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27555" windowHeight="11805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  <externalReference r:id="rId6"/>
  </externalReferences>
  <calcPr calcId="145621" iterateDelta="1E-4"/>
</workbook>
</file>

<file path=xl/calcChain.xml><?xml version="1.0" encoding="utf-8"?>
<calcChain xmlns="http://schemas.openxmlformats.org/spreadsheetml/2006/main">
  <c r="M29" i="1" l="1"/>
  <c r="L29" i="1"/>
  <c r="K29" i="1"/>
  <c r="J29" i="1"/>
  <c r="I29" i="1"/>
  <c r="H29" i="1"/>
  <c r="G29" i="1"/>
  <c r="F29" i="1"/>
  <c r="E29" i="1"/>
  <c r="D29" i="1"/>
  <c r="C29" i="1"/>
  <c r="B29" i="1"/>
  <c r="M25" i="1"/>
  <c r="L25" i="1"/>
  <c r="K25" i="1"/>
  <c r="J25" i="1"/>
  <c r="I25" i="1"/>
  <c r="H25" i="1"/>
  <c r="G25" i="1"/>
  <c r="F25" i="1"/>
  <c r="E25" i="1"/>
  <c r="D25" i="1"/>
  <c r="C25" i="1"/>
  <c r="B25" i="1"/>
  <c r="M11" i="1"/>
  <c r="L11" i="1"/>
  <c r="K11" i="1"/>
  <c r="J11" i="1"/>
  <c r="I11" i="1"/>
  <c r="H11" i="1"/>
  <c r="G11" i="1"/>
  <c r="F11" i="1"/>
  <c r="E11" i="1"/>
  <c r="D11" i="1"/>
  <c r="C11" i="1"/>
  <c r="B11" i="1"/>
  <c r="M9" i="1"/>
  <c r="L9" i="1"/>
  <c r="K9" i="1"/>
  <c r="J9" i="1"/>
  <c r="I9" i="1"/>
  <c r="H9" i="1"/>
  <c r="G9" i="1"/>
  <c r="F9" i="1"/>
  <c r="E9" i="1"/>
  <c r="D9" i="1"/>
  <c r="C9" i="1"/>
  <c r="B9" i="1"/>
  <c r="M8" i="1"/>
  <c r="L8" i="1"/>
  <c r="K8" i="1"/>
  <c r="J8" i="1"/>
  <c r="I8" i="1"/>
  <c r="H8" i="1"/>
  <c r="G8" i="1"/>
  <c r="F8" i="1"/>
  <c r="E8" i="1"/>
  <c r="D8" i="1"/>
  <c r="C8" i="1"/>
  <c r="B8" i="1"/>
  <c r="M6" i="1"/>
  <c r="M16" i="1" s="1"/>
  <c r="L6" i="1"/>
  <c r="L16" i="1" s="1"/>
  <c r="K6" i="1"/>
  <c r="K16" i="1" s="1"/>
  <c r="J6" i="1"/>
  <c r="J16" i="1" s="1"/>
  <c r="I6" i="1"/>
  <c r="I17" i="1" s="1"/>
  <c r="H6" i="1"/>
  <c r="H17" i="1" s="1"/>
  <c r="G6" i="1"/>
  <c r="G17" i="1" s="1"/>
  <c r="F6" i="1"/>
  <c r="F17" i="1" s="1"/>
  <c r="E6" i="1"/>
  <c r="E16" i="1" s="1"/>
  <c r="D6" i="1"/>
  <c r="D16" i="1" s="1"/>
  <c r="C6" i="1"/>
  <c r="C16" i="1" s="1"/>
  <c r="B6" i="1"/>
  <c r="B16" i="1" s="1"/>
  <c r="M2" i="1"/>
  <c r="M19" i="1" s="1"/>
  <c r="L2" i="1"/>
  <c r="L19" i="1" s="1"/>
  <c r="K2" i="1"/>
  <c r="K19" i="1" s="1"/>
  <c r="J2" i="1"/>
  <c r="J19" i="1" s="1"/>
  <c r="I2" i="1"/>
  <c r="I19" i="1" s="1"/>
  <c r="H2" i="1"/>
  <c r="H19" i="1" s="1"/>
  <c r="G2" i="1"/>
  <c r="G19" i="1" s="1"/>
  <c r="F2" i="1"/>
  <c r="F19" i="1" s="1"/>
  <c r="E2" i="1"/>
  <c r="E19" i="1" s="1"/>
  <c r="D2" i="1"/>
  <c r="D19" i="1" s="1"/>
  <c r="C2" i="1"/>
  <c r="C19" i="1" s="1"/>
  <c r="B2" i="1"/>
  <c r="B19" i="1" s="1"/>
  <c r="B31" i="1" l="1"/>
  <c r="B32" i="1" s="1"/>
  <c r="J31" i="1"/>
  <c r="J32" i="1" s="1"/>
  <c r="D31" i="1"/>
  <c r="D32" i="1" s="1"/>
  <c r="M31" i="1"/>
  <c r="M32" i="1" s="1"/>
  <c r="F10" i="1"/>
  <c r="F21" i="1" s="1"/>
  <c r="F12" i="1"/>
  <c r="F22" i="1" s="1"/>
  <c r="F23" i="1" s="1"/>
  <c r="B13" i="1"/>
  <c r="J13" i="1"/>
  <c r="F14" i="1"/>
  <c r="B15" i="1"/>
  <c r="B24" i="1" s="1"/>
  <c r="J15" i="1"/>
  <c r="F16" i="1"/>
  <c r="F24" i="1" s="1"/>
  <c r="B17" i="1"/>
  <c r="J17" i="1"/>
  <c r="G10" i="1"/>
  <c r="G21" i="1" s="1"/>
  <c r="G12" i="1"/>
  <c r="C13" i="1"/>
  <c r="K13" i="1"/>
  <c r="G14" i="1"/>
  <c r="C15" i="1"/>
  <c r="C24" i="1" s="1"/>
  <c r="K15" i="1"/>
  <c r="K24" i="1" s="1"/>
  <c r="G16" i="1"/>
  <c r="C17" i="1"/>
  <c r="K17" i="1"/>
  <c r="H10" i="1"/>
  <c r="H21" i="1" s="1"/>
  <c r="H12" i="1"/>
  <c r="H22" i="1" s="1"/>
  <c r="H23" i="1" s="1"/>
  <c r="D13" i="1"/>
  <c r="L13" i="1"/>
  <c r="H14" i="1"/>
  <c r="D15" i="1"/>
  <c r="L15" i="1"/>
  <c r="L31" i="1" s="1"/>
  <c r="L32" i="1" s="1"/>
  <c r="H16" i="1"/>
  <c r="H31" i="1" s="1"/>
  <c r="H32" i="1" s="1"/>
  <c r="D17" i="1"/>
  <c r="L17" i="1"/>
  <c r="I10" i="1"/>
  <c r="I21" i="1" s="1"/>
  <c r="I12" i="1"/>
  <c r="E13" i="1"/>
  <c r="M13" i="1"/>
  <c r="I14" i="1"/>
  <c r="E15" i="1"/>
  <c r="E31" i="1" s="1"/>
  <c r="E32" i="1" s="1"/>
  <c r="M15" i="1"/>
  <c r="I16" i="1"/>
  <c r="E17" i="1"/>
  <c r="M17" i="1"/>
  <c r="B10" i="1"/>
  <c r="B21" i="1" s="1"/>
  <c r="J10" i="1"/>
  <c r="J21" i="1" s="1"/>
  <c r="B12" i="1"/>
  <c r="J12" i="1"/>
  <c r="J22" i="1" s="1"/>
  <c r="J23" i="1" s="1"/>
  <c r="F13" i="1"/>
  <c r="B14" i="1"/>
  <c r="B22" i="1" s="1"/>
  <c r="B23" i="1" s="1"/>
  <c r="J14" i="1"/>
  <c r="F15" i="1"/>
  <c r="F31" i="1" s="1"/>
  <c r="F32" i="1" s="1"/>
  <c r="J24" i="1"/>
  <c r="C10" i="1"/>
  <c r="C21" i="1" s="1"/>
  <c r="K10" i="1"/>
  <c r="K21" i="1" s="1"/>
  <c r="K22" i="1" s="1"/>
  <c r="K23" i="1" s="1"/>
  <c r="C12" i="1"/>
  <c r="K12" i="1"/>
  <c r="G13" i="1"/>
  <c r="C14" i="1"/>
  <c r="K14" i="1"/>
  <c r="G15" i="1"/>
  <c r="G24" i="1" s="1"/>
  <c r="D10" i="1"/>
  <c r="D21" i="1" s="1"/>
  <c r="L10" i="1"/>
  <c r="L21" i="1" s="1"/>
  <c r="D12" i="1"/>
  <c r="L12" i="1"/>
  <c r="H13" i="1"/>
  <c r="D14" i="1"/>
  <c r="L14" i="1"/>
  <c r="H15" i="1"/>
  <c r="H24" i="1" s="1"/>
  <c r="D24" i="1"/>
  <c r="L24" i="1"/>
  <c r="E10" i="1"/>
  <c r="M10" i="1"/>
  <c r="M21" i="1" s="1"/>
  <c r="M22" i="1" s="1"/>
  <c r="M23" i="1" s="1"/>
  <c r="E12" i="1"/>
  <c r="M12" i="1"/>
  <c r="I13" i="1"/>
  <c r="I22" i="1" s="1"/>
  <c r="I23" i="1" s="1"/>
  <c r="E14" i="1"/>
  <c r="M14" i="1"/>
  <c r="I15" i="1"/>
  <c r="I24" i="1" s="1"/>
  <c r="E24" i="1"/>
  <c r="M24" i="1"/>
  <c r="K27" i="1" l="1"/>
  <c r="K28" i="1"/>
  <c r="K30" i="1" s="1"/>
  <c r="F27" i="1"/>
  <c r="F28" i="1" s="1"/>
  <c r="F30" i="1" s="1"/>
  <c r="F33" i="1" s="1"/>
  <c r="E22" i="1"/>
  <c r="E23" i="1" s="1"/>
  <c r="I27" i="1"/>
  <c r="I28" i="1" s="1"/>
  <c r="I30" i="1" s="1"/>
  <c r="I33" i="1" s="1"/>
  <c r="J27" i="1"/>
  <c r="J28" i="1" s="1"/>
  <c r="J30" i="1" s="1"/>
  <c r="J33" i="1" s="1"/>
  <c r="D22" i="1"/>
  <c r="D23" i="1" s="1"/>
  <c r="C22" i="1"/>
  <c r="C23" i="1" s="1"/>
  <c r="B27" i="1"/>
  <c r="B28" i="1"/>
  <c r="B30" i="1" s="1"/>
  <c r="B33" i="1" s="1"/>
  <c r="H27" i="1"/>
  <c r="H28" i="1" s="1"/>
  <c r="H30" i="1" s="1"/>
  <c r="H33" i="1" s="1"/>
  <c r="M27" i="1"/>
  <c r="M28" i="1" s="1"/>
  <c r="M30" i="1" s="1"/>
  <c r="M33" i="1" s="1"/>
  <c r="L22" i="1"/>
  <c r="L23" i="1" s="1"/>
  <c r="G31" i="1"/>
  <c r="G32" i="1" s="1"/>
  <c r="K31" i="1"/>
  <c r="K32" i="1" s="1"/>
  <c r="I31" i="1"/>
  <c r="I32" i="1" s="1"/>
  <c r="G22" i="1"/>
  <c r="G23" i="1" s="1"/>
  <c r="C31" i="1"/>
  <c r="C32" i="1" s="1"/>
  <c r="E21" i="1"/>
  <c r="J35" i="1" l="1"/>
  <c r="J34" i="1"/>
  <c r="I34" i="1"/>
  <c r="I35" i="1"/>
  <c r="M35" i="1"/>
  <c r="M34" i="1"/>
  <c r="H34" i="1"/>
  <c r="H35" i="1"/>
  <c r="F34" i="1"/>
  <c r="F35" i="1"/>
  <c r="G28" i="1"/>
  <c r="G30" i="1" s="1"/>
  <c r="G33" i="1" s="1"/>
  <c r="G27" i="1"/>
  <c r="B35" i="1"/>
  <c r="B34" i="1"/>
  <c r="E27" i="1"/>
  <c r="E28" i="1" s="1"/>
  <c r="E30" i="1" s="1"/>
  <c r="E33" i="1" s="1"/>
  <c r="C27" i="1"/>
  <c r="C28" i="1" s="1"/>
  <c r="C30" i="1" s="1"/>
  <c r="C33" i="1" s="1"/>
  <c r="L27" i="1"/>
  <c r="L28" i="1" s="1"/>
  <c r="L30" i="1" s="1"/>
  <c r="L33" i="1" s="1"/>
  <c r="D27" i="1"/>
  <c r="D28" i="1"/>
  <c r="D30" i="1" s="1"/>
  <c r="D33" i="1" s="1"/>
  <c r="K33" i="1"/>
  <c r="C35" i="1" l="1"/>
  <c r="C34" i="1"/>
  <c r="E35" i="1"/>
  <c r="E34" i="1"/>
  <c r="L35" i="1"/>
  <c r="L34" i="1"/>
  <c r="K35" i="1"/>
  <c r="K34" i="1"/>
  <c r="D35" i="1"/>
  <c r="D34" i="1"/>
  <c r="G34" i="1"/>
  <c r="G35" i="1"/>
</calcChain>
</file>

<file path=xl/sharedStrings.xml><?xml version="1.0" encoding="utf-8"?>
<sst xmlns="http://schemas.openxmlformats.org/spreadsheetml/2006/main" count="67" uniqueCount="39">
  <si>
    <t>Показатель</t>
  </si>
  <si>
    <t>Новомиколаївський елеватор</t>
  </si>
  <si>
    <t>Пшениця фураж</t>
  </si>
  <si>
    <t>Пшениця (3кл.)</t>
  </si>
  <si>
    <t>Пшениця (2кл.)</t>
  </si>
  <si>
    <t>Одеса</t>
  </si>
  <si>
    <t>Южний</t>
  </si>
  <si>
    <t>Чорноморск</t>
  </si>
  <si>
    <t>Миколаїв</t>
  </si>
  <si>
    <t>Завантажено в вагон, т</t>
  </si>
  <si>
    <t>Ціна закупівлі</t>
  </si>
  <si>
    <t xml:space="preserve">Складска квитанція </t>
  </si>
  <si>
    <t>Зберігання на СЗС (30 днів)</t>
  </si>
  <si>
    <t>Вагові втрати на СЗС (0,5%)</t>
  </si>
  <si>
    <t>Відвантажування з СЗС</t>
  </si>
  <si>
    <t>Підготовка вагона на СЗС</t>
  </si>
  <si>
    <t>Використання тепловоза СЗС</t>
  </si>
  <si>
    <t>Використання під'їздної колії СЗС</t>
  </si>
  <si>
    <t>Маневрові работи на СЗС</t>
  </si>
  <si>
    <t>Зважування вагонів</t>
  </si>
  <si>
    <t>Посвідчення про якість зерна СЗС</t>
  </si>
  <si>
    <t>Протокол на показники  безпеки і ГМО СЗС</t>
  </si>
  <si>
    <t>Ставка ТЕО при перевезенні на DAP</t>
  </si>
  <si>
    <t>Інші затрати (без ПДВ)</t>
  </si>
  <si>
    <t>Вагові втрати (0,5%) при перевезенні на DAP</t>
  </si>
  <si>
    <t>Всього затрат по виконанню поставки ExW - DAP</t>
  </si>
  <si>
    <t>Cобівартість на DAP</t>
  </si>
  <si>
    <t>Вагові втрати на Терминалі (0,2%)</t>
  </si>
  <si>
    <t>Оформлення ВМД</t>
  </si>
  <si>
    <t>Комисія банку при купівлі-продажу валюти</t>
  </si>
  <si>
    <t>Вартість фінансувания</t>
  </si>
  <si>
    <t>Собівартість на DAP з митницею, втратами і фінансуванням</t>
  </si>
  <si>
    <t>Ціна продажу на DAP</t>
  </si>
  <si>
    <t>Операційний прибуток (без повернення ПДВ)</t>
  </si>
  <si>
    <t>Повернення ПДВ (100%)</t>
  </si>
  <si>
    <t>Повернення ПДВ (фактично)</t>
  </si>
  <si>
    <t>Операційний прибуток (з поверненням ПДВ)</t>
  </si>
  <si>
    <t>Рентабельність</t>
  </si>
  <si>
    <t>Операційний прибуток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</si>
</sst>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8"/>
      <name val="Cambria"/>
      <family val="1"/>
      <scheme val="major"/>
    </font>
    <font>
      <sz val="8"/>
      <color theme="1"/>
      <name val="Cambria"/>
      <family val="1"/>
      <scheme val="major"/>
    </font>
    <font>
      <i/>
      <sz val="8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2" fontId="1" fillId="0" borderId="0" xfId="0" applyNumberFormat="1" applyFont="1" applyFill="1" applyBorder="1" applyAlignment="1">
      <alignment horizontal="center" vertical="center"/>
    </xf>
    <xf numFmtId="0" fontId="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89;&#1095;&#1077;&#1090;%20&#1094;&#1077;&#1085;&#1099;/&#1058;&#1045;&#1054;_&#1069;&#1083;&#1077;&#1074;&#1072;&#1090;&#1086;&#1088;&#1099;_&#1047;&#1072;&#1082;&#1091;&#1087;&#1082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89;&#1095;&#1077;&#1090;%20&#1094;&#1077;&#1085;&#1099;/&#1056;&#1086;&#1079;&#1088;&#1072;&#1093;&#1091;&#1085;&#1086;&#1082;%20&#1094;&#1110;&#1085;&#1080;%20(&#1089;&#1074;&#1086;&#1076;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89;&#1095;&#1077;&#1090;%20&#1094;&#1077;&#1085;&#1099;/&#1057;&#1047;&#1057;_&#1047;&#1072;&#1082;&#1091;&#1087;&#1110;&#1074;&#1083;&#1103;_&#1056;&#1086;&#1079;&#1094;&#1110;&#108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щая"/>
    </sheetNames>
    <sheetDataSet>
      <sheetData sheetId="0">
        <row r="3">
          <cell r="B3" t="str">
            <v>Новомиколаївський елеватор</v>
          </cell>
          <cell r="C3">
            <v>435.66</v>
          </cell>
          <cell r="D3">
            <v>490.05</v>
          </cell>
          <cell r="E3">
            <v>490.48</v>
          </cell>
          <cell r="F3">
            <v>393.59</v>
          </cell>
          <cell r="G3">
            <v>422.66</v>
          </cell>
          <cell r="H3">
            <v>477.05</v>
          </cell>
          <cell r="I3">
            <v>477.48</v>
          </cell>
          <cell r="J3">
            <v>380.59</v>
          </cell>
          <cell r="K3">
            <v>770.6</v>
          </cell>
          <cell r="L3">
            <v>477.05</v>
          </cell>
          <cell r="M3">
            <v>477.48</v>
          </cell>
          <cell r="N3">
            <v>380.59</v>
          </cell>
          <cell r="O3">
            <v>552.34</v>
          </cell>
          <cell r="P3">
            <v>550.04</v>
          </cell>
          <cell r="Q3">
            <v>590.34</v>
          </cell>
          <cell r="R3">
            <v>448.87</v>
          </cell>
          <cell r="S3">
            <v>566.46</v>
          </cell>
          <cell r="T3">
            <v>564.12</v>
          </cell>
          <cell r="U3">
            <v>605.1</v>
          </cell>
          <cell r="V3">
            <v>461.23</v>
          </cell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</row>
        <row r="4">
          <cell r="B4" t="str">
            <v>Раздорский елеватор</v>
          </cell>
          <cell r="C4">
            <v>539.6</v>
          </cell>
          <cell r="D4">
            <v>526.66</v>
          </cell>
          <cell r="E4">
            <v>462.57</v>
          </cell>
          <cell r="F4">
            <v>449.63</v>
          </cell>
          <cell r="G4">
            <v>526.6</v>
          </cell>
          <cell r="H4">
            <v>513.66</v>
          </cell>
          <cell r="I4">
            <v>449.57</v>
          </cell>
          <cell r="J4">
            <v>436.63</v>
          </cell>
          <cell r="K4">
            <v>526.6</v>
          </cell>
          <cell r="L4">
            <v>513.66</v>
          </cell>
          <cell r="M4">
            <v>449.57</v>
          </cell>
          <cell r="N4">
            <v>436.63</v>
          </cell>
          <cell r="O4">
            <v>621.4</v>
          </cell>
          <cell r="P4">
            <v>603.54</v>
          </cell>
          <cell r="Q4">
            <v>639.38</v>
          </cell>
          <cell r="R4">
            <v>514.84</v>
          </cell>
          <cell r="S4">
            <v>637.35</v>
          </cell>
          <cell r="T4">
            <v>619.79999999999995</v>
          </cell>
          <cell r="U4">
            <v>655.02</v>
          </cell>
          <cell r="V4">
            <v>532.59</v>
          </cell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B5" t="str">
            <v>Полтавське ХПП (Гуляйпільська діль-ця)</v>
          </cell>
          <cell r="C5">
            <v>593.57000000000005</v>
          </cell>
          <cell r="D5">
            <v>565.34</v>
          </cell>
          <cell r="E5">
            <v>609.22</v>
          </cell>
          <cell r="F5">
            <v>432.49</v>
          </cell>
          <cell r="G5">
            <v>580.57000000000005</v>
          </cell>
          <cell r="H5">
            <v>552.34</v>
          </cell>
          <cell r="I5">
            <v>596.22</v>
          </cell>
          <cell r="J5">
            <v>419.49</v>
          </cell>
          <cell r="K5">
            <v>580.57000000000005</v>
          </cell>
          <cell r="L5">
            <v>552.34</v>
          </cell>
          <cell r="M5">
            <v>596.22</v>
          </cell>
          <cell r="N5">
            <v>419.49</v>
          </cell>
          <cell r="O5">
            <v>533.9</v>
          </cell>
          <cell r="P5">
            <v>648.14</v>
          </cell>
          <cell r="Q5">
            <v>550.29</v>
          </cell>
          <cell r="R5">
            <v>450.13</v>
          </cell>
          <cell r="S5">
            <v>533.9</v>
          </cell>
          <cell r="T5">
            <v>667.11</v>
          </cell>
          <cell r="U5">
            <v>550.29</v>
          </cell>
          <cell r="V5">
            <v>450.13</v>
          </cell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B6" t="str">
            <v>АРТ-09 (Залізничне)</v>
          </cell>
          <cell r="C6">
            <v>584.74</v>
          </cell>
          <cell r="D6">
            <v>556.52</v>
          </cell>
          <cell r="E6">
            <v>600.4</v>
          </cell>
          <cell r="F6">
            <v>423.66</v>
          </cell>
          <cell r="G6">
            <v>571.74</v>
          </cell>
          <cell r="H6">
            <v>543.52</v>
          </cell>
          <cell r="I6">
            <v>587.4</v>
          </cell>
          <cell r="J6">
            <v>410.66</v>
          </cell>
          <cell r="K6">
            <v>571.74</v>
          </cell>
          <cell r="L6">
            <v>543.52</v>
          </cell>
          <cell r="M6">
            <v>587.4</v>
          </cell>
          <cell r="N6">
            <v>410.66</v>
          </cell>
          <cell r="O6">
            <v>629.74</v>
          </cell>
          <cell r="P6">
            <v>615.29999999999995</v>
          </cell>
          <cell r="Q6">
            <v>664.31</v>
          </cell>
          <cell r="R6">
            <v>467.01</v>
          </cell>
          <cell r="S6">
            <v>629.74</v>
          </cell>
          <cell r="T6">
            <v>630.48</v>
          </cell>
          <cell r="U6">
            <v>647.61</v>
          </cell>
          <cell r="V6">
            <v>463.46</v>
          </cell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B7" t="str">
            <v>ОПТІМУСАГРО ТРЕЙД (Якимівка)</v>
          </cell>
          <cell r="C7">
            <v>463.15</v>
          </cell>
          <cell r="D7">
            <v>607.14</v>
          </cell>
          <cell r="E7">
            <v>608.14</v>
          </cell>
          <cell r="F7">
            <v>433.56</v>
          </cell>
          <cell r="G7">
            <v>450.15</v>
          </cell>
          <cell r="H7">
            <v>594.14</v>
          </cell>
          <cell r="I7">
            <v>595.14</v>
          </cell>
          <cell r="J7">
            <v>420.56</v>
          </cell>
          <cell r="K7">
            <v>450.15</v>
          </cell>
          <cell r="L7">
            <v>594.14</v>
          </cell>
          <cell r="M7">
            <v>595.14</v>
          </cell>
          <cell r="N7">
            <v>420.56</v>
          </cell>
          <cell r="O7">
            <v>681.02</v>
          </cell>
          <cell r="P7">
            <v>681.02</v>
          </cell>
          <cell r="Q7">
            <v>712.67</v>
          </cell>
          <cell r="R7">
            <v>497.98</v>
          </cell>
          <cell r="S7">
            <v>698.32</v>
          </cell>
          <cell r="T7">
            <v>698.32</v>
          </cell>
          <cell r="U7">
            <v>729.5</v>
          </cell>
          <cell r="V7">
            <v>511.17</v>
          </cell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B8" t="str">
            <v>Сонячне насіння плюс (Залізничне)</v>
          </cell>
          <cell r="C8">
            <v>593.57000000000005</v>
          </cell>
          <cell r="D8">
            <v>565.34</v>
          </cell>
          <cell r="E8">
            <v>609.22</v>
          </cell>
          <cell r="F8">
            <v>432.49</v>
          </cell>
          <cell r="G8">
            <v>580.57000000000005</v>
          </cell>
          <cell r="H8">
            <v>552.34</v>
          </cell>
          <cell r="I8">
            <v>596.22</v>
          </cell>
          <cell r="J8">
            <v>419.49</v>
          </cell>
          <cell r="K8">
            <v>580.57000000000005</v>
          </cell>
          <cell r="L8">
            <v>552.34</v>
          </cell>
          <cell r="M8">
            <v>596.22</v>
          </cell>
          <cell r="N8">
            <v>419.49</v>
          </cell>
          <cell r="O8">
            <v>680.84</v>
          </cell>
          <cell r="P8">
            <v>648.14</v>
          </cell>
          <cell r="Q8">
            <v>698.85</v>
          </cell>
          <cell r="R8">
            <v>494.74</v>
          </cell>
          <cell r="S8">
            <v>699.81</v>
          </cell>
          <cell r="T8">
            <v>667.11</v>
          </cell>
          <cell r="U8">
            <v>717.81</v>
          </cell>
          <cell r="V8">
            <v>513.71</v>
          </cell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B9" t="str">
            <v>УкрЕлКо (Пришиб)</v>
          </cell>
          <cell r="C9">
            <v>611.21</v>
          </cell>
          <cell r="D9">
            <v>588.69000000000005</v>
          </cell>
          <cell r="E9">
            <v>604.53</v>
          </cell>
          <cell r="F9">
            <v>398.45</v>
          </cell>
          <cell r="G9">
            <v>598.21</v>
          </cell>
          <cell r="H9">
            <v>575.69000000000005</v>
          </cell>
          <cell r="I9">
            <v>591.53</v>
          </cell>
          <cell r="J9">
            <v>385.45</v>
          </cell>
          <cell r="K9">
            <v>598.21</v>
          </cell>
          <cell r="L9">
            <v>575.69000000000005</v>
          </cell>
          <cell r="M9">
            <v>591.53</v>
          </cell>
          <cell r="N9">
            <v>385.45</v>
          </cell>
          <cell r="O9">
            <v>701.53</v>
          </cell>
          <cell r="P9">
            <v>701.53</v>
          </cell>
          <cell r="Q9">
            <v>719.54</v>
          </cell>
          <cell r="R9">
            <v>478.38</v>
          </cell>
          <cell r="S9">
            <v>720.5</v>
          </cell>
          <cell r="T9">
            <v>720.5</v>
          </cell>
          <cell r="U9">
            <v>738.5</v>
          </cell>
          <cell r="V9">
            <v>497.34</v>
          </cell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B10" t="str">
            <v>Зернопромтрейд (Кам'янка-Буська)</v>
          </cell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B11" t="str">
            <v>Красненський КХП</v>
          </cell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B12" t="str">
            <v>Гадячський елеватор</v>
          </cell>
          <cell r="C12">
            <v>375.78</v>
          </cell>
          <cell r="D12">
            <v>495.63</v>
          </cell>
          <cell r="E12">
            <v>507.47</v>
          </cell>
          <cell r="F12">
            <v>431.72</v>
          </cell>
          <cell r="G12">
            <v>362.78</v>
          </cell>
          <cell r="H12">
            <v>482.63</v>
          </cell>
          <cell r="I12">
            <v>494.47</v>
          </cell>
          <cell r="J12">
            <v>418.72</v>
          </cell>
          <cell r="K12">
            <v>362.78</v>
          </cell>
          <cell r="L12">
            <v>482.63</v>
          </cell>
          <cell r="M12">
            <v>494.47</v>
          </cell>
          <cell r="N12">
            <v>418.72</v>
          </cell>
          <cell r="O12">
            <v>585.02</v>
          </cell>
          <cell r="P12">
            <v>567.16</v>
          </cell>
          <cell r="Q12">
            <v>538.87</v>
          </cell>
          <cell r="R12">
            <v>437.77</v>
          </cell>
          <cell r="S12">
            <v>600.32000000000005</v>
          </cell>
          <cell r="T12">
            <v>582.66</v>
          </cell>
          <cell r="U12">
            <v>631.86</v>
          </cell>
          <cell r="V12">
            <v>517.21</v>
          </cell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</row>
        <row r="13">
          <cell r="B13" t="str">
            <v>ДПЗКУ (філія Дубенський КХП)</v>
          </cell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B14" t="str">
            <v>Радивилівський елеватор</v>
          </cell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B15" t="str">
            <v>Охтирський КХП</v>
          </cell>
          <cell r="C15">
            <v>473.41</v>
          </cell>
          <cell r="D15">
            <v>616.58000000000004</v>
          </cell>
          <cell r="E15">
            <v>618.39</v>
          </cell>
          <cell r="F15">
            <v>547.72</v>
          </cell>
          <cell r="G15">
            <v>460.41</v>
          </cell>
          <cell r="H15">
            <v>603.58000000000004</v>
          </cell>
          <cell r="I15">
            <v>605.39</v>
          </cell>
          <cell r="J15">
            <v>534.72</v>
          </cell>
          <cell r="K15">
            <v>460.41</v>
          </cell>
          <cell r="L15">
            <v>603.58000000000004</v>
          </cell>
          <cell r="M15">
            <v>605.39</v>
          </cell>
          <cell r="N15">
            <v>534.72</v>
          </cell>
          <cell r="O15">
            <v>692.94</v>
          </cell>
          <cell r="P15">
            <v>692.94</v>
          </cell>
          <cell r="Q15">
            <v>725.13</v>
          </cell>
          <cell r="R15">
            <v>626.25</v>
          </cell>
          <cell r="S15">
            <v>709.14</v>
          </cell>
          <cell r="T15">
            <v>709.14</v>
          </cell>
          <cell r="U15">
            <v>742.17</v>
          </cell>
          <cell r="V15">
            <v>641.62</v>
          </cell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B16" t="str">
            <v>Сумськой КХП</v>
          </cell>
          <cell r="C16">
            <v>664.22</v>
          </cell>
          <cell r="D16">
            <v>441.88</v>
          </cell>
          <cell r="E16">
            <v>592.04999999999995</v>
          </cell>
          <cell r="F16">
            <v>597.02</v>
          </cell>
          <cell r="G16">
            <v>651.22</v>
          </cell>
          <cell r="H16">
            <v>428.88</v>
          </cell>
          <cell r="I16">
            <v>579.04999999999995</v>
          </cell>
          <cell r="J16">
            <v>584.02</v>
          </cell>
          <cell r="K16">
            <v>651.22</v>
          </cell>
          <cell r="L16">
            <v>428.88</v>
          </cell>
          <cell r="M16">
            <v>579.04999999999995</v>
          </cell>
          <cell r="N16">
            <v>584.02</v>
          </cell>
          <cell r="O16">
            <v>757.9</v>
          </cell>
          <cell r="P16">
            <v>744.18</v>
          </cell>
          <cell r="Q16">
            <v>792.39</v>
          </cell>
          <cell r="R16">
            <v>663.52</v>
          </cell>
          <cell r="S16">
            <v>775.5</v>
          </cell>
          <cell r="T16">
            <v>761.55</v>
          </cell>
          <cell r="U16">
            <v>810.58</v>
          </cell>
          <cell r="V16">
            <v>679.51</v>
          </cell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B17" t="str">
            <v>Кролевецький елеватор</v>
          </cell>
          <cell r="C17">
            <v>593.39</v>
          </cell>
          <cell r="D17">
            <v>531.41999999999996</v>
          </cell>
          <cell r="E17">
            <v>593.23</v>
          </cell>
          <cell r="F17">
            <v>565.11</v>
          </cell>
          <cell r="G17">
            <v>580.39</v>
          </cell>
          <cell r="H17">
            <v>518.41999999999996</v>
          </cell>
          <cell r="I17">
            <v>580.23</v>
          </cell>
          <cell r="J17">
            <v>552.11</v>
          </cell>
          <cell r="K17">
            <v>580.39</v>
          </cell>
          <cell r="L17">
            <v>518.41999999999996</v>
          </cell>
          <cell r="M17">
            <v>580.23</v>
          </cell>
          <cell r="N17">
            <v>552.11</v>
          </cell>
          <cell r="O17">
            <v>679.87</v>
          </cell>
          <cell r="P17">
            <v>697.9</v>
          </cell>
          <cell r="Q17">
            <v>694.06</v>
          </cell>
          <cell r="R17">
            <v>647.12</v>
          </cell>
          <cell r="S17">
            <v>689.83</v>
          </cell>
          <cell r="T17">
            <v>716.86</v>
          </cell>
          <cell r="U17">
            <v>712.33</v>
          </cell>
          <cell r="V17">
            <v>666.09</v>
          </cell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B18" t="str">
            <v>Аліанс-Мєдіа (Суми)</v>
          </cell>
          <cell r="C18">
            <v>535.05999999999995</v>
          </cell>
          <cell r="D18">
            <v>622.59</v>
          </cell>
          <cell r="E18">
            <v>607.01</v>
          </cell>
          <cell r="F18">
            <v>547.11</v>
          </cell>
          <cell r="G18">
            <v>522.05999999999995</v>
          </cell>
          <cell r="H18">
            <v>609.59</v>
          </cell>
          <cell r="I18">
            <v>594.01</v>
          </cell>
          <cell r="J18">
            <v>534.11</v>
          </cell>
          <cell r="K18">
            <v>522.05999999999995</v>
          </cell>
          <cell r="L18">
            <v>609.59</v>
          </cell>
          <cell r="M18">
            <v>594.01</v>
          </cell>
          <cell r="N18">
            <v>534.11</v>
          </cell>
          <cell r="O18">
            <v>697.31</v>
          </cell>
          <cell r="P18">
            <v>679.34</v>
          </cell>
          <cell r="Q18">
            <v>714.74</v>
          </cell>
          <cell r="R18">
            <v>616.64</v>
          </cell>
          <cell r="S18">
            <v>713.88</v>
          </cell>
          <cell r="T18">
            <v>695.61</v>
          </cell>
          <cell r="U18">
            <v>731.61</v>
          </cell>
          <cell r="V18">
            <v>631.85</v>
          </cell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B19" t="str">
            <v>Горинь Агрофірма (Борсуки)</v>
          </cell>
          <cell r="C19">
            <v>477.99</v>
          </cell>
          <cell r="D19">
            <v>505.59</v>
          </cell>
          <cell r="E19">
            <v>505.59</v>
          </cell>
          <cell r="F19">
            <v>565.11</v>
          </cell>
          <cell r="G19">
            <v>464.99</v>
          </cell>
          <cell r="H19">
            <v>492.59</v>
          </cell>
          <cell r="I19">
            <v>492.59</v>
          </cell>
          <cell r="J19">
            <v>552.11</v>
          </cell>
          <cell r="K19">
            <v>464.99</v>
          </cell>
          <cell r="L19">
            <v>492.59</v>
          </cell>
          <cell r="M19">
            <v>492.59</v>
          </cell>
          <cell r="N19">
            <v>552.11</v>
          </cell>
          <cell r="O19">
            <v>546.48</v>
          </cell>
          <cell r="P19">
            <v>578.44000000000005</v>
          </cell>
          <cell r="Q19">
            <v>578.44000000000005</v>
          </cell>
          <cell r="R19">
            <v>647.12</v>
          </cell>
          <cell r="S19">
            <v>565.44000000000005</v>
          </cell>
          <cell r="T19">
            <v>597.41</v>
          </cell>
          <cell r="U19">
            <v>597.41</v>
          </cell>
          <cell r="V19">
            <v>666.09</v>
          </cell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B20" t="str">
            <v>Зорі Прикарпаття (Острів)</v>
          </cell>
          <cell r="C20">
            <v>570.37</v>
          </cell>
          <cell r="D20">
            <v>510.77</v>
          </cell>
          <cell r="E20">
            <v>527.14</v>
          </cell>
          <cell r="F20">
            <v>525.15</v>
          </cell>
          <cell r="G20">
            <v>557.37</v>
          </cell>
          <cell r="H20">
            <v>497.77</v>
          </cell>
          <cell r="I20">
            <v>514.14</v>
          </cell>
          <cell r="J20">
            <v>512.15</v>
          </cell>
          <cell r="K20">
            <v>557.37</v>
          </cell>
          <cell r="L20">
            <v>497.77</v>
          </cell>
          <cell r="M20">
            <v>514.14</v>
          </cell>
          <cell r="N20">
            <v>512.15</v>
          </cell>
          <cell r="O20">
            <v>572.5</v>
          </cell>
          <cell r="P20">
            <v>590.66999999999996</v>
          </cell>
          <cell r="Q20">
            <v>588.41</v>
          </cell>
          <cell r="R20">
            <v>737.04</v>
          </cell>
          <cell r="S20">
            <v>586.95000000000005</v>
          </cell>
          <cell r="T20">
            <v>605.42999999999995</v>
          </cell>
          <cell r="U20">
            <v>603.13</v>
          </cell>
          <cell r="V20">
            <v>754.22</v>
          </cell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B21" t="str">
            <v>Агропродсервіс (Козова)</v>
          </cell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B22" t="str">
            <v>Бучачагрохлібпром</v>
          </cell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B23" t="str">
            <v>Млинівці</v>
          </cell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B24" t="str">
            <v>Україна (Підволочиськ)</v>
          </cell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B25" t="str">
            <v>Аграрна компанія 2004 (с. Івахнівці)</v>
          </cell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B26" t="str">
            <v>Агрос-Віста СГП</v>
          </cell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B27" t="str">
            <v>Баришівська зернова компанія (Ярмолинці)</v>
          </cell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  <row r="28">
          <cell r="B28" t="str">
            <v>Деражнянське ХПП</v>
          </cell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</row>
        <row r="29">
          <cell r="B29" t="str">
            <v>Лотівка Еліт (Полонне)</v>
          </cell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</row>
        <row r="30">
          <cell r="B30" t="str">
            <v>Лотівка Еліт (Славута)</v>
          </cell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</row>
        <row r="31">
          <cell r="B31" t="str">
            <v>Лотівка Еліт (Шепетівка)</v>
          </cell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</row>
        <row r="32">
          <cell r="B32" t="str">
            <v>Агрозахідтрейд (Чернівці)</v>
          </cell>
          <cell r="C32">
            <v>565.34</v>
          </cell>
          <cell r="D32">
            <v>593.57000000000005</v>
          </cell>
          <cell r="E32">
            <v>593.57000000000005</v>
          </cell>
          <cell r="F32">
            <v>769.21</v>
          </cell>
          <cell r="G32">
            <v>552.34</v>
          </cell>
          <cell r="H32">
            <v>580.57000000000005</v>
          </cell>
          <cell r="I32">
            <v>580.57000000000005</v>
          </cell>
          <cell r="J32">
            <v>756.21</v>
          </cell>
          <cell r="K32">
            <v>552.34</v>
          </cell>
          <cell r="L32">
            <v>580.57000000000005</v>
          </cell>
          <cell r="M32">
            <v>580.57000000000005</v>
          </cell>
          <cell r="N32">
            <v>756.21</v>
          </cell>
          <cell r="O32">
            <v>648.14</v>
          </cell>
          <cell r="P32">
            <v>680.84</v>
          </cell>
          <cell r="Q32">
            <v>680.84</v>
          </cell>
          <cell r="R32">
            <v>894.07</v>
          </cell>
          <cell r="S32">
            <v>667.11</v>
          </cell>
          <cell r="T32">
            <v>699.81</v>
          </cell>
          <cell r="U32">
            <v>699.81</v>
          </cell>
          <cell r="V32">
            <v>902.46</v>
          </cell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</row>
        <row r="33">
          <cell r="B33" t="str">
            <v>Віойл-Зерно (Заставна)</v>
          </cell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</row>
        <row r="34">
          <cell r="B34" t="str">
            <v>Неполоковецкий КХП</v>
          </cell>
          <cell r="C34">
            <v>469.9</v>
          </cell>
          <cell r="D34">
            <v>568.04</v>
          </cell>
          <cell r="E34">
            <v>578.86</v>
          </cell>
          <cell r="F34">
            <v>596.27</v>
          </cell>
          <cell r="G34">
            <v>456.9</v>
          </cell>
          <cell r="H34">
            <v>555.04</v>
          </cell>
          <cell r="I34">
            <v>565.86</v>
          </cell>
          <cell r="J34">
            <v>583.27</v>
          </cell>
          <cell r="K34">
            <v>456.9</v>
          </cell>
          <cell r="L34">
            <v>555.04</v>
          </cell>
          <cell r="M34">
            <v>565.86</v>
          </cell>
          <cell r="N34">
            <v>583.27</v>
          </cell>
          <cell r="O34">
            <v>610.79999999999995</v>
          </cell>
          <cell r="P34">
            <v>680.92</v>
          </cell>
          <cell r="Q34">
            <v>638.22</v>
          </cell>
          <cell r="R34">
            <v>839.6</v>
          </cell>
          <cell r="S34">
            <v>610.79999999999995</v>
          </cell>
          <cell r="T34">
            <v>697.22</v>
          </cell>
          <cell r="U34">
            <v>638.22</v>
          </cell>
          <cell r="V34">
            <v>839.6</v>
          </cell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</row>
        <row r="35">
          <cell r="B35" t="str">
            <v>Менское ХПП</v>
          </cell>
          <cell r="C35">
            <v>593.71</v>
          </cell>
          <cell r="D35">
            <v>625.28</v>
          </cell>
          <cell r="E35">
            <v>602.08000000000004</v>
          </cell>
          <cell r="F35">
            <v>581.28</v>
          </cell>
          <cell r="G35">
            <v>580.71</v>
          </cell>
          <cell r="H35">
            <v>612.28</v>
          </cell>
          <cell r="I35">
            <v>589.08000000000004</v>
          </cell>
          <cell r="J35">
            <v>568.28</v>
          </cell>
          <cell r="K35">
            <v>580.71</v>
          </cell>
          <cell r="L35">
            <v>612.28</v>
          </cell>
          <cell r="M35">
            <v>589.08000000000004</v>
          </cell>
          <cell r="N35">
            <v>568.28</v>
          </cell>
          <cell r="O35">
            <v>680.24</v>
          </cell>
          <cell r="P35">
            <v>716.86</v>
          </cell>
          <cell r="Q35">
            <v>713.02</v>
          </cell>
          <cell r="R35">
            <v>666.09</v>
          </cell>
          <cell r="S35">
            <v>699.21</v>
          </cell>
          <cell r="T35">
            <v>735.83</v>
          </cell>
          <cell r="U35">
            <v>731.99</v>
          </cell>
          <cell r="V35">
            <v>685.06</v>
          </cell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System1"/>
      <sheetName val="System2"/>
    </sheetNames>
    <sheetDataSet>
      <sheetData sheetId="0">
        <row r="2">
          <cell r="C2">
            <v>500</v>
          </cell>
        </row>
        <row r="3">
          <cell r="C3">
            <v>27</v>
          </cell>
        </row>
        <row r="4">
          <cell r="C4">
            <v>0</v>
          </cell>
        </row>
        <row r="5">
          <cell r="C5">
            <v>30</v>
          </cell>
        </row>
        <row r="6">
          <cell r="C6">
            <v>1</v>
          </cell>
        </row>
        <row r="7">
          <cell r="C7">
            <v>0</v>
          </cell>
        </row>
        <row r="46">
          <cell r="C46" t="str">
            <v>Пшениця фураж</v>
          </cell>
          <cell r="D46" t="str">
            <v>Пшениця (3кл.)</v>
          </cell>
          <cell r="E46" t="str">
            <v>Пшениця (2кл.)</v>
          </cell>
          <cell r="F46" t="str">
            <v>Ячмінь</v>
          </cell>
          <cell r="G46" t="str">
            <v>Ріпак</v>
          </cell>
          <cell r="H46" t="str">
            <v>Соя</v>
          </cell>
          <cell r="I46" t="str">
            <v>Кукурудза</v>
          </cell>
          <cell r="J46" t="str">
            <v>Насіння соняшника</v>
          </cell>
        </row>
        <row r="47">
          <cell r="B47" t="str">
            <v>Одеса</v>
          </cell>
          <cell r="C47">
            <v>1001</v>
          </cell>
          <cell r="D47">
            <v>1005</v>
          </cell>
          <cell r="E47">
            <v>1009</v>
          </cell>
          <cell r="F47">
            <v>1013</v>
          </cell>
          <cell r="G47">
            <v>1017</v>
          </cell>
          <cell r="H47">
            <v>1021</v>
          </cell>
          <cell r="I47">
            <v>1025</v>
          </cell>
          <cell r="J47">
            <v>1029</v>
          </cell>
        </row>
        <row r="48">
          <cell r="B48" t="str">
            <v>Южний</v>
          </cell>
          <cell r="C48">
            <v>1002</v>
          </cell>
          <cell r="D48">
            <v>1006</v>
          </cell>
          <cell r="E48">
            <v>1010</v>
          </cell>
          <cell r="F48">
            <v>1014</v>
          </cell>
          <cell r="G48">
            <v>1018</v>
          </cell>
          <cell r="H48">
            <v>1022</v>
          </cell>
          <cell r="I48">
            <v>1026</v>
          </cell>
          <cell r="J48">
            <v>1030</v>
          </cell>
        </row>
        <row r="49">
          <cell r="B49" t="str">
            <v>Чорноморск</v>
          </cell>
          <cell r="C49">
            <v>1003</v>
          </cell>
          <cell r="D49">
            <v>1007</v>
          </cell>
          <cell r="E49">
            <v>1011</v>
          </cell>
          <cell r="F49">
            <v>1015</v>
          </cell>
          <cell r="G49">
            <v>1019</v>
          </cell>
          <cell r="H49">
            <v>1023</v>
          </cell>
          <cell r="I49">
            <v>1027</v>
          </cell>
          <cell r="J49">
            <v>1031</v>
          </cell>
        </row>
        <row r="50">
          <cell r="B50" t="str">
            <v>Миколаїв</v>
          </cell>
          <cell r="C50">
            <v>1004</v>
          </cell>
          <cell r="D50">
            <v>1008</v>
          </cell>
          <cell r="E50">
            <v>1012</v>
          </cell>
          <cell r="F50">
            <v>1016</v>
          </cell>
          <cell r="G50">
            <v>1020</v>
          </cell>
          <cell r="H50">
            <v>1024</v>
          </cell>
          <cell r="I50">
            <v>1028</v>
          </cell>
          <cell r="J50">
            <v>1032</v>
          </cell>
        </row>
      </sheetData>
      <sheetData sheetId="1"/>
      <sheetData sheetId="2">
        <row r="1">
          <cell r="C1" t="str">
            <v>Пшениця фураж</v>
          </cell>
          <cell r="D1">
            <v>67.5</v>
          </cell>
        </row>
        <row r="2">
          <cell r="C2" t="str">
            <v>Пшениця (3кл.)</v>
          </cell>
          <cell r="D2">
            <v>67.5</v>
          </cell>
        </row>
        <row r="3">
          <cell r="C3" t="str">
            <v>Пшениця (2кл.)</v>
          </cell>
          <cell r="D3">
            <v>67.5</v>
          </cell>
        </row>
        <row r="4">
          <cell r="C4" t="str">
            <v>Ячмінь</v>
          </cell>
          <cell r="D4">
            <v>57</v>
          </cell>
        </row>
        <row r="5">
          <cell r="C5" t="str">
            <v>Ріпак</v>
          </cell>
          <cell r="D5">
            <v>60</v>
          </cell>
        </row>
        <row r="6">
          <cell r="C6" t="str">
            <v>Кукурудза</v>
          </cell>
          <cell r="D6">
            <v>65</v>
          </cell>
        </row>
        <row r="7">
          <cell r="C7" t="str">
            <v>Насіння соняшника</v>
          </cell>
          <cell r="D7">
            <v>33</v>
          </cell>
        </row>
        <row r="8">
          <cell r="C8" t="str">
            <v>Соя</v>
          </cell>
          <cell r="D8">
            <v>62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щая"/>
    </sheetNames>
    <sheetDataSet>
      <sheetData sheetId="0">
        <row r="4">
          <cell r="B4" t="str">
            <v>Новомиколаївський елеватор</v>
          </cell>
        </row>
        <row r="5">
          <cell r="B5" t="str">
            <v>Раздорский елеватор</v>
          </cell>
          <cell r="C5">
            <v>21</v>
          </cell>
          <cell r="D5">
            <v>47.28</v>
          </cell>
          <cell r="E5">
            <v>16.32</v>
          </cell>
          <cell r="F5">
            <v>2.2000000000000002</v>
          </cell>
          <cell r="G5">
            <v>120</v>
          </cell>
          <cell r="H5">
            <v>120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20.100000000000001</v>
          </cell>
          <cell r="P5">
            <v>252</v>
          </cell>
        </row>
        <row r="6">
          <cell r="B6" t="str">
            <v>Полтавське ХПП (Гуляйпільська діль-ця)</v>
          </cell>
          <cell r="C6">
            <v>1.02</v>
          </cell>
          <cell r="D6">
            <v>42.9</v>
          </cell>
          <cell r="E6">
            <v>18.78</v>
          </cell>
          <cell r="F6">
            <v>2.0219999999999998</v>
          </cell>
          <cell r="G6">
            <v>144.54</v>
          </cell>
          <cell r="H6">
            <v>144.54</v>
          </cell>
          <cell r="I6">
            <v>0</v>
          </cell>
          <cell r="J6">
            <v>0</v>
          </cell>
          <cell r="K6">
            <v>0</v>
          </cell>
          <cell r="L6">
            <v>807.3</v>
          </cell>
          <cell r="M6">
            <v>0</v>
          </cell>
          <cell r="N6">
            <v>0</v>
          </cell>
          <cell r="O6">
            <v>30</v>
          </cell>
          <cell r="P6">
            <v>84.24</v>
          </cell>
        </row>
        <row r="7">
          <cell r="B7" t="str">
            <v>АРТ-09 (Залізничне)</v>
          </cell>
          <cell r="C7">
            <v>15</v>
          </cell>
          <cell r="D7">
            <v>40</v>
          </cell>
          <cell r="E7">
            <v>12</v>
          </cell>
          <cell r="F7">
            <v>0.12</v>
          </cell>
          <cell r="G7">
            <v>150</v>
          </cell>
          <cell r="H7">
            <v>150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25</v>
          </cell>
        </row>
        <row r="8">
          <cell r="B8" t="str">
            <v>ОПТІМУСАГРО ТРЕЙД (Якимівка)</v>
          </cell>
          <cell r="C8">
            <v>15</v>
          </cell>
          <cell r="D8">
            <v>51</v>
          </cell>
          <cell r="E8">
            <v>15</v>
          </cell>
          <cell r="F8">
            <v>2.2200000000000002</v>
          </cell>
          <cell r="G8">
            <v>126</v>
          </cell>
          <cell r="H8">
            <v>126</v>
          </cell>
          <cell r="I8">
            <v>0</v>
          </cell>
          <cell r="J8">
            <v>467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18.600000000000001</v>
          </cell>
          <cell r="P8">
            <v>150</v>
          </cell>
        </row>
        <row r="9">
          <cell r="B9" t="str">
            <v>Сонячне насіння плюс (Залізничне)</v>
          </cell>
        </row>
        <row r="10">
          <cell r="B10" t="str">
            <v>УкрЕлКо (Пришиб)</v>
          </cell>
          <cell r="C10">
            <v>8.4</v>
          </cell>
          <cell r="D10">
            <v>51.24</v>
          </cell>
          <cell r="E10">
            <v>15.32</v>
          </cell>
          <cell r="F10">
            <v>1.56</v>
          </cell>
          <cell r="G10">
            <v>97.98</v>
          </cell>
          <cell r="H10">
            <v>97.98</v>
          </cell>
          <cell r="I10">
            <v>0</v>
          </cell>
          <cell r="J10">
            <v>10.5</v>
          </cell>
          <cell r="K10">
            <v>31</v>
          </cell>
          <cell r="L10">
            <v>0</v>
          </cell>
          <cell r="M10">
            <v>0</v>
          </cell>
          <cell r="N10">
            <v>0</v>
          </cell>
          <cell r="O10">
            <v>29.2</v>
          </cell>
          <cell r="P10">
            <v>60</v>
          </cell>
        </row>
        <row r="11">
          <cell r="B11" t="str">
            <v>Зернопромтрейд (Кам'янка-Буська)</v>
          </cell>
          <cell r="C11">
            <v>24.06</v>
          </cell>
          <cell r="D11">
            <v>53.64</v>
          </cell>
          <cell r="E11">
            <v>17.04</v>
          </cell>
          <cell r="F11">
            <v>1.98</v>
          </cell>
          <cell r="G11">
            <v>55.02</v>
          </cell>
          <cell r="H11">
            <v>105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B12" t="str">
            <v>Красненський КХП</v>
          </cell>
        </row>
        <row r="13">
          <cell r="B13" t="str">
            <v>Гадячський елеватор</v>
          </cell>
          <cell r="C13">
            <v>15.6</v>
          </cell>
          <cell r="D13">
            <v>48</v>
          </cell>
          <cell r="E13">
            <v>18</v>
          </cell>
          <cell r="F13">
            <v>1.8</v>
          </cell>
          <cell r="G13">
            <v>114</v>
          </cell>
          <cell r="H13">
            <v>114</v>
          </cell>
          <cell r="I13">
            <v>0</v>
          </cell>
          <cell r="J13">
            <v>228</v>
          </cell>
          <cell r="K13">
            <v>0</v>
          </cell>
          <cell r="L13">
            <v>18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 t="str">
            <v>ДПЗКУ (філія Дубенський КХП)</v>
          </cell>
        </row>
        <row r="15">
          <cell r="B15" t="str">
            <v>Радивилівський елеватор</v>
          </cell>
          <cell r="C15">
            <v>20.82</v>
          </cell>
          <cell r="D15">
            <v>54.48</v>
          </cell>
          <cell r="E15">
            <v>18.96</v>
          </cell>
          <cell r="F15">
            <v>1.44</v>
          </cell>
          <cell r="G15">
            <v>80.64</v>
          </cell>
          <cell r="H15">
            <v>107.82</v>
          </cell>
          <cell r="I15">
            <v>0</v>
          </cell>
          <cell r="J15">
            <v>415.8</v>
          </cell>
          <cell r="K15">
            <v>36.36</v>
          </cell>
          <cell r="L15">
            <v>0</v>
          </cell>
          <cell r="M15">
            <v>297</v>
          </cell>
          <cell r="N15">
            <v>0</v>
          </cell>
          <cell r="O15">
            <v>23.4</v>
          </cell>
          <cell r="P15">
            <v>103.8</v>
          </cell>
        </row>
        <row r="16">
          <cell r="B16" t="str">
            <v>Охтирський КХП</v>
          </cell>
          <cell r="C16">
            <v>13.02</v>
          </cell>
          <cell r="D16">
            <v>39.299999999999997</v>
          </cell>
          <cell r="E16">
            <v>12.78</v>
          </cell>
          <cell r="F16">
            <v>1.62</v>
          </cell>
          <cell r="G16">
            <v>85.98</v>
          </cell>
          <cell r="H16">
            <v>85.98</v>
          </cell>
          <cell r="I16">
            <v>0</v>
          </cell>
          <cell r="J16">
            <v>451.26</v>
          </cell>
          <cell r="K16">
            <v>1364.98</v>
          </cell>
          <cell r="M16">
            <v>0</v>
          </cell>
          <cell r="N16">
            <v>0</v>
          </cell>
          <cell r="O16">
            <v>0</v>
          </cell>
          <cell r="P16">
            <v>93.06</v>
          </cell>
        </row>
        <row r="17">
          <cell r="B17" t="str">
            <v>Сумськой КХП</v>
          </cell>
          <cell r="C17">
            <v>15.6</v>
          </cell>
          <cell r="D17">
            <v>58.2</v>
          </cell>
          <cell r="E17">
            <v>30.6</v>
          </cell>
          <cell r="F17">
            <v>1.68</v>
          </cell>
          <cell r="G17">
            <v>114</v>
          </cell>
          <cell r="H17">
            <v>114</v>
          </cell>
          <cell r="I17">
            <v>0</v>
          </cell>
          <cell r="J17">
            <v>923.4</v>
          </cell>
          <cell r="K17">
            <v>117</v>
          </cell>
          <cell r="L17">
            <v>0</v>
          </cell>
          <cell r="M17">
            <v>0</v>
          </cell>
          <cell r="N17">
            <v>0</v>
          </cell>
          <cell r="O17">
            <v>20.399999999999999</v>
          </cell>
          <cell r="P17">
            <v>48</v>
          </cell>
        </row>
        <row r="18">
          <cell r="B18" t="str">
            <v>Кролевецький елеватор</v>
          </cell>
          <cell r="C18">
            <v>19.8</v>
          </cell>
          <cell r="D18">
            <v>46.2</v>
          </cell>
          <cell r="E18">
            <v>19.8</v>
          </cell>
          <cell r="F18">
            <v>1.44</v>
          </cell>
          <cell r="G18">
            <v>100.32</v>
          </cell>
          <cell r="H18">
            <v>100.32</v>
          </cell>
          <cell r="I18">
            <v>0</v>
          </cell>
          <cell r="J18">
            <v>550.08000000000004</v>
          </cell>
          <cell r="K18">
            <v>22.02</v>
          </cell>
          <cell r="L18">
            <v>0</v>
          </cell>
          <cell r="M18">
            <v>275.04000000000002</v>
          </cell>
          <cell r="N18">
            <v>0</v>
          </cell>
          <cell r="O18">
            <v>22.02</v>
          </cell>
          <cell r="P18">
            <v>94.38</v>
          </cell>
        </row>
        <row r="19">
          <cell r="B19" t="str">
            <v>Аліанс-Мєдіа (Суми)</v>
          </cell>
          <cell r="C19">
            <v>15.18</v>
          </cell>
          <cell r="D19">
            <v>42</v>
          </cell>
          <cell r="E19">
            <v>14.8</v>
          </cell>
          <cell r="F19">
            <v>1.3919999999999999</v>
          </cell>
          <cell r="G19">
            <v>84</v>
          </cell>
          <cell r="H19">
            <v>84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21.72</v>
          </cell>
          <cell r="P19">
            <v>36</v>
          </cell>
        </row>
        <row r="20">
          <cell r="B20" t="str">
            <v>Горинь Агрофірма (Борсуки)</v>
          </cell>
          <cell r="C20">
            <v>28</v>
          </cell>
          <cell r="D20">
            <v>55</v>
          </cell>
          <cell r="E20">
            <v>25</v>
          </cell>
          <cell r="F20">
            <v>2.1</v>
          </cell>
          <cell r="G20">
            <v>120</v>
          </cell>
          <cell r="H20">
            <v>130</v>
          </cell>
          <cell r="I20">
            <v>300</v>
          </cell>
          <cell r="J20">
            <v>650</v>
          </cell>
          <cell r="K20">
            <v>1400</v>
          </cell>
          <cell r="L20">
            <v>0</v>
          </cell>
          <cell r="M20">
            <v>0</v>
          </cell>
          <cell r="N20">
            <v>150</v>
          </cell>
          <cell r="O20">
            <v>50</v>
          </cell>
          <cell r="P20">
            <v>250</v>
          </cell>
        </row>
        <row r="21">
          <cell r="B21" t="str">
            <v>Зорі Прикарпаття (Острів)</v>
          </cell>
          <cell r="C21">
            <v>22.02</v>
          </cell>
          <cell r="D21">
            <v>39</v>
          </cell>
          <cell r="E21">
            <v>19.8</v>
          </cell>
          <cell r="F21">
            <v>1.92</v>
          </cell>
          <cell r="G21">
            <v>105</v>
          </cell>
          <cell r="H21">
            <v>105</v>
          </cell>
          <cell r="I21">
            <v>0</v>
          </cell>
          <cell r="J21">
            <v>420</v>
          </cell>
          <cell r="K21">
            <v>480</v>
          </cell>
          <cell r="L21">
            <v>0</v>
          </cell>
          <cell r="M21">
            <v>3.9</v>
          </cell>
          <cell r="N21">
            <v>0</v>
          </cell>
          <cell r="O21">
            <v>32.76</v>
          </cell>
          <cell r="P21">
            <v>70.2</v>
          </cell>
        </row>
        <row r="22">
          <cell r="B22" t="str">
            <v>Агропродсервіс (Козова)</v>
          </cell>
        </row>
        <row r="23">
          <cell r="B23" t="str">
            <v>Бучачагрохлібпром</v>
          </cell>
          <cell r="C23">
            <v>26</v>
          </cell>
          <cell r="D23">
            <v>41</v>
          </cell>
          <cell r="E23">
            <v>20</v>
          </cell>
          <cell r="F23">
            <v>1.6</v>
          </cell>
          <cell r="G23">
            <v>80</v>
          </cell>
          <cell r="H23">
            <v>100</v>
          </cell>
          <cell r="I23">
            <v>0</v>
          </cell>
          <cell r="J23">
            <v>530</v>
          </cell>
          <cell r="K23">
            <v>45</v>
          </cell>
          <cell r="L23">
            <v>0</v>
          </cell>
          <cell r="M23">
            <v>0</v>
          </cell>
          <cell r="N23">
            <v>0</v>
          </cell>
          <cell r="O23">
            <v>63</v>
          </cell>
          <cell r="P23">
            <v>250</v>
          </cell>
        </row>
        <row r="24">
          <cell r="B24" t="str">
            <v>Млинівці</v>
          </cell>
          <cell r="C24">
            <v>33</v>
          </cell>
          <cell r="D24">
            <v>49.5</v>
          </cell>
          <cell r="E24">
            <v>19.8</v>
          </cell>
          <cell r="F24">
            <v>2.1</v>
          </cell>
          <cell r="G24">
            <v>110.4</v>
          </cell>
          <cell r="H24">
            <v>117.6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46.5</v>
          </cell>
          <cell r="P24">
            <v>102</v>
          </cell>
        </row>
        <row r="25">
          <cell r="B25" t="str">
            <v>Україна (Підволочиськ)</v>
          </cell>
        </row>
        <row r="26">
          <cell r="B26" t="str">
            <v>Аграрна компанія 2004 (с. Івахнівці)</v>
          </cell>
          <cell r="C26">
            <v>15</v>
          </cell>
          <cell r="D26">
            <v>48</v>
          </cell>
          <cell r="E26">
            <v>20</v>
          </cell>
          <cell r="F26">
            <v>1.7</v>
          </cell>
          <cell r="G26">
            <v>125</v>
          </cell>
          <cell r="H26">
            <v>125</v>
          </cell>
          <cell r="I26">
            <v>0</v>
          </cell>
          <cell r="J26">
            <v>650</v>
          </cell>
          <cell r="K26">
            <v>1000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100</v>
          </cell>
        </row>
        <row r="27">
          <cell r="B27" t="str">
            <v>Агрос-Віста СГП</v>
          </cell>
        </row>
        <row r="28">
          <cell r="B28" t="str">
            <v>Баришівська зернова компанія (Ярмолинці)</v>
          </cell>
        </row>
        <row r="29">
          <cell r="B29" t="str">
            <v>Деражнянське ХПП</v>
          </cell>
          <cell r="C29">
            <v>21.42</v>
          </cell>
          <cell r="D29">
            <v>49.62</v>
          </cell>
          <cell r="E29">
            <v>19.2</v>
          </cell>
          <cell r="F29">
            <v>1.56</v>
          </cell>
          <cell r="G29">
            <v>117.6</v>
          </cell>
          <cell r="H29">
            <v>117.6</v>
          </cell>
          <cell r="I29">
            <v>0</v>
          </cell>
          <cell r="J29">
            <v>960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90</v>
          </cell>
        </row>
        <row r="30">
          <cell r="B30" t="str">
            <v>Лотівка Еліт (Полонне)</v>
          </cell>
        </row>
        <row r="31">
          <cell r="B31" t="str">
            <v>Лотівка Еліт (Славута)</v>
          </cell>
        </row>
        <row r="32">
          <cell r="B32" t="str">
            <v>Лотівка Еліт (Шепетівка)</v>
          </cell>
        </row>
        <row r="33">
          <cell r="B33" t="str">
            <v>Агрозахідтрейд (Чернівці)</v>
          </cell>
          <cell r="C33">
            <v>21.06</v>
          </cell>
          <cell r="D33">
            <v>48.6</v>
          </cell>
          <cell r="E33">
            <v>18.899999999999999</v>
          </cell>
          <cell r="F33">
            <v>1.62</v>
          </cell>
          <cell r="G33">
            <v>72.900000000000006</v>
          </cell>
          <cell r="H33">
            <v>108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27</v>
          </cell>
          <cell r="P33">
            <v>124.5</v>
          </cell>
        </row>
        <row r="34">
          <cell r="B34" t="str">
            <v>Віойл-Зерно (Заставна)</v>
          </cell>
          <cell r="C34">
            <v>31.02</v>
          </cell>
          <cell r="D34">
            <v>52.08</v>
          </cell>
          <cell r="E34">
            <v>16.5</v>
          </cell>
          <cell r="F34">
            <v>1.56</v>
          </cell>
          <cell r="G34">
            <v>87.3</v>
          </cell>
          <cell r="H34">
            <v>96.6</v>
          </cell>
          <cell r="I34">
            <v>0</v>
          </cell>
          <cell r="J34">
            <v>450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222</v>
          </cell>
        </row>
        <row r="35">
          <cell r="B35" t="str">
            <v>Неполоковецкий КХП</v>
          </cell>
          <cell r="C35">
            <v>25.2</v>
          </cell>
          <cell r="D35">
            <v>57.5</v>
          </cell>
          <cell r="E35">
            <v>21.25</v>
          </cell>
          <cell r="F35">
            <v>1.89</v>
          </cell>
          <cell r="G35">
            <v>126</v>
          </cell>
          <cell r="H35">
            <v>126</v>
          </cell>
          <cell r="I35">
            <v>0</v>
          </cell>
          <cell r="J35">
            <v>0</v>
          </cell>
          <cell r="K35">
            <v>1550</v>
          </cell>
          <cell r="L35">
            <v>0</v>
          </cell>
          <cell r="M35">
            <v>0</v>
          </cell>
          <cell r="N35">
            <v>0</v>
          </cell>
          <cell r="O35">
            <v>50</v>
          </cell>
          <cell r="P35">
            <v>140</v>
          </cell>
        </row>
        <row r="36">
          <cell r="B36" t="str">
            <v>Менское ХПП</v>
          </cell>
          <cell r="C36">
            <v>29.16</v>
          </cell>
          <cell r="D36">
            <v>61.5</v>
          </cell>
          <cell r="E36">
            <v>25.2</v>
          </cell>
          <cell r="F36">
            <v>1.92</v>
          </cell>
          <cell r="G36">
            <v>132</v>
          </cell>
          <cell r="H36">
            <v>132</v>
          </cell>
          <cell r="I36">
            <v>0</v>
          </cell>
          <cell r="J36">
            <v>318</v>
          </cell>
          <cell r="K36">
            <v>2100</v>
          </cell>
          <cell r="L36">
            <v>0</v>
          </cell>
          <cell r="M36">
            <v>0</v>
          </cell>
          <cell r="N36">
            <v>0</v>
          </cell>
          <cell r="O36">
            <v>18.62</v>
          </cell>
          <cell r="P36">
            <v>48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B34" sqref="B34"/>
    </sheetView>
  </sheetViews>
  <sheetFormatPr defaultRowHeight="15" x14ac:dyDescent="0.25"/>
  <cols>
    <col min="1" max="1" width="43.5703125" style="10" customWidth="1"/>
    <col min="2" max="16384" width="9.140625" style="10"/>
  </cols>
  <sheetData>
    <row r="1" spans="1:13" ht="31.5" x14ac:dyDescent="0.25">
      <c r="A1" s="1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</row>
    <row r="2" spans="1:13" x14ac:dyDescent="0.25">
      <c r="A2" s="1"/>
      <c r="B2" s="3">
        <f>MATCH(B1,[1]Текущая!$B$3:$B$35,0)</f>
        <v>1</v>
      </c>
      <c r="C2" s="3">
        <f>MATCH(C1,[1]Текущая!$B$3:$B$35,0)</f>
        <v>1</v>
      </c>
      <c r="D2" s="3">
        <f>MATCH(D1,[1]Текущая!$B$3:$B$35,0)</f>
        <v>1</v>
      </c>
      <c r="E2" s="3">
        <f>MATCH(E1,[1]Текущая!$B$3:$B$35,0)</f>
        <v>1</v>
      </c>
      <c r="F2" s="3">
        <f>MATCH(F1,[1]Текущая!$B$3:$B$35,0)</f>
        <v>1</v>
      </c>
      <c r="G2" s="3">
        <f>MATCH(G1,[1]Текущая!$B$3:$B$35,0)</f>
        <v>1</v>
      </c>
      <c r="H2" s="3">
        <f>MATCH(H1,[1]Текущая!$B$3:$B$35,0)</f>
        <v>1</v>
      </c>
      <c r="I2" s="3">
        <f>MATCH(I1,[1]Текущая!$B$3:$B$35,0)</f>
        <v>1</v>
      </c>
      <c r="J2" s="3">
        <f>MATCH(J1,[1]Текущая!$B$3:$B$35,0)</f>
        <v>1</v>
      </c>
      <c r="K2" s="3">
        <f>MATCH(K1,[1]Текущая!$B$3:$B$35,0)</f>
        <v>1</v>
      </c>
      <c r="L2" s="3">
        <f>MATCH(L1,[1]Текущая!$B$3:$B$35,0)</f>
        <v>1</v>
      </c>
      <c r="M2" s="3">
        <f>MATCH(M1,[1]Текущая!$B$3:$B$35,0)</f>
        <v>1</v>
      </c>
    </row>
    <row r="3" spans="1:13" x14ac:dyDescent="0.25">
      <c r="A3" s="1"/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</row>
    <row r="4" spans="1:13" x14ac:dyDescent="0.25">
      <c r="A4" s="1"/>
      <c r="B4" s="4" t="s">
        <v>2</v>
      </c>
      <c r="C4" s="4" t="s">
        <v>2</v>
      </c>
      <c r="D4" s="4" t="s">
        <v>2</v>
      </c>
      <c r="E4" s="4" t="s">
        <v>2</v>
      </c>
      <c r="F4" s="4" t="s">
        <v>3</v>
      </c>
      <c r="G4" s="4" t="s">
        <v>3</v>
      </c>
      <c r="H4" s="4" t="s">
        <v>3</v>
      </c>
      <c r="I4" s="4" t="s">
        <v>3</v>
      </c>
      <c r="J4" s="4" t="s">
        <v>4</v>
      </c>
      <c r="K4" s="4" t="s">
        <v>4</v>
      </c>
      <c r="L4" s="4" t="s">
        <v>4</v>
      </c>
      <c r="M4" s="4" t="s">
        <v>4</v>
      </c>
    </row>
    <row r="5" spans="1:13" x14ac:dyDescent="0.25">
      <c r="A5" s="1"/>
      <c r="B5" s="4" t="s">
        <v>5</v>
      </c>
      <c r="C5" s="4" t="s">
        <v>6</v>
      </c>
      <c r="D5" s="4" t="s">
        <v>7</v>
      </c>
      <c r="E5" s="4" t="s">
        <v>8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5</v>
      </c>
      <c r="K5" s="4" t="s">
        <v>6</v>
      </c>
      <c r="L5" s="4" t="s">
        <v>7</v>
      </c>
      <c r="M5" s="4" t="s">
        <v>8</v>
      </c>
    </row>
    <row r="6" spans="1:13" x14ac:dyDescent="0.25">
      <c r="A6" s="5" t="s">
        <v>9</v>
      </c>
      <c r="B6" s="4">
        <f>VLOOKUP(B4,[2]System2!$C$1:$D$8,2,0)</f>
        <v>67.5</v>
      </c>
      <c r="C6" s="4">
        <f>VLOOKUP(C4,[2]System2!$C$1:$D$8,2,0)</f>
        <v>67.5</v>
      </c>
      <c r="D6" s="4">
        <f>VLOOKUP(D4,[2]System2!$C$1:$D$8,2,0)</f>
        <v>67.5</v>
      </c>
      <c r="E6" s="4">
        <f>VLOOKUP(E4,[2]System2!$C$1:$D$8,2,0)</f>
        <v>67.5</v>
      </c>
      <c r="F6" s="4">
        <f>VLOOKUP(F4,[2]System2!$C$1:$D$8,2,0)</f>
        <v>67.5</v>
      </c>
      <c r="G6" s="4">
        <f>VLOOKUP(G4,[2]System2!$C$1:$D$8,2,0)</f>
        <v>67.5</v>
      </c>
      <c r="H6" s="4">
        <f>VLOOKUP(H4,[2]System2!$C$1:$D$8,2,0)</f>
        <v>67.5</v>
      </c>
      <c r="I6" s="4">
        <f>VLOOKUP(I4,[2]System2!$C$1:$D$8,2,0)</f>
        <v>67.5</v>
      </c>
      <c r="J6" s="4">
        <f>VLOOKUP(J4,[2]System2!$C$1:$D$8,2,0)</f>
        <v>67.5</v>
      </c>
      <c r="K6" s="4">
        <f>VLOOKUP(K4,[2]System2!$C$1:$D$8,2,0)</f>
        <v>67.5</v>
      </c>
      <c r="L6" s="4">
        <f>VLOOKUP(L4,[2]System2!$C$1:$D$8,2,0)</f>
        <v>67.5</v>
      </c>
      <c r="M6" s="4">
        <f>VLOOKUP(M4,[2]System2!$C$1:$D$8,2,0)</f>
        <v>67.5</v>
      </c>
    </row>
    <row r="7" spans="1:13" x14ac:dyDescent="0.25">
      <c r="A7" s="6" t="s">
        <v>10</v>
      </c>
      <c r="B7" s="4">
        <v>30493.401112001477</v>
      </c>
      <c r="C7" s="4">
        <v>30470.249649716025</v>
      </c>
      <c r="D7" s="4">
        <v>30500.726429524781</v>
      </c>
      <c r="E7" s="4">
        <v>30627.909174983528</v>
      </c>
      <c r="F7" s="4">
        <v>30629.933646353493</v>
      </c>
      <c r="G7" s="4">
        <v>30606.786670713624</v>
      </c>
      <c r="H7" s="4">
        <v>30637.263407631617</v>
      </c>
      <c r="I7" s="4">
        <v>30764.435423352086</v>
      </c>
      <c r="J7" s="4">
        <v>30406.379840639525</v>
      </c>
      <c r="K7" s="4">
        <v>30730.403035378764</v>
      </c>
      <c r="L7" s="4">
        <v>30760.879755509774</v>
      </c>
      <c r="M7" s="4">
        <v>30888.049118638366</v>
      </c>
    </row>
    <row r="8" spans="1:13" x14ac:dyDescent="0.25">
      <c r="A8" s="6" t="s">
        <v>11</v>
      </c>
      <c r="B8" s="7">
        <f>(INDEX([3]Текущая!$C$4:$P$36,MATCH(B1,[3]Текущая!$B$4:$B$36,0),13))/[2]Main!$C$2</f>
        <v>0</v>
      </c>
      <c r="C8" s="7">
        <f>(INDEX([3]Текущая!$C$4:$P$36,MATCH(C1,[3]Текущая!$B$4:$B$36,0),13))/[2]Main!$C$2</f>
        <v>0</v>
      </c>
      <c r="D8" s="7">
        <f>(INDEX([3]Текущая!$C$4:$P$36,MATCH(D1,[3]Текущая!$B$4:$B$36,0),13))/[2]Main!$C$2</f>
        <v>0</v>
      </c>
      <c r="E8" s="7">
        <f>(INDEX([3]Текущая!$C$4:$P$36,MATCH(E1,[3]Текущая!$B$4:$B$36,0),13))/[2]Main!$C$2</f>
        <v>0</v>
      </c>
      <c r="F8" s="7">
        <f>(INDEX([3]Текущая!$C$4:$P$36,MATCH(F1,[3]Текущая!$B$4:$B$36,0),13))/[2]Main!$C$2</f>
        <v>0</v>
      </c>
      <c r="G8" s="7">
        <f>(INDEX([3]Текущая!$C$4:$P$36,MATCH(G1,[3]Текущая!$B$4:$B$36,0),13))/[2]Main!$C$2</f>
        <v>0</v>
      </c>
      <c r="H8" s="7">
        <f>(INDEX([3]Текущая!$C$4:$P$36,MATCH(H1,[3]Текущая!$B$4:$B$36,0),13))/[2]Main!$C$2</f>
        <v>0</v>
      </c>
      <c r="I8" s="7">
        <f>(INDEX([3]Текущая!$C$4:$P$36,MATCH(I1,[3]Текущая!$B$4:$B$36,0),13))/[2]Main!$C$2</f>
        <v>0</v>
      </c>
      <c r="J8" s="7">
        <f>(INDEX([3]Текущая!$C$4:$P$36,MATCH(J1,[3]Текущая!$B$4:$B$36,0),13))/[2]Main!$C$2</f>
        <v>0</v>
      </c>
      <c r="K8" s="7">
        <f>(INDEX([3]Текущая!$C$4:$P$36,MATCH(K1,[3]Текущая!$B$4:$B$36,0),13))/[2]Main!$C$2</f>
        <v>0</v>
      </c>
      <c r="L8" s="7">
        <f>(INDEX([3]Текущая!$C$4:$P$36,MATCH(L1,[3]Текущая!$B$4:$B$36,0),13))/[2]Main!$C$2</f>
        <v>0</v>
      </c>
      <c r="M8" s="7">
        <f>(INDEX([3]Текущая!$C$4:$P$36,MATCH(M1,[3]Текущая!$B$4:$B$36,0),13))/[2]Main!$C$2</f>
        <v>0</v>
      </c>
    </row>
    <row r="9" spans="1:13" x14ac:dyDescent="0.25">
      <c r="A9" s="6" t="s">
        <v>12</v>
      </c>
      <c r="B9" s="7">
        <f>(INDEX([3]Текущая!$C$4:$P$36,MATCH(B1,[3]Текущая!$B$4:$B$36,0),4)*30)</f>
        <v>0</v>
      </c>
      <c r="C9" s="7">
        <f>(INDEX([3]Текущая!$C$4:$P$36,MATCH(C1,[3]Текущая!$B$4:$B$36,0),4)*30)</f>
        <v>0</v>
      </c>
      <c r="D9" s="7">
        <f>(INDEX([3]Текущая!$C$4:$P$36,MATCH(D1,[3]Текущая!$B$4:$B$36,0),4)*30)</f>
        <v>0</v>
      </c>
      <c r="E9" s="7">
        <f>(INDEX([3]Текущая!$C$4:$P$36,MATCH(E1,[3]Текущая!$B$4:$B$36,0),4)*30)</f>
        <v>0</v>
      </c>
      <c r="F9" s="7">
        <f>(INDEX([3]Текущая!$C$4:$P$36,MATCH(F1,[3]Текущая!$B$4:$B$36,0),4)*30)</f>
        <v>0</v>
      </c>
      <c r="G9" s="7">
        <f>(INDEX([3]Текущая!$C$4:$P$36,MATCH(G1,[3]Текущая!$B$4:$B$36,0),4)*30)</f>
        <v>0</v>
      </c>
      <c r="H9" s="7">
        <f>(INDEX([3]Текущая!$C$4:$P$36,MATCH(H1,[3]Текущая!$B$4:$B$36,0),4)*30)</f>
        <v>0</v>
      </c>
      <c r="I9" s="7">
        <f>(INDEX([3]Текущая!$C$4:$P$36,MATCH(I1,[3]Текущая!$B$4:$B$36,0),4)*30)</f>
        <v>0</v>
      </c>
      <c r="J9" s="7">
        <f>(INDEX([3]Текущая!$C$4:$P$36,MATCH(J1,[3]Текущая!$B$4:$B$36,0),4)*30)</f>
        <v>0</v>
      </c>
      <c r="K9" s="7">
        <f>(INDEX([3]Текущая!$C$4:$P$36,MATCH(K1,[3]Текущая!$B$4:$B$36,0),4)*30)</f>
        <v>0</v>
      </c>
      <c r="L9" s="7">
        <f>(INDEX([3]Текущая!$C$4:$P$36,MATCH(L1,[3]Текущая!$B$4:$B$36,0),4)*30)</f>
        <v>0</v>
      </c>
      <c r="M9" s="7">
        <f>(INDEX([3]Текущая!$C$4:$P$36,MATCH(M1,[3]Текущая!$B$4:$B$36,0),4)*30)</f>
        <v>0</v>
      </c>
    </row>
    <row r="10" spans="1:13" x14ac:dyDescent="0.25">
      <c r="A10" s="6" t="s">
        <v>13</v>
      </c>
      <c r="B10" s="7">
        <f t="shared" ref="B10:M10" si="0">(B7+B8+B9)*0.5%</f>
        <v>152.46700556000738</v>
      </c>
      <c r="C10" s="7">
        <f t="shared" si="0"/>
        <v>152.35124824858013</v>
      </c>
      <c r="D10" s="7">
        <f t="shared" si="0"/>
        <v>152.5036321476239</v>
      </c>
      <c r="E10" s="7">
        <f t="shared" si="0"/>
        <v>153.13954587491764</v>
      </c>
      <c r="F10" s="7">
        <f t="shared" si="0"/>
        <v>153.14966823176746</v>
      </c>
      <c r="G10" s="7">
        <f t="shared" si="0"/>
        <v>153.03393335356813</v>
      </c>
      <c r="H10" s="7">
        <f t="shared" si="0"/>
        <v>153.18631703815808</v>
      </c>
      <c r="I10" s="7">
        <f t="shared" si="0"/>
        <v>153.82217711676043</v>
      </c>
      <c r="J10" s="7">
        <f t="shared" si="0"/>
        <v>152.03189920319764</v>
      </c>
      <c r="K10" s="7">
        <f t="shared" si="0"/>
        <v>153.65201517689383</v>
      </c>
      <c r="L10" s="7">
        <f t="shared" si="0"/>
        <v>153.80439877754887</v>
      </c>
      <c r="M10" s="7">
        <f t="shared" si="0"/>
        <v>154.44024559319183</v>
      </c>
    </row>
    <row r="11" spans="1:13" x14ac:dyDescent="0.25">
      <c r="A11" s="6" t="s">
        <v>14</v>
      </c>
      <c r="B11" s="7">
        <f>(INDEX([3]Текущая!$C$4:$P$36,MATCH(B1,[3]Текущая!$B$4:$B$36,0),6)*1)</f>
        <v>0</v>
      </c>
      <c r="C11" s="7">
        <f>(INDEX([3]Текущая!$C$4:$P$36,MATCH(C1,[3]Текущая!$B$4:$B$36,0),6)*1)</f>
        <v>0</v>
      </c>
      <c r="D11" s="7">
        <f>(INDEX([3]Текущая!$C$4:$P$36,MATCH(D1,[3]Текущая!$B$4:$B$36,0),6)*1)</f>
        <v>0</v>
      </c>
      <c r="E11" s="7">
        <f>(INDEX([3]Текущая!$C$4:$P$36,MATCH(E1,[3]Текущая!$B$4:$B$36,0),6)*1)</f>
        <v>0</v>
      </c>
      <c r="F11" s="7">
        <f>(INDEX([3]Текущая!$C$4:$P$36,MATCH(F1,[3]Текущая!$B$4:$B$36,0),6)*1)</f>
        <v>0</v>
      </c>
      <c r="G11" s="7">
        <f>(INDEX([3]Текущая!$C$4:$P$36,MATCH(G1,[3]Текущая!$B$4:$B$36,0),6)*1)</f>
        <v>0</v>
      </c>
      <c r="H11" s="7">
        <f>(INDEX([3]Текущая!$C$4:$P$36,MATCH(H1,[3]Текущая!$B$4:$B$36,0),6)*1)</f>
        <v>0</v>
      </c>
      <c r="I11" s="7">
        <f>(INDEX([3]Текущая!$C$4:$P$36,MATCH(I1,[3]Текущая!$B$4:$B$36,0),6)*1)</f>
        <v>0</v>
      </c>
      <c r="J11" s="7">
        <f>(INDEX([3]Текущая!$C$4:$P$36,MATCH(J1,[3]Текущая!$B$4:$B$36,0),6)*1)</f>
        <v>0</v>
      </c>
      <c r="K11" s="7">
        <f>(INDEX([3]Текущая!$C$4:$P$36,MATCH(K1,[3]Текущая!$B$4:$B$36,0),6)*1)</f>
        <v>0</v>
      </c>
      <c r="L11" s="7">
        <f>(INDEX([3]Текущая!$C$4:$P$36,MATCH(L1,[3]Текущая!$B$4:$B$36,0),6)*1)</f>
        <v>0</v>
      </c>
      <c r="M11" s="7">
        <f>(INDEX([3]Текущая!$C$4:$P$36,MATCH(M1,[3]Текущая!$B$4:$B$36,0),6)*1)</f>
        <v>0</v>
      </c>
    </row>
    <row r="12" spans="1:13" x14ac:dyDescent="0.25">
      <c r="A12" s="6" t="s">
        <v>15</v>
      </c>
      <c r="B12" s="7">
        <f>(INDEX([3]Текущая!$C$4:$P$36,MATCH(B1,[3]Текущая!$B$4:$B$36,0),7)/B6)</f>
        <v>0</v>
      </c>
      <c r="C12" s="7">
        <f>(INDEX([3]Текущая!$C$4:$P$36,MATCH(C1,[3]Текущая!$B$4:$B$36,0),7)/C6)</f>
        <v>0</v>
      </c>
      <c r="D12" s="7">
        <f>(INDEX([3]Текущая!$C$4:$P$36,MATCH(D1,[3]Текущая!$B$4:$B$36,0),7)/D6)</f>
        <v>0</v>
      </c>
      <c r="E12" s="7">
        <f>(INDEX([3]Текущая!$C$4:$P$36,MATCH(E1,[3]Текущая!$B$4:$B$36,0),7)/E6)</f>
        <v>0</v>
      </c>
      <c r="F12" s="7">
        <f>(INDEX([3]Текущая!$C$4:$P$36,MATCH(F1,[3]Текущая!$B$4:$B$36,0),7)/F6)</f>
        <v>0</v>
      </c>
      <c r="G12" s="7">
        <f>(INDEX([3]Текущая!$C$4:$P$36,MATCH(G1,[3]Текущая!$B$4:$B$36,0),7)/G6)</f>
        <v>0</v>
      </c>
      <c r="H12" s="7">
        <f>(INDEX([3]Текущая!$C$4:$P$36,MATCH(H1,[3]Текущая!$B$4:$B$36,0),7)/H6)</f>
        <v>0</v>
      </c>
      <c r="I12" s="7">
        <f>(INDEX([3]Текущая!$C$4:$P$36,MATCH(I1,[3]Текущая!$B$4:$B$36,0),7)/I6)</f>
        <v>0</v>
      </c>
      <c r="J12" s="7">
        <f>(INDEX([3]Текущая!$C$4:$P$36,MATCH(J1,[3]Текущая!$B$4:$B$36,0),7)/J6)</f>
        <v>0</v>
      </c>
      <c r="K12" s="7">
        <f>(INDEX([3]Текущая!$C$4:$P$36,MATCH(K1,[3]Текущая!$B$4:$B$36,0),7)/K6)</f>
        <v>0</v>
      </c>
      <c r="L12" s="7">
        <f>(INDEX([3]Текущая!$C$4:$P$36,MATCH(L1,[3]Текущая!$B$4:$B$36,0),7)/L6)</f>
        <v>0</v>
      </c>
      <c r="M12" s="7">
        <f>(INDEX([3]Текущая!$C$4:$P$36,MATCH(M1,[3]Текущая!$B$4:$B$36,0),7)/M6)</f>
        <v>0</v>
      </c>
    </row>
    <row r="13" spans="1:13" x14ac:dyDescent="0.25">
      <c r="A13" s="6" t="s">
        <v>16</v>
      </c>
      <c r="B13" s="7">
        <f>(INDEX([3]Текущая!$C$4:$P$36,MATCH(B1,[3]Текущая!$B$4:$B$36,0),10)/B6)</f>
        <v>0</v>
      </c>
      <c r="C13" s="7">
        <f>(INDEX([3]Текущая!$C$4:$P$36,MATCH(C1,[3]Текущая!$B$4:$B$36,0),10)/C6)</f>
        <v>0</v>
      </c>
      <c r="D13" s="7">
        <f>(INDEX([3]Текущая!$C$4:$P$36,MATCH(D1,[3]Текущая!$B$4:$B$36,0),10)/D6)</f>
        <v>0</v>
      </c>
      <c r="E13" s="7">
        <f>(INDEX([3]Текущая!$C$4:$P$36,MATCH(E1,[3]Текущая!$B$4:$B$36,0),10)/E6)</f>
        <v>0</v>
      </c>
      <c r="F13" s="7">
        <f>(INDEX([3]Текущая!$C$4:$P$36,MATCH(F1,[3]Текущая!$B$4:$B$36,0),10)/F6)</f>
        <v>0</v>
      </c>
      <c r="G13" s="7">
        <f>(INDEX([3]Текущая!$C$4:$P$36,MATCH(G1,[3]Текущая!$B$4:$B$36,0),10)/G6)</f>
        <v>0</v>
      </c>
      <c r="H13" s="7">
        <f>(INDEX([3]Текущая!$C$4:$P$36,MATCH(H1,[3]Текущая!$B$4:$B$36,0),10)/H6)</f>
        <v>0</v>
      </c>
      <c r="I13" s="7">
        <f>(INDEX([3]Текущая!$C$4:$P$36,MATCH(I1,[3]Текущая!$B$4:$B$36,0),10)/I6)</f>
        <v>0</v>
      </c>
      <c r="J13" s="7">
        <f>(INDEX([3]Текущая!$C$4:$P$36,MATCH(J1,[3]Текущая!$B$4:$B$36,0),10)/J6)</f>
        <v>0</v>
      </c>
      <c r="K13" s="7">
        <f>(INDEX([3]Текущая!$C$4:$P$36,MATCH(K1,[3]Текущая!$B$4:$B$36,0),10)/K6)</f>
        <v>0</v>
      </c>
      <c r="L13" s="7">
        <f>(INDEX([3]Текущая!$C$4:$P$36,MATCH(L1,[3]Текущая!$B$4:$B$36,0),10)/L6)</f>
        <v>0</v>
      </c>
      <c r="M13" s="7">
        <f>(INDEX([3]Текущая!$C$4:$P$36,MATCH(M1,[3]Текущая!$B$4:$B$36,0),10)/M6)</f>
        <v>0</v>
      </c>
    </row>
    <row r="14" spans="1:13" x14ac:dyDescent="0.25">
      <c r="A14" s="6" t="s">
        <v>17</v>
      </c>
      <c r="B14" s="7">
        <f>(INDEX([3]Текущая!$C$4:$P$36,MATCH(B1,[3]Текущая!$B$4:$B$36,0),11)/B6)</f>
        <v>0</v>
      </c>
      <c r="C14" s="7">
        <f>(INDEX([3]Текущая!$C$4:$P$36,MATCH(C1,[3]Текущая!$B$4:$B$36,0),11)/C6)</f>
        <v>0</v>
      </c>
      <c r="D14" s="7">
        <f>(INDEX([3]Текущая!$C$4:$P$36,MATCH(D1,[3]Текущая!$B$4:$B$36,0),11)/D6)</f>
        <v>0</v>
      </c>
      <c r="E14" s="7">
        <f>(INDEX([3]Текущая!$C$4:$P$36,MATCH(E1,[3]Текущая!$B$4:$B$36,0),11)/E6)</f>
        <v>0</v>
      </c>
      <c r="F14" s="7">
        <f>(INDEX([3]Текущая!$C$4:$P$36,MATCH(F1,[3]Текущая!$B$4:$B$36,0),11)/F6)</f>
        <v>0</v>
      </c>
      <c r="G14" s="7">
        <f>(INDEX([3]Текущая!$C$4:$P$36,MATCH(G1,[3]Текущая!$B$4:$B$36,0),11)/G6)</f>
        <v>0</v>
      </c>
      <c r="H14" s="7">
        <f>(INDEX([3]Текущая!$C$4:$P$36,MATCH(H1,[3]Текущая!$B$4:$B$36,0),11)/H6)</f>
        <v>0</v>
      </c>
      <c r="I14" s="7">
        <f>(INDEX([3]Текущая!$C$4:$P$36,MATCH(I1,[3]Текущая!$B$4:$B$36,0),11)/I6)</f>
        <v>0</v>
      </c>
      <c r="J14" s="7">
        <f>(INDEX([3]Текущая!$C$4:$P$36,MATCH(J1,[3]Текущая!$B$4:$B$36,0),11)/J6)</f>
        <v>0</v>
      </c>
      <c r="K14" s="7">
        <f>(INDEX([3]Текущая!$C$4:$P$36,MATCH(K1,[3]Текущая!$B$4:$B$36,0),11)/K6)</f>
        <v>0</v>
      </c>
      <c r="L14" s="7">
        <f>(INDEX([3]Текущая!$C$4:$P$36,MATCH(L1,[3]Текущая!$B$4:$B$36,0),11)/L6)</f>
        <v>0</v>
      </c>
      <c r="M14" s="7">
        <f>(INDEX([3]Текущая!$C$4:$P$36,MATCH(M1,[3]Текущая!$B$4:$B$36,0),11)/M6)</f>
        <v>0</v>
      </c>
    </row>
    <row r="15" spans="1:13" x14ac:dyDescent="0.25">
      <c r="A15" s="6" t="s">
        <v>18</v>
      </c>
      <c r="B15" s="7">
        <f>(INDEX([3]Текущая!$C$4:$P$36,MATCH(B1,[3]Текущая!$B$4:$B$36,0),9)/B6)</f>
        <v>0</v>
      </c>
      <c r="C15" s="7">
        <f>(INDEX([3]Текущая!$C$4:$P$36,MATCH(C1,[3]Текущая!$B$4:$B$36,0),9)/C6)</f>
        <v>0</v>
      </c>
      <c r="D15" s="7">
        <f>(INDEX([3]Текущая!$C$4:$P$36,MATCH(D1,[3]Текущая!$B$4:$B$36,0),9)/D6)</f>
        <v>0</v>
      </c>
      <c r="E15" s="7">
        <f>(INDEX([3]Текущая!$C$4:$P$36,MATCH(E1,[3]Текущая!$B$4:$B$36,0),9)/E6)</f>
        <v>0</v>
      </c>
      <c r="F15" s="7">
        <f>(INDEX([3]Текущая!$C$4:$P$36,MATCH(F1,[3]Текущая!$B$4:$B$36,0),9)/F6)</f>
        <v>0</v>
      </c>
      <c r="G15" s="7">
        <f>(INDEX([3]Текущая!$C$4:$P$36,MATCH(G1,[3]Текущая!$B$4:$B$36,0),9)/G6)</f>
        <v>0</v>
      </c>
      <c r="H15" s="7">
        <f>(INDEX([3]Текущая!$C$4:$P$36,MATCH(H1,[3]Текущая!$B$4:$B$36,0),9)/H6)</f>
        <v>0</v>
      </c>
      <c r="I15" s="7">
        <f>(INDEX([3]Текущая!$C$4:$P$36,MATCH(I1,[3]Текущая!$B$4:$B$36,0),9)/I6)</f>
        <v>0</v>
      </c>
      <c r="J15" s="7">
        <f>(INDEX([3]Текущая!$C$4:$P$36,MATCH(J1,[3]Текущая!$B$4:$B$36,0),9)/J6)</f>
        <v>0</v>
      </c>
      <c r="K15" s="7">
        <f>(INDEX([3]Текущая!$C$4:$P$36,MATCH(K1,[3]Текущая!$B$4:$B$36,0),9)/K6)</f>
        <v>0</v>
      </c>
      <c r="L15" s="7">
        <f>(INDEX([3]Текущая!$C$4:$P$36,MATCH(L1,[3]Текущая!$B$4:$B$36,0),9)/L6)</f>
        <v>0</v>
      </c>
      <c r="M15" s="7">
        <f>(INDEX([3]Текущая!$C$4:$P$36,MATCH(M1,[3]Текущая!$B$4:$B$36,0),9)/M6)</f>
        <v>0</v>
      </c>
    </row>
    <row r="16" spans="1:13" x14ac:dyDescent="0.25">
      <c r="A16" s="6" t="s">
        <v>19</v>
      </c>
      <c r="B16" s="7">
        <f>(INDEX([3]Текущая!$C$4:$P$36,MATCH(B1,[3]Текущая!$B$4:$B$36,0),8)/B6)</f>
        <v>0</v>
      </c>
      <c r="C16" s="7">
        <f>(INDEX([3]Текущая!$C$4:$P$36,MATCH(C1,[3]Текущая!$B$4:$B$36,0),8)/C6)</f>
        <v>0</v>
      </c>
      <c r="D16" s="7">
        <f>(INDEX([3]Текущая!$C$4:$P$36,MATCH(D1,[3]Текущая!$B$4:$B$36,0),8)/D6)</f>
        <v>0</v>
      </c>
      <c r="E16" s="7">
        <f>(INDEX([3]Текущая!$C$4:$P$36,MATCH(E1,[3]Текущая!$B$4:$B$36,0),8)/E6)</f>
        <v>0</v>
      </c>
      <c r="F16" s="7">
        <f>(INDEX([3]Текущая!$C$4:$P$36,MATCH(F1,[3]Текущая!$B$4:$B$36,0),8)/F6)</f>
        <v>0</v>
      </c>
      <c r="G16" s="7">
        <f>(INDEX([3]Текущая!$C$4:$P$36,MATCH(G1,[3]Текущая!$B$4:$B$36,0),8)/G6)</f>
        <v>0</v>
      </c>
      <c r="H16" s="7">
        <f>(INDEX([3]Текущая!$C$4:$P$36,MATCH(H1,[3]Текущая!$B$4:$B$36,0),8)/H6)</f>
        <v>0</v>
      </c>
      <c r="I16" s="7">
        <f>(INDEX([3]Текущая!$C$4:$P$36,MATCH(I1,[3]Текущая!$B$4:$B$36,0),8)/I6)</f>
        <v>0</v>
      </c>
      <c r="J16" s="7">
        <f>(INDEX([3]Текущая!$C$4:$P$36,MATCH(J1,[3]Текущая!$B$4:$B$36,0),8)/J6)</f>
        <v>0</v>
      </c>
      <c r="K16" s="7">
        <f>(INDEX([3]Текущая!$C$4:$P$36,MATCH(K1,[3]Текущая!$B$4:$B$36,0),8)/K6)</f>
        <v>0</v>
      </c>
      <c r="L16" s="7">
        <f>(INDEX([3]Текущая!$C$4:$P$36,MATCH(L1,[3]Текущая!$B$4:$B$36,0),8)/L6)</f>
        <v>0</v>
      </c>
      <c r="M16" s="7">
        <f>(INDEX([3]Текущая!$C$4:$P$36,MATCH(M1,[3]Текущая!$B$4:$B$36,0),8)/M6)</f>
        <v>0</v>
      </c>
    </row>
    <row r="17" spans="1:13" x14ac:dyDescent="0.25">
      <c r="A17" s="6" t="s">
        <v>20</v>
      </c>
      <c r="B17" s="7">
        <f>(INDEX([3]Текущая!$C$4:$P$36,MATCH(B1,[3]Текущая!$B$4:$B$36,0),12)/B6)</f>
        <v>0</v>
      </c>
      <c r="C17" s="7">
        <f>(INDEX([3]Текущая!$C$4:$P$36,MATCH(C1,[3]Текущая!$B$4:$B$36,0),12)/C6)</f>
        <v>0</v>
      </c>
      <c r="D17" s="7">
        <f>(INDEX([3]Текущая!$C$4:$P$36,MATCH(D1,[3]Текущая!$B$4:$B$36,0),12)/D6)</f>
        <v>0</v>
      </c>
      <c r="E17" s="7">
        <f>(INDEX([3]Текущая!$C$4:$P$36,MATCH(E1,[3]Текущая!$B$4:$B$36,0),12)/E6)</f>
        <v>0</v>
      </c>
      <c r="F17" s="7">
        <f>(INDEX([3]Текущая!$C$4:$P$36,MATCH(F1,[3]Текущая!$B$4:$B$36,0),12)/F6)</f>
        <v>0</v>
      </c>
      <c r="G17" s="7">
        <f>(INDEX([3]Текущая!$C$4:$P$36,MATCH(G1,[3]Текущая!$B$4:$B$36,0),12)/G6)</f>
        <v>0</v>
      </c>
      <c r="H17" s="7">
        <f>(INDEX([3]Текущая!$C$4:$P$36,MATCH(H1,[3]Текущая!$B$4:$B$36,0),12)/H6)</f>
        <v>0</v>
      </c>
      <c r="I17" s="7">
        <f>(INDEX([3]Текущая!$C$4:$P$36,MATCH(I1,[3]Текущая!$B$4:$B$36,0),12)/I6)</f>
        <v>0</v>
      </c>
      <c r="J17" s="7">
        <f>(INDEX([3]Текущая!$C$4:$P$36,MATCH(J1,[3]Текущая!$B$4:$B$36,0),12)/J6)</f>
        <v>0</v>
      </c>
      <c r="K17" s="7">
        <f>(INDEX([3]Текущая!$C$4:$P$36,MATCH(K1,[3]Текущая!$B$4:$B$36,0),12)/K6)</f>
        <v>0</v>
      </c>
      <c r="L17" s="7">
        <f>(INDEX([3]Текущая!$C$4:$P$36,MATCH(L1,[3]Текущая!$B$4:$B$36,0),12)/L6)</f>
        <v>0</v>
      </c>
      <c r="M17" s="7">
        <f>(INDEX([3]Текущая!$C$4:$P$36,MATCH(M1,[3]Текущая!$B$4:$B$36,0),12)/M6)</f>
        <v>0</v>
      </c>
    </row>
    <row r="18" spans="1:13" x14ac:dyDescent="0.25">
      <c r="A18" s="6" t="s">
        <v>21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</row>
    <row r="19" spans="1:13" x14ac:dyDescent="0.25">
      <c r="A19" s="6" t="s">
        <v>22</v>
      </c>
      <c r="B19" s="7">
        <f>INDEX([1]Текущая!$C$3:$AH$50,B2,B3)</f>
        <v>435.66</v>
      </c>
      <c r="C19" s="7">
        <f>INDEX([1]Текущая!$C$3:$AH$50,C2,C3)</f>
        <v>490.05</v>
      </c>
      <c r="D19" s="7">
        <f>INDEX([1]Текущая!$C$3:$AH$50,D2,D3)</f>
        <v>490.48</v>
      </c>
      <c r="E19" s="7">
        <f>INDEX([1]Текущая!$C$3:$AH$50,E2,E3)</f>
        <v>393.59</v>
      </c>
      <c r="F19" s="7">
        <f>INDEX([1]Текущая!$C$3:$AH$50,F2,F3)</f>
        <v>422.66</v>
      </c>
      <c r="G19" s="7">
        <f>INDEX([1]Текущая!$C$3:$AH$50,G2,G3)</f>
        <v>477.05</v>
      </c>
      <c r="H19" s="7">
        <f>INDEX([1]Текущая!$C$3:$AH$50,H2,H3)</f>
        <v>477.48</v>
      </c>
      <c r="I19" s="7">
        <f>INDEX([1]Текущая!$C$3:$AH$50,I2,I3)</f>
        <v>380.59</v>
      </c>
      <c r="J19" s="7">
        <f>INDEX([1]Текущая!$C$3:$AH$50,J2,J3)</f>
        <v>770.6</v>
      </c>
      <c r="K19" s="7">
        <f>INDEX([1]Текущая!$C$3:$AH$50,K2,K3)</f>
        <v>477.05</v>
      </c>
      <c r="L19" s="7">
        <f>INDEX([1]Текущая!$C$3:$AH$50,L2,L3)</f>
        <v>477.48</v>
      </c>
      <c r="M19" s="7">
        <f>INDEX([1]Текущая!$C$3:$AH$50,M2,M3)</f>
        <v>380.59</v>
      </c>
    </row>
    <row r="20" spans="1:13" x14ac:dyDescent="0.25">
      <c r="A20" s="6" t="s">
        <v>23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</row>
    <row r="21" spans="1:13" x14ac:dyDescent="0.25">
      <c r="A21" s="8" t="s">
        <v>24</v>
      </c>
      <c r="B21" s="7">
        <f>SUM(B7:B20)*0.5%</f>
        <v>155.40764058780744</v>
      </c>
      <c r="C21" s="7">
        <f t="shared" ref="C21:M21" si="1">SUM(C7:C20)*0.5%</f>
        <v>155.56325448982301</v>
      </c>
      <c r="D21" s="7">
        <f t="shared" si="1"/>
        <v>155.71855030836204</v>
      </c>
      <c r="E21" s="7">
        <f t="shared" si="1"/>
        <v>155.87319360429223</v>
      </c>
      <c r="F21" s="7">
        <f t="shared" si="1"/>
        <v>156.0287165729263</v>
      </c>
      <c r="G21" s="7">
        <f t="shared" si="1"/>
        <v>156.18435302033595</v>
      </c>
      <c r="H21" s="7">
        <f t="shared" si="1"/>
        <v>156.33964862334889</v>
      </c>
      <c r="I21" s="7">
        <f t="shared" si="1"/>
        <v>156.49423800234422</v>
      </c>
      <c r="J21" s="7">
        <f t="shared" si="1"/>
        <v>156.64505869921362</v>
      </c>
      <c r="K21" s="7">
        <f t="shared" si="1"/>
        <v>156.8055252527783</v>
      </c>
      <c r="L21" s="7">
        <f t="shared" si="1"/>
        <v>156.9608207714366</v>
      </c>
      <c r="M21" s="7">
        <f t="shared" si="1"/>
        <v>157.11539682115779</v>
      </c>
    </row>
    <row r="22" spans="1:13" x14ac:dyDescent="0.25">
      <c r="A22" s="6" t="s">
        <v>25</v>
      </c>
      <c r="B22" s="7">
        <f>SUM(B8:B21)</f>
        <v>743.5346461478149</v>
      </c>
      <c r="C22" s="7">
        <f t="shared" ref="C22:M22" si="2">SUM(C8:C21)</f>
        <v>797.9645027384031</v>
      </c>
      <c r="D22" s="7">
        <f t="shared" si="2"/>
        <v>798.70218245598596</v>
      </c>
      <c r="E22" s="7">
        <f t="shared" si="2"/>
        <v>702.60273947920996</v>
      </c>
      <c r="F22" s="7">
        <f t="shared" si="2"/>
        <v>731.83838480469387</v>
      </c>
      <c r="G22" s="7">
        <f t="shared" si="2"/>
        <v>786.26828637390406</v>
      </c>
      <c r="H22" s="7">
        <f t="shared" si="2"/>
        <v>787.00596566150705</v>
      </c>
      <c r="I22" s="7">
        <f t="shared" si="2"/>
        <v>690.90641511910462</v>
      </c>
      <c r="J22" s="7">
        <f t="shared" si="2"/>
        <v>1079.2769579024114</v>
      </c>
      <c r="K22" s="7">
        <f t="shared" si="2"/>
        <v>787.50754042967219</v>
      </c>
      <c r="L22" s="7">
        <f t="shared" si="2"/>
        <v>788.24521954898546</v>
      </c>
      <c r="M22" s="7">
        <f t="shared" si="2"/>
        <v>692.1456424143496</v>
      </c>
    </row>
    <row r="23" spans="1:13" x14ac:dyDescent="0.25">
      <c r="A23" s="6" t="s">
        <v>26</v>
      </c>
      <c r="B23" s="7">
        <f>B22+B7</f>
        <v>31236.935758149291</v>
      </c>
      <c r="C23" s="7">
        <f t="shared" ref="C23:M23" si="3">C22+C7</f>
        <v>31268.214152454428</v>
      </c>
      <c r="D23" s="7">
        <f t="shared" si="3"/>
        <v>31299.428611980766</v>
      </c>
      <c r="E23" s="7">
        <f t="shared" si="3"/>
        <v>31330.511914462739</v>
      </c>
      <c r="F23" s="7">
        <f t="shared" si="3"/>
        <v>31361.772031158187</v>
      </c>
      <c r="G23" s="7">
        <f t="shared" si="3"/>
        <v>31393.054957087526</v>
      </c>
      <c r="H23" s="7">
        <f t="shared" si="3"/>
        <v>31424.269373293126</v>
      </c>
      <c r="I23" s="7">
        <f t="shared" si="3"/>
        <v>31455.341838471191</v>
      </c>
      <c r="J23" s="7">
        <f t="shared" si="3"/>
        <v>31485.656798541935</v>
      </c>
      <c r="K23" s="7">
        <f t="shared" si="3"/>
        <v>31517.910575808437</v>
      </c>
      <c r="L23" s="7">
        <f t="shared" si="3"/>
        <v>31549.124975058759</v>
      </c>
      <c r="M23" s="7">
        <f t="shared" si="3"/>
        <v>31580.194761052717</v>
      </c>
    </row>
    <row r="24" spans="1:13" x14ac:dyDescent="0.25">
      <c r="A24" s="8" t="s">
        <v>27</v>
      </c>
      <c r="B24" s="7">
        <f>(B7+B8+B9+B11+B15+B16+B18+B19+B20)*[2]Main!$C$7</f>
        <v>0</v>
      </c>
      <c r="C24" s="7">
        <f>(C7+C8+C9+C11+C15+C16+C18+C19+C20)*[2]Main!$C$7</f>
        <v>0</v>
      </c>
      <c r="D24" s="7">
        <f>(D7+D8+D9+D11+D15+D16+D18+D19+D20)*[2]Main!$C$7</f>
        <v>0</v>
      </c>
      <c r="E24" s="7">
        <f>(E7+E8+E9+E11+E15+E16+E18+E19+E20)*[2]Main!$C$7</f>
        <v>0</v>
      </c>
      <c r="F24" s="7">
        <f>(F7+F8+F9+F11+F15+F16+F18+F19+F20)*[2]Main!$C$7</f>
        <v>0</v>
      </c>
      <c r="G24" s="7">
        <f>(G7+G8+G9+G11+G15+G16+G18+G19+G20)*[2]Main!$C$7</f>
        <v>0</v>
      </c>
      <c r="H24" s="7">
        <f>(H7+H8+H9+H11+H15+H16+H18+H19+H20)*[2]Main!$C$7</f>
        <v>0</v>
      </c>
      <c r="I24" s="7">
        <f>(I7+I8+I9+I11+I15+I16+I18+I19+I20)*[2]Main!$C$7</f>
        <v>0</v>
      </c>
      <c r="J24" s="7">
        <f>(J7+J8+J9+J11+J15+J16+J18+J19+J20)*[2]Main!$C$7</f>
        <v>0</v>
      </c>
      <c r="K24" s="7">
        <f>(K7+K8+K9+K11+K15+K16+K18+K19+K20)*[2]Main!$C$7</f>
        <v>0</v>
      </c>
      <c r="L24" s="7">
        <f>(L7+L8+L9+L11+L15+L16+L18+L19+L20)*[2]Main!$C$7</f>
        <v>0</v>
      </c>
      <c r="M24" s="7">
        <f>(M7+M8+M9+M11+M15+M16+M18+M19+M20)*[2]Main!$C$7</f>
        <v>0</v>
      </c>
    </row>
    <row r="25" spans="1:13" x14ac:dyDescent="0.25">
      <c r="A25" s="6" t="s">
        <v>28</v>
      </c>
      <c r="B25" s="7">
        <f>4500/[2]Main!$C$2</f>
        <v>9</v>
      </c>
      <c r="C25" s="7">
        <f>4500/[2]Main!$C$2</f>
        <v>9</v>
      </c>
      <c r="D25" s="7">
        <f>4500/[2]Main!$C$2</f>
        <v>9</v>
      </c>
      <c r="E25" s="7">
        <f>4500/[2]Main!$C$2</f>
        <v>9</v>
      </c>
      <c r="F25" s="7">
        <f>4500/[2]Main!$C$2</f>
        <v>9</v>
      </c>
      <c r="G25" s="7">
        <f>4500/[2]Main!$C$2</f>
        <v>9</v>
      </c>
      <c r="H25" s="7">
        <f>4500/[2]Main!$C$2</f>
        <v>9</v>
      </c>
      <c r="I25" s="7">
        <f>4500/[2]Main!$C$2</f>
        <v>9</v>
      </c>
      <c r="J25" s="7">
        <f>4500/[2]Main!$C$2</f>
        <v>9</v>
      </c>
      <c r="K25" s="7">
        <f>4500/[2]Main!$C$2</f>
        <v>9</v>
      </c>
      <c r="L25" s="7">
        <f>4500/[2]Main!$C$2</f>
        <v>9</v>
      </c>
      <c r="M25" s="7">
        <f>4500/[2]Main!$C$2</f>
        <v>9</v>
      </c>
    </row>
    <row r="26" spans="1:13" x14ac:dyDescent="0.25">
      <c r="A26" s="6" t="s">
        <v>29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</row>
    <row r="27" spans="1:13" x14ac:dyDescent="0.25">
      <c r="A27" s="6" t="s">
        <v>30</v>
      </c>
      <c r="B27" s="7">
        <f>B23*[2]Main!$C$4/365*[2]Main!$C$5</f>
        <v>0</v>
      </c>
      <c r="C27" s="7">
        <f>C23*[2]Main!$C$4/365*[2]Main!$C$5</f>
        <v>0</v>
      </c>
      <c r="D27" s="7">
        <f>D23*[2]Main!$C$4/365*[2]Main!$C$5</f>
        <v>0</v>
      </c>
      <c r="E27" s="7">
        <f>E23*[2]Main!$C$4/365*[2]Main!$C$5</f>
        <v>0</v>
      </c>
      <c r="F27" s="7">
        <f>F23*[2]Main!$C$4/365*[2]Main!$C$5</f>
        <v>0</v>
      </c>
      <c r="G27" s="7">
        <f>G23*[2]Main!$C$4/365*[2]Main!$C$5</f>
        <v>0</v>
      </c>
      <c r="H27" s="7">
        <f>H23*[2]Main!$C$4/365*[2]Main!$C$5</f>
        <v>0</v>
      </c>
      <c r="I27" s="7">
        <f>I23*[2]Main!$C$4/365*[2]Main!$C$5</f>
        <v>0</v>
      </c>
      <c r="J27" s="7">
        <f>J23*[2]Main!$C$4/365*[2]Main!$C$5</f>
        <v>0</v>
      </c>
      <c r="K27" s="7">
        <f>K23*[2]Main!$C$4/365*[2]Main!$C$5</f>
        <v>0</v>
      </c>
      <c r="L27" s="7">
        <f>L23*[2]Main!$C$4/365*[2]Main!$C$5</f>
        <v>0</v>
      </c>
      <c r="M27" s="7">
        <f>M23*[2]Main!$C$4/365*[2]Main!$C$5</f>
        <v>0</v>
      </c>
    </row>
    <row r="28" spans="1:13" ht="21" x14ac:dyDescent="0.25">
      <c r="A28" s="3" t="s">
        <v>31</v>
      </c>
      <c r="B28" s="7">
        <f>SUM(B23:B27)</f>
        <v>31245.935758149291</v>
      </c>
      <c r="C28" s="7">
        <f t="shared" ref="C28:M28" si="4">SUM(C23:C27)</f>
        <v>31277.214152454428</v>
      </c>
      <c r="D28" s="7">
        <f t="shared" si="4"/>
        <v>31308.428611980766</v>
      </c>
      <c r="E28" s="7">
        <f t="shared" si="4"/>
        <v>31339.511914462739</v>
      </c>
      <c r="F28" s="7">
        <f t="shared" si="4"/>
        <v>31370.772031158187</v>
      </c>
      <c r="G28" s="7">
        <f t="shared" si="4"/>
        <v>31402.054957087526</v>
      </c>
      <c r="H28" s="7">
        <f t="shared" si="4"/>
        <v>31433.269373293126</v>
      </c>
      <c r="I28" s="7">
        <f t="shared" si="4"/>
        <v>31464.341838471191</v>
      </c>
      <c r="J28" s="7">
        <f t="shared" si="4"/>
        <v>31494.656798541935</v>
      </c>
      <c r="K28" s="7">
        <f t="shared" si="4"/>
        <v>31526.910575808437</v>
      </c>
      <c r="L28" s="7">
        <f t="shared" si="4"/>
        <v>31558.124975058759</v>
      </c>
      <c r="M28" s="7">
        <f t="shared" si="4"/>
        <v>31589.194761052717</v>
      </c>
    </row>
    <row r="29" spans="1:13" x14ac:dyDescent="0.25">
      <c r="A29" s="6" t="s">
        <v>32</v>
      </c>
      <c r="B29" s="7">
        <f>(INDEX([2]Main!$C$47:$J$50,MATCH(B5,[2]Main!$B$47:$B$50,0),MATCH(B4,[2]Main!$C$46:$J$46,0)))*[2]Main!$C$3</f>
        <v>27027</v>
      </c>
      <c r="C29" s="7">
        <f>(INDEX([2]Main!$C$47:$J$50,MATCH(C5,[2]Main!$B$47:$B$50,0),MATCH(C4,[2]Main!$C$46:$J$46,0)))*[2]Main!$C$3</f>
        <v>27054</v>
      </c>
      <c r="D29" s="7">
        <f>(INDEX([2]Main!$C$47:$J$50,MATCH(D5,[2]Main!$B$47:$B$50,0),MATCH(D4,[2]Main!$C$46:$J$46,0)))*[2]Main!$C$3</f>
        <v>27081</v>
      </c>
      <c r="E29" s="7">
        <f>(INDEX([2]Main!$C$47:$J$50,MATCH(E5,[2]Main!$B$47:$B$50,0),MATCH(E4,[2]Main!$C$46:$J$46,0)))*[2]Main!$C$3</f>
        <v>27108</v>
      </c>
      <c r="F29" s="7">
        <f>(INDEX([2]Main!$C$47:$J$50,MATCH(F5,[2]Main!$B$47:$B$50,0),MATCH(F4,[2]Main!$C$46:$J$46,0)))*[2]Main!$C$3</f>
        <v>27135</v>
      </c>
      <c r="G29" s="7">
        <f>(INDEX([2]Main!$C$47:$J$50,MATCH(G5,[2]Main!$B$47:$B$50,0),MATCH(G4,[2]Main!$C$46:$J$46,0)))*[2]Main!$C$3</f>
        <v>27162</v>
      </c>
      <c r="H29" s="7">
        <f>(INDEX([2]Main!$C$47:$J$50,MATCH(H5,[2]Main!$B$47:$B$50,0),MATCH(H4,[2]Main!$C$46:$J$46,0)))*[2]Main!$C$3</f>
        <v>27189</v>
      </c>
      <c r="I29" s="7">
        <f>(INDEX([2]Main!$C$47:$J$50,MATCH(I5,[2]Main!$B$47:$B$50,0),MATCH(I4,[2]Main!$C$46:$J$46,0)))*[2]Main!$C$3</f>
        <v>27216</v>
      </c>
      <c r="J29" s="7">
        <f>(INDEX([2]Main!$C$47:$J$50,MATCH(J5,[2]Main!$B$47:$B$50,0),MATCH(J4,[2]Main!$C$46:$J$46,0)))*[2]Main!$C$3</f>
        <v>27243</v>
      </c>
      <c r="K29" s="7">
        <f>(INDEX([2]Main!$C$47:$J$50,MATCH(K5,[2]Main!$B$47:$B$50,0),MATCH(K4,[2]Main!$C$46:$J$46,0)))*[2]Main!$C$3</f>
        <v>27270</v>
      </c>
      <c r="L29" s="7">
        <f>(INDEX([2]Main!$C$47:$J$50,MATCH(L5,[2]Main!$B$47:$B$50,0),MATCH(L4,[2]Main!$C$46:$J$46,0)))*[2]Main!$C$3</f>
        <v>27297</v>
      </c>
      <c r="M29" s="7">
        <f>(INDEX([2]Main!$C$47:$J$50,MATCH(M5,[2]Main!$B$47:$B$50,0),MATCH(M4,[2]Main!$C$46:$J$46,0)))*[2]Main!$C$3</f>
        <v>27324</v>
      </c>
    </row>
    <row r="30" spans="1:13" x14ac:dyDescent="0.25">
      <c r="A30" s="3" t="s">
        <v>33</v>
      </c>
      <c r="B30" s="7">
        <f>B29-B28</f>
        <v>-4218.9357581492914</v>
      </c>
      <c r="C30" s="7">
        <f t="shared" ref="C30:M30" si="5">C29-C28</f>
        <v>-4223.2141524544277</v>
      </c>
      <c r="D30" s="7">
        <f t="shared" si="5"/>
        <v>-4227.4286119807657</v>
      </c>
      <c r="E30" s="7">
        <f t="shared" si="5"/>
        <v>-4231.5119144627388</v>
      </c>
      <c r="F30" s="7">
        <f t="shared" si="5"/>
        <v>-4235.772031158187</v>
      </c>
      <c r="G30" s="7">
        <f t="shared" si="5"/>
        <v>-4240.0549570875264</v>
      </c>
      <c r="H30" s="7">
        <f t="shared" si="5"/>
        <v>-4244.2693732931257</v>
      </c>
      <c r="I30" s="7">
        <f t="shared" si="5"/>
        <v>-4248.3418384711913</v>
      </c>
      <c r="J30" s="7">
        <f t="shared" si="5"/>
        <v>-4251.6567985419351</v>
      </c>
      <c r="K30" s="7">
        <f t="shared" si="5"/>
        <v>-4256.910575808437</v>
      </c>
      <c r="L30" s="7">
        <f t="shared" si="5"/>
        <v>-4261.1249750587594</v>
      </c>
      <c r="M30" s="7">
        <f t="shared" si="5"/>
        <v>-4265.1947610527168</v>
      </c>
    </row>
    <row r="31" spans="1:13" x14ac:dyDescent="0.25">
      <c r="A31" s="6" t="s">
        <v>34</v>
      </c>
      <c r="B31" s="7">
        <f>(B7+B8+B9+B11+B15+B16+B18+B19+B20+B25)/6</f>
        <v>5156.343518666913</v>
      </c>
      <c r="C31" s="7">
        <f t="shared" ref="C31:M31" si="6">(C7+C8+C9+C11+C15+C16+C18+C19+C20+C25)/6</f>
        <v>5161.549941619337</v>
      </c>
      <c r="D31" s="7">
        <f t="shared" si="6"/>
        <v>5166.701071587463</v>
      </c>
      <c r="E31" s="7">
        <f t="shared" si="6"/>
        <v>5171.749862497255</v>
      </c>
      <c r="F31" s="7">
        <f t="shared" si="6"/>
        <v>5176.9322743922485</v>
      </c>
      <c r="G31" s="7">
        <f t="shared" si="6"/>
        <v>5182.1394451189371</v>
      </c>
      <c r="H31" s="7">
        <f t="shared" si="6"/>
        <v>5187.2905679386031</v>
      </c>
      <c r="I31" s="7">
        <f t="shared" si="6"/>
        <v>5192.3375705586814</v>
      </c>
      <c r="J31" s="7">
        <f t="shared" si="6"/>
        <v>5197.6633067732537</v>
      </c>
      <c r="K31" s="7">
        <f t="shared" si="6"/>
        <v>5202.7421725631275</v>
      </c>
      <c r="L31" s="7">
        <f t="shared" si="6"/>
        <v>5207.8932925849622</v>
      </c>
      <c r="M31" s="7">
        <f t="shared" si="6"/>
        <v>5212.9398531063944</v>
      </c>
    </row>
    <row r="32" spans="1:13" x14ac:dyDescent="0.25">
      <c r="A32" s="6" t="s">
        <v>35</v>
      </c>
      <c r="B32" s="7">
        <f>B31*[2]Main!$C$6</f>
        <v>5156.343518666913</v>
      </c>
      <c r="C32" s="7">
        <f>C31*[2]Main!$C$6</f>
        <v>5161.549941619337</v>
      </c>
      <c r="D32" s="7">
        <f>D31*[2]Main!$C$6</f>
        <v>5166.701071587463</v>
      </c>
      <c r="E32" s="7">
        <f>E31*[2]Main!$C$6</f>
        <v>5171.749862497255</v>
      </c>
      <c r="F32" s="7">
        <f>F31*[2]Main!$C$6</f>
        <v>5176.9322743922485</v>
      </c>
      <c r="G32" s="7">
        <f>G31*[2]Main!$C$6</f>
        <v>5182.1394451189371</v>
      </c>
      <c r="H32" s="7">
        <f>H31*[2]Main!$C$6</f>
        <v>5187.2905679386031</v>
      </c>
      <c r="I32" s="7">
        <f>I31*[2]Main!$C$6</f>
        <v>5192.3375705586814</v>
      </c>
      <c r="J32" s="7">
        <f>J31*[2]Main!$C$6</f>
        <v>5197.6633067732537</v>
      </c>
      <c r="K32" s="7">
        <f>K31*[2]Main!$C$6</f>
        <v>5202.7421725631275</v>
      </c>
      <c r="L32" s="7">
        <f>L31*[2]Main!$C$6</f>
        <v>5207.8932925849622</v>
      </c>
      <c r="M32" s="7">
        <f>M31*[2]Main!$C$6</f>
        <v>5212.9398531063944</v>
      </c>
    </row>
    <row r="33" spans="1:13" x14ac:dyDescent="0.25">
      <c r="A33" s="3" t="s">
        <v>36</v>
      </c>
      <c r="B33" s="7">
        <f>B30+B32</f>
        <v>937.40776051762168</v>
      </c>
      <c r="C33" s="7">
        <f t="shared" ref="C33:M33" si="7">C30+C32</f>
        <v>938.33578916490933</v>
      </c>
      <c r="D33" s="7">
        <f t="shared" si="7"/>
        <v>939.27245960669734</v>
      </c>
      <c r="E33" s="7">
        <f t="shared" si="7"/>
        <v>940.23794803451619</v>
      </c>
      <c r="F33" s="7">
        <f t="shared" si="7"/>
        <v>941.16024323406145</v>
      </c>
      <c r="G33" s="7">
        <f t="shared" si="7"/>
        <v>942.08448803141073</v>
      </c>
      <c r="H33" s="7">
        <f t="shared" si="7"/>
        <v>943.02119464547741</v>
      </c>
      <c r="I33" s="7">
        <f t="shared" si="7"/>
        <v>943.99573208749007</v>
      </c>
      <c r="J33" s="7">
        <f t="shared" si="7"/>
        <v>946.00650823131855</v>
      </c>
      <c r="K33" s="7">
        <f t="shared" si="7"/>
        <v>945.83159675469051</v>
      </c>
      <c r="L33" s="7">
        <f t="shared" si="7"/>
        <v>946.76831752620274</v>
      </c>
      <c r="M33" s="7">
        <f t="shared" si="7"/>
        <v>947.74509205367758</v>
      </c>
    </row>
    <row r="34" spans="1:13" x14ac:dyDescent="0.25">
      <c r="A34" s="3" t="s">
        <v>37</v>
      </c>
      <c r="B34" s="7">
        <f>B33/B28</f>
        <v>3.0000950132310734E-2</v>
      </c>
      <c r="C34" s="7">
        <f t="shared" ref="C34:M34" si="8">C33/C28</f>
        <v>3.0000619127751663E-2</v>
      </c>
      <c r="D34" s="7">
        <f t="shared" si="8"/>
        <v>3.0000626069341178E-2</v>
      </c>
      <c r="E34" s="7">
        <f t="shared" si="8"/>
        <v>3.0001678092523507E-2</v>
      </c>
      <c r="F34" s="7">
        <f t="shared" si="8"/>
        <v>3.0001182065244648E-2</v>
      </c>
      <c r="G34" s="7">
        <f t="shared" si="8"/>
        <v>3.0000727319241246E-2</v>
      </c>
      <c r="H34" s="7">
        <f t="shared" si="8"/>
        <v>3.0000735317933656E-2</v>
      </c>
      <c r="I34" s="7">
        <f t="shared" si="8"/>
        <v>3.0002080988494547E-2</v>
      </c>
      <c r="J34" s="7">
        <f t="shared" si="8"/>
        <v>3.0037047689788272E-2</v>
      </c>
      <c r="K34" s="7">
        <f t="shared" si="8"/>
        <v>3.0000770119240801E-2</v>
      </c>
      <c r="L34" s="7">
        <f t="shared" si="8"/>
        <v>3.0000778508687046E-2</v>
      </c>
      <c r="M34" s="7">
        <f t="shared" si="8"/>
        <v>3.0002192180668734E-2</v>
      </c>
    </row>
    <row r="35" spans="1:13" x14ac:dyDescent="0.25">
      <c r="A35" s="3" t="s">
        <v>38</v>
      </c>
      <c r="B35" s="9">
        <f>B33/[2]Main!$C$3</f>
        <v>34.718805945097102</v>
      </c>
      <c r="C35" s="9">
        <f>C33/[2]Main!$C$3</f>
        <v>34.753177376478121</v>
      </c>
      <c r="D35" s="9">
        <f>D33/[2]Main!$C$3</f>
        <v>34.787868874322122</v>
      </c>
      <c r="E35" s="9">
        <f>E33/[2]Main!$C$3</f>
        <v>34.82362770498208</v>
      </c>
      <c r="F35" s="9">
        <f>F33/[2]Main!$C$3</f>
        <v>34.857786786446724</v>
      </c>
      <c r="G35" s="9">
        <f>G33/[2]Main!$C$3</f>
        <v>34.892018075237438</v>
      </c>
      <c r="H35" s="9">
        <f>H33/[2]Main!$C$3</f>
        <v>34.926710912795457</v>
      </c>
      <c r="I35" s="9">
        <f>I33/[2]Main!$C$3</f>
        <v>34.962804892129263</v>
      </c>
      <c r="J35" s="9">
        <f>J33/[2]Main!$C$3</f>
        <v>35.037278082641429</v>
      </c>
      <c r="K35" s="9">
        <f>K33/[2]Main!$C$3</f>
        <v>35.030799879803354</v>
      </c>
      <c r="L35" s="9">
        <f>L33/[2]Main!$C$3</f>
        <v>35.065493241711209</v>
      </c>
      <c r="M35" s="9">
        <f>M33/[2]Main!$C$3</f>
        <v>35.101670076062135</v>
      </c>
    </row>
  </sheetData>
  <mergeCells count="1">
    <mergeCell ref="A1: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Organization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Мизин Роман</dc:creator>
  <cp:lastModifiedBy>Мизин Роман</cp:lastModifiedBy>
  <dcterms:created xsi:type="dcterms:W3CDTF">2018-08-29T14:08:50Z</dcterms:created>
  <dcterms:modified xsi:type="dcterms:W3CDTF">2018-08-29T14:09:49Z</dcterms:modified>
</cp:coreProperties>
</file>