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D66DCE12-37B6-4988-97BD-AD98F6739A34}" xr6:coauthVersionLast="37" xr6:coauthVersionMax="37" xr10:uidLastSave="{00000000-0000-0000-0000-000000000000}"/>
  <bookViews>
    <workbookView xWindow="0" yWindow="0" windowWidth="38400" windowHeight="12210" xr2:uid="{00000000-000D-0000-FFFF-FFFF00000000}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S10" i="1" l="1"/>
  <c r="S11" i="1"/>
  <c r="S12" i="1"/>
  <c r="S13" i="1"/>
  <c r="S14" i="1"/>
  <c r="S15" i="1"/>
  <c r="S9" i="1"/>
  <c r="P15" i="1"/>
  <c r="P14" i="1"/>
  <c r="P13" i="1"/>
  <c r="P12" i="1"/>
  <c r="P11" i="1"/>
  <c r="P10" i="1"/>
  <c r="P9" i="1"/>
  <c r="D10" i="1"/>
  <c r="D11" i="1"/>
  <c r="D9" i="1"/>
  <c r="R12" i="1"/>
  <c r="R13" i="1"/>
  <c r="R14" i="1"/>
  <c r="R15" i="1"/>
  <c r="R10" i="1" l="1"/>
  <c r="R11" i="1"/>
  <c r="R9" i="1"/>
  <c r="I12" i="1" l="1"/>
  <c r="I13" i="1"/>
  <c r="I14" i="1"/>
  <c r="I15" i="1"/>
  <c r="I11" i="1"/>
  <c r="I10" i="1"/>
  <c r="L10" i="1" l="1"/>
  <c r="O10" i="1" s="1"/>
  <c r="L11" i="1"/>
  <c r="L12" i="1"/>
  <c r="O12" i="1" s="1"/>
  <c r="L13" i="1"/>
  <c r="O13" i="1" s="1"/>
  <c r="L14" i="1"/>
  <c r="O14" i="1" s="1"/>
  <c r="L15" i="1"/>
  <c r="O15" i="1" s="1"/>
  <c r="O11" i="1" l="1"/>
  <c r="E2" i="1"/>
  <c r="D7" i="1"/>
  <c r="E7" i="1" s="1"/>
  <c r="F7" i="1" s="1"/>
  <c r="L9" i="1"/>
  <c r="O9" i="1" s="1"/>
  <c r="E10" i="1" l="1"/>
  <c r="E9" i="1"/>
  <c r="C9" i="1"/>
  <c r="C10" i="1"/>
  <c r="E11" i="1"/>
  <c r="C11" i="1"/>
  <c r="Q9" i="1" l="1"/>
</calcChain>
</file>

<file path=xl/sharedStrings.xml><?xml version="1.0" encoding="utf-8"?>
<sst xmlns="http://schemas.openxmlformats.org/spreadsheetml/2006/main" count="27" uniqueCount="27">
  <si>
    <t>Шаг1</t>
  </si>
  <si>
    <t>платёж1</t>
  </si>
  <si>
    <t>долг1</t>
  </si>
  <si>
    <t>платёж2</t>
  </si>
  <si>
    <t>долг2</t>
  </si>
  <si>
    <t>платёж3</t>
  </si>
  <si>
    <t>долг3</t>
  </si>
  <si>
    <t>Дата1</t>
  </si>
  <si>
    <t>Дата2</t>
  </si>
  <si>
    <t>Дата3</t>
  </si>
  <si>
    <t>долг на начало месяца</t>
  </si>
  <si>
    <t>долг после платежа</t>
  </si>
  <si>
    <t>дата платежа в заданном периоде</t>
  </si>
  <si>
    <t>Заданный период</t>
  </si>
  <si>
    <t>Шаг2</t>
  </si>
  <si>
    <t>Шаг3</t>
  </si>
  <si>
    <t>Начальный долг</t>
  </si>
  <si>
    <t xml:space="preserve"> строка1</t>
  </si>
  <si>
    <t>строка2</t>
  </si>
  <si>
    <t>Проценты</t>
  </si>
  <si>
    <t>Ручной пересчет</t>
  </si>
  <si>
    <t xml:space="preserve"> на 31.08.2018</t>
  </si>
  <si>
    <t>1 формула</t>
  </si>
  <si>
    <t>2 формула</t>
  </si>
  <si>
    <t>3 формула</t>
  </si>
  <si>
    <t>Долг на конец периода</t>
  </si>
  <si>
    <t>Одной формулой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</si>
</sst>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9"/>
      <name val="Calibri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3" applyNumberFormat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</cellStyleXfs>
  <cellXfs count="36"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4" fillId="4" borderId="1" xfId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4" fontId="0" fillId="0" borderId="0" xfId="0" applyNumberFormat="1"/>
    <xf numFmtId="14" fontId="2" fillId="0" borderId="5" xfId="0" applyNumberFormat="1" applyFont="1" applyFill="1" applyBorder="1"/>
    <xf numFmtId="14" fontId="2" fillId="0" borderId="6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5" fillId="6" borderId="3" xfId="3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5" fontId="4" fillId="5" borderId="1" xfId="2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4" fillId="7" borderId="1" xfId="4" applyNumberFormat="1" applyBorder="1" applyAlignment="1">
      <alignment horizontal="center" vertical="center"/>
    </xf>
    <xf numFmtId="15" fontId="4" fillId="7" borderId="1" xfId="4" applyNumberFormat="1" applyBorder="1" applyAlignment="1">
      <alignment horizontal="center" vertical="center"/>
    </xf>
    <xf numFmtId="1" fontId="4" fillId="7" borderId="1" xfId="4" applyNumberFormat="1" applyBorder="1" applyAlignment="1">
      <alignment horizontal="center" vertical="center"/>
    </xf>
    <xf numFmtId="0" fontId="4" fillId="7" borderId="1" xfId="4" applyBorder="1" applyAlignment="1">
      <alignment horizontal="center"/>
    </xf>
    <xf numFmtId="0" fontId="8" fillId="0" borderId="0" xfId="0" applyFont="1"/>
    <xf numFmtId="0" fontId="10" fillId="8" borderId="7" xfId="5" applyFont="1" applyBorder="1" applyAlignment="1">
      <alignment vertical="center"/>
    </xf>
    <xf numFmtId="0" fontId="0" fillId="0" borderId="1" xfId="0" applyBorder="1"/>
    <xf numFmtId="0" fontId="10" fillId="8" borderId="1" xfId="5" applyFont="1" applyBorder="1" applyAlignment="1">
      <alignment horizontal="center" vertical="center" wrapText="1"/>
    </xf>
    <xf numFmtId="2" fontId="0" fillId="0" borderId="1" xfId="0" applyNumberFormat="1" applyBorder="1"/>
    <xf numFmtId="0" fontId="5" fillId="6" borderId="10" xfId="3" applyBorder="1" applyAlignment="1">
      <alignment horizontal="center" vertical="center" wrapText="1"/>
    </xf>
    <xf numFmtId="0" fontId="5" fillId="6" borderId="11" xfId="3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0" fillId="0" borderId="0" xfId="0" applyNumberFormat="1"/>
    <xf numFmtId="2" fontId="0" fillId="10" borderId="1" xfId="0" applyNumberFormat="1" applyFill="1" applyBorder="1"/>
    <xf numFmtId="0" fontId="4" fillId="5" borderId="2" xfId="2" applyBorder="1" applyAlignment="1">
      <alignment horizontal="center" vertical="center"/>
    </xf>
    <xf numFmtId="14" fontId="11" fillId="9" borderId="8" xfId="0" applyNumberFormat="1" applyFont="1" applyFill="1" applyBorder="1" applyAlignment="1">
      <alignment horizontal="center"/>
    </xf>
    <xf numFmtId="14" fontId="11" fillId="9" borderId="9" xfId="0" applyNumberFormat="1" applyFont="1" applyFill="1" applyBorder="1" applyAlignment="1">
      <alignment horizontal="center"/>
    </xf>
    <xf numFmtId="2" fontId="0" fillId="11" borderId="1" xfId="0" applyNumberFormat="1" applyFill="1" applyBorder="1"/>
    <xf numFmtId="2" fontId="0" fillId="12" borderId="1" xfId="0" applyNumberFormat="1" applyFill="1" applyBorder="1"/>
  </cellXfs>
  <cellStyles count="6">
    <cellStyle name="Акцент1" xfId="1" builtinId="29"/>
    <cellStyle name="Акцент2" xfId="2" builtinId="33"/>
    <cellStyle name="Акцент3" xfId="5" builtinId="37"/>
    <cellStyle name="Акцент4" xfId="4" builtinId="41"/>
    <cellStyle name="Вывод" xfId="3" builtinId="21"/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S47"/>
  <sheetViews>
    <sheetView tabSelected="1" zoomScale="80" zoomScaleNormal="80" workbookViewId="0">
      <selection activeCell="S9" sqref="S9"/>
    </sheetView>
  </sheetViews>
  <sheetFormatPr defaultRowHeight="12.75" customHeight="1" x14ac:dyDescent="0.25"/>
  <cols>
    <col min="3" max="3" width="17.140625" customWidth="1"/>
    <col min="4" max="4" width="14.5703125" bestFit="1" customWidth="1"/>
    <col min="5" max="5" width="13.5703125" customWidth="1"/>
    <col min="6" max="6" width="12.28515625" customWidth="1"/>
    <col min="7" max="7" width="13.85546875" bestFit="1" customWidth="1"/>
    <col min="8" max="8" width="10.140625" customWidth="1"/>
    <col min="9" max="9" width="9.28515625" bestFit="1" customWidth="1"/>
    <col min="10" max="10" width="13.85546875" bestFit="1" customWidth="1"/>
    <col min="11" max="11" width="10.140625" customWidth="1"/>
    <col min="12" max="12" width="9.28515625" bestFit="1" customWidth="1"/>
    <col min="13" max="13" width="13.85546875" bestFit="1" customWidth="1"/>
    <col min="14" max="14" width="10.140625" customWidth="1"/>
    <col min="15" max="15" width="9.28515625" bestFit="1" customWidth="1"/>
    <col min="16" max="16" width="10" bestFit="1" customWidth="1"/>
    <col min="17" max="17" width="10.140625" bestFit="1" customWidth="1"/>
    <col min="18" max="18" width="16.140625" customWidth="1"/>
    <col min="19" max="19" width="14.7109375" customWidth="1"/>
  </cols>
  <sheetData>
    <row r="1" spans="2:19" ht="12.75" customHeight="1" thickBot="1" x14ac:dyDescent="0.3"/>
    <row r="2" spans="2:19" ht="12.75" customHeight="1" thickBot="1" x14ac:dyDescent="0.3">
      <c r="C2" s="10" t="s">
        <v>13</v>
      </c>
      <c r="D2" s="8">
        <v>43313</v>
      </c>
      <c r="E2" s="9">
        <f>EDATE(D2,1)-1</f>
        <v>43343</v>
      </c>
    </row>
    <row r="3" spans="2:19" ht="12.75" customHeight="1" x14ac:dyDescent="0.25">
      <c r="D3" s="7"/>
    </row>
    <row r="5" spans="2:19" ht="18.75" x14ac:dyDescent="0.3">
      <c r="C5" s="28" t="s">
        <v>22</v>
      </c>
      <c r="D5" s="28" t="s">
        <v>23</v>
      </c>
      <c r="E5" s="28" t="s">
        <v>24</v>
      </c>
      <c r="P5" s="32" t="s">
        <v>21</v>
      </c>
      <c r="Q5" s="33"/>
    </row>
    <row r="6" spans="2:19" ht="47.45" customHeight="1" x14ac:dyDescent="0.25">
      <c r="C6" s="26" t="s">
        <v>10</v>
      </c>
      <c r="D6" s="27" t="s">
        <v>12</v>
      </c>
      <c r="E6" s="27" t="s">
        <v>11</v>
      </c>
      <c r="F6" s="13" t="s">
        <v>16</v>
      </c>
      <c r="G6" s="31" t="s">
        <v>0</v>
      </c>
      <c r="H6" s="31"/>
      <c r="I6" s="31"/>
      <c r="J6" s="31" t="s">
        <v>14</v>
      </c>
      <c r="K6" s="31"/>
      <c r="L6" s="31"/>
      <c r="M6" s="31" t="s">
        <v>15</v>
      </c>
      <c r="N6" s="31"/>
      <c r="O6" s="31"/>
      <c r="P6" s="22" t="s">
        <v>19</v>
      </c>
      <c r="Q6" s="24" t="s">
        <v>20</v>
      </c>
      <c r="R6" s="27" t="s">
        <v>25</v>
      </c>
      <c r="S6" s="27" t="s">
        <v>26</v>
      </c>
    </row>
    <row r="7" spans="2:19" ht="12.75" customHeight="1" x14ac:dyDescent="0.25">
      <c r="C7" s="2">
        <v>1</v>
      </c>
      <c r="D7" s="2">
        <f>C7+1</f>
        <v>2</v>
      </c>
      <c r="E7" s="2">
        <f>D7+1</f>
        <v>3</v>
      </c>
      <c r="F7" s="2">
        <f>E7+1</f>
        <v>4</v>
      </c>
      <c r="G7" s="2" t="s">
        <v>7</v>
      </c>
      <c r="H7" s="2" t="s">
        <v>1</v>
      </c>
      <c r="I7" s="2" t="s">
        <v>2</v>
      </c>
      <c r="J7" s="2" t="s">
        <v>8</v>
      </c>
      <c r="K7" s="2" t="s">
        <v>3</v>
      </c>
      <c r="L7" s="2" t="s">
        <v>4</v>
      </c>
      <c r="M7" s="2" t="s">
        <v>9</v>
      </c>
      <c r="N7" s="2" t="s">
        <v>5</v>
      </c>
      <c r="O7" s="2" t="s">
        <v>6</v>
      </c>
      <c r="P7" s="23"/>
      <c r="Q7" s="25"/>
      <c r="R7" s="29"/>
    </row>
    <row r="8" spans="2:19" ht="12.75" customHeight="1" x14ac:dyDescent="0.25">
      <c r="C8" s="1"/>
      <c r="D8" s="3"/>
      <c r="E8" s="1"/>
      <c r="G8" s="3"/>
      <c r="H8" s="4"/>
      <c r="I8" s="1"/>
      <c r="J8" s="3"/>
      <c r="K8" s="4"/>
      <c r="L8" s="1"/>
      <c r="M8" s="3"/>
      <c r="N8" s="4"/>
      <c r="O8" s="1"/>
      <c r="P8" s="23"/>
      <c r="Q8" s="25"/>
    </row>
    <row r="9" spans="2:19" ht="12.75" customHeight="1" x14ac:dyDescent="0.25">
      <c r="C9" s="11">
        <f>INDEX(F9:O9,1,MATCH(LOOKUP(2,1/((F9:O9&lt;=$E$2)*(F9:O9&gt;=$D$2)),F9:O9),F9:O9,0)-1)</f>
        <v>1700</v>
      </c>
      <c r="D9" s="12">
        <f>LOOKUP(2,1/((F9:O9&lt;=$E$2)*(F9:O9&gt;=$D$2)),F9:O9)</f>
        <v>43340</v>
      </c>
      <c r="E9" s="11">
        <f>INDEX(F9:O9,1,MATCH(LOOKUP(2,1/((F9:O9&lt;=$E$2)*(F9:O9&gt;=$D$2)),F9:O9),F9:O9,0)+2)</f>
        <v>1500</v>
      </c>
      <c r="F9" s="1">
        <v>2000</v>
      </c>
      <c r="G9" s="3">
        <v>43208</v>
      </c>
      <c r="H9" s="4">
        <v>100</v>
      </c>
      <c r="I9" s="4">
        <v>1900</v>
      </c>
      <c r="J9" s="3">
        <v>43301</v>
      </c>
      <c r="K9" s="4">
        <v>200</v>
      </c>
      <c r="L9" s="4">
        <f>I9-K9</f>
        <v>1700</v>
      </c>
      <c r="M9" s="3">
        <v>43340</v>
      </c>
      <c r="N9" s="4">
        <v>200</v>
      </c>
      <c r="O9" s="4">
        <f>L9-N9</f>
        <v>1500</v>
      </c>
      <c r="P9" s="35">
        <f>IFERROR((F9-SUMIFS(H9:N9,G9:M9,"&lt;"&amp;$D$2,$H$7:$N$7,"платёж*"))/365*0.15*DAY(LOOKUP(2,1/((F9:O9&lt;=$E$2)*(F9:O9&gt;=$D$2)),F9:O9))+R9/365*0.15*($E$2-LOOKUP(2,1/((F9:O9&lt;=$E$2)*(F9:O9&gt;=$D$2)),F9:O9)),0)</f>
        <v>21.410958904109592</v>
      </c>
      <c r="Q9" s="25">
        <f>C9/365*0.15*DAY(D9)+E9/365*0.15*(E2-D9)</f>
        <v>21.410958904109592</v>
      </c>
      <c r="R9" s="30">
        <f>F9-SUMIFS(H9:N9,G9:M9,"&lt;="&amp;$E$2,$H$7:$N$7,"платёж*")</f>
        <v>1500</v>
      </c>
      <c r="S9" s="34">
        <f>IFERROR((F9-SUMIFS(H9:N9,G9:M9,"&lt;"&amp;$D$2,$H$7:$N$7,"платёж*"))/365*0.15*DAY(LOOKUP(2,1/((F9:O9&lt;=$E$2)*(F9:O9&gt;=$D$2)),F9:O9))+(F9-SUMIFS(H9:N9,G9:M9,"&lt;="&amp;$E$2,$H$7:$N$7,"платёж*"))/365*0.15*($E$2-LOOKUP(2,1/((F9:O9&lt;=$E$2)*(F9:O9&gt;=$D$2)),F9:O9)),0)</f>
        <v>21.410958904109592</v>
      </c>
    </row>
    <row r="10" spans="2:19" ht="12.75" customHeight="1" x14ac:dyDescent="0.25">
      <c r="C10" s="11">
        <f>INDEX(F10:O10,1,MATCH(LOOKUP(2,1/((F10:O10&lt;=$E$2)*(F10:O10&gt;=$D$2)),F10:O10),F10:O10,0)-1)</f>
        <v>800</v>
      </c>
      <c r="D10" s="12">
        <f t="shared" ref="D10:D11" si="0">LOOKUP(2,1/((F10:O10&lt;=$E$2)*(F10:O10&gt;=$D$2)),F10:O10)</f>
        <v>43330</v>
      </c>
      <c r="E10" s="11">
        <f>INDEX(F10:O10,1,MATCH(LOOKUP(2,1/((F10:O10&lt;=$E$2)*(F10:O10&gt;=$D$2)),F10:O10),F10:O10,0)+2)</f>
        <v>699</v>
      </c>
      <c r="F10" s="1">
        <v>800</v>
      </c>
      <c r="G10" s="3">
        <v>43330</v>
      </c>
      <c r="H10" s="4">
        <v>101</v>
      </c>
      <c r="I10" s="4">
        <f t="shared" ref="I10:I15" si="1">F10-H10</f>
        <v>699</v>
      </c>
      <c r="J10" s="3">
        <v>43363</v>
      </c>
      <c r="K10" s="4">
        <v>201</v>
      </c>
      <c r="L10" s="4">
        <f t="shared" ref="L10:L15" si="2">I10-K10</f>
        <v>498</v>
      </c>
      <c r="M10" s="3">
        <v>43393</v>
      </c>
      <c r="N10" s="4">
        <v>201</v>
      </c>
      <c r="O10" s="4">
        <f t="shared" ref="O10:O15" si="3">L10-N10</f>
        <v>297</v>
      </c>
      <c r="P10" s="35">
        <f t="shared" ref="P10:P15" si="4">IFERROR((F10-SUMIFS(H10:N10,G10:M10,"&lt;"&amp;$D$2,$H$7:$N$7,"платёж*"))/365*0.15*DAY(LOOKUP(2,1/((F10:O10&lt;=$E$2)*(F10:O10&gt;=$D$2)),F10:O10))+R10/365*0.15*($E$2-LOOKUP(2,1/((F10:O10&lt;=$E$2)*(F10:O10&gt;=$D$2)),F10:O10)),0)</f>
        <v>9.6521917808219175</v>
      </c>
      <c r="Q10" s="25"/>
      <c r="R10" s="30">
        <f t="shared" ref="R10:R15" si="5">F10-SUMIFS(H10:N10,G10:M10,"&lt;="&amp;$E$2,$H$7:$N$7,"платёж*")</f>
        <v>699</v>
      </c>
      <c r="S10" s="34">
        <f t="shared" ref="S10:S15" si="6">IFERROR((F10-SUMIFS(H10:N10,G10:M10,"&lt;"&amp;$D$2,$H$7:$N$7,"платёж*"))/365*0.15*DAY(LOOKUP(2,1/((F10:O10&lt;=$E$2)*(F10:O10&gt;=$D$2)),F10:O10))+(F10-SUMIFS(H10:N10,G10:M10,"&lt;="&amp;$E$2,$H$7:$N$7,"платёж*"))/365*0.15*($E$2-LOOKUP(2,1/((F10:O10&lt;=$E$2)*(F10:O10&gt;=$D$2)),F10:O10)),0)</f>
        <v>9.6521917808219175</v>
      </c>
    </row>
    <row r="11" spans="2:19" ht="12.75" customHeight="1" x14ac:dyDescent="0.25">
      <c r="C11" s="11">
        <f>INDEX(F11:O11,1,MATCH(LOOKUP(2,1/((F11:O11&lt;=$E$2)*(F11:O11&gt;=$D$2)),F11:O11),F11:O11,0)-1)</f>
        <v>1196</v>
      </c>
      <c r="D11" s="12">
        <f t="shared" si="0"/>
        <v>43341</v>
      </c>
      <c r="E11" s="11">
        <f>INDEX(F11:O11,1,MATCH(LOOKUP(2,1/((F11:O11&lt;=$E$2)*(F11:O11&gt;=$D$2)),F11:O11),F11:O11,0)+2)</f>
        <v>994</v>
      </c>
      <c r="F11" s="1">
        <v>1500</v>
      </c>
      <c r="G11" s="3">
        <v>43329</v>
      </c>
      <c r="H11" s="4">
        <v>102</v>
      </c>
      <c r="I11" s="4">
        <f t="shared" si="1"/>
        <v>1398</v>
      </c>
      <c r="J11" s="3">
        <v>43393</v>
      </c>
      <c r="K11" s="4">
        <v>202</v>
      </c>
      <c r="L11" s="4">
        <f t="shared" si="2"/>
        <v>1196</v>
      </c>
      <c r="M11" s="3">
        <v>43341</v>
      </c>
      <c r="N11" s="4">
        <v>202</v>
      </c>
      <c r="O11" s="4">
        <f>L11-N11</f>
        <v>994</v>
      </c>
      <c r="P11" s="35">
        <f t="shared" si="4"/>
        <v>18.859726027397262</v>
      </c>
      <c r="Q11" s="25"/>
      <c r="R11" s="30">
        <f t="shared" si="5"/>
        <v>1196</v>
      </c>
      <c r="S11" s="34">
        <f t="shared" si="6"/>
        <v>18.859726027397262</v>
      </c>
    </row>
    <row r="12" spans="2:19" ht="23.25" x14ac:dyDescent="0.35">
      <c r="B12" s="21" t="s">
        <v>17</v>
      </c>
      <c r="C12" s="11"/>
      <c r="D12" s="12"/>
      <c r="E12" s="11"/>
      <c r="F12" s="17">
        <v>3000</v>
      </c>
      <c r="G12" s="18">
        <v>43238</v>
      </c>
      <c r="H12" s="19">
        <v>103</v>
      </c>
      <c r="I12" s="20">
        <f t="shared" si="1"/>
        <v>2897</v>
      </c>
      <c r="J12" s="18">
        <v>43264</v>
      </c>
      <c r="K12" s="19">
        <v>203</v>
      </c>
      <c r="L12" s="19">
        <f t="shared" si="2"/>
        <v>2694</v>
      </c>
      <c r="M12" s="18">
        <v>43301</v>
      </c>
      <c r="N12" s="19">
        <v>203</v>
      </c>
      <c r="O12" s="19">
        <f t="shared" si="3"/>
        <v>2491</v>
      </c>
      <c r="P12" s="35">
        <f t="shared" si="4"/>
        <v>0</v>
      </c>
      <c r="Q12" s="25"/>
      <c r="R12" s="30">
        <f t="shared" si="5"/>
        <v>2491</v>
      </c>
      <c r="S12" s="34">
        <f t="shared" si="6"/>
        <v>0</v>
      </c>
    </row>
    <row r="13" spans="2:19" ht="23.25" x14ac:dyDescent="0.35">
      <c r="B13" s="21" t="s">
        <v>18</v>
      </c>
      <c r="C13" s="11"/>
      <c r="D13" s="12"/>
      <c r="E13" s="11"/>
      <c r="F13" s="1">
        <v>3100</v>
      </c>
      <c r="G13" s="15">
        <v>43330</v>
      </c>
      <c r="H13" s="4">
        <v>104</v>
      </c>
      <c r="I13" s="16">
        <f t="shared" si="1"/>
        <v>2996</v>
      </c>
      <c r="J13" s="15">
        <v>43330</v>
      </c>
      <c r="K13" s="4">
        <v>204</v>
      </c>
      <c r="L13" s="4">
        <f t="shared" si="2"/>
        <v>2792</v>
      </c>
      <c r="M13" s="3">
        <v>43393</v>
      </c>
      <c r="N13" s="4">
        <v>204</v>
      </c>
      <c r="O13" s="4">
        <f t="shared" si="3"/>
        <v>2588</v>
      </c>
      <c r="P13" s="35">
        <f t="shared" si="4"/>
        <v>37.847671232876706</v>
      </c>
      <c r="Q13" s="25"/>
      <c r="R13" s="30">
        <f t="shared" si="5"/>
        <v>2792</v>
      </c>
      <c r="S13" s="34">
        <f t="shared" si="6"/>
        <v>37.847671232876706</v>
      </c>
    </row>
    <row r="14" spans="2:19" ht="12.75" customHeight="1" x14ac:dyDescent="0.25">
      <c r="C14" s="11"/>
      <c r="D14" s="12"/>
      <c r="E14" s="11"/>
      <c r="F14" s="1">
        <v>2050</v>
      </c>
      <c r="G14" s="3">
        <v>43452</v>
      </c>
      <c r="H14" s="4">
        <v>105</v>
      </c>
      <c r="I14" s="16">
        <f t="shared" si="1"/>
        <v>1945</v>
      </c>
      <c r="J14" s="3">
        <v>43485</v>
      </c>
      <c r="K14" s="4">
        <v>205</v>
      </c>
      <c r="L14" s="4">
        <f t="shared" si="2"/>
        <v>1740</v>
      </c>
      <c r="M14" s="3">
        <v>43516</v>
      </c>
      <c r="N14" s="4">
        <v>205</v>
      </c>
      <c r="O14" s="4">
        <f t="shared" si="3"/>
        <v>1535</v>
      </c>
      <c r="P14" s="35">
        <f t="shared" si="4"/>
        <v>0</v>
      </c>
      <c r="Q14" s="25"/>
      <c r="R14" s="30">
        <f t="shared" si="5"/>
        <v>2050</v>
      </c>
      <c r="S14" s="34">
        <f t="shared" si="6"/>
        <v>0</v>
      </c>
    </row>
    <row r="15" spans="2:19" ht="12.75" customHeight="1" x14ac:dyDescent="0.25">
      <c r="C15" s="11"/>
      <c r="D15" s="12"/>
      <c r="E15" s="11"/>
      <c r="F15" s="1">
        <v>1090</v>
      </c>
      <c r="G15" s="3">
        <v>43483</v>
      </c>
      <c r="H15" s="4">
        <v>106</v>
      </c>
      <c r="I15" s="16">
        <f t="shared" si="1"/>
        <v>984</v>
      </c>
      <c r="J15" s="3">
        <v>43516</v>
      </c>
      <c r="K15" s="4">
        <v>206</v>
      </c>
      <c r="L15" s="4">
        <f t="shared" si="2"/>
        <v>778</v>
      </c>
      <c r="M15" s="3">
        <v>43544</v>
      </c>
      <c r="N15" s="4">
        <v>206</v>
      </c>
      <c r="O15" s="4">
        <f t="shared" si="3"/>
        <v>572</v>
      </c>
      <c r="P15" s="35">
        <f t="shared" si="4"/>
        <v>0</v>
      </c>
      <c r="Q15" s="25"/>
      <c r="R15" s="30">
        <f t="shared" si="5"/>
        <v>1090</v>
      </c>
      <c r="S15" s="34">
        <f t="shared" si="6"/>
        <v>0</v>
      </c>
    </row>
    <row r="16" spans="2:19" ht="12.75" customHeight="1" x14ac:dyDescent="0.25">
      <c r="N16" s="6"/>
      <c r="O16" s="6"/>
      <c r="Q16" s="5"/>
    </row>
    <row r="17" spans="3:11" ht="12.75" customHeight="1" x14ac:dyDescent="0.25">
      <c r="C17" s="7"/>
      <c r="D17" s="14"/>
    </row>
    <row r="18" spans="3:11" ht="12.75" customHeight="1" x14ac:dyDescent="0.25">
      <c r="C18" s="7"/>
    </row>
    <row r="19" spans="3:11" ht="12.75" customHeight="1" x14ac:dyDescent="0.25">
      <c r="C19" s="7"/>
    </row>
    <row r="20" spans="3:11" ht="12.75" customHeight="1" x14ac:dyDescent="0.25">
      <c r="C20" s="7"/>
      <c r="K20" s="6"/>
    </row>
    <row r="21" spans="3:11" ht="12.75" customHeight="1" x14ac:dyDescent="0.25">
      <c r="C21" s="7"/>
    </row>
    <row r="22" spans="3:11" ht="12.75" customHeight="1" x14ac:dyDescent="0.25">
      <c r="C22" s="7"/>
    </row>
    <row r="23" spans="3:11" ht="12.75" customHeight="1" x14ac:dyDescent="0.25">
      <c r="C23" s="7"/>
    </row>
    <row r="24" spans="3:11" ht="12.75" customHeight="1" x14ac:dyDescent="0.25">
      <c r="C24" s="7"/>
    </row>
    <row r="25" spans="3:11" ht="12.75" customHeight="1" x14ac:dyDescent="0.25">
      <c r="C25" s="7"/>
    </row>
    <row r="26" spans="3:11" ht="12.75" customHeight="1" x14ac:dyDescent="0.25">
      <c r="C26" s="7"/>
    </row>
    <row r="27" spans="3:11" ht="12.75" customHeight="1" x14ac:dyDescent="0.25">
      <c r="C27" s="7"/>
    </row>
    <row r="28" spans="3:11" ht="12.75" customHeight="1" x14ac:dyDescent="0.25">
      <c r="C28" s="7"/>
    </row>
    <row r="29" spans="3:11" ht="12.75" customHeight="1" x14ac:dyDescent="0.25">
      <c r="C29" s="7"/>
    </row>
    <row r="30" spans="3:11" ht="12.75" customHeight="1" x14ac:dyDescent="0.25">
      <c r="C30" s="7"/>
    </row>
    <row r="31" spans="3:11" ht="12.75" customHeight="1" x14ac:dyDescent="0.25">
      <c r="C31" s="7"/>
    </row>
    <row r="32" spans="3:11" ht="12.75" customHeight="1" x14ac:dyDescent="0.25">
      <c r="C32" s="7"/>
    </row>
    <row r="33" spans="3:3" ht="12.75" customHeight="1" x14ac:dyDescent="0.25">
      <c r="C33" s="7"/>
    </row>
    <row r="34" spans="3:3" ht="12.75" customHeight="1" x14ac:dyDescent="0.25">
      <c r="C34" s="7"/>
    </row>
    <row r="35" spans="3:3" ht="12.75" customHeight="1" x14ac:dyDescent="0.25">
      <c r="C35" s="7"/>
    </row>
    <row r="36" spans="3:3" ht="12.75" customHeight="1" x14ac:dyDescent="0.25">
      <c r="C36" s="7"/>
    </row>
    <row r="37" spans="3:3" ht="12.75" customHeight="1" x14ac:dyDescent="0.25">
      <c r="C37" s="7"/>
    </row>
    <row r="38" spans="3:3" ht="12.75" customHeight="1" x14ac:dyDescent="0.25">
      <c r="C38" s="7"/>
    </row>
    <row r="39" spans="3:3" ht="12.75" customHeight="1" x14ac:dyDescent="0.25">
      <c r="C39" s="7"/>
    </row>
    <row r="40" spans="3:3" ht="12.75" customHeight="1" x14ac:dyDescent="0.25">
      <c r="C40" s="7"/>
    </row>
    <row r="41" spans="3:3" ht="12.75" customHeight="1" x14ac:dyDescent="0.25">
      <c r="C41" s="7"/>
    </row>
    <row r="42" spans="3:3" ht="12.75" customHeight="1" x14ac:dyDescent="0.25">
      <c r="C42" s="7"/>
    </row>
    <row r="43" spans="3:3" ht="12.75" customHeight="1" x14ac:dyDescent="0.25">
      <c r="C43" s="7"/>
    </row>
    <row r="44" spans="3:3" ht="12.75" customHeight="1" x14ac:dyDescent="0.25">
      <c r="C44" s="7"/>
    </row>
    <row r="45" spans="3:3" ht="12.75" customHeight="1" x14ac:dyDescent="0.25">
      <c r="C45" s="7"/>
    </row>
    <row r="46" spans="3:3" ht="12.75" customHeight="1" x14ac:dyDescent="0.25">
      <c r="C46" s="7"/>
    </row>
    <row r="47" spans="3:3" ht="12.75" customHeight="1" x14ac:dyDescent="0.25">
      <c r="C47" s="7"/>
    </row>
  </sheetData>
  <mergeCells count="4">
    <mergeCell ref="G6:I6"/>
    <mergeCell ref="J6:L6"/>
    <mergeCell ref="M6:O6"/>
    <mergeCell ref="P5:Q5"/>
  </mergeCells>
  <phoneticPr fontId="3" type="noConversion"/>
  <conditionalFormatting sqref="N16:O16">
    <cfRule type="containsText" dxfId="1" priority="4" operator="containsText" text="со">
      <formula>NOT(ISERROR(SEARCH("со",N16)))</formula>
    </cfRule>
    <cfRule type="cellIs" dxfId="0" priority="9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Sukhochev Sergei</dc:creator>
  <cp:lastModifiedBy>Elena</cp:lastModifiedBy>
  <cp:lastPrinted>2018-09-24T07:01:26Z</cp:lastPrinted>
  <dcterms:created xsi:type="dcterms:W3CDTF">2018-09-24T05:49:08Z</dcterms:created>
  <dcterms:modified xsi:type="dcterms:W3CDTF">2018-09-27T07:04:12Z</dcterms:modified>
</cp:coreProperties>
</file>