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6155" windowHeight="7935"/>
  </bookViews>
  <sheets>
    <sheet name="Для 4 автомобилей В рабочем 10 " sheetId="1" r:id="rId1"/>
    <sheet name="Для 1 автомобиля отдельный лист" sheetId="2" r:id="rId2"/>
    <sheet name="Лист3" sheetId="3" r:id="rId3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"000000000000"&amp;MID(1/2,2,1)&amp;"0#####"</definedName>
    <definedName name="n0x">IF(n_3=1,n_2,n_3&amp;n_1)</definedName>
    <definedName name="n1x">IF(n_3=1,n_2,n_3&amp;n_5)</definedName>
    <definedName name="доля">{"десятая","десятых";"сотая","сотых";"тысячная","тысячных";"десятитысячная","десятитысячных";"стотысячная","стотысячных";"миллионная ","миллионных"}</definedName>
    <definedName name="мил">{0,"овz";1,"z";2,"аz";5,"овz"}</definedName>
    <definedName name="тыс">{0,"тысячz";1,"тысячаz";2,"тысячиz";5,"тысячz"}</definedName>
  </definedNames>
  <calcPr calcId="125725"/>
</workbook>
</file>

<file path=xl/calcChain.xml><?xml version="1.0" encoding="utf-8"?>
<calcChain xmlns="http://schemas.openxmlformats.org/spreadsheetml/2006/main">
  <c r="K97" i="2"/>
  <c r="G97"/>
  <c r="K95"/>
  <c r="I95"/>
  <c r="H89"/>
  <c r="N87"/>
  <c r="M87"/>
  <c r="M86"/>
  <c r="I86"/>
  <c r="N85"/>
  <c r="L84"/>
  <c r="L86" s="1"/>
  <c r="K84"/>
  <c r="O83"/>
  <c r="L83"/>
  <c r="K83"/>
  <c r="O82"/>
  <c r="K81"/>
  <c r="F81"/>
  <c r="O80"/>
  <c r="O79"/>
  <c r="B78"/>
  <c r="O77"/>
  <c r="O78" s="1"/>
  <c r="L77"/>
  <c r="K77"/>
  <c r="B77" s="1"/>
  <c r="S75"/>
  <c r="M75"/>
  <c r="K86" s="1"/>
  <c r="L75"/>
  <c r="K76" s="1"/>
  <c r="K75"/>
  <c r="Q74"/>
  <c r="P74"/>
  <c r="N74"/>
  <c r="O74" s="1"/>
  <c r="J74"/>
  <c r="H74"/>
  <c r="G74"/>
  <c r="A74"/>
  <c r="Q73"/>
  <c r="P73"/>
  <c r="O73"/>
  <c r="N73"/>
  <c r="R73" s="1"/>
  <c r="J73"/>
  <c r="H73"/>
  <c r="G73"/>
  <c r="A73"/>
  <c r="Q72"/>
  <c r="P72"/>
  <c r="N72"/>
  <c r="O72" s="1"/>
  <c r="J72"/>
  <c r="H72"/>
  <c r="G72"/>
  <c r="A72"/>
  <c r="Q71"/>
  <c r="P71"/>
  <c r="O71"/>
  <c r="N71"/>
  <c r="R71" s="1"/>
  <c r="J71"/>
  <c r="H71"/>
  <c r="G71"/>
  <c r="A71"/>
  <c r="Q70"/>
  <c r="P70"/>
  <c r="N70"/>
  <c r="O70" s="1"/>
  <c r="J70"/>
  <c r="H70"/>
  <c r="G70"/>
  <c r="A70"/>
  <c r="Q69"/>
  <c r="P69"/>
  <c r="O69"/>
  <c r="N69"/>
  <c r="R69" s="1"/>
  <c r="J69"/>
  <c r="H69"/>
  <c r="G69"/>
  <c r="A69"/>
  <c r="Q68"/>
  <c r="P68"/>
  <c r="N68"/>
  <c r="O68" s="1"/>
  <c r="J68"/>
  <c r="H68"/>
  <c r="G68"/>
  <c r="A68"/>
  <c r="Q67"/>
  <c r="P67"/>
  <c r="O67"/>
  <c r="N67"/>
  <c r="R67" s="1"/>
  <c r="J67"/>
  <c r="H67"/>
  <c r="G67"/>
  <c r="A67"/>
  <c r="Q66"/>
  <c r="P66"/>
  <c r="N66"/>
  <c r="O66" s="1"/>
  <c r="J66"/>
  <c r="H66"/>
  <c r="G66"/>
  <c r="A66"/>
  <c r="Q65"/>
  <c r="P65"/>
  <c r="O65"/>
  <c r="N65"/>
  <c r="R65" s="1"/>
  <c r="J65"/>
  <c r="H65"/>
  <c r="G65"/>
  <c r="A65"/>
  <c r="Q64"/>
  <c r="P64"/>
  <c r="N64"/>
  <c r="O64" s="1"/>
  <c r="J64"/>
  <c r="H64"/>
  <c r="G64"/>
  <c r="A64"/>
  <c r="Q63"/>
  <c r="P63"/>
  <c r="O63"/>
  <c r="N63"/>
  <c r="R63" s="1"/>
  <c r="J63"/>
  <c r="H63"/>
  <c r="G63"/>
  <c r="A63"/>
  <c r="Q62"/>
  <c r="P62"/>
  <c r="N62"/>
  <c r="O62" s="1"/>
  <c r="J62"/>
  <c r="H62"/>
  <c r="G62"/>
  <c r="A62"/>
  <c r="Q61"/>
  <c r="P61"/>
  <c r="O61"/>
  <c r="N61"/>
  <c r="R61" s="1"/>
  <c r="J61"/>
  <c r="H61"/>
  <c r="G61"/>
  <c r="A61"/>
  <c r="Q60"/>
  <c r="P60"/>
  <c r="N60"/>
  <c r="O60" s="1"/>
  <c r="J60"/>
  <c r="H60"/>
  <c r="G60"/>
  <c r="A60"/>
  <c r="Q59"/>
  <c r="P59"/>
  <c r="O59"/>
  <c r="N59"/>
  <c r="R59" s="1"/>
  <c r="J59"/>
  <c r="H59"/>
  <c r="G59"/>
  <c r="A59"/>
  <c r="Q58"/>
  <c r="P58"/>
  <c r="N58"/>
  <c r="O58" s="1"/>
  <c r="J58"/>
  <c r="H58"/>
  <c r="G58"/>
  <c r="A58"/>
  <c r="Q57"/>
  <c r="P57"/>
  <c r="O57"/>
  <c r="N57"/>
  <c r="R57" s="1"/>
  <c r="J57"/>
  <c r="H57"/>
  <c r="G57"/>
  <c r="A57"/>
  <c r="Q56"/>
  <c r="P56"/>
  <c r="N56"/>
  <c r="O56" s="1"/>
  <c r="J56"/>
  <c r="H56"/>
  <c r="G56"/>
  <c r="A56"/>
  <c r="Q55"/>
  <c r="P55"/>
  <c r="O55"/>
  <c r="N55"/>
  <c r="R55" s="1"/>
  <c r="J55"/>
  <c r="H55"/>
  <c r="G55"/>
  <c r="A55"/>
  <c r="Q54"/>
  <c r="P54"/>
  <c r="N54"/>
  <c r="O54" s="1"/>
  <c r="J54"/>
  <c r="H54"/>
  <c r="G54"/>
  <c r="A54"/>
  <c r="Q53"/>
  <c r="P53"/>
  <c r="O53"/>
  <c r="N53"/>
  <c r="R53" s="1"/>
  <c r="J53"/>
  <c r="H53"/>
  <c r="G53"/>
  <c r="A53"/>
  <c r="Q52"/>
  <c r="P52"/>
  <c r="N52"/>
  <c r="O52" s="1"/>
  <c r="J52"/>
  <c r="H52"/>
  <c r="G52"/>
  <c r="A52"/>
  <c r="Q51"/>
  <c r="P51"/>
  <c r="O51"/>
  <c r="N51"/>
  <c r="R51" s="1"/>
  <c r="J51"/>
  <c r="H51"/>
  <c r="G51"/>
  <c r="A51"/>
  <c r="Q50"/>
  <c r="P50"/>
  <c r="N50"/>
  <c r="O50" s="1"/>
  <c r="J50"/>
  <c r="H50"/>
  <c r="G50"/>
  <c r="A50"/>
  <c r="Q49"/>
  <c r="P49"/>
  <c r="O49"/>
  <c r="N49"/>
  <c r="R49" s="1"/>
  <c r="J49"/>
  <c r="H49"/>
  <c r="G49"/>
  <c r="A49"/>
  <c r="Q48"/>
  <c r="P48"/>
  <c r="N48"/>
  <c r="O48" s="1"/>
  <c r="J48"/>
  <c r="H48"/>
  <c r="G48"/>
  <c r="A48"/>
  <c r="Q47"/>
  <c r="P47"/>
  <c r="O47"/>
  <c r="N47"/>
  <c r="R47" s="1"/>
  <c r="J47"/>
  <c r="H47"/>
  <c r="G47"/>
  <c r="A47"/>
  <c r="Q46"/>
  <c r="P46"/>
  <c r="N46"/>
  <c r="O46" s="1"/>
  <c r="J46"/>
  <c r="H46"/>
  <c r="G46"/>
  <c r="A46"/>
  <c r="Q45"/>
  <c r="P45"/>
  <c r="O45"/>
  <c r="N45"/>
  <c r="R45" s="1"/>
  <c r="J45"/>
  <c r="H45"/>
  <c r="G45"/>
  <c r="A45"/>
  <c r="Q44"/>
  <c r="P44"/>
  <c r="N44"/>
  <c r="O44" s="1"/>
  <c r="J44"/>
  <c r="H44"/>
  <c r="G44"/>
  <c r="A44"/>
  <c r="Q43"/>
  <c r="P43"/>
  <c r="O43"/>
  <c r="N43"/>
  <c r="R43" s="1"/>
  <c r="J43"/>
  <c r="H43"/>
  <c r="G43"/>
  <c r="A43"/>
  <c r="Q42"/>
  <c r="P42"/>
  <c r="N42"/>
  <c r="O42" s="1"/>
  <c r="J42"/>
  <c r="H42"/>
  <c r="G42"/>
  <c r="A42"/>
  <c r="Q41"/>
  <c r="P41"/>
  <c r="O41"/>
  <c r="N41"/>
  <c r="R41" s="1"/>
  <c r="J41"/>
  <c r="H41"/>
  <c r="G41"/>
  <c r="A41"/>
  <c r="Q40"/>
  <c r="P40"/>
  <c r="N40"/>
  <c r="O40" s="1"/>
  <c r="J40"/>
  <c r="H40"/>
  <c r="G40"/>
  <c r="A40"/>
  <c r="Q39"/>
  <c r="P39"/>
  <c r="O39"/>
  <c r="N39"/>
  <c r="R39" s="1"/>
  <c r="J39"/>
  <c r="H39"/>
  <c r="G39"/>
  <c r="A39"/>
  <c r="Q38"/>
  <c r="P38"/>
  <c r="N38"/>
  <c r="O38" s="1"/>
  <c r="J38"/>
  <c r="H38"/>
  <c r="G38"/>
  <c r="A38"/>
  <c r="Q37"/>
  <c r="P37"/>
  <c r="O37"/>
  <c r="N37"/>
  <c r="R37" s="1"/>
  <c r="J37"/>
  <c r="H37"/>
  <c r="G37"/>
  <c r="A37"/>
  <c r="Q36"/>
  <c r="P36"/>
  <c r="N36"/>
  <c r="O36" s="1"/>
  <c r="J36"/>
  <c r="H36"/>
  <c r="G36"/>
  <c r="A36"/>
  <c r="Q35"/>
  <c r="P35"/>
  <c r="O35"/>
  <c r="N35"/>
  <c r="R35" s="1"/>
  <c r="J35"/>
  <c r="H35"/>
  <c r="G35"/>
  <c r="A35"/>
  <c r="Q34"/>
  <c r="P34"/>
  <c r="N34"/>
  <c r="O34" s="1"/>
  <c r="J34"/>
  <c r="H34"/>
  <c r="G34"/>
  <c r="A34"/>
  <c r="Q33"/>
  <c r="P33"/>
  <c r="O33"/>
  <c r="N33"/>
  <c r="R33" s="1"/>
  <c r="J33"/>
  <c r="H33"/>
  <c r="G33"/>
  <c r="A33"/>
  <c r="Q32"/>
  <c r="P32"/>
  <c r="N32"/>
  <c r="O32" s="1"/>
  <c r="J32"/>
  <c r="H32"/>
  <c r="G32"/>
  <c r="A32"/>
  <c r="Q31"/>
  <c r="P31"/>
  <c r="O31"/>
  <c r="N31"/>
  <c r="R31" s="1"/>
  <c r="J31"/>
  <c r="H31"/>
  <c r="G31"/>
  <c r="A31"/>
  <c r="Q30"/>
  <c r="P30"/>
  <c r="N30"/>
  <c r="O30" s="1"/>
  <c r="J30"/>
  <c r="H30"/>
  <c r="G30"/>
  <c r="A30"/>
  <c r="Q29"/>
  <c r="P29"/>
  <c r="O29"/>
  <c r="N29"/>
  <c r="R29" s="1"/>
  <c r="J29"/>
  <c r="H29"/>
  <c r="G29"/>
  <c r="A29"/>
  <c r="Q28"/>
  <c r="P28"/>
  <c r="N28"/>
  <c r="O28" s="1"/>
  <c r="J28"/>
  <c r="H28"/>
  <c r="G28"/>
  <c r="A28"/>
  <c r="Q27"/>
  <c r="P27"/>
  <c r="O27"/>
  <c r="N27"/>
  <c r="R27" s="1"/>
  <c r="J27"/>
  <c r="H27"/>
  <c r="G27"/>
  <c r="A27"/>
  <c r="Q26"/>
  <c r="P26"/>
  <c r="N26"/>
  <c r="O26" s="1"/>
  <c r="J26"/>
  <c r="H26"/>
  <c r="G26"/>
  <c r="A26"/>
  <c r="Q25"/>
  <c r="P25"/>
  <c r="O25"/>
  <c r="N25"/>
  <c r="R25" s="1"/>
  <c r="J25"/>
  <c r="H25"/>
  <c r="G25"/>
  <c r="A25"/>
  <c r="Q24"/>
  <c r="P24"/>
  <c r="N24"/>
  <c r="O24" s="1"/>
  <c r="J24"/>
  <c r="H24"/>
  <c r="G24"/>
  <c r="A24"/>
  <c r="Q23"/>
  <c r="P23"/>
  <c r="O23"/>
  <c r="N23"/>
  <c r="R23" s="1"/>
  <c r="J23"/>
  <c r="H23"/>
  <c r="G23"/>
  <c r="A23"/>
  <c r="Q22"/>
  <c r="P22"/>
  <c r="N22"/>
  <c r="O22" s="1"/>
  <c r="J22"/>
  <c r="H22"/>
  <c r="G22"/>
  <c r="A22"/>
  <c r="Q21"/>
  <c r="P21"/>
  <c r="O21"/>
  <c r="N21"/>
  <c r="R21" s="1"/>
  <c r="J21"/>
  <c r="H21"/>
  <c r="G21"/>
  <c r="A21"/>
  <c r="Q20"/>
  <c r="P20"/>
  <c r="N20"/>
  <c r="O20" s="1"/>
  <c r="J20"/>
  <c r="H20"/>
  <c r="G20"/>
  <c r="A20"/>
  <c r="Q19"/>
  <c r="P19"/>
  <c r="O19"/>
  <c r="N19"/>
  <c r="R19" s="1"/>
  <c r="J19"/>
  <c r="H19"/>
  <c r="G19"/>
  <c r="A19"/>
  <c r="Q18"/>
  <c r="P18"/>
  <c r="N18"/>
  <c r="O18" s="1"/>
  <c r="J18"/>
  <c r="H18"/>
  <c r="G18"/>
  <c r="A18"/>
  <c r="Q17"/>
  <c r="P17"/>
  <c r="O17"/>
  <c r="N17"/>
  <c r="R17" s="1"/>
  <c r="J17"/>
  <c r="H17"/>
  <c r="G17"/>
  <c r="A17"/>
  <c r="Q16"/>
  <c r="P16"/>
  <c r="N16"/>
  <c r="O16" s="1"/>
  <c r="J16"/>
  <c r="H16"/>
  <c r="G16"/>
  <c r="A16"/>
  <c r="Q15"/>
  <c r="P15"/>
  <c r="O15"/>
  <c r="N15"/>
  <c r="R15" s="1"/>
  <c r="J15"/>
  <c r="H15"/>
  <c r="G15"/>
  <c r="A15"/>
  <c r="Q14"/>
  <c r="P14"/>
  <c r="N14"/>
  <c r="O14" s="1"/>
  <c r="J14"/>
  <c r="H14"/>
  <c r="G14"/>
  <c r="A14"/>
  <c r="Q13"/>
  <c r="P13"/>
  <c r="O13"/>
  <c r="N13"/>
  <c r="R13" s="1"/>
  <c r="J13"/>
  <c r="H13"/>
  <c r="G13"/>
  <c r="A13"/>
  <c r="Q12"/>
  <c r="Q75" s="1"/>
  <c r="P12"/>
  <c r="N12"/>
  <c r="O12" s="1"/>
  <c r="J12"/>
  <c r="H12"/>
  <c r="G12"/>
  <c r="P76" s="1"/>
  <c r="A12"/>
  <c r="F6"/>
  <c r="J5"/>
  <c r="C5"/>
  <c r="K398" i="1"/>
  <c r="G398"/>
  <c r="K396"/>
  <c r="I396"/>
  <c r="H390"/>
  <c r="N388"/>
  <c r="M388"/>
  <c r="M387"/>
  <c r="I387"/>
  <c r="N386"/>
  <c r="L385"/>
  <c r="L387" s="1"/>
  <c r="K385"/>
  <c r="O384"/>
  <c r="L384"/>
  <c r="K384"/>
  <c r="O383"/>
  <c r="K382"/>
  <c r="F382"/>
  <c r="O381"/>
  <c r="O380"/>
  <c r="B379"/>
  <c r="O378"/>
  <c r="O379" s="1"/>
  <c r="L378"/>
  <c r="K378"/>
  <c r="B378" s="1"/>
  <c r="M376"/>
  <c r="K387" s="1"/>
  <c r="L376"/>
  <c r="K377" s="1"/>
  <c r="K376"/>
  <c r="Q375"/>
  <c r="P375"/>
  <c r="N375"/>
  <c r="J375"/>
  <c r="H375"/>
  <c r="G375"/>
  <c r="A375"/>
  <c r="Q374"/>
  <c r="P374"/>
  <c r="N374"/>
  <c r="J374"/>
  <c r="H374"/>
  <c r="G374"/>
  <c r="A374"/>
  <c r="Q373"/>
  <c r="P373"/>
  <c r="N373"/>
  <c r="J373"/>
  <c r="H373"/>
  <c r="G373"/>
  <c r="A373"/>
  <c r="Q372"/>
  <c r="P372"/>
  <c r="N372"/>
  <c r="J372"/>
  <c r="H372"/>
  <c r="G372"/>
  <c r="A372"/>
  <c r="Q371"/>
  <c r="P371"/>
  <c r="N371"/>
  <c r="J371"/>
  <c r="H371"/>
  <c r="G371"/>
  <c r="A371"/>
  <c r="Q370"/>
  <c r="P370"/>
  <c r="N370"/>
  <c r="J370"/>
  <c r="H370"/>
  <c r="G370"/>
  <c r="A370"/>
  <c r="Q369"/>
  <c r="P369"/>
  <c r="N369"/>
  <c r="J369"/>
  <c r="H369"/>
  <c r="G369"/>
  <c r="A369"/>
  <c r="Q368"/>
  <c r="P368"/>
  <c r="N368"/>
  <c r="J368"/>
  <c r="H368"/>
  <c r="G368"/>
  <c r="A368"/>
  <c r="Q367"/>
  <c r="P367"/>
  <c r="N367"/>
  <c r="J367"/>
  <c r="H367"/>
  <c r="G367"/>
  <c r="A367"/>
  <c r="Q366"/>
  <c r="P366"/>
  <c r="N366"/>
  <c r="J366"/>
  <c r="H366"/>
  <c r="G366"/>
  <c r="A366"/>
  <c r="Q365"/>
  <c r="P365"/>
  <c r="N365"/>
  <c r="J365"/>
  <c r="H365"/>
  <c r="G365"/>
  <c r="A365"/>
  <c r="Q364"/>
  <c r="P364"/>
  <c r="N364"/>
  <c r="J364"/>
  <c r="H364"/>
  <c r="G364"/>
  <c r="A364"/>
  <c r="Q363"/>
  <c r="P363"/>
  <c r="N363"/>
  <c r="J363"/>
  <c r="H363"/>
  <c r="G363"/>
  <c r="A363"/>
  <c r="Q362"/>
  <c r="P362"/>
  <c r="N362"/>
  <c r="J362"/>
  <c r="H362"/>
  <c r="G362"/>
  <c r="A362"/>
  <c r="Q361"/>
  <c r="P361"/>
  <c r="N361"/>
  <c r="J361"/>
  <c r="H361"/>
  <c r="G361"/>
  <c r="A361"/>
  <c r="Q360"/>
  <c r="P360"/>
  <c r="N360"/>
  <c r="J360"/>
  <c r="H360"/>
  <c r="G360"/>
  <c r="A360"/>
  <c r="Q359"/>
  <c r="P359"/>
  <c r="N359"/>
  <c r="J359"/>
  <c r="H359"/>
  <c r="G359"/>
  <c r="A359"/>
  <c r="Q358"/>
  <c r="P358"/>
  <c r="N358"/>
  <c r="J358"/>
  <c r="H358"/>
  <c r="G358"/>
  <c r="A358"/>
  <c r="Q357"/>
  <c r="P357"/>
  <c r="N357"/>
  <c r="J357"/>
  <c r="H357"/>
  <c r="G357"/>
  <c r="A357"/>
  <c r="Q356"/>
  <c r="P356"/>
  <c r="N356"/>
  <c r="J356"/>
  <c r="H356"/>
  <c r="G356"/>
  <c r="A356"/>
  <c r="Q355"/>
  <c r="P355"/>
  <c r="N355"/>
  <c r="J355"/>
  <c r="H355"/>
  <c r="G355"/>
  <c r="A355"/>
  <c r="Q354"/>
  <c r="P354"/>
  <c r="N354"/>
  <c r="J354"/>
  <c r="H354"/>
  <c r="G354"/>
  <c r="A354"/>
  <c r="Q353"/>
  <c r="P353"/>
  <c r="N353"/>
  <c r="J353"/>
  <c r="H353"/>
  <c r="G353"/>
  <c r="A353"/>
  <c r="Q352"/>
  <c r="P352"/>
  <c r="N352"/>
  <c r="J352"/>
  <c r="H352"/>
  <c r="G352"/>
  <c r="A352"/>
  <c r="Q351"/>
  <c r="P351"/>
  <c r="N351"/>
  <c r="J351"/>
  <c r="H351"/>
  <c r="G351"/>
  <c r="A351"/>
  <c r="Q350"/>
  <c r="P350"/>
  <c r="N350"/>
  <c r="J350"/>
  <c r="H350"/>
  <c r="G350"/>
  <c r="A350"/>
  <c r="Q349"/>
  <c r="P349"/>
  <c r="N349"/>
  <c r="J349"/>
  <c r="H349"/>
  <c r="G349"/>
  <c r="A349"/>
  <c r="Q348"/>
  <c r="P348"/>
  <c r="N348"/>
  <c r="J348"/>
  <c r="H348"/>
  <c r="G348"/>
  <c r="A348"/>
  <c r="Q347"/>
  <c r="P347"/>
  <c r="N347"/>
  <c r="J347"/>
  <c r="H347"/>
  <c r="G347"/>
  <c r="A347"/>
  <c r="Q346"/>
  <c r="P346"/>
  <c r="N346"/>
  <c r="J346"/>
  <c r="H346"/>
  <c r="G346"/>
  <c r="A346"/>
  <c r="Q345"/>
  <c r="P345"/>
  <c r="N345"/>
  <c r="J345"/>
  <c r="H345"/>
  <c r="G345"/>
  <c r="A345"/>
  <c r="Q344"/>
  <c r="P344"/>
  <c r="N344"/>
  <c r="J344"/>
  <c r="H344"/>
  <c r="G344"/>
  <c r="A344"/>
  <c r="Q343"/>
  <c r="P343"/>
  <c r="N343"/>
  <c r="J343"/>
  <c r="H343"/>
  <c r="G343"/>
  <c r="A343"/>
  <c r="Q342"/>
  <c r="P342"/>
  <c r="N342"/>
  <c r="J342"/>
  <c r="H342"/>
  <c r="G342"/>
  <c r="A342"/>
  <c r="Q341"/>
  <c r="P341"/>
  <c r="N341"/>
  <c r="J341"/>
  <c r="H341"/>
  <c r="G341"/>
  <c r="A341"/>
  <c r="Q340"/>
  <c r="P340"/>
  <c r="N340"/>
  <c r="J340"/>
  <c r="H340"/>
  <c r="G340"/>
  <c r="A340"/>
  <c r="Q339"/>
  <c r="P339"/>
  <c r="N339"/>
  <c r="J339"/>
  <c r="H339"/>
  <c r="G339"/>
  <c r="A339"/>
  <c r="Q338"/>
  <c r="P338"/>
  <c r="N338"/>
  <c r="J338"/>
  <c r="H338"/>
  <c r="G338"/>
  <c r="A338"/>
  <c r="Q337"/>
  <c r="P337"/>
  <c r="N337"/>
  <c r="J337"/>
  <c r="H337"/>
  <c r="G337"/>
  <c r="A337"/>
  <c r="Q336"/>
  <c r="P336"/>
  <c r="N336"/>
  <c r="J336"/>
  <c r="H336"/>
  <c r="G336"/>
  <c r="A336"/>
  <c r="Q335"/>
  <c r="P335"/>
  <c r="N335"/>
  <c r="J335"/>
  <c r="H335"/>
  <c r="G335"/>
  <c r="A335"/>
  <c r="Q334"/>
  <c r="P334"/>
  <c r="N334"/>
  <c r="J334"/>
  <c r="H334"/>
  <c r="G334"/>
  <c r="A334"/>
  <c r="Q333"/>
  <c r="P333"/>
  <c r="N333"/>
  <c r="J333"/>
  <c r="H333"/>
  <c r="G333"/>
  <c r="A333"/>
  <c r="Q332"/>
  <c r="P332"/>
  <c r="N332"/>
  <c r="J332"/>
  <c r="H332"/>
  <c r="G332"/>
  <c r="A332"/>
  <c r="Q331"/>
  <c r="P331"/>
  <c r="N331"/>
  <c r="J331"/>
  <c r="H331"/>
  <c r="G331"/>
  <c r="A331"/>
  <c r="Q330"/>
  <c r="P330"/>
  <c r="N330"/>
  <c r="J330"/>
  <c r="H330"/>
  <c r="G330"/>
  <c r="A330"/>
  <c r="Q329"/>
  <c r="P329"/>
  <c r="N329"/>
  <c r="J329"/>
  <c r="H329"/>
  <c r="G329"/>
  <c r="A329"/>
  <c r="Q328"/>
  <c r="P328"/>
  <c r="N328"/>
  <c r="J328"/>
  <c r="H328"/>
  <c r="G328"/>
  <c r="A328"/>
  <c r="Q327"/>
  <c r="P327"/>
  <c r="N327"/>
  <c r="J327"/>
  <c r="H327"/>
  <c r="G327"/>
  <c r="A327"/>
  <c r="Q326"/>
  <c r="P326"/>
  <c r="N326"/>
  <c r="J326"/>
  <c r="H326"/>
  <c r="G326"/>
  <c r="A326"/>
  <c r="Q325"/>
  <c r="P325"/>
  <c r="N325"/>
  <c r="J325"/>
  <c r="H325"/>
  <c r="G325"/>
  <c r="A325"/>
  <c r="Q324"/>
  <c r="P324"/>
  <c r="N324"/>
  <c r="J324"/>
  <c r="H324"/>
  <c r="G324"/>
  <c r="A324"/>
  <c r="Q323"/>
  <c r="P323"/>
  <c r="N323"/>
  <c r="J323"/>
  <c r="H323"/>
  <c r="G323"/>
  <c r="A323"/>
  <c r="Q322"/>
  <c r="P322"/>
  <c r="N322"/>
  <c r="J322"/>
  <c r="H322"/>
  <c r="G322"/>
  <c r="A322"/>
  <c r="Q321"/>
  <c r="P321"/>
  <c r="N321"/>
  <c r="J321"/>
  <c r="H321"/>
  <c r="G321"/>
  <c r="A321"/>
  <c r="Q320"/>
  <c r="P320"/>
  <c r="N320"/>
  <c r="J320"/>
  <c r="H320"/>
  <c r="G320"/>
  <c r="A320"/>
  <c r="Q319"/>
  <c r="P319"/>
  <c r="N319"/>
  <c r="J319"/>
  <c r="H319"/>
  <c r="G319"/>
  <c r="A319"/>
  <c r="Q318"/>
  <c r="P318"/>
  <c r="N318"/>
  <c r="J318"/>
  <c r="H318"/>
  <c r="G318"/>
  <c r="A318"/>
  <c r="Q317"/>
  <c r="P317"/>
  <c r="N317"/>
  <c r="J317"/>
  <c r="H317"/>
  <c r="G317"/>
  <c r="A317"/>
  <c r="Q316"/>
  <c r="P316"/>
  <c r="N316"/>
  <c r="J316"/>
  <c r="H316"/>
  <c r="G316"/>
  <c r="A316"/>
  <c r="Q315"/>
  <c r="P315"/>
  <c r="N315"/>
  <c r="J315"/>
  <c r="H315"/>
  <c r="G315"/>
  <c r="A315"/>
  <c r="Q314"/>
  <c r="P314"/>
  <c r="N314"/>
  <c r="J314"/>
  <c r="H314"/>
  <c r="G314"/>
  <c r="A314"/>
  <c r="Q313"/>
  <c r="Q376" s="1"/>
  <c r="P313"/>
  <c r="N313"/>
  <c r="N376" s="1"/>
  <c r="J313"/>
  <c r="H313"/>
  <c r="G313"/>
  <c r="P377" s="1"/>
  <c r="A313"/>
  <c r="F307"/>
  <c r="J306"/>
  <c r="C306"/>
  <c r="K298"/>
  <c r="G298"/>
  <c r="K296"/>
  <c r="I296"/>
  <c r="H290"/>
  <c r="N288"/>
  <c r="M288"/>
  <c r="M287"/>
  <c r="N286"/>
  <c r="L285"/>
  <c r="K285"/>
  <c r="O284"/>
  <c r="L284"/>
  <c r="K284"/>
  <c r="O283"/>
  <c r="K282"/>
  <c r="F282"/>
  <c r="O281"/>
  <c r="O280"/>
  <c r="O279"/>
  <c r="B279"/>
  <c r="O278"/>
  <c r="L278"/>
  <c r="K278"/>
  <c r="B278"/>
  <c r="M276"/>
  <c r="L287" s="1"/>
  <c r="L276"/>
  <c r="K276"/>
  <c r="K277" s="1"/>
  <c r="Q275"/>
  <c r="P275"/>
  <c r="N275"/>
  <c r="J275"/>
  <c r="H275"/>
  <c r="G275"/>
  <c r="A275"/>
  <c r="Q274"/>
  <c r="P274"/>
  <c r="N274"/>
  <c r="J274"/>
  <c r="H274"/>
  <c r="G274"/>
  <c r="A274"/>
  <c r="Q273"/>
  <c r="P273"/>
  <c r="N273"/>
  <c r="J273"/>
  <c r="H273"/>
  <c r="G273"/>
  <c r="A273"/>
  <c r="Q272"/>
  <c r="P272"/>
  <c r="N272"/>
  <c r="J272"/>
  <c r="H272"/>
  <c r="G272"/>
  <c r="A272"/>
  <c r="Q271"/>
  <c r="P271"/>
  <c r="N271"/>
  <c r="J271"/>
  <c r="H271"/>
  <c r="G271"/>
  <c r="A271"/>
  <c r="Q270"/>
  <c r="P270"/>
  <c r="N270"/>
  <c r="J270"/>
  <c r="H270"/>
  <c r="G270"/>
  <c r="A270"/>
  <c r="Q269"/>
  <c r="P269"/>
  <c r="N269"/>
  <c r="J269"/>
  <c r="H269"/>
  <c r="G269"/>
  <c r="A269"/>
  <c r="Q268"/>
  <c r="P268"/>
  <c r="N268"/>
  <c r="J268"/>
  <c r="H268"/>
  <c r="G268"/>
  <c r="A268"/>
  <c r="Q267"/>
  <c r="P267"/>
  <c r="N267"/>
  <c r="J267"/>
  <c r="H267"/>
  <c r="G267"/>
  <c r="A267"/>
  <c r="Q266"/>
  <c r="P266"/>
  <c r="N266"/>
  <c r="J266"/>
  <c r="H266"/>
  <c r="G266"/>
  <c r="A266"/>
  <c r="Q265"/>
  <c r="P265"/>
  <c r="N265"/>
  <c r="J265"/>
  <c r="H265"/>
  <c r="G265"/>
  <c r="A265"/>
  <c r="Q264"/>
  <c r="P264"/>
  <c r="N264"/>
  <c r="J264"/>
  <c r="H264"/>
  <c r="G264"/>
  <c r="A264"/>
  <c r="Q263"/>
  <c r="P263"/>
  <c r="N263"/>
  <c r="J263"/>
  <c r="H263"/>
  <c r="G263"/>
  <c r="A263"/>
  <c r="Q262"/>
  <c r="P262"/>
  <c r="N262"/>
  <c r="J262"/>
  <c r="H262"/>
  <c r="G262"/>
  <c r="A262"/>
  <c r="Q261"/>
  <c r="P261"/>
  <c r="N261"/>
  <c r="J261"/>
  <c r="H261"/>
  <c r="G261"/>
  <c r="A261"/>
  <c r="Q260"/>
  <c r="P260"/>
  <c r="N260"/>
  <c r="J260"/>
  <c r="H260"/>
  <c r="G260"/>
  <c r="A260"/>
  <c r="Q259"/>
  <c r="P259"/>
  <c r="N259"/>
  <c r="J259"/>
  <c r="H259"/>
  <c r="G259"/>
  <c r="A259"/>
  <c r="Q258"/>
  <c r="P258"/>
  <c r="N258"/>
  <c r="J258"/>
  <c r="H258"/>
  <c r="G258"/>
  <c r="A258"/>
  <c r="Q257"/>
  <c r="P257"/>
  <c r="N257"/>
  <c r="J257"/>
  <c r="H257"/>
  <c r="G257"/>
  <c r="A257"/>
  <c r="Q256"/>
  <c r="P256"/>
  <c r="N256"/>
  <c r="J256"/>
  <c r="H256"/>
  <c r="G256"/>
  <c r="A256"/>
  <c r="Q255"/>
  <c r="P255"/>
  <c r="N255"/>
  <c r="J255"/>
  <c r="H255"/>
  <c r="G255"/>
  <c r="A255"/>
  <c r="Q254"/>
  <c r="P254"/>
  <c r="N254"/>
  <c r="J254"/>
  <c r="H254"/>
  <c r="G254"/>
  <c r="A254"/>
  <c r="Q253"/>
  <c r="P253"/>
  <c r="N253"/>
  <c r="J253"/>
  <c r="H253"/>
  <c r="G253"/>
  <c r="A253"/>
  <c r="Q252"/>
  <c r="P252"/>
  <c r="N252"/>
  <c r="J252"/>
  <c r="H252"/>
  <c r="G252"/>
  <c r="A252"/>
  <c r="Q251"/>
  <c r="P251"/>
  <c r="N251"/>
  <c r="J251"/>
  <c r="H251"/>
  <c r="G251"/>
  <c r="A251"/>
  <c r="Q250"/>
  <c r="P250"/>
  <c r="N250"/>
  <c r="J250"/>
  <c r="H250"/>
  <c r="G250"/>
  <c r="A250"/>
  <c r="Q249"/>
  <c r="P249"/>
  <c r="N249"/>
  <c r="J249"/>
  <c r="H249"/>
  <c r="G249"/>
  <c r="A249"/>
  <c r="Q248"/>
  <c r="P248"/>
  <c r="N248"/>
  <c r="J248"/>
  <c r="H248"/>
  <c r="G248"/>
  <c r="A248"/>
  <c r="Q247"/>
  <c r="P247"/>
  <c r="N247"/>
  <c r="J247"/>
  <c r="H247"/>
  <c r="G247"/>
  <c r="A247"/>
  <c r="Q246"/>
  <c r="P246"/>
  <c r="N246"/>
  <c r="J246"/>
  <c r="H246"/>
  <c r="G246"/>
  <c r="A246"/>
  <c r="Q245"/>
  <c r="P245"/>
  <c r="N245"/>
  <c r="J245"/>
  <c r="H245"/>
  <c r="G245"/>
  <c r="A245"/>
  <c r="Q244"/>
  <c r="P244"/>
  <c r="N244"/>
  <c r="J244"/>
  <c r="H244"/>
  <c r="G244"/>
  <c r="A244"/>
  <c r="Q243"/>
  <c r="P243"/>
  <c r="N243"/>
  <c r="J243"/>
  <c r="H243"/>
  <c r="G243"/>
  <c r="A243"/>
  <c r="Q242"/>
  <c r="P242"/>
  <c r="N242"/>
  <c r="J242"/>
  <c r="H242"/>
  <c r="G242"/>
  <c r="A242"/>
  <c r="Q241"/>
  <c r="P241"/>
  <c r="N241"/>
  <c r="J241"/>
  <c r="H241"/>
  <c r="G241"/>
  <c r="A241"/>
  <c r="Q240"/>
  <c r="P240"/>
  <c r="N240"/>
  <c r="J240"/>
  <c r="H240"/>
  <c r="G240"/>
  <c r="A240"/>
  <c r="Q239"/>
  <c r="P239"/>
  <c r="N239"/>
  <c r="J239"/>
  <c r="H239"/>
  <c r="G239"/>
  <c r="A239"/>
  <c r="Q238"/>
  <c r="P238"/>
  <c r="N238"/>
  <c r="J238"/>
  <c r="H238"/>
  <c r="G238"/>
  <c r="A238"/>
  <c r="Q237"/>
  <c r="P237"/>
  <c r="N237"/>
  <c r="J237"/>
  <c r="H237"/>
  <c r="G237"/>
  <c r="A237"/>
  <c r="Q236"/>
  <c r="P236"/>
  <c r="N236"/>
  <c r="J236"/>
  <c r="H236"/>
  <c r="G236"/>
  <c r="A236"/>
  <c r="Q235"/>
  <c r="P235"/>
  <c r="N235"/>
  <c r="J235"/>
  <c r="H235"/>
  <c r="G235"/>
  <c r="A235"/>
  <c r="Q234"/>
  <c r="P234"/>
  <c r="N234"/>
  <c r="J234"/>
  <c r="H234"/>
  <c r="G234"/>
  <c r="A234"/>
  <c r="Q233"/>
  <c r="P233"/>
  <c r="N233"/>
  <c r="J233"/>
  <c r="H233"/>
  <c r="G233"/>
  <c r="A233"/>
  <c r="Q232"/>
  <c r="P232"/>
  <c r="N232"/>
  <c r="J232"/>
  <c r="H232"/>
  <c r="G232"/>
  <c r="A232"/>
  <c r="Q231"/>
  <c r="P231"/>
  <c r="N231"/>
  <c r="J231"/>
  <c r="H231"/>
  <c r="G231"/>
  <c r="A231"/>
  <c r="Q230"/>
  <c r="P230"/>
  <c r="N230"/>
  <c r="J230"/>
  <c r="H230"/>
  <c r="G230"/>
  <c r="A230"/>
  <c r="Q229"/>
  <c r="P229"/>
  <c r="N229"/>
  <c r="J229"/>
  <c r="H229"/>
  <c r="G229"/>
  <c r="A229"/>
  <c r="Q228"/>
  <c r="P228"/>
  <c r="N228"/>
  <c r="J228"/>
  <c r="H228"/>
  <c r="G228"/>
  <c r="A228"/>
  <c r="Q227"/>
  <c r="P227"/>
  <c r="N227"/>
  <c r="J227"/>
  <c r="H227"/>
  <c r="G227"/>
  <c r="A227"/>
  <c r="Q226"/>
  <c r="P226"/>
  <c r="N226"/>
  <c r="J226"/>
  <c r="H226"/>
  <c r="G226"/>
  <c r="A226"/>
  <c r="Q225"/>
  <c r="P225"/>
  <c r="N225"/>
  <c r="J225"/>
  <c r="H225"/>
  <c r="G225"/>
  <c r="A225"/>
  <c r="Q224"/>
  <c r="P224"/>
  <c r="N224"/>
  <c r="J224"/>
  <c r="H224"/>
  <c r="G224"/>
  <c r="A224"/>
  <c r="Q223"/>
  <c r="P223"/>
  <c r="N223"/>
  <c r="J223"/>
  <c r="H223"/>
  <c r="G223"/>
  <c r="A223"/>
  <c r="Q222"/>
  <c r="P222"/>
  <c r="N222"/>
  <c r="J222"/>
  <c r="H222"/>
  <c r="G222"/>
  <c r="A222"/>
  <c r="Q221"/>
  <c r="P221"/>
  <c r="N221"/>
  <c r="J221"/>
  <c r="H221"/>
  <c r="G221"/>
  <c r="A221"/>
  <c r="Q220"/>
  <c r="P220"/>
  <c r="N220"/>
  <c r="J220"/>
  <c r="H220"/>
  <c r="G220"/>
  <c r="A220"/>
  <c r="Q219"/>
  <c r="P219"/>
  <c r="N219"/>
  <c r="J219"/>
  <c r="H219"/>
  <c r="G219"/>
  <c r="A219"/>
  <c r="Q218"/>
  <c r="P218"/>
  <c r="N218"/>
  <c r="J218"/>
  <c r="H218"/>
  <c r="G218"/>
  <c r="A218"/>
  <c r="Q217"/>
  <c r="P217"/>
  <c r="N217"/>
  <c r="J217"/>
  <c r="H217"/>
  <c r="G217"/>
  <c r="A217"/>
  <c r="Q216"/>
  <c r="P216"/>
  <c r="N216"/>
  <c r="J216"/>
  <c r="H216"/>
  <c r="G216"/>
  <c r="A216"/>
  <c r="Q215"/>
  <c r="P215"/>
  <c r="N215"/>
  <c r="J215"/>
  <c r="H215"/>
  <c r="G215"/>
  <c r="A215"/>
  <c r="Q214"/>
  <c r="P214"/>
  <c r="N214"/>
  <c r="J214"/>
  <c r="H214"/>
  <c r="G214"/>
  <c r="A214"/>
  <c r="Q213"/>
  <c r="Q276" s="1"/>
  <c r="P213"/>
  <c r="N213"/>
  <c r="N276" s="1"/>
  <c r="J213"/>
  <c r="H213"/>
  <c r="G213"/>
  <c r="P276" s="1"/>
  <c r="A213"/>
  <c r="F207"/>
  <c r="J206"/>
  <c r="C206"/>
  <c r="K197"/>
  <c r="G197"/>
  <c r="K195"/>
  <c r="I195"/>
  <c r="H189"/>
  <c r="N187"/>
  <c r="M187"/>
  <c r="M186"/>
  <c r="I186"/>
  <c r="N185"/>
  <c r="L184"/>
  <c r="L186" s="1"/>
  <c r="K184"/>
  <c r="O183"/>
  <c r="L183"/>
  <c r="K183"/>
  <c r="O182"/>
  <c r="K181"/>
  <c r="F181"/>
  <c r="O180"/>
  <c r="O179"/>
  <c r="B178"/>
  <c r="O177"/>
  <c r="O178" s="1"/>
  <c r="L177"/>
  <c r="K177"/>
  <c r="B177" s="1"/>
  <c r="M175"/>
  <c r="K186" s="1"/>
  <c r="L175"/>
  <c r="K176" s="1"/>
  <c r="K175"/>
  <c r="Q174"/>
  <c r="P174"/>
  <c r="N174"/>
  <c r="J174"/>
  <c r="H174"/>
  <c r="G174"/>
  <c r="A174"/>
  <c r="Q173"/>
  <c r="P173"/>
  <c r="N173"/>
  <c r="J173"/>
  <c r="H173"/>
  <c r="G173"/>
  <c r="A173"/>
  <c r="Q172"/>
  <c r="P172"/>
  <c r="N172"/>
  <c r="J172"/>
  <c r="H172"/>
  <c r="G172"/>
  <c r="A172"/>
  <c r="Q171"/>
  <c r="P171"/>
  <c r="N171"/>
  <c r="J171"/>
  <c r="H171"/>
  <c r="G171"/>
  <c r="A171"/>
  <c r="Q170"/>
  <c r="P170"/>
  <c r="N170"/>
  <c r="J170"/>
  <c r="H170"/>
  <c r="G170"/>
  <c r="A170"/>
  <c r="Q169"/>
  <c r="P169"/>
  <c r="N169"/>
  <c r="J169"/>
  <c r="H169"/>
  <c r="G169"/>
  <c r="A169"/>
  <c r="Q168"/>
  <c r="P168"/>
  <c r="N168"/>
  <c r="J168"/>
  <c r="H168"/>
  <c r="G168"/>
  <c r="A168"/>
  <c r="Q167"/>
  <c r="P167"/>
  <c r="N167"/>
  <c r="J167"/>
  <c r="H167"/>
  <c r="G167"/>
  <c r="A167"/>
  <c r="Q166"/>
  <c r="P166"/>
  <c r="N166"/>
  <c r="J166"/>
  <c r="H166"/>
  <c r="G166"/>
  <c r="A166"/>
  <c r="Q165"/>
  <c r="P165"/>
  <c r="N165"/>
  <c r="J165"/>
  <c r="H165"/>
  <c r="G165"/>
  <c r="A165"/>
  <c r="Q164"/>
  <c r="P164"/>
  <c r="N164"/>
  <c r="J164"/>
  <c r="H164"/>
  <c r="G164"/>
  <c r="A164"/>
  <c r="Q163"/>
  <c r="P163"/>
  <c r="N163"/>
  <c r="J163"/>
  <c r="H163"/>
  <c r="G163"/>
  <c r="A163"/>
  <c r="Q162"/>
  <c r="P162"/>
  <c r="N162"/>
  <c r="J162"/>
  <c r="H162"/>
  <c r="G162"/>
  <c r="A162"/>
  <c r="Q161"/>
  <c r="P161"/>
  <c r="N161"/>
  <c r="J161"/>
  <c r="H161"/>
  <c r="G161"/>
  <c r="A161"/>
  <c r="Q160"/>
  <c r="P160"/>
  <c r="N160"/>
  <c r="J160"/>
  <c r="H160"/>
  <c r="G160"/>
  <c r="A160"/>
  <c r="Q159"/>
  <c r="P159"/>
  <c r="N159"/>
  <c r="J159"/>
  <c r="H159"/>
  <c r="G159"/>
  <c r="A159"/>
  <c r="Q158"/>
  <c r="P158"/>
  <c r="N158"/>
  <c r="J158"/>
  <c r="H158"/>
  <c r="G158"/>
  <c r="A158"/>
  <c r="Q157"/>
  <c r="P157"/>
  <c r="N157"/>
  <c r="J157"/>
  <c r="H157"/>
  <c r="G157"/>
  <c r="A157"/>
  <c r="Q156"/>
  <c r="P156"/>
  <c r="N156"/>
  <c r="J156"/>
  <c r="H156"/>
  <c r="G156"/>
  <c r="A156"/>
  <c r="Q155"/>
  <c r="P155"/>
  <c r="N155"/>
  <c r="J155"/>
  <c r="H155"/>
  <c r="G155"/>
  <c r="A155"/>
  <c r="Q154"/>
  <c r="P154"/>
  <c r="N154"/>
  <c r="J154"/>
  <c r="H154"/>
  <c r="G154"/>
  <c r="A154"/>
  <c r="Q153"/>
  <c r="P153"/>
  <c r="N153"/>
  <c r="J153"/>
  <c r="H153"/>
  <c r="G153"/>
  <c r="A153"/>
  <c r="Q152"/>
  <c r="P152"/>
  <c r="N152"/>
  <c r="J152"/>
  <c r="H152"/>
  <c r="G152"/>
  <c r="A152"/>
  <c r="Q151"/>
  <c r="P151"/>
  <c r="N151"/>
  <c r="J151"/>
  <c r="H151"/>
  <c r="G151"/>
  <c r="A151"/>
  <c r="Q150"/>
  <c r="P150"/>
  <c r="N150"/>
  <c r="J150"/>
  <c r="H150"/>
  <c r="G150"/>
  <c r="A150"/>
  <c r="Q149"/>
  <c r="P149"/>
  <c r="N149"/>
  <c r="J149"/>
  <c r="H149"/>
  <c r="G149"/>
  <c r="A149"/>
  <c r="Q148"/>
  <c r="P148"/>
  <c r="N148"/>
  <c r="J148"/>
  <c r="H148"/>
  <c r="G148"/>
  <c r="A148"/>
  <c r="Q147"/>
  <c r="P147"/>
  <c r="N147"/>
  <c r="J147"/>
  <c r="H147"/>
  <c r="G147"/>
  <c r="A147"/>
  <c r="Q146"/>
  <c r="P146"/>
  <c r="N146"/>
  <c r="J146"/>
  <c r="H146"/>
  <c r="G146"/>
  <c r="A146"/>
  <c r="Q145"/>
  <c r="P145"/>
  <c r="N145"/>
  <c r="J145"/>
  <c r="H145"/>
  <c r="G145"/>
  <c r="A145"/>
  <c r="Q144"/>
  <c r="P144"/>
  <c r="N144"/>
  <c r="J144"/>
  <c r="H144"/>
  <c r="G144"/>
  <c r="A144"/>
  <c r="Q143"/>
  <c r="P143"/>
  <c r="N143"/>
  <c r="J143"/>
  <c r="H143"/>
  <c r="G143"/>
  <c r="A143"/>
  <c r="Q142"/>
  <c r="P142"/>
  <c r="N142"/>
  <c r="J142"/>
  <c r="H142"/>
  <c r="G142"/>
  <c r="A142"/>
  <c r="Q141"/>
  <c r="P141"/>
  <c r="N141"/>
  <c r="J141"/>
  <c r="H141"/>
  <c r="G141"/>
  <c r="A141"/>
  <c r="Q140"/>
  <c r="P140"/>
  <c r="N140"/>
  <c r="J140"/>
  <c r="H140"/>
  <c r="G140"/>
  <c r="A140"/>
  <c r="Q139"/>
  <c r="P139"/>
  <c r="N139"/>
  <c r="J139"/>
  <c r="H139"/>
  <c r="G139"/>
  <c r="A139"/>
  <c r="Q138"/>
  <c r="P138"/>
  <c r="N138"/>
  <c r="J138"/>
  <c r="H138"/>
  <c r="G138"/>
  <c r="A138"/>
  <c r="Q137"/>
  <c r="P137"/>
  <c r="N137"/>
  <c r="J137"/>
  <c r="H137"/>
  <c r="G137"/>
  <c r="A137"/>
  <c r="Q136"/>
  <c r="P136"/>
  <c r="N136"/>
  <c r="J136"/>
  <c r="H136"/>
  <c r="G136"/>
  <c r="A136"/>
  <c r="Q135"/>
  <c r="P135"/>
  <c r="N135"/>
  <c r="J135"/>
  <c r="H135"/>
  <c r="G135"/>
  <c r="A135"/>
  <c r="Q134"/>
  <c r="P134"/>
  <c r="N134"/>
  <c r="J134"/>
  <c r="H134"/>
  <c r="G134"/>
  <c r="A134"/>
  <c r="Q133"/>
  <c r="P133"/>
  <c r="N133"/>
  <c r="J133"/>
  <c r="H133"/>
  <c r="G133"/>
  <c r="A133"/>
  <c r="Q132"/>
  <c r="P132"/>
  <c r="N132"/>
  <c r="J132"/>
  <c r="H132"/>
  <c r="G132"/>
  <c r="A132"/>
  <c r="Q131"/>
  <c r="P131"/>
  <c r="N131"/>
  <c r="J131"/>
  <c r="H131"/>
  <c r="G131"/>
  <c r="A131"/>
  <c r="Q130"/>
  <c r="P130"/>
  <c r="N130"/>
  <c r="J130"/>
  <c r="H130"/>
  <c r="G130"/>
  <c r="A130"/>
  <c r="Q129"/>
  <c r="P129"/>
  <c r="N129"/>
  <c r="J129"/>
  <c r="H129"/>
  <c r="G129"/>
  <c r="A129"/>
  <c r="Q128"/>
  <c r="P128"/>
  <c r="N128"/>
  <c r="J128"/>
  <c r="H128"/>
  <c r="G128"/>
  <c r="A128"/>
  <c r="Q127"/>
  <c r="P127"/>
  <c r="N127"/>
  <c r="J127"/>
  <c r="H127"/>
  <c r="G127"/>
  <c r="A127"/>
  <c r="Q126"/>
  <c r="P126"/>
  <c r="N126"/>
  <c r="J126"/>
  <c r="H126"/>
  <c r="G126"/>
  <c r="A126"/>
  <c r="Q125"/>
  <c r="P125"/>
  <c r="N125"/>
  <c r="J125"/>
  <c r="H125"/>
  <c r="G125"/>
  <c r="A125"/>
  <c r="Q124"/>
  <c r="P124"/>
  <c r="N124"/>
  <c r="J124"/>
  <c r="H124"/>
  <c r="G124"/>
  <c r="A124"/>
  <c r="Q123"/>
  <c r="P123"/>
  <c r="N123"/>
  <c r="J123"/>
  <c r="H123"/>
  <c r="G123"/>
  <c r="A123"/>
  <c r="Q122"/>
  <c r="P122"/>
  <c r="N122"/>
  <c r="J122"/>
  <c r="H122"/>
  <c r="G122"/>
  <c r="A122"/>
  <c r="Q121"/>
  <c r="P121"/>
  <c r="N121"/>
  <c r="J121"/>
  <c r="H121"/>
  <c r="G121"/>
  <c r="A121"/>
  <c r="Q120"/>
  <c r="P120"/>
  <c r="N120"/>
  <c r="J120"/>
  <c r="H120"/>
  <c r="G120"/>
  <c r="A120"/>
  <c r="Q119"/>
  <c r="P119"/>
  <c r="N119"/>
  <c r="J119"/>
  <c r="H119"/>
  <c r="G119"/>
  <c r="A119"/>
  <c r="Q118"/>
  <c r="P118"/>
  <c r="N118"/>
  <c r="J118"/>
  <c r="H118"/>
  <c r="G118"/>
  <c r="A118"/>
  <c r="Q117"/>
  <c r="P117"/>
  <c r="N117"/>
  <c r="J117"/>
  <c r="H117"/>
  <c r="G117"/>
  <c r="A117"/>
  <c r="Q116"/>
  <c r="P116"/>
  <c r="N116"/>
  <c r="J116"/>
  <c r="H116"/>
  <c r="G116"/>
  <c r="A116"/>
  <c r="Q115"/>
  <c r="P115"/>
  <c r="N115"/>
  <c r="J115"/>
  <c r="H115"/>
  <c r="G115"/>
  <c r="A115"/>
  <c r="Q114"/>
  <c r="P114"/>
  <c r="N114"/>
  <c r="J114"/>
  <c r="H114"/>
  <c r="G114"/>
  <c r="A114"/>
  <c r="Q113"/>
  <c r="P113"/>
  <c r="N113"/>
  <c r="J113"/>
  <c r="H113"/>
  <c r="G113"/>
  <c r="A113"/>
  <c r="Q112"/>
  <c r="Q175" s="1"/>
  <c r="P112"/>
  <c r="N112"/>
  <c r="N175" s="1"/>
  <c r="J112"/>
  <c r="H112"/>
  <c r="G112"/>
  <c r="P176" s="1"/>
  <c r="A112"/>
  <c r="F106"/>
  <c r="J105"/>
  <c r="C105"/>
  <c r="K97"/>
  <c r="G97"/>
  <c r="K95"/>
  <c r="I95"/>
  <c r="H89"/>
  <c r="N87"/>
  <c r="M87"/>
  <c r="M86"/>
  <c r="N85"/>
  <c r="L84"/>
  <c r="K84"/>
  <c r="K86" s="1"/>
  <c r="O83"/>
  <c r="L83"/>
  <c r="K83"/>
  <c r="O82"/>
  <c r="K81"/>
  <c r="F81"/>
  <c r="U80"/>
  <c r="O80"/>
  <c r="O79"/>
  <c r="B78"/>
  <c r="O77"/>
  <c r="O78" s="1"/>
  <c r="L77"/>
  <c r="K77"/>
  <c r="B77" s="1"/>
  <c r="S75"/>
  <c r="M75"/>
  <c r="L86" s="1"/>
  <c r="L75"/>
  <c r="K76" s="1"/>
  <c r="K75"/>
  <c r="Q74"/>
  <c r="P74"/>
  <c r="N74"/>
  <c r="R74" s="1"/>
  <c r="J74"/>
  <c r="H74"/>
  <c r="G74"/>
  <c r="A74"/>
  <c r="Q73"/>
  <c r="P73"/>
  <c r="N73"/>
  <c r="R73" s="1"/>
  <c r="J73"/>
  <c r="H73"/>
  <c r="G73"/>
  <c r="A73"/>
  <c r="Q72"/>
  <c r="P72"/>
  <c r="N72"/>
  <c r="R72" s="1"/>
  <c r="J72"/>
  <c r="H72"/>
  <c r="G72"/>
  <c r="A72"/>
  <c r="Q71"/>
  <c r="P71"/>
  <c r="N71"/>
  <c r="R71" s="1"/>
  <c r="J71"/>
  <c r="H71"/>
  <c r="G71"/>
  <c r="A71"/>
  <c r="Q70"/>
  <c r="P70"/>
  <c r="N70"/>
  <c r="R70" s="1"/>
  <c r="J70"/>
  <c r="H70"/>
  <c r="G70"/>
  <c r="A70"/>
  <c r="Q69"/>
  <c r="P69"/>
  <c r="N69"/>
  <c r="R69" s="1"/>
  <c r="J69"/>
  <c r="H69"/>
  <c r="G69"/>
  <c r="A69"/>
  <c r="Q68"/>
  <c r="P68"/>
  <c r="N68"/>
  <c r="R68" s="1"/>
  <c r="J68"/>
  <c r="H68"/>
  <c r="G68"/>
  <c r="A68"/>
  <c r="Q67"/>
  <c r="P67"/>
  <c r="N67"/>
  <c r="R67" s="1"/>
  <c r="J67"/>
  <c r="H67"/>
  <c r="G67"/>
  <c r="A67"/>
  <c r="Q66"/>
  <c r="P66"/>
  <c r="N66"/>
  <c r="R66" s="1"/>
  <c r="J66"/>
  <c r="H66"/>
  <c r="G66"/>
  <c r="A66"/>
  <c r="Q65"/>
  <c r="P65"/>
  <c r="N65"/>
  <c r="R65" s="1"/>
  <c r="J65"/>
  <c r="H65"/>
  <c r="G65"/>
  <c r="A65"/>
  <c r="Q64"/>
  <c r="P64"/>
  <c r="N64"/>
  <c r="R64" s="1"/>
  <c r="J64"/>
  <c r="H64"/>
  <c r="G64"/>
  <c r="A64"/>
  <c r="Q63"/>
  <c r="P63"/>
  <c r="N63"/>
  <c r="R63" s="1"/>
  <c r="J63"/>
  <c r="H63"/>
  <c r="G63"/>
  <c r="A63"/>
  <c r="Q62"/>
  <c r="P62"/>
  <c r="N62"/>
  <c r="R62" s="1"/>
  <c r="J62"/>
  <c r="H62"/>
  <c r="G62"/>
  <c r="A62"/>
  <c r="Q61"/>
  <c r="P61"/>
  <c r="N61"/>
  <c r="R61" s="1"/>
  <c r="J61"/>
  <c r="H61"/>
  <c r="G61"/>
  <c r="A61"/>
  <c r="Q60"/>
  <c r="P60"/>
  <c r="N60"/>
  <c r="R60" s="1"/>
  <c r="J60"/>
  <c r="H60"/>
  <c r="G60"/>
  <c r="A60"/>
  <c r="Q59"/>
  <c r="P59"/>
  <c r="N59"/>
  <c r="R59" s="1"/>
  <c r="J59"/>
  <c r="H59"/>
  <c r="G59"/>
  <c r="A59"/>
  <c r="Q58"/>
  <c r="P58"/>
  <c r="N58"/>
  <c r="R58" s="1"/>
  <c r="J58"/>
  <c r="H58"/>
  <c r="G58"/>
  <c r="A58"/>
  <c r="Q57"/>
  <c r="P57"/>
  <c r="N57"/>
  <c r="R57" s="1"/>
  <c r="J57"/>
  <c r="H57"/>
  <c r="G57"/>
  <c r="A57"/>
  <c r="Q56"/>
  <c r="P56"/>
  <c r="N56"/>
  <c r="R56" s="1"/>
  <c r="J56"/>
  <c r="H56"/>
  <c r="G56"/>
  <c r="A56"/>
  <c r="Q55"/>
  <c r="P55"/>
  <c r="N55"/>
  <c r="R55" s="1"/>
  <c r="J55"/>
  <c r="H55"/>
  <c r="G55"/>
  <c r="A55"/>
  <c r="Q54"/>
  <c r="P54"/>
  <c r="N54"/>
  <c r="R54" s="1"/>
  <c r="J54"/>
  <c r="H54"/>
  <c r="G54"/>
  <c r="A54"/>
  <c r="Q53"/>
  <c r="P53"/>
  <c r="N53"/>
  <c r="R53" s="1"/>
  <c r="J53"/>
  <c r="H53"/>
  <c r="G53"/>
  <c r="A53"/>
  <c r="Q52"/>
  <c r="P52"/>
  <c r="N52"/>
  <c r="R52" s="1"/>
  <c r="J52"/>
  <c r="H52"/>
  <c r="G52"/>
  <c r="A52"/>
  <c r="Q51"/>
  <c r="P51"/>
  <c r="N51"/>
  <c r="R51" s="1"/>
  <c r="J51"/>
  <c r="H51"/>
  <c r="G51"/>
  <c r="A51"/>
  <c r="Q50"/>
  <c r="P50"/>
  <c r="N50"/>
  <c r="R50" s="1"/>
  <c r="J50"/>
  <c r="H50"/>
  <c r="G50"/>
  <c r="A50"/>
  <c r="Q49"/>
  <c r="P49"/>
  <c r="N49"/>
  <c r="R49" s="1"/>
  <c r="J49"/>
  <c r="H49"/>
  <c r="G49"/>
  <c r="A49"/>
  <c r="Q48"/>
  <c r="P48"/>
  <c r="N48"/>
  <c r="R48" s="1"/>
  <c r="J48"/>
  <c r="H48"/>
  <c r="G48"/>
  <c r="A48"/>
  <c r="Q47"/>
  <c r="P47"/>
  <c r="N47"/>
  <c r="R47" s="1"/>
  <c r="J47"/>
  <c r="H47"/>
  <c r="G47"/>
  <c r="A47"/>
  <c r="Q46"/>
  <c r="P46"/>
  <c r="N46"/>
  <c r="R46" s="1"/>
  <c r="J46"/>
  <c r="H46"/>
  <c r="G46"/>
  <c r="A46"/>
  <c r="Q45"/>
  <c r="P45"/>
  <c r="N45"/>
  <c r="R45" s="1"/>
  <c r="J45"/>
  <c r="H45"/>
  <c r="G45"/>
  <c r="A45"/>
  <c r="Q44"/>
  <c r="P44"/>
  <c r="N44"/>
  <c r="R44" s="1"/>
  <c r="J44"/>
  <c r="H44"/>
  <c r="G44"/>
  <c r="A44"/>
  <c r="Q43"/>
  <c r="P43"/>
  <c r="N43"/>
  <c r="R43" s="1"/>
  <c r="J43"/>
  <c r="H43"/>
  <c r="G43"/>
  <c r="A43"/>
  <c r="Q42"/>
  <c r="P42"/>
  <c r="N42"/>
  <c r="R42" s="1"/>
  <c r="J42"/>
  <c r="H42"/>
  <c r="G42"/>
  <c r="A42"/>
  <c r="Q41"/>
  <c r="P41"/>
  <c r="N41"/>
  <c r="R41" s="1"/>
  <c r="J41"/>
  <c r="H41"/>
  <c r="G41"/>
  <c r="A41"/>
  <c r="Q40"/>
  <c r="P40"/>
  <c r="N40"/>
  <c r="R40" s="1"/>
  <c r="J40"/>
  <c r="H40"/>
  <c r="G40"/>
  <c r="A40"/>
  <c r="Q39"/>
  <c r="P39"/>
  <c r="N39"/>
  <c r="R39" s="1"/>
  <c r="J39"/>
  <c r="H39"/>
  <c r="G39"/>
  <c r="A39"/>
  <c r="Q38"/>
  <c r="P38"/>
  <c r="N38"/>
  <c r="R38" s="1"/>
  <c r="J38"/>
  <c r="H38"/>
  <c r="G38"/>
  <c r="A38"/>
  <c r="Q37"/>
  <c r="P37"/>
  <c r="N37"/>
  <c r="R37" s="1"/>
  <c r="J37"/>
  <c r="H37"/>
  <c r="G37"/>
  <c r="A37"/>
  <c r="Q36"/>
  <c r="P36"/>
  <c r="N36"/>
  <c r="R36" s="1"/>
  <c r="J36"/>
  <c r="H36"/>
  <c r="G36"/>
  <c r="A36"/>
  <c r="Q35"/>
  <c r="P35"/>
  <c r="N35"/>
  <c r="R35" s="1"/>
  <c r="J35"/>
  <c r="H35"/>
  <c r="G35"/>
  <c r="A35"/>
  <c r="Q34"/>
  <c r="P34"/>
  <c r="N34"/>
  <c r="R34" s="1"/>
  <c r="J34"/>
  <c r="H34"/>
  <c r="G34"/>
  <c r="A34"/>
  <c r="Q33"/>
  <c r="P33"/>
  <c r="N33"/>
  <c r="R33" s="1"/>
  <c r="J33"/>
  <c r="H33"/>
  <c r="G33"/>
  <c r="A33"/>
  <c r="Q32"/>
  <c r="P32"/>
  <c r="N32"/>
  <c r="R32" s="1"/>
  <c r="J32"/>
  <c r="H32"/>
  <c r="G32"/>
  <c r="A32"/>
  <c r="Q31"/>
  <c r="P31"/>
  <c r="N31"/>
  <c r="R31" s="1"/>
  <c r="J31"/>
  <c r="H31"/>
  <c r="G31"/>
  <c r="A31"/>
  <c r="Q30"/>
  <c r="P30"/>
  <c r="N30"/>
  <c r="R30" s="1"/>
  <c r="J30"/>
  <c r="H30"/>
  <c r="G30"/>
  <c r="A30"/>
  <c r="Q29"/>
  <c r="P29"/>
  <c r="N29"/>
  <c r="R29" s="1"/>
  <c r="J29"/>
  <c r="H29"/>
  <c r="G29"/>
  <c r="A29"/>
  <c r="Q28"/>
  <c r="P28"/>
  <c r="N28"/>
  <c r="R28" s="1"/>
  <c r="J28"/>
  <c r="H28"/>
  <c r="G28"/>
  <c r="A28"/>
  <c r="Q27"/>
  <c r="P27"/>
  <c r="N27"/>
  <c r="R27" s="1"/>
  <c r="J27"/>
  <c r="H27"/>
  <c r="G27"/>
  <c r="A27"/>
  <c r="Q26"/>
  <c r="P26"/>
  <c r="N26"/>
  <c r="R26" s="1"/>
  <c r="J26"/>
  <c r="H26"/>
  <c r="G26"/>
  <c r="A26"/>
  <c r="Q25"/>
  <c r="P25"/>
  <c r="N25"/>
  <c r="R25" s="1"/>
  <c r="J25"/>
  <c r="H25"/>
  <c r="G25"/>
  <c r="A25"/>
  <c r="Q24"/>
  <c r="P24"/>
  <c r="N24"/>
  <c r="R24" s="1"/>
  <c r="J24"/>
  <c r="H24"/>
  <c r="G24"/>
  <c r="A24"/>
  <c r="Q23"/>
  <c r="P23"/>
  <c r="N23"/>
  <c r="R23" s="1"/>
  <c r="J23"/>
  <c r="H23"/>
  <c r="G23"/>
  <c r="A23"/>
  <c r="Q22"/>
  <c r="P22"/>
  <c r="N22"/>
  <c r="R22" s="1"/>
  <c r="J22"/>
  <c r="H22"/>
  <c r="G22"/>
  <c r="A22"/>
  <c r="Q21"/>
  <c r="P21"/>
  <c r="N21"/>
  <c r="R21" s="1"/>
  <c r="J21"/>
  <c r="H21"/>
  <c r="G21"/>
  <c r="A21"/>
  <c r="Q20"/>
  <c r="P20"/>
  <c r="N20"/>
  <c r="R20" s="1"/>
  <c r="J20"/>
  <c r="H20"/>
  <c r="G20"/>
  <c r="A20"/>
  <c r="Q19"/>
  <c r="P19"/>
  <c r="N19"/>
  <c r="R19" s="1"/>
  <c r="J19"/>
  <c r="H19"/>
  <c r="G19"/>
  <c r="A19"/>
  <c r="Q18"/>
  <c r="P18"/>
  <c r="N18"/>
  <c r="R18" s="1"/>
  <c r="J18"/>
  <c r="H18"/>
  <c r="G18"/>
  <c r="A18"/>
  <c r="Q17"/>
  <c r="P17"/>
  <c r="N17"/>
  <c r="R17" s="1"/>
  <c r="J17"/>
  <c r="H17"/>
  <c r="G17"/>
  <c r="A17"/>
  <c r="R16"/>
  <c r="Q16"/>
  <c r="P16"/>
  <c r="N16"/>
  <c r="J16"/>
  <c r="H16"/>
  <c r="G16"/>
  <c r="A16"/>
  <c r="Q15"/>
  <c r="P15"/>
  <c r="N15"/>
  <c r="R15" s="1"/>
  <c r="J15"/>
  <c r="H15"/>
  <c r="G15"/>
  <c r="A15"/>
  <c r="R14"/>
  <c r="Q14"/>
  <c r="P14"/>
  <c r="N14"/>
  <c r="J14"/>
  <c r="H14"/>
  <c r="G14"/>
  <c r="A14"/>
  <c r="Q13"/>
  <c r="P13"/>
  <c r="N13"/>
  <c r="R13" s="1"/>
  <c r="J13"/>
  <c r="H13"/>
  <c r="G13"/>
  <c r="A13"/>
  <c r="R12"/>
  <c r="R75" s="1"/>
  <c r="Q12"/>
  <c r="P12"/>
  <c r="N12"/>
  <c r="N75" s="1"/>
  <c r="J12"/>
  <c r="H12"/>
  <c r="G12"/>
  <c r="P76" s="1"/>
  <c r="A12"/>
  <c r="F6"/>
  <c r="J5"/>
  <c r="C5"/>
  <c r="O75" i="2" l="1"/>
  <c r="O81" s="1"/>
  <c r="O84" s="1"/>
  <c r="B76"/>
  <c r="B75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R18"/>
  <c r="R20"/>
  <c r="R22"/>
  <c r="R24"/>
  <c r="R26"/>
  <c r="R28"/>
  <c r="R30"/>
  <c r="R32"/>
  <c r="R34"/>
  <c r="R36"/>
  <c r="R38"/>
  <c r="R40"/>
  <c r="R42"/>
  <c r="R44"/>
  <c r="R46"/>
  <c r="R48"/>
  <c r="R50"/>
  <c r="R52"/>
  <c r="R54"/>
  <c r="R56"/>
  <c r="R58"/>
  <c r="R60"/>
  <c r="R62"/>
  <c r="R64"/>
  <c r="R66"/>
  <c r="R68"/>
  <c r="R70"/>
  <c r="R72"/>
  <c r="R74"/>
  <c r="N75"/>
  <c r="G92" s="1"/>
  <c r="P75"/>
  <c r="R12"/>
  <c r="R14"/>
  <c r="R16"/>
  <c r="K85" i="1"/>
  <c r="L85"/>
  <c r="L87" s="1"/>
  <c r="H85"/>
  <c r="K92"/>
  <c r="K98" s="1"/>
  <c r="N98" s="1"/>
  <c r="B76"/>
  <c r="G92"/>
  <c r="B75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L185"/>
  <c r="L187" s="1"/>
  <c r="H185"/>
  <c r="K185"/>
  <c r="G192"/>
  <c r="B176"/>
  <c r="K192"/>
  <c r="B175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K293"/>
  <c r="K299" s="1"/>
  <c r="N299" s="1"/>
  <c r="G293"/>
  <c r="B277"/>
  <c r="Q75"/>
  <c r="K286"/>
  <c r="L286"/>
  <c r="L288" s="1"/>
  <c r="H286"/>
  <c r="L386"/>
  <c r="L388" s="1"/>
  <c r="H386"/>
  <c r="K386"/>
  <c r="G393"/>
  <c r="B377"/>
  <c r="K393"/>
  <c r="K399" s="1"/>
  <c r="N399" s="1"/>
  <c r="B376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P75"/>
  <c r="P175"/>
  <c r="P277"/>
  <c r="K287"/>
  <c r="P376"/>
  <c r="I86"/>
  <c r="B276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I287"/>
  <c r="K92" i="2" l="1"/>
  <c r="K98" s="1"/>
  <c r="N98" s="1"/>
  <c r="L85"/>
  <c r="L87" s="1"/>
  <c r="H85"/>
  <c r="K85"/>
  <c r="R75"/>
  <c r="K288" i="1"/>
  <c r="G288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K198"/>
  <c r="N198" s="1"/>
  <c r="O74"/>
  <c r="O72"/>
  <c r="O70"/>
  <c r="O68"/>
  <c r="O66"/>
  <c r="O64"/>
  <c r="O62"/>
  <c r="O60"/>
  <c r="O58"/>
  <c r="O56"/>
  <c r="O54"/>
  <c r="O52"/>
  <c r="O50"/>
  <c r="O48"/>
  <c r="O46"/>
  <c r="O44"/>
  <c r="O42"/>
  <c r="O40"/>
  <c r="O38"/>
  <c r="O36"/>
  <c r="O34"/>
  <c r="O32"/>
  <c r="O30"/>
  <c r="O28"/>
  <c r="O26"/>
  <c r="O24"/>
  <c r="O22"/>
  <c r="O20"/>
  <c r="O18"/>
  <c r="O16"/>
  <c r="O14"/>
  <c r="O12"/>
  <c r="O375"/>
  <c r="O374"/>
  <c r="O373"/>
  <c r="O372"/>
  <c r="O371"/>
  <c r="O370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8"/>
  <c r="O337"/>
  <c r="O336"/>
  <c r="O335"/>
  <c r="O334"/>
  <c r="O333"/>
  <c r="O332"/>
  <c r="O331"/>
  <c r="O330"/>
  <c r="O329"/>
  <c r="O328"/>
  <c r="O327"/>
  <c r="O326"/>
  <c r="O325"/>
  <c r="O324"/>
  <c r="O323"/>
  <c r="O322"/>
  <c r="O321"/>
  <c r="O320"/>
  <c r="O319"/>
  <c r="O318"/>
  <c r="O317"/>
  <c r="O316"/>
  <c r="O315"/>
  <c r="O314"/>
  <c r="O313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75" s="1"/>
  <c r="O181" s="1"/>
  <c r="O184" s="1"/>
  <c r="O73"/>
  <c r="O71"/>
  <c r="O69"/>
  <c r="O67"/>
  <c r="O65"/>
  <c r="O63"/>
  <c r="O61"/>
  <c r="O59"/>
  <c r="O57"/>
  <c r="O55"/>
  <c r="O53"/>
  <c r="O51"/>
  <c r="O49"/>
  <c r="O47"/>
  <c r="O45"/>
  <c r="O43"/>
  <c r="O41"/>
  <c r="O39"/>
  <c r="O37"/>
  <c r="O35"/>
  <c r="O33"/>
  <c r="O31"/>
  <c r="O29"/>
  <c r="O27"/>
  <c r="O25"/>
  <c r="O23"/>
  <c r="O21"/>
  <c r="O19"/>
  <c r="O17"/>
  <c r="O15"/>
  <c r="O13"/>
  <c r="K87"/>
  <c r="G87"/>
  <c r="G388"/>
  <c r="K388"/>
  <c r="G187"/>
  <c r="K187"/>
  <c r="G87" i="2" l="1"/>
  <c r="K87"/>
  <c r="O376" i="1"/>
  <c r="O382" s="1"/>
  <c r="O385" s="1"/>
  <c r="O276"/>
  <c r="O282" s="1"/>
  <c r="O285" s="1"/>
  <c r="O75"/>
  <c r="O81" s="1"/>
  <c r="O84" s="1"/>
</calcChain>
</file>

<file path=xl/comments1.xml><?xml version="1.0" encoding="utf-8"?>
<comments xmlns="http://schemas.openxmlformats.org/spreadsheetml/2006/main">
  <authors>
    <author>Admin</author>
  </authors>
  <commentList>
    <comment ref="S7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
</t>
        </r>
        <r>
          <rPr>
            <sz val="10"/>
            <color indexed="10"/>
            <rFont val="Tahoma"/>
            <family val="2"/>
            <charset val="204"/>
          </rPr>
          <t xml:space="preserve">В цій таблиці в цьому стовпчику формула не 
така як в таблицях нижче, а формула: =ЕСЛИ(A16&lt;&gt;"";ЕСЛИОШИБКА(G16/E16;);"не їздив")
</t>
        </r>
        <r>
          <rPr>
            <sz val="10"/>
            <color indexed="17"/>
            <rFont val="Tahoma"/>
            <family val="2"/>
            <charset val="204"/>
          </rPr>
          <t xml:space="preserve">Можна ще користуватися формулой: 
=ЕСЛИОШИБКА(ОКРУГЛ(G16/E16;2);"не їздив") 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S7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
</t>
        </r>
        <r>
          <rPr>
            <sz val="10"/>
            <color indexed="10"/>
            <rFont val="Tahoma"/>
            <family val="2"/>
            <charset val="204"/>
          </rPr>
          <t xml:space="preserve">В цій таблиці в цьому стовпчику формула не 
така як в таблицях нижче, а формула: =ЕСЛИ(A16&lt;&gt;"";ЕСЛИОШИБКА(G16/E16;);"не їздив")
</t>
        </r>
        <r>
          <rPr>
            <sz val="10"/>
            <color indexed="17"/>
            <rFont val="Tahoma"/>
            <family val="2"/>
            <charset val="204"/>
          </rPr>
          <t xml:space="preserve">Можна ще користуватися формулой: 
=ЕСЛИОШИБКА(ОКРУГЛ(G16/E16;2);"не їздив") </t>
        </r>
      </text>
    </comment>
    <comment ref="S17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
</t>
        </r>
        <r>
          <rPr>
            <sz val="10"/>
            <color indexed="10"/>
            <rFont val="Tahoma"/>
            <family val="2"/>
            <charset val="204"/>
          </rPr>
          <t xml:space="preserve">В цій таблиці в цьому стовпчику формула не 
така як в таблицях нижче, а формула: =ЕСЛИ(A16&lt;&gt;"";ЕСЛИОШИБКА(G16/E16;);"не їздив")
</t>
        </r>
        <r>
          <rPr>
            <sz val="10"/>
            <color indexed="17"/>
            <rFont val="Tahoma"/>
            <family val="2"/>
            <charset val="204"/>
          </rPr>
          <t xml:space="preserve">Можна ще користуватися формулой: 
=ЕСЛИОШИБКА(ОКРУГЛ(G16/E16;2);"не їздив") </t>
        </r>
      </text>
    </comment>
  </commentList>
</comments>
</file>

<file path=xl/sharedStrings.xml><?xml version="1.0" encoding="utf-8"?>
<sst xmlns="http://schemas.openxmlformats.org/spreadsheetml/2006/main" count="499" uniqueCount="105">
  <si>
    <t>Розрахунок - визначення витрати палива автомобілями та заробітної плати водія  згідно зданих подорожніх листів</t>
  </si>
  <si>
    <t>1. Автомобіль марка:</t>
  </si>
  <si>
    <t>ЗИЛ ММЗ 544 М. 6 тонн</t>
  </si>
  <si>
    <t>Державний №</t>
  </si>
  <si>
    <t>Водій</t>
  </si>
  <si>
    <t>Клас водія</t>
  </si>
  <si>
    <t>Дата</t>
  </si>
  <si>
    <t>Доплата за класність,%</t>
  </si>
  <si>
    <t>Коефици-</t>
  </si>
  <si>
    <t xml:space="preserve">Подорожній лист № </t>
  </si>
  <si>
    <t xml:space="preserve">Клас водія </t>
  </si>
  <si>
    <t>ент испо-</t>
  </si>
  <si>
    <t>льзования</t>
  </si>
  <si>
    <t>пробега:</t>
  </si>
  <si>
    <t>№</t>
  </si>
  <si>
    <t xml:space="preserve">Маршрут: </t>
  </si>
  <si>
    <t xml:space="preserve">        Буксировка</t>
  </si>
  <si>
    <t>№ рейсу</t>
  </si>
  <si>
    <t xml:space="preserve">    Перевезення </t>
  </si>
  <si>
    <t xml:space="preserve">    Відстань, км.</t>
  </si>
  <si>
    <t>Переве-</t>
  </si>
  <si>
    <t>Викона-</t>
  </si>
  <si>
    <t>Витрати</t>
  </si>
  <si>
    <t xml:space="preserve">Была ли </t>
  </si>
  <si>
    <t>Зарплата</t>
  </si>
  <si>
    <t>Пробіг з</t>
  </si>
  <si>
    <t xml:space="preserve">Откуда – </t>
  </si>
  <si>
    <t>Куда</t>
  </si>
  <si>
    <t>Название</t>
  </si>
  <si>
    <t>Кількість</t>
  </si>
  <si>
    <t>без ван-</t>
  </si>
  <si>
    <t xml:space="preserve">        вантажу</t>
  </si>
  <si>
    <t>Порожній</t>
  </si>
  <si>
    <t>З ванта-</t>
  </si>
  <si>
    <t>зено</t>
  </si>
  <si>
    <t>но</t>
  </si>
  <si>
    <t>палива</t>
  </si>
  <si>
    <t>буксиро-</t>
  </si>
  <si>
    <t>відрядно</t>
  </si>
  <si>
    <t>вантажем</t>
  </si>
  <si>
    <t>средства</t>
  </si>
  <si>
    <t>тонн</t>
  </si>
  <si>
    <t>тажу</t>
  </si>
  <si>
    <t>Назва</t>
  </si>
  <si>
    <t>№ рейса</t>
  </si>
  <si>
    <t>жем</t>
  </si>
  <si>
    <t>тонно -км.</t>
  </si>
  <si>
    <t>за рейс</t>
  </si>
  <si>
    <t>вка</t>
  </si>
  <si>
    <t>Без 0</t>
  </si>
  <si>
    <t>З нулем</t>
  </si>
  <si>
    <t>: заг-ний</t>
  </si>
  <si>
    <t>Х</t>
  </si>
  <si>
    <t>Количество подйомов кузова</t>
  </si>
  <si>
    <t>Расчёт расхода топлива при выгрузке, литров</t>
  </si>
  <si>
    <r>
      <t xml:space="preserve">Заробітна плата, якщо нараховувати погодинно, гривень: </t>
    </r>
    <r>
      <rPr>
        <b/>
        <sz val="12"/>
        <color rgb="FF000099"/>
        <rFont val="Calibri"/>
        <family val="2"/>
        <charset val="204"/>
      </rPr>
      <t>↓</t>
    </r>
  </si>
  <si>
    <r>
      <rPr>
        <b/>
        <sz val="12"/>
        <color rgb="FF0033CC"/>
        <rFont val="Times New Roman"/>
        <family val="1"/>
        <charset val="204"/>
      </rPr>
      <t xml:space="preserve">Робота двигуна на холостому ходу, часов: </t>
    </r>
    <r>
      <rPr>
        <sz val="8"/>
        <color rgb="FF0033CC"/>
        <rFont val="Times New Roman"/>
        <family val="1"/>
        <charset val="204"/>
      </rPr>
      <t>один час простою = 5 км. пробега автомобиля</t>
    </r>
  </si>
  <si>
    <t>Годинна тарифна ставка, гривень</t>
  </si>
  <si>
    <t>Расчёт расхода топлива при роботе на холстому ходу, литров</t>
  </si>
  <si>
    <t>Нараховано погодинно, гривень</t>
  </si>
  <si>
    <t>ВСЕГО РАСХОД ТОПЛИВА, литров</t>
  </si>
  <si>
    <r>
      <t xml:space="preserve">Заробітна плата, якщо нараховувати відрядно: </t>
    </r>
    <r>
      <rPr>
        <b/>
        <sz val="12"/>
        <color rgb="FF000099"/>
        <rFont val="Calibri"/>
        <family val="2"/>
        <charset val="204"/>
      </rPr>
      <t>↓</t>
    </r>
  </si>
  <si>
    <t>Сипучі</t>
  </si>
  <si>
    <t>Асфальт</t>
  </si>
  <si>
    <t>Доплата</t>
  </si>
  <si>
    <t>Всього</t>
  </si>
  <si>
    <t>Остаток топлива при выезде, литров</t>
  </si>
  <si>
    <t>Розцінка за виконані тонно - кілометр, гривень за 1 тонно - кілометр</t>
  </si>
  <si>
    <t xml:space="preserve">за </t>
  </si>
  <si>
    <t>з класністю</t>
  </si>
  <si>
    <t>Заправлено, литров</t>
  </si>
  <si>
    <t>Розцінка за простій при навантаженні та розвантаженні 1 тонни</t>
  </si>
  <si>
    <t>класність</t>
  </si>
  <si>
    <t>Сипучі:</t>
  </si>
  <si>
    <t>Остаток топлива при возвращении, литров</t>
  </si>
  <si>
    <t>Заробітна плата за виконані тонно - кілометри</t>
  </si>
  <si>
    <t>Доплата за простій, при навантаженні та розвантаженні 1 тонни</t>
  </si>
  <si>
    <t>Асфальт:</t>
  </si>
  <si>
    <t>Разом заробітна плата відрядно, гривень</t>
  </si>
  <si>
    <r>
      <t xml:space="preserve">Розрахунок витрати палива автомобілем: </t>
    </r>
    <r>
      <rPr>
        <b/>
        <sz val="12"/>
        <color indexed="12"/>
        <rFont val="Calibri"/>
        <family val="2"/>
        <charset val="204"/>
      </rPr>
      <t>↓</t>
    </r>
    <r>
      <rPr>
        <b/>
        <sz val="12"/>
        <color indexed="12"/>
        <rFont val="Arial Cyr"/>
        <family val="2"/>
        <charset val="204"/>
      </rPr>
      <t xml:space="preserve"> </t>
    </r>
  </si>
  <si>
    <t>Норма витрати палива літрів на 100 кілометрів</t>
  </si>
  <si>
    <t>Залишок</t>
  </si>
  <si>
    <t>Заправ-</t>
  </si>
  <si>
    <t>Коефіцієнт при розрахунку</t>
  </si>
  <si>
    <t>при</t>
  </si>
  <si>
    <t xml:space="preserve">лено </t>
  </si>
  <si>
    <r>
      <t xml:space="preserve">Витрати палива </t>
    </r>
    <r>
      <rPr>
        <b/>
        <sz val="10"/>
        <color rgb="FFA50021"/>
        <rFont val="Times New Roman"/>
        <family val="1"/>
        <charset val="204"/>
      </rPr>
      <t>при русі</t>
    </r>
    <r>
      <rPr>
        <b/>
        <sz val="10"/>
        <color rgb="FF0033CC"/>
        <rFont val="Times New Roman"/>
        <family val="1"/>
        <charset val="204"/>
      </rPr>
      <t xml:space="preserve"> автомобіля, </t>
    </r>
    <r>
      <rPr>
        <b/>
        <sz val="10"/>
        <color rgb="FFCC00CC"/>
        <rFont val="Times New Roman"/>
        <family val="1"/>
        <charset val="204"/>
      </rPr>
      <t>без буксировки,</t>
    </r>
    <r>
      <rPr>
        <b/>
        <sz val="10"/>
        <color rgb="FF0033CC"/>
        <rFont val="Times New Roman"/>
        <family val="1"/>
        <charset val="204"/>
      </rPr>
      <t xml:space="preserve"> літрів</t>
    </r>
  </si>
  <si>
    <t>виїзді</t>
  </si>
  <si>
    <t>повер</t>
  </si>
  <si>
    <t>Норма витрати палива на 1 підйом кузова, літрів</t>
  </si>
  <si>
    <t>ненні</t>
  </si>
  <si>
    <t>Кількість підйомів кузова</t>
  </si>
  <si>
    <t>Розрахахунок витрати палива при вивантажені, літрів</t>
  </si>
  <si>
    <r>
      <rPr>
        <b/>
        <sz val="12"/>
        <color rgb="FFA50021"/>
        <rFont val="Times New Roman"/>
        <family val="1"/>
        <charset val="204"/>
      </rPr>
      <t>Робота двигуна на холостому ходу</t>
    </r>
    <r>
      <rPr>
        <b/>
        <sz val="12"/>
        <color rgb="FF0033CC"/>
        <rFont val="Times New Roman"/>
        <family val="1"/>
        <charset val="204"/>
      </rPr>
      <t xml:space="preserve">, годин: </t>
    </r>
    <r>
      <rPr>
        <sz val="8"/>
        <color rgb="FF0033CC"/>
        <rFont val="Times New Roman"/>
        <family val="1"/>
        <charset val="204"/>
      </rPr>
      <t>одна година простою відповідає витраті палива за лінійною нормою 5 км. пробігу автомобіля</t>
    </r>
  </si>
  <si>
    <t>Розрахахунок витрати палива при роботі на холстому ходу, літрів</t>
  </si>
  <si>
    <t>РАЗОМ ВИТРАТИ ПАЛИВА, літрів</t>
  </si>
  <si>
    <t>2. Автомобіль марка:</t>
  </si>
  <si>
    <t>КамАЗ −  55102. 7 тонн</t>
  </si>
  <si>
    <t>3. Автомобіль марка:</t>
  </si>
  <si>
    <t>МАЗ − 5551. 8 тонн</t>
  </si>
  <si>
    <t>4. Автомобіль марка:</t>
  </si>
  <si>
    <t>СА 1111 АХ</t>
  </si>
  <si>
    <t>СА 2222 АХ</t>
  </si>
  <si>
    <t>СА 3333 АХ</t>
  </si>
  <si>
    <t>СА 34444 АХ</t>
  </si>
</sst>
</file>

<file path=xl/styles.xml><?xml version="1.0" encoding="utf-8"?>
<styleSheet xmlns="http://schemas.openxmlformats.org/spreadsheetml/2006/main">
  <numFmts count="4">
    <numFmt numFmtId="164" formatCode="[$-F800]dddd\,\ mmmm\ dd\,\ yyyy"/>
    <numFmt numFmtId="165" formatCode="#,##0.0"/>
    <numFmt numFmtId="166" formatCode="#,##0.000"/>
    <numFmt numFmtId="167" formatCode="0.0000"/>
  </numFmts>
  <fonts count="7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2"/>
      <color rgb="FF0033CC"/>
      <name val="Times New Roman"/>
      <family val="1"/>
      <charset val="204"/>
    </font>
    <font>
      <sz val="11"/>
      <color rgb="FF00CC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CC00"/>
      <name val="Arial"/>
      <family val="2"/>
      <charset val="204"/>
    </font>
    <font>
      <sz val="10"/>
      <color rgb="FF0033CC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b/>
      <sz val="12"/>
      <color rgb="FF0033CC"/>
      <name val="Times New Roman"/>
      <family val="1"/>
    </font>
    <font>
      <sz val="11"/>
      <color rgb="FFCC00CC"/>
      <name val="Calibri"/>
      <family val="2"/>
      <charset val="204"/>
      <scheme val="minor"/>
    </font>
    <font>
      <b/>
      <sz val="12"/>
      <color rgb="FF000099"/>
      <name val="Times New Roman"/>
      <family val="1"/>
      <charset val="204"/>
    </font>
    <font>
      <sz val="11"/>
      <color rgb="FF000099"/>
      <name val="Calibri"/>
      <family val="2"/>
      <charset val="204"/>
      <scheme val="minor"/>
    </font>
    <font>
      <sz val="10.5"/>
      <color rgb="FF000099"/>
      <name val="Calibri"/>
      <family val="2"/>
      <charset val="204"/>
      <scheme val="minor"/>
    </font>
    <font>
      <sz val="11"/>
      <color indexed="30"/>
      <name val="Calibri"/>
      <family val="2"/>
      <charset val="204"/>
    </font>
    <font>
      <sz val="11"/>
      <color rgb="FF008000"/>
      <name val="Calibri"/>
      <family val="2"/>
      <charset val="204"/>
      <scheme val="minor"/>
    </font>
    <font>
      <sz val="10"/>
      <color rgb="FF0033CC"/>
      <name val="Times New Roman"/>
      <family val="1"/>
      <charset val="204"/>
    </font>
    <font>
      <b/>
      <sz val="12"/>
      <color rgb="FF0000CC"/>
      <name val="Times New Roman"/>
      <family val="1"/>
      <charset val="204"/>
    </font>
    <font>
      <b/>
      <sz val="12"/>
      <color rgb="FF008000"/>
      <name val="Times New Roman"/>
      <family val="1"/>
      <charset val="204"/>
    </font>
    <font>
      <b/>
      <sz val="12"/>
      <color rgb="FF0033CC"/>
      <name val="Arial"/>
      <family val="2"/>
      <charset val="204"/>
    </font>
    <font>
      <sz val="12"/>
      <color rgb="FF0033CC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99"/>
      <name val="Calibri"/>
      <family val="2"/>
      <charset val="204"/>
    </font>
    <font>
      <sz val="8"/>
      <color rgb="FF0033CC"/>
      <name val="Times New Roman"/>
      <family val="1"/>
      <charset val="204"/>
    </font>
    <font>
      <b/>
      <sz val="10"/>
      <color rgb="FF0033CC"/>
      <name val="Times New Roman"/>
      <family val="1"/>
      <charset val="204"/>
    </font>
    <font>
      <sz val="7.5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rgb="FF000099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sz val="11"/>
      <color rgb="FF0033CC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indexed="12"/>
      <name val="Calibri"/>
      <family val="2"/>
      <charset val="204"/>
    </font>
    <font>
      <sz val="12"/>
      <color rgb="FF0033CC"/>
      <name val="Arial"/>
      <family val="2"/>
      <charset val="204"/>
    </font>
    <font>
      <b/>
      <sz val="10"/>
      <color rgb="FFA50021"/>
      <name val="Times New Roman"/>
      <family val="1"/>
      <charset val="204"/>
    </font>
    <font>
      <b/>
      <sz val="10"/>
      <color rgb="FFCC00CC"/>
      <name val="Times New Roman"/>
      <family val="1"/>
      <charset val="204"/>
    </font>
    <font>
      <b/>
      <sz val="11"/>
      <color rgb="FF0033CC"/>
      <name val="Calibri"/>
      <family val="2"/>
      <charset val="204"/>
      <scheme val="minor"/>
    </font>
    <font>
      <sz val="10.5"/>
      <color rgb="FF0033CC"/>
      <name val="Calibri"/>
      <family val="2"/>
      <charset val="204"/>
      <scheme val="minor"/>
    </font>
    <font>
      <b/>
      <sz val="12"/>
      <color rgb="FF0033CC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sz val="11.5"/>
      <color rgb="FF0033CC"/>
      <name val="Calibri"/>
      <family val="2"/>
      <charset val="204"/>
      <scheme val="minor"/>
    </font>
    <font>
      <b/>
      <sz val="12"/>
      <color rgb="FFA5002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2"/>
      <name val="Times New Roman"/>
      <family val="1"/>
    </font>
    <font>
      <sz val="10.5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.5"/>
      <name val="Calibri"/>
      <family val="2"/>
      <charset val="204"/>
      <scheme val="minor"/>
    </font>
    <font>
      <sz val="7.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33CC"/>
      </left>
      <right/>
      <top style="thin">
        <color rgb="FF0033CC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33CC"/>
      </right>
      <top style="thin">
        <color rgb="FF0033CC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33CC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33CC"/>
      </right>
      <top style="thin">
        <color indexed="64"/>
      </top>
      <bottom/>
      <diagonal/>
    </border>
    <border>
      <left/>
      <right style="medium">
        <color rgb="FF0033CC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33CC"/>
      </right>
      <top/>
      <bottom/>
      <diagonal/>
    </border>
    <border>
      <left style="thin">
        <color indexed="64"/>
      </left>
      <right/>
      <top/>
      <bottom style="medium">
        <color rgb="FF0033CC"/>
      </bottom>
      <diagonal/>
    </border>
    <border>
      <left style="thin">
        <color rgb="FF0033CC"/>
      </left>
      <right/>
      <top/>
      <bottom style="medium">
        <color rgb="FF0033CC"/>
      </bottom>
      <diagonal/>
    </border>
    <border>
      <left/>
      <right/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/>
      <right style="thin">
        <color indexed="64"/>
      </right>
      <top/>
      <bottom style="medium">
        <color rgb="FF0033CC"/>
      </bottom>
      <diagonal/>
    </border>
    <border>
      <left style="thin">
        <color indexed="64"/>
      </left>
      <right style="thin">
        <color rgb="FF0033CC"/>
      </right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thin">
        <color indexed="64"/>
      </left>
      <right style="thin">
        <color indexed="64"/>
      </right>
      <top/>
      <bottom style="medium">
        <color rgb="FF0033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/>
      <right style="thin">
        <color indexed="64"/>
      </right>
      <top style="medium">
        <color rgb="FF0033CC"/>
      </top>
      <bottom style="thin">
        <color rgb="FF0033CC"/>
      </bottom>
      <diagonal/>
    </border>
    <border>
      <left/>
      <right style="thin">
        <color indexed="64"/>
      </right>
      <top style="medium">
        <color rgb="FF0033CC"/>
      </top>
      <bottom style="thin">
        <color indexed="64"/>
      </bottom>
      <diagonal/>
    </border>
    <border>
      <left style="thin">
        <color indexed="64"/>
      </left>
      <right style="thin">
        <color indexed="30"/>
      </right>
      <top/>
      <bottom style="thin">
        <color indexed="64"/>
      </bottom>
      <diagonal/>
    </border>
    <border>
      <left/>
      <right style="medium">
        <color indexed="3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3CC"/>
      </left>
      <right/>
      <top/>
      <bottom style="thin">
        <color rgb="FF0033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33CC"/>
      </bottom>
      <diagonal/>
    </border>
    <border>
      <left/>
      <right/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3CC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 style="medium">
        <color rgb="FF0033CC"/>
      </bottom>
      <diagonal/>
    </border>
    <border>
      <left/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/>
      <right style="thin">
        <color indexed="64"/>
      </right>
      <top style="thin">
        <color rgb="FF0033CC"/>
      </top>
      <bottom style="medium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medium">
        <color rgb="FF0033CC"/>
      </bottom>
      <diagonal/>
    </border>
    <border>
      <left style="thin">
        <color indexed="30"/>
      </left>
      <right style="medium">
        <color indexed="30"/>
      </right>
      <top style="thin">
        <color indexed="64"/>
      </top>
      <bottom style="medium">
        <color rgb="FF0033CC"/>
      </bottom>
      <diagonal/>
    </border>
    <border>
      <left style="medium">
        <color indexed="30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 style="thin">
        <color rgb="FF0033CC"/>
      </right>
      <top/>
      <bottom style="thin">
        <color indexed="64"/>
      </bottom>
      <diagonal/>
    </border>
    <border>
      <left/>
      <right style="medium">
        <color rgb="FF0033CC"/>
      </right>
      <top/>
      <bottom style="thin">
        <color indexed="64"/>
      </bottom>
      <diagonal/>
    </border>
    <border>
      <left style="thin">
        <color indexed="64"/>
      </left>
      <right style="thin">
        <color rgb="FF0033CC"/>
      </right>
      <top style="medium">
        <color rgb="FF0033CC"/>
      </top>
      <bottom style="thin">
        <color indexed="64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 style="thin">
        <color rgb="FF0033CC"/>
      </left>
      <right/>
      <top style="thin">
        <color rgb="FF0033CC"/>
      </top>
      <bottom style="medium">
        <color rgb="FF0033CC"/>
      </bottom>
      <diagonal/>
    </border>
    <border>
      <left/>
      <right/>
      <top style="thin">
        <color rgb="FF0033CC"/>
      </top>
      <bottom style="medium">
        <color rgb="FF0033CC"/>
      </bottom>
      <diagonal/>
    </border>
    <border>
      <left/>
      <right style="thin">
        <color rgb="FF0033CC"/>
      </right>
      <top style="thin">
        <color rgb="FF0033CC"/>
      </top>
      <bottom/>
      <diagonal/>
    </border>
    <border>
      <left/>
      <right style="thin">
        <color rgb="FF0033CC"/>
      </right>
      <top/>
      <bottom/>
      <diagonal/>
    </border>
    <border>
      <left/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/>
      <top style="thin">
        <color rgb="FF0033CC"/>
      </top>
      <bottom style="thin">
        <color indexed="64"/>
      </bottom>
      <diagonal/>
    </border>
    <border>
      <left style="thin">
        <color rgb="FF0033CC"/>
      </left>
      <right/>
      <top style="thin">
        <color indexed="64"/>
      </top>
      <bottom style="medium">
        <color rgb="FF0033CC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80">
    <xf numFmtId="0" fontId="0" fillId="0" borderId="0" xfId="0"/>
    <xf numFmtId="0" fontId="4" fillId="0" borderId="0" xfId="1" applyFont="1" applyProtection="1"/>
    <xf numFmtId="0" fontId="0" fillId="0" borderId="0" xfId="0" applyProtection="1"/>
    <xf numFmtId="0" fontId="5" fillId="0" borderId="0" xfId="1" applyFont="1" applyProtection="1"/>
    <xf numFmtId="0" fontId="3" fillId="0" borderId="0" xfId="1" applyProtection="1"/>
    <xf numFmtId="0" fontId="6" fillId="0" borderId="0" xfId="1" applyFont="1" applyProtection="1"/>
    <xf numFmtId="0" fontId="7" fillId="0" borderId="0" xfId="0" applyFont="1" applyFill="1" applyBorder="1" applyProtection="1"/>
    <xf numFmtId="0" fontId="4" fillId="0" borderId="0" xfId="2" applyFont="1" applyProtection="1"/>
    <xf numFmtId="0" fontId="4" fillId="0" borderId="0" xfId="2" applyFont="1" applyFill="1" applyProtection="1"/>
    <xf numFmtId="0" fontId="4" fillId="2" borderId="0" xfId="2" applyFont="1" applyFill="1" applyProtection="1">
      <protection locked="0"/>
    </xf>
    <xf numFmtId="0" fontId="8" fillId="0" borderId="1" xfId="0" applyFont="1" applyBorder="1" applyAlignment="1" applyProtection="1">
      <alignment horizontal="left"/>
    </xf>
    <xf numFmtId="0" fontId="0" fillId="0" borderId="2" xfId="0" applyBorder="1" applyProtection="1"/>
    <xf numFmtId="0" fontId="8" fillId="3" borderId="3" xfId="0" applyFont="1" applyFill="1" applyBorder="1" applyAlignment="1" applyProtection="1">
      <alignment horizontal="left"/>
      <protection locked="0"/>
    </xf>
    <xf numFmtId="0" fontId="9" fillId="0" borderId="0" xfId="0" applyFont="1"/>
    <xf numFmtId="0" fontId="3" fillId="0" borderId="0" xfId="2" applyBorder="1" applyProtection="1"/>
    <xf numFmtId="0" fontId="0" fillId="0" borderId="1" xfId="0" applyBorder="1" applyProtection="1"/>
    <xf numFmtId="10" fontId="0" fillId="0" borderId="3" xfId="0" applyNumberForma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4" fillId="4" borderId="0" xfId="2" applyFont="1" applyFill="1" applyAlignment="1" applyProtection="1">
      <alignment horizontal="left"/>
      <protection locked="0"/>
    </xf>
    <xf numFmtId="0" fontId="11" fillId="0" borderId="0" xfId="0" quotePrefix="1" applyFont="1"/>
    <xf numFmtId="0" fontId="12" fillId="0" borderId="1" xfId="0" applyFont="1" applyBorder="1" applyProtection="1"/>
    <xf numFmtId="0" fontId="13" fillId="0" borderId="2" xfId="0" applyFont="1" applyBorder="1" applyAlignment="1" applyProtection="1">
      <alignment horizontal="left"/>
    </xf>
    <xf numFmtId="10" fontId="0" fillId="5" borderId="5" xfId="0" applyNumberFormat="1" applyFill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10" fontId="0" fillId="5" borderId="7" xfId="0" applyNumberFormat="1" applyFill="1" applyBorder="1" applyAlignment="1" applyProtection="1">
      <alignment horizontal="center"/>
    </xf>
    <xf numFmtId="0" fontId="8" fillId="0" borderId="8" xfId="0" applyFont="1" applyBorder="1" applyAlignment="1" applyProtection="1">
      <alignment horizontal="right"/>
    </xf>
    <xf numFmtId="0" fontId="14" fillId="0" borderId="9" xfId="0" applyFont="1" applyBorder="1" applyProtection="1"/>
    <xf numFmtId="0" fontId="13" fillId="0" borderId="10" xfId="0" applyFont="1" applyBorder="1" applyProtection="1"/>
    <xf numFmtId="0" fontId="15" fillId="0" borderId="1" xfId="0" applyFont="1" applyBorder="1" applyProtection="1"/>
    <xf numFmtId="0" fontId="13" fillId="0" borderId="2" xfId="0" applyFont="1" applyBorder="1" applyProtection="1"/>
    <xf numFmtId="0" fontId="13" fillId="0" borderId="10" xfId="0" applyFont="1" applyBorder="1" applyAlignment="1" applyProtection="1">
      <alignment horizontal="center"/>
    </xf>
    <xf numFmtId="0" fontId="14" fillId="0" borderId="8" xfId="0" applyFont="1" applyBorder="1" applyProtection="1"/>
    <xf numFmtId="0" fontId="13" fillId="0" borderId="11" xfId="0" applyFont="1" applyBorder="1" applyProtection="1"/>
    <xf numFmtId="0" fontId="16" fillId="0" borderId="12" xfId="0" applyFont="1" applyBorder="1" applyProtection="1"/>
    <xf numFmtId="0" fontId="17" fillId="0" borderId="13" xfId="0" applyFont="1" applyBorder="1" applyProtection="1"/>
    <xf numFmtId="0" fontId="17" fillId="0" borderId="11" xfId="0" applyFont="1" applyBorder="1" applyAlignment="1" applyProtection="1">
      <alignment horizontal="center"/>
    </xf>
    <xf numFmtId="0" fontId="17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5" fillId="0" borderId="4" xfId="0" applyFont="1" applyFill="1" applyBorder="1" applyAlignment="1" applyProtection="1">
      <alignment horizontal="center"/>
    </xf>
    <xf numFmtId="0" fontId="17" fillId="0" borderId="4" xfId="0" applyFont="1" applyBorder="1" applyAlignment="1" applyProtection="1">
      <alignment horizontal="center"/>
    </xf>
    <xf numFmtId="0" fontId="13" fillId="0" borderId="16" xfId="0" applyFont="1" applyBorder="1" applyProtection="1"/>
    <xf numFmtId="0" fontId="14" fillId="0" borderId="17" xfId="0" applyFont="1" applyBorder="1" applyProtection="1"/>
    <xf numFmtId="0" fontId="13" fillId="0" borderId="0" xfId="0" applyFont="1" applyBorder="1" applyProtection="1"/>
    <xf numFmtId="0" fontId="14" fillId="0" borderId="0" xfId="0" applyFont="1" applyBorder="1" applyProtection="1"/>
    <xf numFmtId="0" fontId="15" fillId="0" borderId="4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4" fillId="0" borderId="16" xfId="0" applyFont="1" applyBorder="1" applyProtection="1"/>
    <xf numFmtId="0" fontId="13" fillId="0" borderId="18" xfId="0" applyFont="1" applyBorder="1" applyProtection="1"/>
    <xf numFmtId="0" fontId="18" fillId="0" borderId="19" xfId="0" applyFont="1" applyBorder="1" applyAlignment="1" applyProtection="1">
      <alignment horizontal="center"/>
    </xf>
    <xf numFmtId="0" fontId="17" fillId="0" borderId="20" xfId="0" applyFont="1" applyBorder="1" applyAlignment="1" applyProtection="1">
      <alignment horizontal="center"/>
    </xf>
    <xf numFmtId="0" fontId="17" fillId="0" borderId="18" xfId="0" applyFont="1" applyBorder="1" applyAlignment="1" applyProtection="1">
      <alignment horizontal="center"/>
    </xf>
    <xf numFmtId="0" fontId="17" fillId="0" borderId="21" xfId="0" applyFont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5" fillId="0" borderId="6" xfId="0" applyFont="1" applyFill="1" applyBorder="1" applyAlignment="1" applyProtection="1">
      <alignment horizontal="center"/>
    </xf>
    <xf numFmtId="0" fontId="17" fillId="0" borderId="6" xfId="0" applyFont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/>
    </xf>
    <xf numFmtId="0" fontId="0" fillId="0" borderId="23" xfId="0" applyBorder="1" applyProtection="1"/>
    <xf numFmtId="0" fontId="0" fillId="0" borderId="24" xfId="0" applyBorder="1" applyProtection="1"/>
    <xf numFmtId="0" fontId="0" fillId="0" borderId="25" xfId="0" applyBorder="1" applyProtection="1"/>
    <xf numFmtId="0" fontId="15" fillId="0" borderId="26" xfId="0" applyFont="1" applyBorder="1" applyProtection="1"/>
    <xf numFmtId="0" fontId="15" fillId="0" borderId="26" xfId="0" applyFont="1" applyBorder="1" applyAlignment="1" applyProtection="1">
      <alignment horizontal="center"/>
    </xf>
    <xf numFmtId="0" fontId="13" fillId="0" borderId="25" xfId="0" applyFont="1" applyBorder="1" applyAlignment="1" applyProtection="1">
      <alignment horizontal="center"/>
    </xf>
    <xf numFmtId="0" fontId="13" fillId="0" borderId="23" xfId="0" applyFont="1" applyBorder="1" applyAlignment="1" applyProtection="1">
      <alignment horizontal="center"/>
    </xf>
    <xf numFmtId="0" fontId="13" fillId="0" borderId="27" xfId="0" applyFont="1" applyBorder="1" applyAlignment="1" applyProtection="1">
      <alignment horizontal="center"/>
    </xf>
    <xf numFmtId="0" fontId="17" fillId="0" borderId="28" xfId="0" applyFont="1" applyBorder="1" applyAlignment="1" applyProtection="1">
      <alignment horizontal="center"/>
    </xf>
    <xf numFmtId="0" fontId="17" fillId="0" borderId="29" xfId="0" applyFont="1" applyBorder="1" applyAlignment="1" applyProtection="1">
      <alignment horizontal="center"/>
    </xf>
    <xf numFmtId="0" fontId="17" fillId="0" borderId="27" xfId="0" applyFont="1" applyBorder="1" applyAlignment="1" applyProtection="1">
      <alignment horizontal="center"/>
    </xf>
    <xf numFmtId="0" fontId="17" fillId="0" borderId="30" xfId="0" applyFont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5" fillId="0" borderId="26" xfId="0" applyFont="1" applyFill="1" applyBorder="1" applyAlignment="1" applyProtection="1">
      <alignment horizontal="center"/>
    </xf>
    <xf numFmtId="0" fontId="17" fillId="0" borderId="26" xfId="0" applyFont="1" applyBorder="1" applyAlignment="1" applyProtection="1">
      <alignment horizontal="center"/>
    </xf>
    <xf numFmtId="0" fontId="10" fillId="0" borderId="26" xfId="0" applyFont="1" applyFill="1" applyBorder="1" applyAlignment="1" applyProtection="1">
      <alignment horizontal="center"/>
    </xf>
    <xf numFmtId="0" fontId="13" fillId="0" borderId="31" xfId="0" applyFont="1" applyBorder="1" applyProtection="1"/>
    <xf numFmtId="0" fontId="0" fillId="4" borderId="16" xfId="0" applyFill="1" applyBorder="1" applyProtection="1">
      <protection locked="0"/>
    </xf>
    <xf numFmtId="0" fontId="0" fillId="0" borderId="0" xfId="0" applyBorder="1" applyProtection="1"/>
    <xf numFmtId="0" fontId="15" fillId="3" borderId="0" xfId="0" applyFont="1" applyFill="1" applyBorder="1" applyProtection="1">
      <protection locked="0"/>
    </xf>
    <xf numFmtId="165" fontId="15" fillId="0" borderId="32" xfId="0" applyNumberFormat="1" applyFont="1" applyFill="1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9" fillId="6" borderId="35" xfId="0" applyFont="1" applyFill="1" applyBorder="1" applyAlignment="1" applyProtection="1">
      <alignment horizontal="center"/>
      <protection locked="0"/>
    </xf>
    <xf numFmtId="0" fontId="19" fillId="6" borderId="36" xfId="0" applyFont="1" applyFill="1" applyBorder="1" applyAlignment="1" applyProtection="1">
      <alignment horizontal="center"/>
      <protection locked="0"/>
    </xf>
    <xf numFmtId="0" fontId="19" fillId="6" borderId="37" xfId="0" applyFont="1" applyFill="1" applyBorder="1" applyAlignment="1" applyProtection="1">
      <alignment horizontal="center"/>
      <protection locked="0"/>
    </xf>
    <xf numFmtId="4" fontId="17" fillId="0" borderId="38" xfId="0" applyNumberFormat="1" applyFont="1" applyBorder="1" applyAlignment="1" applyProtection="1">
      <alignment horizontal="center"/>
    </xf>
    <xf numFmtId="166" fontId="20" fillId="0" borderId="32" xfId="0" applyNumberFormat="1" applyFont="1" applyBorder="1" applyAlignment="1" applyProtection="1">
      <alignment horizontal="center"/>
    </xf>
    <xf numFmtId="0" fontId="15" fillId="0" borderId="0" xfId="0" applyFont="1" applyProtection="1"/>
    <xf numFmtId="0" fontId="13" fillId="0" borderId="32" xfId="0" applyFont="1" applyBorder="1" applyAlignment="1" applyProtection="1">
      <alignment horizontal="center"/>
    </xf>
    <xf numFmtId="0" fontId="13" fillId="0" borderId="39" xfId="0" applyFont="1" applyBorder="1" applyAlignment="1" applyProtection="1">
      <alignment horizontal="center"/>
    </xf>
    <xf numFmtId="0" fontId="0" fillId="0" borderId="6" xfId="0" applyBorder="1" applyProtection="1"/>
    <xf numFmtId="0" fontId="0" fillId="4" borderId="40" xfId="0" applyFill="1" applyBorder="1" applyProtection="1">
      <protection locked="0"/>
    </xf>
    <xf numFmtId="0" fontId="0" fillId="0" borderId="41" xfId="0" applyBorder="1" applyProtection="1"/>
    <xf numFmtId="0" fontId="15" fillId="3" borderId="41" xfId="0" applyFont="1" applyFill="1" applyBorder="1" applyProtection="1">
      <protection locked="0"/>
    </xf>
    <xf numFmtId="0" fontId="0" fillId="0" borderId="42" xfId="0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4" fontId="17" fillId="0" borderId="43" xfId="0" applyNumberFormat="1" applyFont="1" applyBorder="1" applyAlignment="1" applyProtection="1">
      <alignment horizontal="center"/>
    </xf>
    <xf numFmtId="0" fontId="0" fillId="4" borderId="44" xfId="0" applyFill="1" applyBorder="1" applyProtection="1">
      <protection locked="0"/>
    </xf>
    <xf numFmtId="0" fontId="0" fillId="0" borderId="45" xfId="0" applyBorder="1" applyProtection="1"/>
    <xf numFmtId="0" fontId="15" fillId="3" borderId="45" xfId="0" applyFont="1" applyFill="1" applyBorder="1" applyProtection="1">
      <protection locked="0"/>
    </xf>
    <xf numFmtId="4" fontId="17" fillId="0" borderId="46" xfId="0" applyNumberFormat="1" applyFont="1" applyBorder="1" applyAlignment="1" applyProtection="1">
      <alignment horizontal="center"/>
    </xf>
    <xf numFmtId="0" fontId="0" fillId="4" borderId="31" xfId="0" applyFill="1" applyBorder="1" applyProtection="1">
      <protection locked="0"/>
    </xf>
    <xf numFmtId="0" fontId="0" fillId="0" borderId="47" xfId="0" applyBorder="1" applyProtection="1"/>
    <xf numFmtId="0" fontId="15" fillId="3" borderId="47" xfId="0" applyFont="1" applyFill="1" applyBorder="1" applyProtection="1">
      <protection locked="0"/>
    </xf>
    <xf numFmtId="0" fontId="0" fillId="0" borderId="32" xfId="0" applyBorder="1" applyProtection="1"/>
    <xf numFmtId="0" fontId="21" fillId="0" borderId="4" xfId="0" applyFont="1" applyBorder="1" applyAlignment="1" applyProtection="1">
      <alignment horizontal="center"/>
    </xf>
    <xf numFmtId="0" fontId="21" fillId="0" borderId="6" xfId="0" applyFont="1" applyBorder="1" applyAlignment="1" applyProtection="1">
      <alignment horizontal="center"/>
    </xf>
    <xf numFmtId="0" fontId="21" fillId="0" borderId="6" xfId="0" applyFont="1" applyFill="1" applyBorder="1" applyAlignment="1" applyProtection="1">
      <alignment horizontal="center"/>
    </xf>
    <xf numFmtId="0" fontId="13" fillId="0" borderId="48" xfId="0" applyFont="1" applyBorder="1" applyProtection="1"/>
    <xf numFmtId="0" fontId="0" fillId="4" borderId="49" xfId="0" applyFill="1" applyBorder="1" applyProtection="1">
      <protection locked="0"/>
    </xf>
    <xf numFmtId="0" fontId="0" fillId="0" borderId="50" xfId="0" applyBorder="1" applyProtection="1"/>
    <xf numFmtId="0" fontId="15" fillId="3" borderId="50" xfId="0" applyFont="1" applyFill="1" applyBorder="1" applyProtection="1">
      <protection locked="0"/>
    </xf>
    <xf numFmtId="165" fontId="15" fillId="0" borderId="51" xfId="0" applyNumberFormat="1" applyFont="1" applyFill="1" applyBorder="1" applyAlignment="1" applyProtection="1">
      <alignment horizontal="center"/>
    </xf>
    <xf numFmtId="0" fontId="0" fillId="0" borderId="52" xfId="0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0" fontId="19" fillId="6" borderId="54" xfId="0" applyFont="1" applyFill="1" applyBorder="1" applyAlignment="1" applyProtection="1">
      <alignment horizontal="center"/>
      <protection locked="0"/>
    </xf>
    <xf numFmtId="0" fontId="19" fillId="6" borderId="55" xfId="0" applyFont="1" applyFill="1" applyBorder="1" applyAlignment="1" applyProtection="1">
      <alignment horizontal="center"/>
      <protection locked="0"/>
    </xf>
    <xf numFmtId="0" fontId="19" fillId="6" borderId="56" xfId="0" applyFont="1" applyFill="1" applyBorder="1" applyAlignment="1" applyProtection="1">
      <alignment horizontal="center"/>
      <protection locked="0"/>
    </xf>
    <xf numFmtId="4" fontId="17" fillId="0" borderId="48" xfId="0" applyNumberFormat="1" applyFont="1" applyBorder="1" applyAlignment="1" applyProtection="1">
      <alignment horizontal="center"/>
    </xf>
    <xf numFmtId="0" fontId="13" fillId="0" borderId="51" xfId="0" applyFont="1" applyBorder="1" applyAlignment="1" applyProtection="1">
      <alignment horizontal="center"/>
    </xf>
    <xf numFmtId="0" fontId="21" fillId="0" borderId="26" xfId="0" applyFont="1" applyFill="1" applyBorder="1" applyAlignment="1" applyProtection="1">
      <alignment horizontal="center"/>
    </xf>
    <xf numFmtId="0" fontId="22" fillId="0" borderId="38" xfId="0" applyFont="1" applyFill="1" applyBorder="1" applyAlignment="1" applyProtection="1">
      <alignment horizontal="right"/>
    </xf>
    <xf numFmtId="0" fontId="16" fillId="0" borderId="31" xfId="0" applyFont="1" applyBorder="1" applyProtection="1"/>
    <xf numFmtId="0" fontId="0" fillId="0" borderId="37" xfId="0" applyBorder="1" applyProtection="1"/>
    <xf numFmtId="0" fontId="16" fillId="0" borderId="57" xfId="0" applyFont="1" applyBorder="1" applyAlignment="1" applyProtection="1">
      <alignment horizontal="center"/>
    </xf>
    <xf numFmtId="0" fontId="16" fillId="0" borderId="58" xfId="0" applyFont="1" applyBorder="1" applyAlignment="1" applyProtection="1">
      <alignment horizontal="center"/>
    </xf>
    <xf numFmtId="0" fontId="16" fillId="0" borderId="37" xfId="0" applyFont="1" applyBorder="1" applyAlignment="1" applyProtection="1">
      <alignment horizontal="center"/>
    </xf>
    <xf numFmtId="4" fontId="16" fillId="0" borderId="38" xfId="0" applyNumberFormat="1" applyFont="1" applyBorder="1" applyAlignment="1" applyProtection="1">
      <alignment horizontal="center"/>
    </xf>
    <xf numFmtId="4" fontId="23" fillId="0" borderId="59" xfId="0" applyNumberFormat="1" applyFont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4" fontId="24" fillId="0" borderId="32" xfId="0" applyNumberFormat="1" applyFont="1" applyBorder="1" applyAlignment="1" applyProtection="1">
      <alignment horizontal="center"/>
    </xf>
    <xf numFmtId="4" fontId="24" fillId="0" borderId="39" xfId="0" applyNumberFormat="1" applyFont="1" applyBorder="1" applyAlignment="1" applyProtection="1">
      <alignment horizontal="center"/>
    </xf>
    <xf numFmtId="2" fontId="13" fillId="0" borderId="38" xfId="0" applyNumberFormat="1" applyFont="1" applyBorder="1" applyAlignment="1" applyProtection="1">
      <alignment horizontal="center"/>
    </xf>
    <xf numFmtId="0" fontId="25" fillId="0" borderId="43" xfId="0" applyFont="1" applyBorder="1" applyProtection="1"/>
    <xf numFmtId="0" fontId="0" fillId="0" borderId="12" xfId="0" applyBorder="1" applyProtection="1"/>
    <xf numFmtId="0" fontId="16" fillId="0" borderId="43" xfId="0" applyFont="1" applyBorder="1" applyAlignment="1" applyProtection="1">
      <alignment horizontal="center"/>
    </xf>
    <xf numFmtId="0" fontId="26" fillId="0" borderId="43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0" fillId="2" borderId="0" xfId="0" applyFill="1" applyProtection="1"/>
    <xf numFmtId="0" fontId="16" fillId="0" borderId="40" xfId="0" applyFont="1" applyBorder="1" applyProtection="1"/>
    <xf numFmtId="0" fontId="27" fillId="0" borderId="3" xfId="0" applyFont="1" applyBorder="1" applyAlignment="1" applyProtection="1">
      <alignment horizontal="center"/>
    </xf>
    <xf numFmtId="0" fontId="25" fillId="0" borderId="1" xfId="0" applyFont="1" applyBorder="1" applyProtection="1"/>
    <xf numFmtId="0" fontId="0" fillId="0" borderId="60" xfId="0" applyBorder="1" applyProtection="1"/>
    <xf numFmtId="0" fontId="7" fillId="0" borderId="60" xfId="0" applyFont="1" applyFill="1" applyBorder="1" applyProtection="1"/>
    <xf numFmtId="0" fontId="25" fillId="0" borderId="48" xfId="0" applyFont="1" applyBorder="1" applyProtection="1"/>
    <xf numFmtId="0" fontId="16" fillId="0" borderId="49" xfId="0" applyFont="1" applyBorder="1" applyProtection="1"/>
    <xf numFmtId="0" fontId="0" fillId="0" borderId="53" xfId="0" applyBorder="1" applyProtection="1"/>
    <xf numFmtId="0" fontId="26" fillId="2" borderId="48" xfId="0" applyFont="1" applyFill="1" applyBorder="1" applyAlignment="1" applyProtection="1">
      <alignment horizontal="center"/>
      <protection locked="0"/>
    </xf>
    <xf numFmtId="0" fontId="16" fillId="0" borderId="3" xfId="0" applyFont="1" applyFill="1" applyBorder="1" applyAlignment="1" applyProtection="1">
      <alignment horizontal="center"/>
    </xf>
    <xf numFmtId="0" fontId="8" fillId="0" borderId="1" xfId="0" applyFont="1" applyBorder="1" applyProtection="1"/>
    <xf numFmtId="0" fontId="25" fillId="0" borderId="38" xfId="0" applyFont="1" applyBorder="1" applyProtection="1"/>
    <xf numFmtId="0" fontId="26" fillId="0" borderId="38" xfId="0" applyFont="1" applyBorder="1" applyAlignment="1" applyProtection="1">
      <alignment horizontal="center"/>
    </xf>
    <xf numFmtId="2" fontId="26" fillId="0" borderId="3" xfId="0" applyNumberFormat="1" applyFont="1" applyFill="1" applyBorder="1" applyAlignment="1" applyProtection="1">
      <alignment horizontal="center"/>
    </xf>
    <xf numFmtId="0" fontId="25" fillId="0" borderId="60" xfId="0" applyFont="1" applyBorder="1" applyProtection="1"/>
    <xf numFmtId="0" fontId="26" fillId="0" borderId="40" xfId="0" applyFont="1" applyBorder="1" applyProtection="1"/>
    <xf numFmtId="2" fontId="26" fillId="0" borderId="43" xfId="0" applyNumberFormat="1" applyFont="1" applyFill="1" applyBorder="1" applyAlignment="1" applyProtection="1">
      <alignment horizontal="center"/>
    </xf>
    <xf numFmtId="2" fontId="26" fillId="0" borderId="51" xfId="0" applyNumberFormat="1" applyFont="1" applyFill="1" applyBorder="1" applyAlignment="1" applyProtection="1">
      <alignment horizontal="center"/>
    </xf>
    <xf numFmtId="0" fontId="30" fillId="0" borderId="61" xfId="0" applyFont="1" applyBorder="1" applyProtection="1"/>
    <xf numFmtId="0" fontId="0" fillId="0" borderId="62" xfId="0" applyBorder="1" applyProtection="1"/>
    <xf numFmtId="0" fontId="31" fillId="0" borderId="62" xfId="0" applyFont="1" applyBorder="1" applyProtection="1"/>
    <xf numFmtId="0" fontId="8" fillId="0" borderId="48" xfId="0" applyFont="1" applyBorder="1" applyProtection="1"/>
    <xf numFmtId="0" fontId="32" fillId="0" borderId="50" xfId="0" applyFont="1" applyBorder="1" applyProtection="1"/>
    <xf numFmtId="0" fontId="33" fillId="0" borderId="50" xfId="0" applyFont="1" applyFill="1" applyBorder="1" applyAlignment="1" applyProtection="1">
      <alignment horizontal="left"/>
    </xf>
    <xf numFmtId="0" fontId="32" fillId="0" borderId="53" xfId="0" applyFont="1" applyBorder="1" applyProtection="1"/>
    <xf numFmtId="2" fontId="16" fillId="0" borderId="48" xfId="0" applyNumberFormat="1" applyFont="1" applyBorder="1" applyAlignment="1" applyProtection="1">
      <alignment horizontal="center"/>
    </xf>
    <xf numFmtId="2" fontId="16" fillId="0" borderId="32" xfId="0" applyNumberFormat="1" applyFont="1" applyFill="1" applyBorder="1" applyAlignment="1" applyProtection="1">
      <alignment horizontal="center"/>
    </xf>
    <xf numFmtId="0" fontId="16" fillId="0" borderId="59" xfId="0" applyFont="1" applyBorder="1" applyProtection="1"/>
    <xf numFmtId="0" fontId="34" fillId="0" borderId="59" xfId="0" applyFont="1" applyBorder="1" applyProtection="1"/>
    <xf numFmtId="0" fontId="26" fillId="0" borderId="6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26" fillId="0" borderId="3" xfId="0" applyFont="1" applyFill="1" applyBorder="1" applyAlignment="1" applyProtection="1">
      <alignment horizontal="center"/>
    </xf>
    <xf numFmtId="0" fontId="0" fillId="0" borderId="60" xfId="0" applyFont="1" applyBorder="1" applyProtection="1"/>
    <xf numFmtId="0" fontId="0" fillId="0" borderId="2" xfId="0" applyFont="1" applyBorder="1" applyProtection="1"/>
    <xf numFmtId="0" fontId="26" fillId="0" borderId="31" xfId="0" applyFont="1" applyFill="1" applyBorder="1" applyProtection="1"/>
    <xf numFmtId="167" fontId="26" fillId="0" borderId="43" xfId="0" applyNumberFormat="1" applyFont="1" applyFill="1" applyBorder="1" applyAlignment="1" applyProtection="1">
      <alignment horizontal="center"/>
    </xf>
    <xf numFmtId="0" fontId="26" fillId="0" borderId="64" xfId="0" applyFont="1" applyBorder="1" applyAlignment="1" applyProtection="1">
      <alignment horizontal="center"/>
    </xf>
    <xf numFmtId="0" fontId="35" fillId="0" borderId="32" xfId="0" applyFont="1" applyBorder="1" applyAlignment="1" applyProtection="1">
      <alignment horizontal="center"/>
    </xf>
    <xf numFmtId="0" fontId="26" fillId="0" borderId="40" xfId="0" applyFont="1" applyFill="1" applyBorder="1" applyProtection="1"/>
    <xf numFmtId="0" fontId="26" fillId="0" borderId="4" xfId="0" applyFont="1" applyBorder="1" applyAlignment="1" applyProtection="1">
      <alignment horizontal="center"/>
    </xf>
    <xf numFmtId="0" fontId="36" fillId="0" borderId="1" xfId="0" applyFont="1" applyBorder="1" applyProtection="1"/>
    <xf numFmtId="0" fontId="37" fillId="0" borderId="47" xfId="0" applyFont="1" applyBorder="1" applyProtection="1"/>
    <xf numFmtId="0" fontId="26" fillId="0" borderId="65" xfId="0" applyFont="1" applyBorder="1" applyAlignment="1" applyProtection="1">
      <alignment horizontal="center"/>
    </xf>
    <xf numFmtId="2" fontId="26" fillId="0" borderId="32" xfId="0" applyNumberFormat="1" applyFont="1" applyBorder="1" applyAlignment="1" applyProtection="1">
      <alignment horizontal="center"/>
    </xf>
    <xf numFmtId="0" fontId="38" fillId="0" borderId="47" xfId="0" applyFont="1" applyBorder="1" applyProtection="1"/>
    <xf numFmtId="0" fontId="39" fillId="0" borderId="41" xfId="0" applyFont="1" applyBorder="1" applyProtection="1"/>
    <xf numFmtId="0" fontId="40" fillId="0" borderId="47" xfId="0" applyFont="1" applyBorder="1" applyProtection="1"/>
    <xf numFmtId="0" fontId="39" fillId="0" borderId="12" xfId="0" applyFont="1" applyBorder="1" applyProtection="1"/>
    <xf numFmtId="2" fontId="16" fillId="0" borderId="43" xfId="0" applyNumberFormat="1" applyFont="1" applyBorder="1" applyAlignment="1" applyProtection="1">
      <alignment horizontal="center"/>
    </xf>
    <xf numFmtId="0" fontId="26" fillId="0" borderId="32" xfId="0" applyFont="1" applyBorder="1" applyAlignment="1" applyProtection="1"/>
    <xf numFmtId="0" fontId="4" fillId="0" borderId="0" xfId="2" applyFont="1" applyBorder="1" applyProtection="1"/>
    <xf numFmtId="0" fontId="42" fillId="0" borderId="0" xfId="0" applyFont="1" applyProtection="1"/>
    <xf numFmtId="0" fontId="42" fillId="0" borderId="0" xfId="0" applyFont="1" applyBorder="1" applyProtection="1"/>
    <xf numFmtId="0" fontId="13" fillId="0" borderId="0" xfId="0" applyFont="1" applyProtection="1"/>
    <xf numFmtId="0" fontId="25" fillId="0" borderId="40" xfId="0" applyFont="1" applyBorder="1" applyProtection="1"/>
    <xf numFmtId="0" fontId="13" fillId="0" borderId="41" xfId="0" applyFont="1" applyBorder="1" applyProtection="1"/>
    <xf numFmtId="0" fontId="26" fillId="2" borderId="40" xfId="0" applyFont="1" applyFill="1" applyBorder="1" applyAlignment="1" applyProtection="1">
      <alignment horizontal="center"/>
    </xf>
    <xf numFmtId="0" fontId="36" fillId="0" borderId="4" xfId="0" applyFont="1" applyBorder="1" applyAlignment="1" applyProtection="1">
      <alignment horizontal="center"/>
    </xf>
    <xf numFmtId="0" fontId="26" fillId="7" borderId="40" xfId="0" applyFont="1" applyFill="1" applyBorder="1" applyAlignment="1" applyProtection="1">
      <alignment horizontal="center"/>
    </xf>
    <xf numFmtId="0" fontId="36" fillId="0" borderId="6" xfId="0" applyFont="1" applyBorder="1" applyAlignment="1" applyProtection="1">
      <alignment horizontal="center"/>
    </xf>
    <xf numFmtId="0" fontId="30" fillId="0" borderId="40" xfId="0" applyFont="1" applyBorder="1" applyProtection="1"/>
    <xf numFmtId="0" fontId="45" fillId="0" borderId="41" xfId="0" applyFont="1" applyBorder="1" applyProtection="1"/>
    <xf numFmtId="0" fontId="46" fillId="0" borderId="41" xfId="0" applyFont="1" applyBorder="1" applyProtection="1"/>
    <xf numFmtId="0" fontId="45" fillId="0" borderId="12" xfId="0" applyFont="1" applyBorder="1" applyProtection="1"/>
    <xf numFmtId="2" fontId="47" fillId="0" borderId="40" xfId="0" applyNumberFormat="1" applyFont="1" applyBorder="1" applyAlignment="1" applyProtection="1">
      <alignment horizontal="center"/>
    </xf>
    <xf numFmtId="0" fontId="48" fillId="0" borderId="0" xfId="0" applyFont="1" applyProtection="1"/>
    <xf numFmtId="0" fontId="26" fillId="2" borderId="40" xfId="0" applyFont="1" applyFill="1" applyBorder="1" applyAlignment="1" applyProtection="1">
      <alignment horizontal="center"/>
      <protection locked="0"/>
    </xf>
    <xf numFmtId="0" fontId="25" fillId="0" borderId="49" xfId="0" applyFont="1" applyBorder="1" applyProtection="1"/>
    <xf numFmtId="0" fontId="8" fillId="0" borderId="8" xfId="0" applyFont="1" applyBorder="1" applyProtection="1"/>
    <xf numFmtId="0" fontId="45" fillId="0" borderId="50" xfId="0" applyFont="1" applyBorder="1" applyProtection="1"/>
    <xf numFmtId="0" fontId="2" fillId="0" borderId="50" xfId="0" applyFont="1" applyBorder="1" applyProtection="1"/>
    <xf numFmtId="0" fontId="49" fillId="0" borderId="50" xfId="0" applyFont="1" applyFill="1" applyBorder="1" applyAlignment="1" applyProtection="1">
      <alignment horizontal="left"/>
    </xf>
    <xf numFmtId="0" fontId="2" fillId="0" borderId="53" xfId="0" applyFont="1" applyBorder="1" applyProtection="1"/>
    <xf numFmtId="0" fontId="16" fillId="0" borderId="49" xfId="0" applyFont="1" applyFill="1" applyBorder="1" applyAlignment="1" applyProtection="1">
      <alignment horizontal="center"/>
    </xf>
    <xf numFmtId="0" fontId="25" fillId="0" borderId="3" xfId="0" applyFont="1" applyFill="1" applyBorder="1" applyProtection="1"/>
    <xf numFmtId="0" fontId="0" fillId="0" borderId="60" xfId="0" applyFill="1" applyBorder="1" applyProtection="1"/>
    <xf numFmtId="0" fontId="26" fillId="2" borderId="66" xfId="0" applyFont="1" applyFill="1" applyBorder="1" applyAlignment="1" applyProtection="1">
      <alignment horizontal="center"/>
      <protection locked="0"/>
    </xf>
    <xf numFmtId="0" fontId="25" fillId="0" borderId="51" xfId="0" applyFont="1" applyFill="1" applyBorder="1" applyProtection="1"/>
    <xf numFmtId="0" fontId="43" fillId="0" borderId="62" xfId="0" applyFont="1" applyBorder="1" applyProtection="1"/>
    <xf numFmtId="0" fontId="38" fillId="0" borderId="62" xfId="0" applyFont="1" applyBorder="1" applyProtection="1"/>
    <xf numFmtId="0" fontId="16" fillId="0" borderId="67" xfId="0" applyFont="1" applyFill="1" applyBorder="1" applyAlignment="1" applyProtection="1">
      <alignment horizontal="center"/>
    </xf>
    <xf numFmtId="0" fontId="0" fillId="0" borderId="26" xfId="0" applyBorder="1" applyProtection="1"/>
    <xf numFmtId="0" fontId="25" fillId="0" borderId="32" xfId="0" applyFont="1" applyBorder="1" applyProtection="1"/>
    <xf numFmtId="0" fontId="8" fillId="0" borderId="47" xfId="0" applyFont="1" applyBorder="1" applyProtection="1"/>
    <xf numFmtId="0" fontId="13" fillId="0" borderId="47" xfId="0" applyFont="1" applyBorder="1" applyProtection="1"/>
    <xf numFmtId="2" fontId="16" fillId="0" borderId="39" xfId="0" applyNumberFormat="1" applyFont="1" applyFill="1" applyBorder="1" applyAlignment="1" applyProtection="1">
      <alignment horizontal="center"/>
    </xf>
    <xf numFmtId="0" fontId="26" fillId="4" borderId="32" xfId="0" applyFont="1" applyFill="1" applyBorder="1" applyAlignment="1" applyProtection="1">
      <alignment horizontal="center"/>
      <protection locked="0"/>
    </xf>
    <xf numFmtId="1" fontId="26" fillId="0" borderId="32" xfId="0" applyNumberFormat="1" applyFont="1" applyBorder="1" applyAlignment="1" applyProtection="1">
      <alignment horizontal="center"/>
    </xf>
    <xf numFmtId="0" fontId="51" fillId="0" borderId="0" xfId="0" applyFont="1" applyProtection="1"/>
    <xf numFmtId="0" fontId="7" fillId="8" borderId="0" xfId="0" applyFont="1" applyFill="1" applyBorder="1" applyAlignment="1" applyProtection="1">
      <alignment horizontal="center"/>
    </xf>
    <xf numFmtId="0" fontId="58" fillId="8" borderId="0" xfId="0" applyFont="1" applyFill="1" applyBorder="1" applyAlignment="1" applyProtection="1">
      <alignment horizontal="left"/>
    </xf>
    <xf numFmtId="0" fontId="51" fillId="8" borderId="0" xfId="0" applyFont="1" applyFill="1" applyBorder="1" applyAlignment="1" applyProtection="1">
      <alignment horizontal="center"/>
    </xf>
    <xf numFmtId="0" fontId="58" fillId="8" borderId="0" xfId="0" applyFont="1" applyFill="1" applyBorder="1" applyAlignment="1" applyProtection="1">
      <alignment horizontal="left"/>
      <protection locked="0"/>
    </xf>
    <xf numFmtId="10" fontId="7" fillId="8" borderId="0" xfId="0" applyNumberFormat="1" applyFont="1" applyFill="1" applyBorder="1" applyAlignment="1" applyProtection="1">
      <alignment horizontal="center"/>
    </xf>
    <xf numFmtId="0" fontId="10" fillId="8" borderId="0" xfId="0" applyFont="1" applyFill="1" applyBorder="1" applyAlignment="1" applyProtection="1">
      <alignment horizontal="center"/>
    </xf>
    <xf numFmtId="0" fontId="55" fillId="8" borderId="0" xfId="2" applyFont="1" applyFill="1" applyBorder="1" applyAlignment="1" applyProtection="1">
      <alignment horizontal="left"/>
      <protection locked="0"/>
    </xf>
    <xf numFmtId="0" fontId="7" fillId="8" borderId="0" xfId="0" applyFont="1" applyFill="1" applyBorder="1" applyAlignment="1" applyProtection="1">
      <alignment horizontal="left"/>
    </xf>
    <xf numFmtId="0" fontId="58" fillId="8" borderId="0" xfId="0" applyFont="1" applyFill="1" applyBorder="1" applyAlignment="1" applyProtection="1">
      <alignment horizontal="right"/>
    </xf>
    <xf numFmtId="0" fontId="62" fillId="8" borderId="0" xfId="0" applyFont="1" applyFill="1" applyBorder="1" applyAlignment="1" applyProtection="1">
      <alignment horizontal="center"/>
    </xf>
    <xf numFmtId="165" fontId="7" fillId="8" borderId="0" xfId="0" applyNumberFormat="1" applyFont="1" applyFill="1" applyBorder="1" applyAlignment="1" applyProtection="1">
      <alignment horizontal="center"/>
    </xf>
    <xf numFmtId="0" fontId="63" fillId="8" borderId="0" xfId="0" applyFont="1" applyFill="1" applyBorder="1" applyAlignment="1" applyProtection="1">
      <alignment horizontal="center"/>
      <protection locked="0"/>
    </xf>
    <xf numFmtId="4" fontId="7" fillId="8" borderId="0" xfId="0" applyNumberFormat="1" applyFont="1" applyFill="1" applyBorder="1" applyAlignment="1" applyProtection="1">
      <alignment horizontal="center"/>
    </xf>
    <xf numFmtId="166" fontId="7" fillId="8" borderId="0" xfId="0" applyNumberFormat="1" applyFont="1" applyFill="1" applyBorder="1" applyAlignment="1" applyProtection="1">
      <alignment horizontal="center"/>
    </xf>
    <xf numFmtId="0" fontId="58" fillId="8" borderId="0" xfId="0" applyFont="1" applyFill="1" applyBorder="1" applyAlignment="1" applyProtection="1">
      <alignment horizontal="center"/>
    </xf>
    <xf numFmtId="4" fontId="58" fillId="8" borderId="0" xfId="0" applyNumberFormat="1" applyFont="1" applyFill="1" applyBorder="1" applyAlignment="1" applyProtection="1">
      <alignment horizontal="center"/>
    </xf>
    <xf numFmtId="4" fontId="64" fillId="8" borderId="0" xfId="0" applyNumberFormat="1" applyFont="1" applyFill="1" applyBorder="1" applyAlignment="1" applyProtection="1">
      <alignment horizontal="center"/>
    </xf>
    <xf numFmtId="2" fontId="7" fillId="8" borderId="0" xfId="0" applyNumberFormat="1" applyFont="1" applyFill="1" applyBorder="1" applyAlignment="1" applyProtection="1">
      <alignment horizontal="center"/>
    </xf>
    <xf numFmtId="0" fontId="51" fillId="8" borderId="0" xfId="0" applyFont="1" applyFill="1" applyBorder="1" applyAlignment="1" applyProtection="1">
      <alignment horizontal="center"/>
      <protection locked="0"/>
    </xf>
    <xf numFmtId="2" fontId="51" fillId="8" borderId="0" xfId="0" applyNumberFormat="1" applyFont="1" applyFill="1" applyBorder="1" applyAlignment="1" applyProtection="1">
      <alignment horizontal="center"/>
    </xf>
    <xf numFmtId="0" fontId="33" fillId="8" borderId="0" xfId="0" applyFont="1" applyFill="1" applyBorder="1" applyAlignment="1" applyProtection="1">
      <alignment horizontal="left"/>
    </xf>
    <xf numFmtId="2" fontId="58" fillId="8" borderId="0" xfId="0" applyNumberFormat="1" applyFont="1" applyFill="1" applyBorder="1" applyAlignment="1" applyProtection="1">
      <alignment horizontal="center"/>
    </xf>
    <xf numFmtId="167" fontId="51" fillId="8" borderId="0" xfId="0" applyNumberFormat="1" applyFont="1" applyFill="1" applyBorder="1" applyAlignment="1" applyProtection="1">
      <alignment horizontal="center"/>
    </xf>
    <xf numFmtId="0" fontId="51" fillId="8" borderId="0" xfId="0" applyFont="1" applyFill="1" applyBorder="1" applyAlignment="1" applyProtection="1"/>
    <xf numFmtId="0" fontId="68" fillId="8" borderId="0" xfId="0" applyFont="1" applyFill="1" applyBorder="1" applyAlignment="1" applyProtection="1">
      <alignment horizontal="center"/>
    </xf>
    <xf numFmtId="2" fontId="66" fillId="8" borderId="0" xfId="0" applyNumberFormat="1" applyFont="1" applyFill="1" applyBorder="1" applyAlignment="1" applyProtection="1">
      <alignment horizontal="center"/>
    </xf>
    <xf numFmtId="0" fontId="73" fillId="8" borderId="0" xfId="0" applyFont="1" applyFill="1" applyBorder="1" applyAlignment="1" applyProtection="1">
      <alignment horizontal="left"/>
    </xf>
    <xf numFmtId="1" fontId="51" fillId="8" borderId="0" xfId="0" applyNumberFormat="1" applyFont="1" applyFill="1" applyBorder="1" applyAlignment="1" applyProtection="1">
      <alignment horizontal="center"/>
    </xf>
    <xf numFmtId="0" fontId="55" fillId="8" borderId="0" xfId="1" applyFont="1" applyFill="1" applyBorder="1" applyAlignment="1" applyProtection="1"/>
    <xf numFmtId="0" fontId="7" fillId="8" borderId="0" xfId="0" applyFont="1" applyFill="1" applyBorder="1" applyAlignment="1" applyProtection="1"/>
    <xf numFmtId="0" fontId="56" fillId="8" borderId="0" xfId="1" applyFont="1" applyFill="1" applyBorder="1" applyAlignment="1" applyProtection="1"/>
    <xf numFmtId="0" fontId="3" fillId="8" borderId="0" xfId="1" applyFont="1" applyFill="1" applyBorder="1" applyAlignment="1" applyProtection="1"/>
    <xf numFmtId="0" fontId="57" fillId="8" borderId="0" xfId="1" applyFont="1" applyFill="1" applyBorder="1" applyAlignment="1" applyProtection="1"/>
    <xf numFmtId="0" fontId="55" fillId="8" borderId="0" xfId="2" applyFont="1" applyFill="1" applyBorder="1" applyAlignment="1" applyProtection="1"/>
    <xf numFmtId="0" fontId="55" fillId="8" borderId="0" xfId="2" applyFont="1" applyFill="1" applyBorder="1" applyAlignment="1" applyProtection="1">
      <protection locked="0"/>
    </xf>
    <xf numFmtId="0" fontId="7" fillId="8" borderId="0" xfId="0" applyFont="1" applyFill="1" applyBorder="1" applyAlignment="1"/>
    <xf numFmtId="0" fontId="3" fillId="8" borderId="0" xfId="2" applyFont="1" applyFill="1" applyBorder="1" applyAlignment="1" applyProtection="1"/>
    <xf numFmtId="164" fontId="55" fillId="8" borderId="0" xfId="2" applyNumberFormat="1" applyFont="1" applyFill="1" applyBorder="1" applyAlignment="1" applyProtection="1">
      <alignment horizontal="left"/>
      <protection locked="0"/>
    </xf>
    <xf numFmtId="0" fontId="59" fillId="8" borderId="0" xfId="0" quotePrefix="1" applyFont="1" applyFill="1" applyBorder="1" applyAlignment="1"/>
    <xf numFmtId="0" fontId="60" fillId="8" borderId="0" xfId="0" applyFont="1" applyFill="1" applyBorder="1" applyAlignment="1" applyProtection="1"/>
    <xf numFmtId="0" fontId="61" fillId="8" borderId="0" xfId="0" applyFont="1" applyFill="1" applyBorder="1" applyAlignment="1" applyProtection="1"/>
    <xf numFmtId="0" fontId="58" fillId="8" borderId="0" xfId="0" applyFont="1" applyFill="1" applyBorder="1" applyAlignment="1" applyProtection="1"/>
    <xf numFmtId="0" fontId="7" fillId="8" borderId="0" xfId="0" applyFont="1" applyFill="1" applyBorder="1" applyAlignment="1" applyProtection="1">
      <protection locked="0"/>
    </xf>
    <xf numFmtId="0" fontId="65" fillId="8" borderId="0" xfId="0" applyFont="1" applyFill="1" applyBorder="1" applyAlignment="1" applyProtection="1"/>
    <xf numFmtId="0" fontId="66" fillId="8" borderId="0" xfId="0" applyFont="1" applyFill="1" applyBorder="1" applyAlignment="1" applyProtection="1"/>
    <xf numFmtId="0" fontId="67" fillId="8" borderId="0" xfId="0" applyFont="1" applyFill="1" applyBorder="1" applyAlignment="1" applyProtection="1"/>
    <xf numFmtId="0" fontId="68" fillId="8" borderId="0" xfId="0" applyFont="1" applyFill="1" applyBorder="1" applyAlignment="1" applyProtection="1"/>
    <xf numFmtId="0" fontId="69" fillId="8" borderId="0" xfId="0" applyFont="1" applyFill="1" applyBorder="1" applyAlignment="1" applyProtection="1"/>
    <xf numFmtId="0" fontId="33" fillId="8" borderId="0" xfId="0" applyFont="1" applyFill="1" applyBorder="1" applyAlignment="1" applyProtection="1"/>
    <xf numFmtId="0" fontId="70" fillId="8" borderId="0" xfId="0" applyFont="1" applyFill="1" applyBorder="1" applyAlignment="1" applyProtection="1"/>
    <xf numFmtId="0" fontId="71" fillId="8" borderId="0" xfId="0" applyFont="1" applyFill="1" applyBorder="1" applyAlignment="1" applyProtection="1"/>
    <xf numFmtId="0" fontId="72" fillId="8" borderId="0" xfId="0" applyFont="1" applyFill="1" applyBorder="1" applyAlignment="1" applyProtection="1"/>
    <xf numFmtId="0" fontId="62" fillId="8" borderId="0" xfId="0" applyFont="1" applyFill="1" applyBorder="1" applyAlignment="1" applyProtection="1"/>
    <xf numFmtId="0" fontId="74" fillId="8" borderId="0" xfId="0" applyFont="1" applyFill="1" applyBorder="1" applyAlignment="1" applyProtection="1"/>
    <xf numFmtId="164" fontId="4" fillId="4" borderId="0" xfId="2" applyNumberFormat="1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99"/>
  <sheetViews>
    <sheetView tabSelected="1" workbookViewId="0">
      <selection activeCell="A5" sqref="A5"/>
    </sheetView>
  </sheetViews>
  <sheetFormatPr defaultRowHeight="15"/>
  <sheetData>
    <row r="1" spans="1:21" ht="15.75">
      <c r="A1" s="1" t="s">
        <v>0</v>
      </c>
      <c r="B1" s="2"/>
      <c r="C1" s="3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5"/>
      <c r="P1" s="6"/>
      <c r="Q1" s="6"/>
      <c r="R1" s="6"/>
      <c r="S1" s="2"/>
      <c r="T1" s="2"/>
      <c r="U1" s="2"/>
    </row>
    <row r="2" spans="1:21" ht="15.75">
      <c r="A2" s="1"/>
      <c r="B2" s="4"/>
      <c r="C2" s="4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6"/>
      <c r="P2" s="6"/>
      <c r="Q2" s="6"/>
      <c r="R2" s="6"/>
      <c r="S2" s="2"/>
      <c r="T2" s="2"/>
      <c r="U2" s="2"/>
    </row>
    <row r="3" spans="1:21" ht="15.75">
      <c r="A3" s="2"/>
      <c r="B3" s="7" t="s">
        <v>1</v>
      </c>
      <c r="C3" s="2"/>
      <c r="D3" s="2"/>
      <c r="E3" s="8" t="s">
        <v>2</v>
      </c>
      <c r="F3" s="2"/>
      <c r="G3" s="2"/>
      <c r="H3" s="7" t="s">
        <v>3</v>
      </c>
      <c r="I3" s="2"/>
      <c r="J3" s="8" t="s">
        <v>101</v>
      </c>
      <c r="K3" s="2"/>
      <c r="L3" s="2"/>
      <c r="M3" s="2"/>
      <c r="N3" s="2"/>
      <c r="O3" s="6"/>
      <c r="P3" s="6"/>
      <c r="Q3" s="6"/>
      <c r="R3" s="6"/>
      <c r="S3" s="2"/>
      <c r="T3" s="2"/>
      <c r="U3" s="2"/>
    </row>
    <row r="4" spans="1:21" ht="15.75">
      <c r="A4" s="2"/>
      <c r="B4" s="7" t="s">
        <v>4</v>
      </c>
      <c r="C4" s="2"/>
      <c r="D4" s="2"/>
      <c r="E4" s="9"/>
      <c r="F4" s="2"/>
      <c r="G4" s="2"/>
      <c r="H4" s="10" t="s">
        <v>5</v>
      </c>
      <c r="I4" s="11"/>
      <c r="J4" s="12"/>
      <c r="K4" s="2"/>
      <c r="L4" s="2"/>
      <c r="M4" s="2"/>
      <c r="N4" s="2"/>
      <c r="O4" s="6"/>
      <c r="P4" s="6"/>
      <c r="Q4" s="6"/>
      <c r="R4" s="6"/>
      <c r="S4" s="2"/>
      <c r="T4" s="2"/>
      <c r="U4" s="2"/>
    </row>
    <row r="5" spans="1:21" ht="15.75">
      <c r="A5" s="2"/>
      <c r="B5" s="7" t="s">
        <v>6</v>
      </c>
      <c r="C5" s="13" t="str">
        <f>IF(E5&lt;&gt;"",TEXT(EDATE(E5,0),"[$-FC22]Д ММММ ГГГГ р."),"")</f>
        <v/>
      </c>
      <c r="D5" s="14"/>
      <c r="E5" s="279"/>
      <c r="F5" s="279"/>
      <c r="G5" s="279"/>
      <c r="H5" s="15" t="s">
        <v>7</v>
      </c>
      <c r="I5" s="11"/>
      <c r="J5" s="16" t="str">
        <f>IF(J4&lt;&gt;"",CHOOSE(J4,J6,J7),"")</f>
        <v/>
      </c>
      <c r="K5" s="2"/>
      <c r="L5" s="2"/>
      <c r="M5" s="2"/>
      <c r="N5" s="2"/>
      <c r="O5" s="6"/>
      <c r="P5" s="6"/>
      <c r="Q5" s="6"/>
      <c r="R5" s="6"/>
      <c r="S5" s="17" t="s">
        <v>8</v>
      </c>
      <c r="T5" s="2"/>
      <c r="U5" s="2"/>
    </row>
    <row r="6" spans="1:21" ht="15.75">
      <c r="A6" s="2"/>
      <c r="B6" s="7" t="s">
        <v>9</v>
      </c>
      <c r="C6" s="2"/>
      <c r="D6" s="2"/>
      <c r="E6" s="18"/>
      <c r="F6" s="19" t="str">
        <f>IF(E6&lt;&gt;"",SUBSTITUTE(PROPER(INDEX(n_4,MID(TEXT(E6,n0),1,1)+1)&amp;INDEX(n0x,MID(TEXT(E6,n0),2,1)+1,MID(TEXT(E6,n0),3,1)+1)&amp;IF(-MID(TEXT(E6,n0),1,3),"миллиард"&amp;VLOOKUP(MID(TEXT(E6,n0),3,1)*AND(MID(TEXT(E6,n0),2,1)-1),мил,2),"")&amp;INDEX(n_4,MID(TEXT(E6,n0),4,1)+1)&amp;INDEX(n0x,MID(TEXT(E6,n0),5,1)+1,MID(TEXT(E6,n0),6,1)+1)&amp;IF(-MID(TEXT(E6,n0),4,3),"миллион"&amp;VLOOKUP(MID(TEXT(E6,n0),6,1)*AND(MID(TEXT(E6,n0),5,1)-1),мил,2),"")&amp;INDEX(n_4,MID(TEXT(E6,n0),7,1)+1)&amp;INDEX(n1x,MID(TEXT(E6,n0),8,1)+1,MID(TEXT(E6,n0),9,1)+1)&amp;IF(-MID(TEXT(E6,n0),7,3),VLOOKUP(MID(TEXT(E6,n0),9,1)*AND(MID(TEXT(E6,n0),8,1)-1),тыс,2),"")&amp;INDEX(n_4,MID(TEXT(E6,n0),10,1)+1)&amp;INDEX(IF(-MID(TEXT(E6,n0),14,6),n1x,n0x),MID(TEXT(E6,n0),11,1)+1,MID(TEXT(E6,n0),12,1)+1)),"z"," ")&amp;IF(TRUNC(TEXT(E6,n0)),,"Ноль ")&amp;IF(-MID(TEXT(E6,n0),14,6),IF(MOD(MAX(MOD(MID(TEXT(E6,n0),11,2)-11,100),9),10),"целых ","целая ")&amp;SUBSTITUTE(INDEX(n_4,MID(TEXT(E6,n0),14,6)/10^5+1)&amp;INDEX(n1x,MOD(MID(TEXT(E6,n0),14,6)/10^4,10)+1,MOD(MID(TEXT(E6,n0),14,6)/1000,10)+1)&amp;IF(INT(MID(TEXT(E6,n0),14,6)/1000),VLOOKUP(MOD(MID(TEXT(E6,n0),14,6)/1000,10)*(MOD(INT(MID(TEXT(E6,n0),14,6)/10^4),10)&lt;&gt;1),тыс,2),"")&amp;INDEX(n_4,MOD(MID(TEXT(E6,n0),14,6)/100,10)+1)&amp;INDEX(n1x,MOD(MID(TEXT(E6,n0),14,6)/10,10)+1,MOD(MID(TEXT(E6,n0),14,6),10)+1),"z"," ")&amp;INDEX(доля,LEN(MID(TEXT(E6,n0),14,6)),(MOD(MAX(MOD(MID(TEXT(E6,n0),14,6)-11,100),9),10)&gt;0)+1),),"")</f>
        <v/>
      </c>
      <c r="G6" s="2"/>
      <c r="H6" s="20" t="s">
        <v>10</v>
      </c>
      <c r="I6" s="21">
        <v>1</v>
      </c>
      <c r="J6" s="22">
        <v>0.25</v>
      </c>
      <c r="K6" s="2"/>
      <c r="L6" s="2"/>
      <c r="M6" s="2"/>
      <c r="N6" s="2"/>
      <c r="O6" s="6"/>
      <c r="P6" s="6"/>
      <c r="Q6" s="6"/>
      <c r="R6" s="6"/>
      <c r="S6" s="23" t="s">
        <v>11</v>
      </c>
      <c r="T6" s="2"/>
      <c r="U6" s="2"/>
    </row>
    <row r="7" spans="1:21">
      <c r="A7" s="2"/>
      <c r="B7" s="2"/>
      <c r="C7" s="2"/>
      <c r="D7" s="2"/>
      <c r="E7" s="2"/>
      <c r="F7" s="2"/>
      <c r="G7" s="2"/>
      <c r="H7" s="20" t="s">
        <v>10</v>
      </c>
      <c r="I7" s="21">
        <v>2</v>
      </c>
      <c r="J7" s="24">
        <v>0.1</v>
      </c>
      <c r="K7" s="2"/>
      <c r="L7" s="2"/>
      <c r="M7" s="2"/>
      <c r="N7" s="2"/>
      <c r="O7" s="6"/>
      <c r="P7" s="6"/>
      <c r="Q7" s="6"/>
      <c r="R7" s="6"/>
      <c r="S7" s="23" t="s">
        <v>12</v>
      </c>
      <c r="T7" s="2"/>
      <c r="U7" s="2"/>
    </row>
    <row r="8" spans="1:2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6"/>
      <c r="P8" s="6"/>
      <c r="Q8" s="6"/>
      <c r="R8" s="6"/>
      <c r="S8" s="23" t="s">
        <v>13</v>
      </c>
      <c r="T8" s="2"/>
      <c r="U8" s="2"/>
    </row>
    <row r="9" spans="1:21" ht="15.75">
      <c r="A9" s="25" t="s">
        <v>14</v>
      </c>
      <c r="B9" s="26" t="s">
        <v>15</v>
      </c>
      <c r="C9" s="27"/>
      <c r="D9" s="27"/>
      <c r="E9" s="27"/>
      <c r="F9" s="28" t="s">
        <v>16</v>
      </c>
      <c r="G9" s="29"/>
      <c r="H9" s="30" t="s">
        <v>17</v>
      </c>
      <c r="I9" s="31" t="s">
        <v>18</v>
      </c>
      <c r="J9" s="32"/>
      <c r="K9" s="33" t="s">
        <v>19</v>
      </c>
      <c r="L9" s="34"/>
      <c r="M9" s="35" t="s">
        <v>20</v>
      </c>
      <c r="N9" s="36" t="s">
        <v>21</v>
      </c>
      <c r="O9" s="37" t="s">
        <v>22</v>
      </c>
      <c r="P9" s="38" t="s">
        <v>23</v>
      </c>
      <c r="Q9" s="39" t="s">
        <v>24</v>
      </c>
      <c r="R9" s="39" t="s">
        <v>24</v>
      </c>
      <c r="S9" s="23" t="s">
        <v>25</v>
      </c>
      <c r="T9" s="2"/>
      <c r="U9" s="2"/>
    </row>
    <row r="10" spans="1:21" ht="15.75">
      <c r="A10" s="40"/>
      <c r="B10" s="41" t="s">
        <v>26</v>
      </c>
      <c r="C10" s="42"/>
      <c r="D10" s="43" t="s">
        <v>27</v>
      </c>
      <c r="E10" s="42"/>
      <c r="F10" s="44" t="s">
        <v>28</v>
      </c>
      <c r="G10" s="44" t="s">
        <v>29</v>
      </c>
      <c r="H10" s="45" t="s">
        <v>30</v>
      </c>
      <c r="I10" s="46" t="s">
        <v>31</v>
      </c>
      <c r="J10" s="47"/>
      <c r="K10" s="48" t="s">
        <v>32</v>
      </c>
      <c r="L10" s="49" t="s">
        <v>33</v>
      </c>
      <c r="M10" s="50" t="s">
        <v>34</v>
      </c>
      <c r="N10" s="51" t="s">
        <v>35</v>
      </c>
      <c r="O10" s="52" t="s">
        <v>36</v>
      </c>
      <c r="P10" s="53" t="s">
        <v>37</v>
      </c>
      <c r="Q10" s="54" t="s">
        <v>38</v>
      </c>
      <c r="R10" s="54" t="s">
        <v>38</v>
      </c>
      <c r="S10" s="55" t="s">
        <v>39</v>
      </c>
      <c r="T10" s="2"/>
      <c r="U10" s="2"/>
    </row>
    <row r="11" spans="1:21" ht="15.75" thickBot="1">
      <c r="A11" s="56"/>
      <c r="B11" s="57"/>
      <c r="C11" s="58"/>
      <c r="D11" s="58"/>
      <c r="E11" s="58"/>
      <c r="F11" s="59" t="s">
        <v>40</v>
      </c>
      <c r="G11" s="60" t="s">
        <v>41</v>
      </c>
      <c r="H11" s="61" t="s">
        <v>42</v>
      </c>
      <c r="I11" s="62" t="s">
        <v>43</v>
      </c>
      <c r="J11" s="63" t="s">
        <v>44</v>
      </c>
      <c r="K11" s="64"/>
      <c r="L11" s="65" t="s">
        <v>45</v>
      </c>
      <c r="M11" s="66" t="s">
        <v>41</v>
      </c>
      <c r="N11" s="67" t="s">
        <v>46</v>
      </c>
      <c r="O11" s="68" t="s">
        <v>47</v>
      </c>
      <c r="P11" s="69" t="s">
        <v>48</v>
      </c>
      <c r="Q11" s="70" t="s">
        <v>49</v>
      </c>
      <c r="R11" s="70" t="s">
        <v>50</v>
      </c>
      <c r="S11" s="71" t="s">
        <v>51</v>
      </c>
      <c r="T11" s="2"/>
      <c r="U11" s="2"/>
    </row>
    <row r="12" spans="1:21">
      <c r="A12" s="72" t="str">
        <f>IF(B12&lt;&gt;"",1,"")</f>
        <v/>
      </c>
      <c r="B12" s="73"/>
      <c r="C12" s="74"/>
      <c r="D12" s="74"/>
      <c r="E12" s="74"/>
      <c r="F12" s="75"/>
      <c r="G12" s="76" t="str">
        <f t="shared" ref="G12:G74" si="0">IF(F12="","",INDEX(X$50:X$54,(MATCH(F12,U$50:U$54,0))))</f>
        <v/>
      </c>
      <c r="H12" s="77" t="str">
        <f>IF(K12&lt;&gt;"",MAX(H11:H$113)+1,"")</f>
        <v/>
      </c>
      <c r="I12" s="73"/>
      <c r="J12" s="78" t="str">
        <f>IF(I12&lt;&gt;"",MAX(J11:J$113)+1,"")</f>
        <v/>
      </c>
      <c r="K12" s="79"/>
      <c r="L12" s="80"/>
      <c r="M12" s="81"/>
      <c r="N12" s="82">
        <f t="shared" ref="N12:N74" si="1">L12*M12</f>
        <v>0</v>
      </c>
      <c r="O12" s="83">
        <f t="shared" ref="O12:O43" si="2">IFERROR(IF(F12="",(SUM(K12:L12)*$K$192/100)+(1.3*N12/100),IF(F12&lt;&gt;"",((G12*$K$193)+$K$192)*SUM(K12:L12)/100+($K$192*N12)/100,)),"")</f>
        <v>0</v>
      </c>
      <c r="P12" s="84" t="str">
        <f>IF(F12&lt;&gt;"","Буксировка","Не было")</f>
        <v>Не было</v>
      </c>
      <c r="Q12" s="85" t="str">
        <f>IF(B12&lt;&gt;"",IF(I12="Асфальтобетон",ROUND(N12*$AC$16,2)+ROUND(M12*$AG$16,2),ROUND(N12*$AB$16,2)+ROUND(M12*$AF$16,2)),"")</f>
        <v/>
      </c>
      <c r="R12" s="86">
        <f>IF(I12="Асфальтобетон",ROUND(N12*$AC$16,2)+ROUND(M12*$AG$16,2),ROUND(N12*$AB$16,2)+ROUND(M12*$AF$16,2))</f>
        <v>0</v>
      </c>
      <c r="S12" s="87"/>
      <c r="T12" s="2"/>
      <c r="U12" s="2"/>
    </row>
    <row r="13" spans="1:21">
      <c r="A13" s="72" t="str">
        <f>IF(B13&lt;&gt;"",A12+1,"")</f>
        <v/>
      </c>
      <c r="B13" s="88"/>
      <c r="C13" s="89"/>
      <c r="D13" s="89"/>
      <c r="E13" s="89"/>
      <c r="F13" s="90"/>
      <c r="G13" s="76" t="str">
        <f t="shared" si="0"/>
        <v/>
      </c>
      <c r="H13" s="91" t="str">
        <f>IF(K13&lt;&gt;"",MAX(H12:H$113)+1,"")</f>
        <v/>
      </c>
      <c r="I13" s="88"/>
      <c r="J13" s="92" t="str">
        <f>IF(I13&lt;&gt;"",MAX(J12:J$113)+1,"")</f>
        <v/>
      </c>
      <c r="K13" s="79"/>
      <c r="L13" s="80"/>
      <c r="M13" s="81"/>
      <c r="N13" s="93">
        <f t="shared" si="1"/>
        <v>0</v>
      </c>
      <c r="O13" s="83">
        <f t="shared" si="2"/>
        <v>0</v>
      </c>
      <c r="P13" s="2" t="str">
        <f t="shared" ref="P13:P74" si="3">IF(F13&lt;&gt;"","Буксировка","")</f>
        <v/>
      </c>
      <c r="Q13" s="85" t="str">
        <f t="shared" ref="Q13:Q74" si="4">IF(B13&lt;&gt;"",IF(I13="Асфальтобетон",ROUND(N13*$AC$16,2)+ROUND(M13*$AG$16,2),ROUND(N13*$AB$16,2)+ROUND(M13*$AF$16,2)),"")</f>
        <v/>
      </c>
      <c r="R13" s="86">
        <f t="shared" ref="R13:R74" si="5">IF(I13="Асфальтобетон",ROUND(N13*$AC$16,2)+ROUND(M13*$AG$16,2),ROUND(N13*$AB$16,2)+ROUND(M13*$AF$16,2))</f>
        <v>0</v>
      </c>
      <c r="S13" s="87"/>
      <c r="T13" s="2"/>
      <c r="U13" s="2"/>
    </row>
    <row r="14" spans="1:21">
      <c r="A14" s="72" t="str">
        <f t="shared" ref="A14:A74" si="6">IF(B14&lt;&gt;"",A13+1,"")</f>
        <v/>
      </c>
      <c r="B14" s="88"/>
      <c r="C14" s="89"/>
      <c r="D14" s="89"/>
      <c r="E14" s="89"/>
      <c r="F14" s="90"/>
      <c r="G14" s="76" t="str">
        <f t="shared" si="0"/>
        <v/>
      </c>
      <c r="H14" s="91" t="str">
        <f>IF(K14&lt;&gt;"",MAX(H13:H$113)+1,"")</f>
        <v/>
      </c>
      <c r="I14" s="88"/>
      <c r="J14" s="92" t="str">
        <f>IF(I14&lt;&gt;"",MAX(J13:J$113)+1,"")</f>
        <v/>
      </c>
      <c r="K14" s="79"/>
      <c r="L14" s="80"/>
      <c r="M14" s="81"/>
      <c r="N14" s="93">
        <f t="shared" si="1"/>
        <v>0</v>
      </c>
      <c r="O14" s="83">
        <f t="shared" si="2"/>
        <v>0</v>
      </c>
      <c r="P14" s="2" t="str">
        <f t="shared" si="3"/>
        <v/>
      </c>
      <c r="Q14" s="85" t="str">
        <f t="shared" si="4"/>
        <v/>
      </c>
      <c r="R14" s="86">
        <f t="shared" si="5"/>
        <v>0</v>
      </c>
      <c r="S14" s="87"/>
      <c r="T14" s="2"/>
      <c r="U14" s="2"/>
    </row>
    <row r="15" spans="1:21">
      <c r="A15" s="72" t="str">
        <f t="shared" si="6"/>
        <v/>
      </c>
      <c r="B15" s="88"/>
      <c r="C15" s="89"/>
      <c r="D15" s="89"/>
      <c r="E15" s="89"/>
      <c r="F15" s="90"/>
      <c r="G15" s="76" t="str">
        <f t="shared" si="0"/>
        <v/>
      </c>
      <c r="H15" s="91" t="str">
        <f>IF(K15&lt;&gt;"",MAX(H14:H$113)+1,"")</f>
        <v/>
      </c>
      <c r="I15" s="88"/>
      <c r="J15" s="92" t="str">
        <f>IF(I15&lt;&gt;"",MAX(J14:J$113)+1,"")</f>
        <v/>
      </c>
      <c r="K15" s="79"/>
      <c r="L15" s="80"/>
      <c r="M15" s="81"/>
      <c r="N15" s="93">
        <f t="shared" si="1"/>
        <v>0</v>
      </c>
      <c r="O15" s="83">
        <f t="shared" si="2"/>
        <v>0</v>
      </c>
      <c r="P15" s="2" t="str">
        <f t="shared" si="3"/>
        <v/>
      </c>
      <c r="Q15" s="85" t="str">
        <f t="shared" si="4"/>
        <v/>
      </c>
      <c r="R15" s="86">
        <f t="shared" si="5"/>
        <v>0</v>
      </c>
      <c r="S15" s="87"/>
      <c r="T15" s="2"/>
      <c r="U15" s="2"/>
    </row>
    <row r="16" spans="1:21">
      <c r="A16" s="72" t="str">
        <f t="shared" si="6"/>
        <v/>
      </c>
      <c r="B16" s="88"/>
      <c r="C16" s="89"/>
      <c r="D16" s="89"/>
      <c r="E16" s="89"/>
      <c r="F16" s="90"/>
      <c r="G16" s="76" t="str">
        <f t="shared" si="0"/>
        <v/>
      </c>
      <c r="H16" s="91" t="str">
        <f>IF(K16&lt;&gt;"",MAX(H15:H$113)+1,"")</f>
        <v/>
      </c>
      <c r="I16" s="88"/>
      <c r="J16" s="92" t="str">
        <f>IF(I16&lt;&gt;"",MAX(J15:J$113)+1,"")</f>
        <v/>
      </c>
      <c r="K16" s="79"/>
      <c r="L16" s="80"/>
      <c r="M16" s="81"/>
      <c r="N16" s="93">
        <f t="shared" si="1"/>
        <v>0</v>
      </c>
      <c r="O16" s="83">
        <f t="shared" si="2"/>
        <v>0</v>
      </c>
      <c r="P16" s="2" t="str">
        <f t="shared" si="3"/>
        <v/>
      </c>
      <c r="Q16" s="85" t="str">
        <f t="shared" si="4"/>
        <v/>
      </c>
      <c r="R16" s="86">
        <f t="shared" si="5"/>
        <v>0</v>
      </c>
      <c r="S16" s="87"/>
      <c r="T16" s="2"/>
      <c r="U16" s="2"/>
    </row>
    <row r="17" spans="1:21">
      <c r="A17" s="72" t="str">
        <f t="shared" si="6"/>
        <v/>
      </c>
      <c r="B17" s="94"/>
      <c r="C17" s="95"/>
      <c r="D17" s="95"/>
      <c r="E17" s="95"/>
      <c r="F17" s="96"/>
      <c r="G17" s="76" t="str">
        <f t="shared" si="0"/>
        <v/>
      </c>
      <c r="H17" s="91" t="str">
        <f>IF(K17&lt;&gt;"",MAX(H16:H$113)+1,"")</f>
        <v/>
      </c>
      <c r="I17" s="88"/>
      <c r="J17" s="92" t="str">
        <f>IF(I17&lt;&gt;"",MAX(J16:J$113)+1,"")</f>
        <v/>
      </c>
      <c r="K17" s="79"/>
      <c r="L17" s="80"/>
      <c r="M17" s="81"/>
      <c r="N17" s="97">
        <f t="shared" si="1"/>
        <v>0</v>
      </c>
      <c r="O17" s="83">
        <f t="shared" si="2"/>
        <v>0</v>
      </c>
      <c r="P17" s="2" t="str">
        <f t="shared" si="3"/>
        <v/>
      </c>
      <c r="Q17" s="85" t="str">
        <f t="shared" si="4"/>
        <v/>
      </c>
      <c r="R17" s="86">
        <f t="shared" si="5"/>
        <v>0</v>
      </c>
      <c r="S17" s="87"/>
      <c r="T17" s="2"/>
      <c r="U17" s="2"/>
    </row>
    <row r="18" spans="1:21">
      <c r="A18" s="72" t="str">
        <f t="shared" si="6"/>
        <v/>
      </c>
      <c r="B18" s="98"/>
      <c r="C18" s="99"/>
      <c r="D18" s="99"/>
      <c r="E18" s="99"/>
      <c r="F18" s="100"/>
      <c r="G18" s="76" t="str">
        <f t="shared" si="0"/>
        <v/>
      </c>
      <c r="H18" s="91" t="str">
        <f>IF(K18&lt;&gt;"",MAX(H17:H$113)+1,"")</f>
        <v/>
      </c>
      <c r="I18" s="98"/>
      <c r="J18" s="92" t="str">
        <f>IF(I18&lt;&gt;"",MAX(J17:J$113)+1,"")</f>
        <v/>
      </c>
      <c r="K18" s="79"/>
      <c r="L18" s="80"/>
      <c r="M18" s="81"/>
      <c r="N18" s="82">
        <f t="shared" si="1"/>
        <v>0</v>
      </c>
      <c r="O18" s="83">
        <f t="shared" si="2"/>
        <v>0</v>
      </c>
      <c r="P18" s="2" t="str">
        <f t="shared" si="3"/>
        <v/>
      </c>
      <c r="Q18" s="85" t="str">
        <f t="shared" si="4"/>
        <v/>
      </c>
      <c r="R18" s="86">
        <f t="shared" si="5"/>
        <v>0</v>
      </c>
      <c r="S18" s="87"/>
      <c r="T18" s="2"/>
      <c r="U18" s="2"/>
    </row>
    <row r="19" spans="1:21">
      <c r="A19" s="72" t="str">
        <f t="shared" si="6"/>
        <v/>
      </c>
      <c r="B19" s="88"/>
      <c r="C19" s="89"/>
      <c r="D19" s="89"/>
      <c r="E19" s="89"/>
      <c r="F19" s="90"/>
      <c r="G19" s="76" t="str">
        <f t="shared" si="0"/>
        <v/>
      </c>
      <c r="H19" s="91" t="str">
        <f>IF(K19&lt;&gt;"",MAX(H18:H$113)+1,"")</f>
        <v/>
      </c>
      <c r="I19" s="88"/>
      <c r="J19" s="92" t="str">
        <f>IF(I19&lt;&gt;"",MAX(J18:J$113)+1,"")</f>
        <v/>
      </c>
      <c r="K19" s="79"/>
      <c r="L19" s="80"/>
      <c r="M19" s="81"/>
      <c r="N19" s="93">
        <f t="shared" si="1"/>
        <v>0</v>
      </c>
      <c r="O19" s="83">
        <f t="shared" si="2"/>
        <v>0</v>
      </c>
      <c r="P19" s="2" t="str">
        <f t="shared" si="3"/>
        <v/>
      </c>
      <c r="Q19" s="85" t="str">
        <f t="shared" si="4"/>
        <v/>
      </c>
      <c r="R19" s="86">
        <f t="shared" si="5"/>
        <v>0</v>
      </c>
      <c r="S19" s="87"/>
      <c r="T19" s="2"/>
      <c r="U19" s="2"/>
    </row>
    <row r="20" spans="1:21">
      <c r="A20" s="72" t="str">
        <f t="shared" si="6"/>
        <v/>
      </c>
      <c r="B20" s="88"/>
      <c r="C20" s="89"/>
      <c r="D20" s="89"/>
      <c r="E20" s="89"/>
      <c r="F20" s="100"/>
      <c r="G20" s="76" t="str">
        <f t="shared" si="0"/>
        <v/>
      </c>
      <c r="H20" s="91" t="str">
        <f>IF(K20&lt;&gt;"",MAX(H19:H$113)+1,"")</f>
        <v/>
      </c>
      <c r="I20" s="98"/>
      <c r="J20" s="92" t="str">
        <f>IF(I20&lt;&gt;"",MAX(J19:J$113)+1,"")</f>
        <v/>
      </c>
      <c r="K20" s="79"/>
      <c r="L20" s="80"/>
      <c r="M20" s="81"/>
      <c r="N20" s="93">
        <f t="shared" si="1"/>
        <v>0</v>
      </c>
      <c r="O20" s="83">
        <f t="shared" si="2"/>
        <v>0</v>
      </c>
      <c r="P20" s="2" t="str">
        <f t="shared" si="3"/>
        <v/>
      </c>
      <c r="Q20" s="85" t="str">
        <f t="shared" si="4"/>
        <v/>
      </c>
      <c r="R20" s="86">
        <f t="shared" si="5"/>
        <v>0</v>
      </c>
      <c r="S20" s="87"/>
      <c r="T20" s="2"/>
      <c r="U20" s="2"/>
    </row>
    <row r="21" spans="1:21">
      <c r="A21" s="72" t="str">
        <f t="shared" si="6"/>
        <v/>
      </c>
      <c r="B21" s="88"/>
      <c r="C21" s="89"/>
      <c r="D21" s="89"/>
      <c r="E21" s="89"/>
      <c r="F21" s="90"/>
      <c r="G21" s="76" t="str">
        <f t="shared" si="0"/>
        <v/>
      </c>
      <c r="H21" s="91" t="str">
        <f>IF(K21&lt;&gt;"",MAX(H20:H$113)+1,"")</f>
        <v/>
      </c>
      <c r="I21" s="88"/>
      <c r="J21" s="92" t="str">
        <f>IF(I21&lt;&gt;"",MAX(J20:J$113)+1,"")</f>
        <v/>
      </c>
      <c r="K21" s="79"/>
      <c r="L21" s="80"/>
      <c r="M21" s="81"/>
      <c r="N21" s="93">
        <f t="shared" si="1"/>
        <v>0</v>
      </c>
      <c r="O21" s="83">
        <f t="shared" si="2"/>
        <v>0</v>
      </c>
      <c r="P21" s="2" t="str">
        <f t="shared" si="3"/>
        <v/>
      </c>
      <c r="Q21" s="85" t="str">
        <f t="shared" si="4"/>
        <v/>
      </c>
      <c r="R21" s="86">
        <f t="shared" si="5"/>
        <v>0</v>
      </c>
      <c r="S21" s="87"/>
      <c r="T21" s="2"/>
      <c r="U21" s="2"/>
    </row>
    <row r="22" spans="1:21">
      <c r="A22" s="72" t="str">
        <f t="shared" si="6"/>
        <v/>
      </c>
      <c r="B22" s="94"/>
      <c r="C22" s="95"/>
      <c r="D22" s="95"/>
      <c r="E22" s="95"/>
      <c r="F22" s="100"/>
      <c r="G22" s="76" t="str">
        <f t="shared" si="0"/>
        <v/>
      </c>
      <c r="H22" s="91" t="str">
        <f>IF(K22&lt;&gt;"",MAX(H21:H$113)+1,"")</f>
        <v/>
      </c>
      <c r="I22" s="98"/>
      <c r="J22" s="92" t="str">
        <f>IF(I22&lt;&gt;"",MAX(J21:J$113)+1,"")</f>
        <v/>
      </c>
      <c r="K22" s="79"/>
      <c r="L22" s="80"/>
      <c r="M22" s="81"/>
      <c r="N22" s="97">
        <f t="shared" si="1"/>
        <v>0</v>
      </c>
      <c r="O22" s="83">
        <f t="shared" si="2"/>
        <v>0</v>
      </c>
      <c r="P22" s="2" t="str">
        <f t="shared" si="3"/>
        <v/>
      </c>
      <c r="Q22" s="85" t="str">
        <f t="shared" si="4"/>
        <v/>
      </c>
      <c r="R22" s="86">
        <f t="shared" si="5"/>
        <v>0</v>
      </c>
      <c r="S22" s="87"/>
      <c r="T22" s="2"/>
      <c r="U22" s="2"/>
    </row>
    <row r="23" spans="1:21">
      <c r="A23" s="72" t="str">
        <f t="shared" si="6"/>
        <v/>
      </c>
      <c r="B23" s="98"/>
      <c r="C23" s="99"/>
      <c r="D23" s="99"/>
      <c r="E23" s="99"/>
      <c r="F23" s="90"/>
      <c r="G23" s="76" t="str">
        <f t="shared" si="0"/>
        <v/>
      </c>
      <c r="H23" s="91" t="str">
        <f>IF(K23&lt;&gt;"",MAX(H22:H$113)+1,"")</f>
        <v/>
      </c>
      <c r="I23" s="88"/>
      <c r="J23" s="92" t="str">
        <f>IF(I23&lt;&gt;"",MAX(J22:J$113)+1,"")</f>
        <v/>
      </c>
      <c r="K23" s="79"/>
      <c r="L23" s="80"/>
      <c r="M23" s="81"/>
      <c r="N23" s="82">
        <f t="shared" si="1"/>
        <v>0</v>
      </c>
      <c r="O23" s="83">
        <f t="shared" si="2"/>
        <v>0</v>
      </c>
      <c r="P23" s="2" t="str">
        <f t="shared" si="3"/>
        <v/>
      </c>
      <c r="Q23" s="85" t="str">
        <f t="shared" si="4"/>
        <v/>
      </c>
      <c r="R23" s="86">
        <f t="shared" si="5"/>
        <v>0</v>
      </c>
      <c r="S23" s="87"/>
      <c r="T23" s="2"/>
      <c r="U23" s="2"/>
    </row>
    <row r="24" spans="1:21">
      <c r="A24" s="72" t="str">
        <f t="shared" si="6"/>
        <v/>
      </c>
      <c r="B24" s="88"/>
      <c r="C24" s="89"/>
      <c r="D24" s="89"/>
      <c r="E24" s="89"/>
      <c r="F24" s="100"/>
      <c r="G24" s="76" t="str">
        <f t="shared" si="0"/>
        <v/>
      </c>
      <c r="H24" s="91" t="str">
        <f>IF(K24&lt;&gt;"",MAX(H23:H$113)+1,"")</f>
        <v/>
      </c>
      <c r="I24" s="98"/>
      <c r="J24" s="92" t="str">
        <f>IF(I24&lt;&gt;"",MAX(J23:J$113)+1,"")</f>
        <v/>
      </c>
      <c r="K24" s="79"/>
      <c r="L24" s="80"/>
      <c r="M24" s="81"/>
      <c r="N24" s="93">
        <f t="shared" si="1"/>
        <v>0</v>
      </c>
      <c r="O24" s="83">
        <f t="shared" si="2"/>
        <v>0</v>
      </c>
      <c r="P24" s="2" t="str">
        <f t="shared" si="3"/>
        <v/>
      </c>
      <c r="Q24" s="85" t="str">
        <f t="shared" si="4"/>
        <v/>
      </c>
      <c r="R24" s="86">
        <f t="shared" si="5"/>
        <v>0</v>
      </c>
      <c r="S24" s="87"/>
      <c r="T24" s="2"/>
      <c r="U24" s="2"/>
    </row>
    <row r="25" spans="1:21">
      <c r="A25" s="72" t="str">
        <f t="shared" si="6"/>
        <v/>
      </c>
      <c r="B25" s="88"/>
      <c r="C25" s="89"/>
      <c r="D25" s="89"/>
      <c r="E25" s="89"/>
      <c r="F25" s="90"/>
      <c r="G25" s="76" t="str">
        <f t="shared" si="0"/>
        <v/>
      </c>
      <c r="H25" s="91" t="str">
        <f>IF(K25&lt;&gt;"",MAX(H24:H$113)+1,"")</f>
        <v/>
      </c>
      <c r="I25" s="88"/>
      <c r="J25" s="92" t="str">
        <f>IF(I25&lt;&gt;"",MAX(J24:J$113)+1,"")</f>
        <v/>
      </c>
      <c r="K25" s="79"/>
      <c r="L25" s="80"/>
      <c r="M25" s="81"/>
      <c r="N25" s="93">
        <f t="shared" si="1"/>
        <v>0</v>
      </c>
      <c r="O25" s="83">
        <f t="shared" si="2"/>
        <v>0</v>
      </c>
      <c r="P25" s="2" t="str">
        <f t="shared" si="3"/>
        <v/>
      </c>
      <c r="Q25" s="85" t="str">
        <f t="shared" si="4"/>
        <v/>
      </c>
      <c r="R25" s="86">
        <f t="shared" si="5"/>
        <v>0</v>
      </c>
      <c r="S25" s="87"/>
      <c r="T25" s="2"/>
      <c r="U25" s="2"/>
    </row>
    <row r="26" spans="1:21">
      <c r="A26" s="72" t="str">
        <f t="shared" si="6"/>
        <v/>
      </c>
      <c r="B26" s="88"/>
      <c r="C26" s="89"/>
      <c r="D26" s="89"/>
      <c r="E26" s="89"/>
      <c r="F26" s="100"/>
      <c r="G26" s="76" t="str">
        <f t="shared" si="0"/>
        <v/>
      </c>
      <c r="H26" s="91" t="str">
        <f>IF(K26&lt;&gt;"",MAX(H25:H$113)+1,"")</f>
        <v/>
      </c>
      <c r="I26" s="98"/>
      <c r="J26" s="92" t="str">
        <f>IF(I26&lt;&gt;"",MAX(J25:J$113)+1,"")</f>
        <v/>
      </c>
      <c r="K26" s="79"/>
      <c r="L26" s="80"/>
      <c r="M26" s="81"/>
      <c r="N26" s="93">
        <f t="shared" si="1"/>
        <v>0</v>
      </c>
      <c r="O26" s="83">
        <f t="shared" si="2"/>
        <v>0</v>
      </c>
      <c r="P26" s="2" t="str">
        <f t="shared" si="3"/>
        <v/>
      </c>
      <c r="Q26" s="85" t="str">
        <f t="shared" si="4"/>
        <v/>
      </c>
      <c r="R26" s="86">
        <f t="shared" si="5"/>
        <v>0</v>
      </c>
      <c r="S26" s="87"/>
      <c r="T26" s="2"/>
      <c r="U26" s="2"/>
    </row>
    <row r="27" spans="1:21">
      <c r="A27" s="72" t="str">
        <f t="shared" si="6"/>
        <v/>
      </c>
      <c r="B27" s="94"/>
      <c r="C27" s="95"/>
      <c r="D27" s="95"/>
      <c r="E27" s="95"/>
      <c r="F27" s="90"/>
      <c r="G27" s="76" t="str">
        <f t="shared" si="0"/>
        <v/>
      </c>
      <c r="H27" s="91" t="str">
        <f>IF(K27&lt;&gt;"",MAX(H26:H$113)+1,"")</f>
        <v/>
      </c>
      <c r="I27" s="88"/>
      <c r="J27" s="92" t="str">
        <f>IF(I27&lt;&gt;"",MAX(J26:J$113)+1,"")</f>
        <v/>
      </c>
      <c r="K27" s="79"/>
      <c r="L27" s="80"/>
      <c r="M27" s="81"/>
      <c r="N27" s="97">
        <f t="shared" si="1"/>
        <v>0</v>
      </c>
      <c r="O27" s="83">
        <f t="shared" si="2"/>
        <v>0</v>
      </c>
      <c r="P27" s="2" t="str">
        <f t="shared" si="3"/>
        <v/>
      </c>
      <c r="Q27" s="85" t="str">
        <f t="shared" si="4"/>
        <v/>
      </c>
      <c r="R27" s="86">
        <f t="shared" si="5"/>
        <v>0</v>
      </c>
      <c r="S27" s="87"/>
      <c r="T27" s="2"/>
      <c r="U27" s="2"/>
    </row>
    <row r="28" spans="1:21">
      <c r="A28" s="72" t="str">
        <f t="shared" si="6"/>
        <v/>
      </c>
      <c r="B28" s="94"/>
      <c r="C28" s="95"/>
      <c r="D28" s="95"/>
      <c r="E28" s="95"/>
      <c r="F28" s="100"/>
      <c r="G28" s="76" t="str">
        <f t="shared" si="0"/>
        <v/>
      </c>
      <c r="H28" s="91" t="str">
        <f>IF(K28&lt;&gt;"",MAX(H27:H$113)+1,"")</f>
        <v/>
      </c>
      <c r="I28" s="98"/>
      <c r="J28" s="92" t="str">
        <f>IF(I28&lt;&gt;"",MAX(J27:J$113)+1,"")</f>
        <v/>
      </c>
      <c r="K28" s="79"/>
      <c r="L28" s="80"/>
      <c r="M28" s="81"/>
      <c r="N28" s="97">
        <f t="shared" si="1"/>
        <v>0</v>
      </c>
      <c r="O28" s="83">
        <f t="shared" si="2"/>
        <v>0</v>
      </c>
      <c r="P28" s="2" t="str">
        <f t="shared" si="3"/>
        <v/>
      </c>
      <c r="Q28" s="85" t="str">
        <f t="shared" si="4"/>
        <v/>
      </c>
      <c r="R28" s="86">
        <f t="shared" si="5"/>
        <v>0</v>
      </c>
      <c r="S28" s="87"/>
      <c r="T28" s="2"/>
      <c r="U28" s="2"/>
    </row>
    <row r="29" spans="1:21">
      <c r="A29" s="72" t="str">
        <f t="shared" si="6"/>
        <v/>
      </c>
      <c r="B29" s="94"/>
      <c r="C29" s="95"/>
      <c r="D29" s="95"/>
      <c r="E29" s="95"/>
      <c r="F29" s="90"/>
      <c r="G29" s="76" t="str">
        <f t="shared" si="0"/>
        <v/>
      </c>
      <c r="H29" s="91" t="str">
        <f>IF(K29&lt;&gt;"",MAX(H28:H$113)+1,"")</f>
        <v/>
      </c>
      <c r="I29" s="88"/>
      <c r="J29" s="92" t="str">
        <f>IF(I29&lt;&gt;"",MAX(J28:J$113)+1,"")</f>
        <v/>
      </c>
      <c r="K29" s="79"/>
      <c r="L29" s="80"/>
      <c r="M29" s="81"/>
      <c r="N29" s="97">
        <f t="shared" si="1"/>
        <v>0</v>
      </c>
      <c r="O29" s="83">
        <f t="shared" si="2"/>
        <v>0</v>
      </c>
      <c r="P29" s="2" t="str">
        <f t="shared" si="3"/>
        <v/>
      </c>
      <c r="Q29" s="85" t="str">
        <f t="shared" si="4"/>
        <v/>
      </c>
      <c r="R29" s="86">
        <f t="shared" si="5"/>
        <v>0</v>
      </c>
      <c r="S29" s="87"/>
      <c r="T29" s="2"/>
      <c r="U29" s="2"/>
    </row>
    <row r="30" spans="1:21">
      <c r="A30" s="72" t="str">
        <f t="shared" si="6"/>
        <v/>
      </c>
      <c r="B30" s="94"/>
      <c r="C30" s="95"/>
      <c r="D30" s="95"/>
      <c r="E30" s="95"/>
      <c r="F30" s="100"/>
      <c r="G30" s="76" t="str">
        <f t="shared" si="0"/>
        <v/>
      </c>
      <c r="H30" s="91" t="str">
        <f>IF(K30&lt;&gt;"",MAX(H29:H$113)+1,"")</f>
        <v/>
      </c>
      <c r="I30" s="98"/>
      <c r="J30" s="92" t="str">
        <f>IF(I30&lt;&gt;"",MAX(J29:J$113)+1,"")</f>
        <v/>
      </c>
      <c r="K30" s="79"/>
      <c r="L30" s="80"/>
      <c r="M30" s="81"/>
      <c r="N30" s="97">
        <f t="shared" si="1"/>
        <v>0</v>
      </c>
      <c r="O30" s="83">
        <f t="shared" si="2"/>
        <v>0</v>
      </c>
      <c r="P30" s="2" t="str">
        <f t="shared" si="3"/>
        <v/>
      </c>
      <c r="Q30" s="85" t="str">
        <f t="shared" si="4"/>
        <v/>
      </c>
      <c r="R30" s="86">
        <f t="shared" si="5"/>
        <v>0</v>
      </c>
      <c r="S30" s="87"/>
      <c r="T30" s="2"/>
      <c r="U30" s="2"/>
    </row>
    <row r="31" spans="1:21">
      <c r="A31" s="72" t="str">
        <f t="shared" si="6"/>
        <v/>
      </c>
      <c r="B31" s="94"/>
      <c r="C31" s="95"/>
      <c r="D31" s="95"/>
      <c r="E31" s="95"/>
      <c r="F31" s="90"/>
      <c r="G31" s="76" t="str">
        <f t="shared" si="0"/>
        <v/>
      </c>
      <c r="H31" s="91" t="str">
        <f>IF(K31&lt;&gt;"",MAX(H30:H$113)+1,"")</f>
        <v/>
      </c>
      <c r="I31" s="88"/>
      <c r="J31" s="92" t="str">
        <f>IF(I31&lt;&gt;"",MAX(J30:J$113)+1,"")</f>
        <v/>
      </c>
      <c r="K31" s="79"/>
      <c r="L31" s="80"/>
      <c r="M31" s="81"/>
      <c r="N31" s="97">
        <f t="shared" si="1"/>
        <v>0</v>
      </c>
      <c r="O31" s="83">
        <f t="shared" si="2"/>
        <v>0</v>
      </c>
      <c r="P31" s="2" t="str">
        <f t="shared" si="3"/>
        <v/>
      </c>
      <c r="Q31" s="85" t="str">
        <f t="shared" si="4"/>
        <v/>
      </c>
      <c r="R31" s="86">
        <f t="shared" si="5"/>
        <v>0</v>
      </c>
      <c r="S31" s="87"/>
      <c r="T31" s="2"/>
      <c r="U31" s="2"/>
    </row>
    <row r="32" spans="1:21">
      <c r="A32" s="72" t="str">
        <f t="shared" si="6"/>
        <v/>
      </c>
      <c r="B32" s="94"/>
      <c r="C32" s="95"/>
      <c r="D32" s="95"/>
      <c r="E32" s="95"/>
      <c r="F32" s="100"/>
      <c r="G32" s="76" t="str">
        <f t="shared" si="0"/>
        <v/>
      </c>
      <c r="H32" s="91" t="str">
        <f>IF(K32&lt;&gt;"",MAX(H31:H$113)+1,"")</f>
        <v/>
      </c>
      <c r="I32" s="98"/>
      <c r="J32" s="92" t="str">
        <f>IF(I32&lt;&gt;"",MAX(J31:J$113)+1,"")</f>
        <v/>
      </c>
      <c r="K32" s="79"/>
      <c r="L32" s="80"/>
      <c r="M32" s="81"/>
      <c r="N32" s="97">
        <f t="shared" si="1"/>
        <v>0</v>
      </c>
      <c r="O32" s="83">
        <f t="shared" si="2"/>
        <v>0</v>
      </c>
      <c r="P32" s="2" t="str">
        <f t="shared" si="3"/>
        <v/>
      </c>
      <c r="Q32" s="85" t="str">
        <f t="shared" si="4"/>
        <v/>
      </c>
      <c r="R32" s="86">
        <f t="shared" si="5"/>
        <v>0</v>
      </c>
      <c r="S32" s="87"/>
      <c r="T32" s="2"/>
      <c r="U32" s="2"/>
    </row>
    <row r="33" spans="1:21">
      <c r="A33" s="72" t="str">
        <f t="shared" si="6"/>
        <v/>
      </c>
      <c r="B33" s="94"/>
      <c r="C33" s="95"/>
      <c r="D33" s="95"/>
      <c r="E33" s="95"/>
      <c r="F33" s="90"/>
      <c r="G33" s="76" t="str">
        <f t="shared" si="0"/>
        <v/>
      </c>
      <c r="H33" s="91" t="str">
        <f>IF(K33&lt;&gt;"",MAX(H32:H$113)+1,"")</f>
        <v/>
      </c>
      <c r="I33" s="88"/>
      <c r="J33" s="92" t="str">
        <f>IF(I33&lt;&gt;"",MAX(J32:J$113)+1,"")</f>
        <v/>
      </c>
      <c r="K33" s="79"/>
      <c r="L33" s="80"/>
      <c r="M33" s="81"/>
      <c r="N33" s="97">
        <f t="shared" si="1"/>
        <v>0</v>
      </c>
      <c r="O33" s="83">
        <f t="shared" si="2"/>
        <v>0</v>
      </c>
      <c r="P33" s="2" t="str">
        <f t="shared" si="3"/>
        <v/>
      </c>
      <c r="Q33" s="85" t="str">
        <f t="shared" si="4"/>
        <v/>
      </c>
      <c r="R33" s="86">
        <f t="shared" si="5"/>
        <v>0</v>
      </c>
      <c r="S33" s="87"/>
      <c r="T33" s="2"/>
      <c r="U33" s="2"/>
    </row>
    <row r="34" spans="1:21">
      <c r="A34" s="72" t="str">
        <f t="shared" si="6"/>
        <v/>
      </c>
      <c r="B34" s="94"/>
      <c r="C34" s="95"/>
      <c r="D34" s="95"/>
      <c r="E34" s="95"/>
      <c r="F34" s="100"/>
      <c r="G34" s="76" t="str">
        <f t="shared" si="0"/>
        <v/>
      </c>
      <c r="H34" s="91" t="str">
        <f>IF(K34&lt;&gt;"",MAX(H33:H$113)+1,"")</f>
        <v/>
      </c>
      <c r="I34" s="98"/>
      <c r="J34" s="92" t="str">
        <f>IF(I34&lt;&gt;"",MAX(J33:J$113)+1,"")</f>
        <v/>
      </c>
      <c r="K34" s="79"/>
      <c r="L34" s="80"/>
      <c r="M34" s="81"/>
      <c r="N34" s="97">
        <f t="shared" si="1"/>
        <v>0</v>
      </c>
      <c r="O34" s="83">
        <f t="shared" si="2"/>
        <v>0</v>
      </c>
      <c r="P34" s="2" t="str">
        <f t="shared" si="3"/>
        <v/>
      </c>
      <c r="Q34" s="85" t="str">
        <f t="shared" si="4"/>
        <v/>
      </c>
      <c r="R34" s="86">
        <f t="shared" si="5"/>
        <v>0</v>
      </c>
      <c r="S34" s="87"/>
      <c r="T34" s="2"/>
      <c r="U34" s="2"/>
    </row>
    <row r="35" spans="1:21">
      <c r="A35" s="72" t="str">
        <f t="shared" si="6"/>
        <v/>
      </c>
      <c r="B35" s="94"/>
      <c r="C35" s="95"/>
      <c r="D35" s="95"/>
      <c r="E35" s="95"/>
      <c r="F35" s="90"/>
      <c r="G35" s="76" t="str">
        <f t="shared" si="0"/>
        <v/>
      </c>
      <c r="H35" s="91" t="str">
        <f>IF(K35&lt;&gt;"",MAX(H34:H$113)+1,"")</f>
        <v/>
      </c>
      <c r="I35" s="88"/>
      <c r="J35" s="92" t="str">
        <f>IF(I35&lt;&gt;"",MAX(J34:J$113)+1,"")</f>
        <v/>
      </c>
      <c r="K35" s="79"/>
      <c r="L35" s="80"/>
      <c r="M35" s="81"/>
      <c r="N35" s="97">
        <f t="shared" si="1"/>
        <v>0</v>
      </c>
      <c r="O35" s="83">
        <f t="shared" si="2"/>
        <v>0</v>
      </c>
      <c r="P35" s="2" t="str">
        <f t="shared" si="3"/>
        <v/>
      </c>
      <c r="Q35" s="85" t="str">
        <f t="shared" si="4"/>
        <v/>
      </c>
      <c r="R35" s="86">
        <f t="shared" si="5"/>
        <v>0</v>
      </c>
      <c r="S35" s="87"/>
      <c r="T35" s="2"/>
      <c r="U35" s="2"/>
    </row>
    <row r="36" spans="1:21">
      <c r="A36" s="72" t="str">
        <f t="shared" si="6"/>
        <v/>
      </c>
      <c r="B36" s="94"/>
      <c r="C36" s="95"/>
      <c r="D36" s="95"/>
      <c r="E36" s="95"/>
      <c r="F36" s="96"/>
      <c r="G36" s="76" t="str">
        <f t="shared" si="0"/>
        <v/>
      </c>
      <c r="H36" s="91" t="str">
        <f>IF(K36&lt;&gt;"",MAX(H35:H$113)+1,"")</f>
        <v/>
      </c>
      <c r="I36" s="94"/>
      <c r="J36" s="92" t="str">
        <f>IF(I36&lt;&gt;"",MAX(J35:J$113)+1,"")</f>
        <v/>
      </c>
      <c r="K36" s="79"/>
      <c r="L36" s="80"/>
      <c r="M36" s="81"/>
      <c r="N36" s="97">
        <f t="shared" si="1"/>
        <v>0</v>
      </c>
      <c r="O36" s="83">
        <f t="shared" si="2"/>
        <v>0</v>
      </c>
      <c r="P36" s="2" t="str">
        <f t="shared" si="3"/>
        <v/>
      </c>
      <c r="Q36" s="85" t="str">
        <f t="shared" si="4"/>
        <v/>
      </c>
      <c r="R36" s="86">
        <f t="shared" si="5"/>
        <v>0</v>
      </c>
      <c r="S36" s="87"/>
      <c r="T36" s="2"/>
      <c r="U36" s="2"/>
    </row>
    <row r="37" spans="1:21">
      <c r="A37" s="72" t="str">
        <f t="shared" si="6"/>
        <v/>
      </c>
      <c r="B37" s="94"/>
      <c r="C37" s="95"/>
      <c r="D37" s="95"/>
      <c r="E37" s="95"/>
      <c r="F37" s="96"/>
      <c r="G37" s="76" t="str">
        <f t="shared" si="0"/>
        <v/>
      </c>
      <c r="H37" s="91" t="str">
        <f>IF(K37&lt;&gt;"",MAX(H36:H$113)+1,"")</f>
        <v/>
      </c>
      <c r="I37" s="94"/>
      <c r="J37" s="92" t="str">
        <f>IF(I37&lt;&gt;"",MAX(J36:J$113)+1,"")</f>
        <v/>
      </c>
      <c r="K37" s="79"/>
      <c r="L37" s="80"/>
      <c r="M37" s="81"/>
      <c r="N37" s="97">
        <f t="shared" si="1"/>
        <v>0</v>
      </c>
      <c r="O37" s="83">
        <f t="shared" si="2"/>
        <v>0</v>
      </c>
      <c r="P37" s="2" t="str">
        <f t="shared" si="3"/>
        <v/>
      </c>
      <c r="Q37" s="85" t="str">
        <f t="shared" si="4"/>
        <v/>
      </c>
      <c r="R37" s="86">
        <f t="shared" si="5"/>
        <v>0</v>
      </c>
      <c r="S37" s="87"/>
      <c r="T37" s="2"/>
      <c r="U37" s="2"/>
    </row>
    <row r="38" spans="1:21">
      <c r="A38" s="72" t="str">
        <f t="shared" si="6"/>
        <v/>
      </c>
      <c r="B38" s="94"/>
      <c r="C38" s="95"/>
      <c r="D38" s="95"/>
      <c r="E38" s="95"/>
      <c r="F38" s="96"/>
      <c r="G38" s="76" t="str">
        <f t="shared" si="0"/>
        <v/>
      </c>
      <c r="H38" s="91" t="str">
        <f>IF(K38&lt;&gt;"",MAX(H37:H$113)+1,"")</f>
        <v/>
      </c>
      <c r="I38" s="94"/>
      <c r="J38" s="92" t="str">
        <f>IF(I38&lt;&gt;"",MAX(J37:J$113)+1,"")</f>
        <v/>
      </c>
      <c r="K38" s="79"/>
      <c r="L38" s="80"/>
      <c r="M38" s="81"/>
      <c r="N38" s="97">
        <f t="shared" si="1"/>
        <v>0</v>
      </c>
      <c r="O38" s="83">
        <f t="shared" si="2"/>
        <v>0</v>
      </c>
      <c r="P38" s="2" t="str">
        <f t="shared" si="3"/>
        <v/>
      </c>
      <c r="Q38" s="85" t="str">
        <f t="shared" si="4"/>
        <v/>
      </c>
      <c r="R38" s="86">
        <f t="shared" si="5"/>
        <v>0</v>
      </c>
      <c r="S38" s="87"/>
      <c r="T38" s="2"/>
      <c r="U38" s="2"/>
    </row>
    <row r="39" spans="1:21">
      <c r="A39" s="72" t="str">
        <f t="shared" si="6"/>
        <v/>
      </c>
      <c r="B39" s="94"/>
      <c r="C39" s="95"/>
      <c r="D39" s="95"/>
      <c r="E39" s="95"/>
      <c r="F39" s="96"/>
      <c r="G39" s="76" t="str">
        <f t="shared" si="0"/>
        <v/>
      </c>
      <c r="H39" s="91" t="str">
        <f>IF(K39&lt;&gt;"",MAX(H38:H$113)+1,"")</f>
        <v/>
      </c>
      <c r="I39" s="94"/>
      <c r="J39" s="92" t="str">
        <f>IF(I39&lt;&gt;"",MAX(J38:J$113)+1,"")</f>
        <v/>
      </c>
      <c r="K39" s="79"/>
      <c r="L39" s="80"/>
      <c r="M39" s="81"/>
      <c r="N39" s="97">
        <f t="shared" si="1"/>
        <v>0</v>
      </c>
      <c r="O39" s="83">
        <f t="shared" si="2"/>
        <v>0</v>
      </c>
      <c r="P39" s="2" t="str">
        <f t="shared" si="3"/>
        <v/>
      </c>
      <c r="Q39" s="85" t="str">
        <f t="shared" si="4"/>
        <v/>
      </c>
      <c r="R39" s="86">
        <f t="shared" si="5"/>
        <v>0</v>
      </c>
      <c r="S39" s="87"/>
      <c r="T39" s="2"/>
      <c r="U39" s="2"/>
    </row>
    <row r="40" spans="1:21">
      <c r="A40" s="72" t="str">
        <f t="shared" si="6"/>
        <v/>
      </c>
      <c r="B40" s="94"/>
      <c r="C40" s="95"/>
      <c r="D40" s="95"/>
      <c r="E40" s="95"/>
      <c r="F40" s="96"/>
      <c r="G40" s="76" t="str">
        <f t="shared" si="0"/>
        <v/>
      </c>
      <c r="H40" s="91" t="str">
        <f>IF(K40&lt;&gt;"",MAX(H39:H$113)+1,"")</f>
        <v/>
      </c>
      <c r="I40" s="94"/>
      <c r="J40" s="92" t="str">
        <f>IF(I40&lt;&gt;"",MAX(J39:J$113)+1,"")</f>
        <v/>
      </c>
      <c r="K40" s="79"/>
      <c r="L40" s="80"/>
      <c r="M40" s="81"/>
      <c r="N40" s="97">
        <f t="shared" si="1"/>
        <v>0</v>
      </c>
      <c r="O40" s="83">
        <f t="shared" si="2"/>
        <v>0</v>
      </c>
      <c r="P40" s="2" t="str">
        <f t="shared" si="3"/>
        <v/>
      </c>
      <c r="Q40" s="85" t="str">
        <f t="shared" si="4"/>
        <v/>
      </c>
      <c r="R40" s="86">
        <f t="shared" si="5"/>
        <v>0</v>
      </c>
      <c r="S40" s="87"/>
      <c r="T40" s="2"/>
      <c r="U40" s="2"/>
    </row>
    <row r="41" spans="1:21">
      <c r="A41" s="72" t="str">
        <f t="shared" si="6"/>
        <v/>
      </c>
      <c r="B41" s="94"/>
      <c r="C41" s="95"/>
      <c r="D41" s="95"/>
      <c r="E41" s="95"/>
      <c r="F41" s="96"/>
      <c r="G41" s="76" t="str">
        <f t="shared" si="0"/>
        <v/>
      </c>
      <c r="H41" s="91" t="str">
        <f>IF(K41&lt;&gt;"",MAX(H40:H$113)+1,"")</f>
        <v/>
      </c>
      <c r="I41" s="94"/>
      <c r="J41" s="92" t="str">
        <f>IF(I41&lt;&gt;"",MAX(J40:J$113)+1,"")</f>
        <v/>
      </c>
      <c r="K41" s="79"/>
      <c r="L41" s="80"/>
      <c r="M41" s="81"/>
      <c r="N41" s="97">
        <f t="shared" si="1"/>
        <v>0</v>
      </c>
      <c r="O41" s="83">
        <f t="shared" si="2"/>
        <v>0</v>
      </c>
      <c r="P41" s="2" t="str">
        <f t="shared" si="3"/>
        <v/>
      </c>
      <c r="Q41" s="85" t="str">
        <f t="shared" si="4"/>
        <v/>
      </c>
      <c r="R41" s="86">
        <f t="shared" si="5"/>
        <v>0</v>
      </c>
      <c r="S41" s="87"/>
      <c r="T41" s="2"/>
      <c r="U41" s="2"/>
    </row>
    <row r="42" spans="1:21">
      <c r="A42" s="72" t="str">
        <f t="shared" si="6"/>
        <v/>
      </c>
      <c r="B42" s="94"/>
      <c r="C42" s="95"/>
      <c r="D42" s="95"/>
      <c r="E42" s="95"/>
      <c r="F42" s="96"/>
      <c r="G42" s="76" t="str">
        <f t="shared" si="0"/>
        <v/>
      </c>
      <c r="H42" s="91" t="str">
        <f>IF(K42&lt;&gt;"",MAX(H41:H$113)+1,"")</f>
        <v/>
      </c>
      <c r="I42" s="94"/>
      <c r="J42" s="92" t="str">
        <f>IF(I42&lt;&gt;"",MAX(J41:J$113)+1,"")</f>
        <v/>
      </c>
      <c r="K42" s="79"/>
      <c r="L42" s="80"/>
      <c r="M42" s="81"/>
      <c r="N42" s="97">
        <f t="shared" si="1"/>
        <v>0</v>
      </c>
      <c r="O42" s="83">
        <f t="shared" si="2"/>
        <v>0</v>
      </c>
      <c r="P42" s="2" t="str">
        <f t="shared" si="3"/>
        <v/>
      </c>
      <c r="Q42" s="85" t="str">
        <f t="shared" si="4"/>
        <v/>
      </c>
      <c r="R42" s="86">
        <f t="shared" si="5"/>
        <v>0</v>
      </c>
      <c r="S42" s="87"/>
      <c r="T42" s="2"/>
      <c r="U42" s="2"/>
    </row>
    <row r="43" spans="1:21">
      <c r="A43" s="72" t="str">
        <f t="shared" si="6"/>
        <v/>
      </c>
      <c r="B43" s="94"/>
      <c r="C43" s="95"/>
      <c r="D43" s="95"/>
      <c r="E43" s="95"/>
      <c r="F43" s="96"/>
      <c r="G43" s="76" t="str">
        <f t="shared" si="0"/>
        <v/>
      </c>
      <c r="H43" s="91" t="str">
        <f>IF(K43&lt;&gt;"",MAX(H42:H$113)+1,"")</f>
        <v/>
      </c>
      <c r="I43" s="94"/>
      <c r="J43" s="92" t="str">
        <f>IF(I43&lt;&gt;"",MAX(J42:J$113)+1,"")</f>
        <v/>
      </c>
      <c r="K43" s="79"/>
      <c r="L43" s="80"/>
      <c r="M43" s="81"/>
      <c r="N43" s="97">
        <f t="shared" si="1"/>
        <v>0</v>
      </c>
      <c r="O43" s="83">
        <f t="shared" si="2"/>
        <v>0</v>
      </c>
      <c r="P43" s="2" t="str">
        <f t="shared" si="3"/>
        <v/>
      </c>
      <c r="Q43" s="85" t="str">
        <f t="shared" si="4"/>
        <v/>
      </c>
      <c r="R43" s="86">
        <f t="shared" si="5"/>
        <v>0</v>
      </c>
      <c r="S43" s="87"/>
      <c r="T43" s="2"/>
      <c r="U43" s="2"/>
    </row>
    <row r="44" spans="1:21">
      <c r="A44" s="72" t="str">
        <f t="shared" si="6"/>
        <v/>
      </c>
      <c r="B44" s="94"/>
      <c r="C44" s="95"/>
      <c r="D44" s="95"/>
      <c r="E44" s="95"/>
      <c r="F44" s="96"/>
      <c r="G44" s="76" t="str">
        <f t="shared" si="0"/>
        <v/>
      </c>
      <c r="H44" s="91" t="str">
        <f>IF(K44&lt;&gt;"",MAX(H43:H$113)+1,"")</f>
        <v/>
      </c>
      <c r="I44" s="94"/>
      <c r="J44" s="92" t="str">
        <f>IF(I44&lt;&gt;"",MAX(J43:J$113)+1,"")</f>
        <v/>
      </c>
      <c r="K44" s="79"/>
      <c r="L44" s="80"/>
      <c r="M44" s="81"/>
      <c r="N44" s="97">
        <f t="shared" si="1"/>
        <v>0</v>
      </c>
      <c r="O44" s="83">
        <f t="shared" ref="O44:O74" si="7">IFERROR(IF(F44="",(SUM(K44:L44)*$K$192/100)+(1.3*N44/100),IF(F44&lt;&gt;"",((G44*$K$193)+$K$192)*SUM(K44:L44)/100+($K$192*N44)/100,)),"")</f>
        <v>0</v>
      </c>
      <c r="P44" s="2" t="str">
        <f t="shared" si="3"/>
        <v/>
      </c>
      <c r="Q44" s="85" t="str">
        <f t="shared" si="4"/>
        <v/>
      </c>
      <c r="R44" s="86">
        <f t="shared" si="5"/>
        <v>0</v>
      </c>
      <c r="S44" s="87"/>
      <c r="T44" s="2"/>
      <c r="U44" s="2"/>
    </row>
    <row r="45" spans="1:21">
      <c r="A45" s="72" t="str">
        <f t="shared" si="6"/>
        <v/>
      </c>
      <c r="B45" s="94"/>
      <c r="C45" s="95"/>
      <c r="D45" s="95"/>
      <c r="E45" s="95"/>
      <c r="F45" s="96"/>
      <c r="G45" s="76" t="str">
        <f t="shared" si="0"/>
        <v/>
      </c>
      <c r="H45" s="91" t="str">
        <f>IF(K45&lt;&gt;"",MAX(H44:H$113)+1,"")</f>
        <v/>
      </c>
      <c r="I45" s="94"/>
      <c r="J45" s="92" t="str">
        <f>IF(I45&lt;&gt;"",MAX(J44:J$113)+1,"")</f>
        <v/>
      </c>
      <c r="K45" s="79"/>
      <c r="L45" s="80"/>
      <c r="M45" s="81"/>
      <c r="N45" s="97">
        <f t="shared" si="1"/>
        <v>0</v>
      </c>
      <c r="O45" s="83">
        <f t="shared" si="7"/>
        <v>0</v>
      </c>
      <c r="P45" s="2" t="str">
        <f t="shared" si="3"/>
        <v/>
      </c>
      <c r="Q45" s="85" t="str">
        <f t="shared" si="4"/>
        <v/>
      </c>
      <c r="R45" s="86">
        <f t="shared" si="5"/>
        <v>0</v>
      </c>
      <c r="S45" s="87"/>
      <c r="T45" s="2"/>
      <c r="U45" s="2"/>
    </row>
    <row r="46" spans="1:21">
      <c r="A46" s="72" t="str">
        <f t="shared" si="6"/>
        <v/>
      </c>
      <c r="B46" s="94"/>
      <c r="C46" s="95"/>
      <c r="D46" s="95"/>
      <c r="E46" s="95"/>
      <c r="F46" s="96"/>
      <c r="G46" s="76" t="str">
        <f t="shared" si="0"/>
        <v/>
      </c>
      <c r="H46" s="91" t="str">
        <f>IF(K46&lt;&gt;"",MAX(H45:H$113)+1,"")</f>
        <v/>
      </c>
      <c r="I46" s="94"/>
      <c r="J46" s="92" t="str">
        <f>IF(I46&lt;&gt;"",MAX(J45:J$113)+1,"")</f>
        <v/>
      </c>
      <c r="K46" s="79"/>
      <c r="L46" s="80"/>
      <c r="M46" s="81"/>
      <c r="N46" s="97">
        <f t="shared" si="1"/>
        <v>0</v>
      </c>
      <c r="O46" s="83">
        <f t="shared" si="7"/>
        <v>0</v>
      </c>
      <c r="P46" s="2" t="str">
        <f t="shared" si="3"/>
        <v/>
      </c>
      <c r="Q46" s="85" t="str">
        <f t="shared" si="4"/>
        <v/>
      </c>
      <c r="R46" s="86">
        <f t="shared" si="5"/>
        <v>0</v>
      </c>
      <c r="S46" s="87"/>
      <c r="T46" s="2"/>
      <c r="U46" s="2"/>
    </row>
    <row r="47" spans="1:21">
      <c r="A47" s="72" t="str">
        <f t="shared" si="6"/>
        <v/>
      </c>
      <c r="B47" s="94"/>
      <c r="C47" s="95"/>
      <c r="D47" s="95"/>
      <c r="E47" s="95"/>
      <c r="F47" s="96"/>
      <c r="G47" s="76" t="str">
        <f t="shared" si="0"/>
        <v/>
      </c>
      <c r="H47" s="91" t="str">
        <f>IF(K47&lt;&gt;"",MAX(H46:H$113)+1,"")</f>
        <v/>
      </c>
      <c r="I47" s="94"/>
      <c r="J47" s="92" t="str">
        <f>IF(I47&lt;&gt;"",MAX(J46:J$113)+1,"")</f>
        <v/>
      </c>
      <c r="K47" s="79"/>
      <c r="L47" s="80"/>
      <c r="M47" s="81"/>
      <c r="N47" s="97">
        <f t="shared" si="1"/>
        <v>0</v>
      </c>
      <c r="O47" s="83">
        <f t="shared" si="7"/>
        <v>0</v>
      </c>
      <c r="P47" s="2" t="str">
        <f t="shared" si="3"/>
        <v/>
      </c>
      <c r="Q47" s="85" t="str">
        <f t="shared" si="4"/>
        <v/>
      </c>
      <c r="R47" s="86">
        <f t="shared" si="5"/>
        <v>0</v>
      </c>
      <c r="S47" s="87"/>
      <c r="T47" s="2"/>
      <c r="U47" s="2"/>
    </row>
    <row r="48" spans="1:21">
      <c r="A48" s="72" t="str">
        <f t="shared" si="6"/>
        <v/>
      </c>
      <c r="B48" s="94"/>
      <c r="C48" s="95"/>
      <c r="D48" s="95"/>
      <c r="E48" s="95"/>
      <c r="F48" s="96"/>
      <c r="G48" s="76" t="str">
        <f t="shared" si="0"/>
        <v/>
      </c>
      <c r="H48" s="91" t="str">
        <f>IF(K48&lt;&gt;"",MAX(H47:H$113)+1,"")</f>
        <v/>
      </c>
      <c r="I48" s="94"/>
      <c r="J48" s="92" t="str">
        <f>IF(I48&lt;&gt;"",MAX(J47:J$113)+1,"")</f>
        <v/>
      </c>
      <c r="K48" s="79"/>
      <c r="L48" s="80"/>
      <c r="M48" s="81"/>
      <c r="N48" s="97">
        <f t="shared" si="1"/>
        <v>0</v>
      </c>
      <c r="O48" s="83">
        <f t="shared" si="7"/>
        <v>0</v>
      </c>
      <c r="P48" s="2" t="str">
        <f t="shared" si="3"/>
        <v/>
      </c>
      <c r="Q48" s="85" t="str">
        <f t="shared" si="4"/>
        <v/>
      </c>
      <c r="R48" s="86">
        <f t="shared" si="5"/>
        <v>0</v>
      </c>
      <c r="S48" s="87"/>
      <c r="T48" s="2"/>
      <c r="U48" s="2"/>
    </row>
    <row r="49" spans="1:21">
      <c r="A49" s="72" t="str">
        <f t="shared" si="6"/>
        <v/>
      </c>
      <c r="B49" s="94"/>
      <c r="C49" s="95"/>
      <c r="D49" s="95"/>
      <c r="E49" s="95"/>
      <c r="F49" s="96"/>
      <c r="G49" s="76" t="str">
        <f t="shared" si="0"/>
        <v/>
      </c>
      <c r="H49" s="91" t="str">
        <f>IF(K49&lt;&gt;"",MAX(H48:H$113)+1,"")</f>
        <v/>
      </c>
      <c r="I49" s="94"/>
      <c r="J49" s="92" t="str">
        <f>IF(I49&lt;&gt;"",MAX(J48:J$113)+1,"")</f>
        <v/>
      </c>
      <c r="K49" s="79"/>
      <c r="L49" s="80"/>
      <c r="M49" s="81"/>
      <c r="N49" s="97">
        <f t="shared" si="1"/>
        <v>0</v>
      </c>
      <c r="O49" s="83">
        <f t="shared" si="7"/>
        <v>0</v>
      </c>
      <c r="P49" s="2" t="str">
        <f t="shared" si="3"/>
        <v/>
      </c>
      <c r="Q49" s="85" t="str">
        <f t="shared" si="4"/>
        <v/>
      </c>
      <c r="R49" s="86">
        <f t="shared" si="5"/>
        <v>0</v>
      </c>
      <c r="S49" s="87"/>
      <c r="T49" s="2"/>
      <c r="U49" s="2"/>
    </row>
    <row r="50" spans="1:21">
      <c r="A50" s="72" t="str">
        <f t="shared" si="6"/>
        <v/>
      </c>
      <c r="B50" s="94"/>
      <c r="C50" s="95"/>
      <c r="D50" s="95"/>
      <c r="E50" s="95"/>
      <c r="F50" s="96"/>
      <c r="G50" s="76" t="str">
        <f t="shared" si="0"/>
        <v/>
      </c>
      <c r="H50" s="91" t="str">
        <f>IF(K50&lt;&gt;"",MAX(H49:H$113)+1,"")</f>
        <v/>
      </c>
      <c r="I50" s="94"/>
      <c r="J50" s="92" t="str">
        <f>IF(I50&lt;&gt;"",MAX(J49:J$113)+1,"")</f>
        <v/>
      </c>
      <c r="K50" s="79"/>
      <c r="L50" s="80"/>
      <c r="M50" s="81"/>
      <c r="N50" s="97">
        <f t="shared" si="1"/>
        <v>0</v>
      </c>
      <c r="O50" s="83">
        <f t="shared" si="7"/>
        <v>0</v>
      </c>
      <c r="P50" s="2" t="str">
        <f t="shared" si="3"/>
        <v/>
      </c>
      <c r="Q50" s="85" t="str">
        <f t="shared" si="4"/>
        <v/>
      </c>
      <c r="R50" s="86">
        <f t="shared" si="5"/>
        <v>0</v>
      </c>
      <c r="S50" s="87"/>
      <c r="T50" s="2"/>
      <c r="U50" s="2"/>
    </row>
    <row r="51" spans="1:21">
      <c r="A51" s="72" t="str">
        <f t="shared" si="6"/>
        <v/>
      </c>
      <c r="B51" s="94"/>
      <c r="C51" s="95"/>
      <c r="D51" s="95"/>
      <c r="E51" s="95"/>
      <c r="F51" s="96"/>
      <c r="G51" s="76" t="str">
        <f t="shared" si="0"/>
        <v/>
      </c>
      <c r="H51" s="91" t="str">
        <f>IF(K51&lt;&gt;"",MAX(H50:H$113)+1,"")</f>
        <v/>
      </c>
      <c r="I51" s="94"/>
      <c r="J51" s="92" t="str">
        <f>IF(I51&lt;&gt;"",MAX(J50:J$113)+1,"")</f>
        <v/>
      </c>
      <c r="K51" s="79"/>
      <c r="L51" s="80"/>
      <c r="M51" s="81"/>
      <c r="N51" s="97">
        <f t="shared" si="1"/>
        <v>0</v>
      </c>
      <c r="O51" s="83">
        <f t="shared" si="7"/>
        <v>0</v>
      </c>
      <c r="P51" s="2" t="str">
        <f t="shared" si="3"/>
        <v/>
      </c>
      <c r="Q51" s="85" t="str">
        <f t="shared" si="4"/>
        <v/>
      </c>
      <c r="R51" s="86">
        <f t="shared" si="5"/>
        <v>0</v>
      </c>
      <c r="S51" s="87"/>
      <c r="T51" s="2"/>
      <c r="U51" s="2"/>
    </row>
    <row r="52" spans="1:21">
      <c r="A52" s="72" t="str">
        <f t="shared" si="6"/>
        <v/>
      </c>
      <c r="B52" s="94"/>
      <c r="C52" s="95"/>
      <c r="D52" s="95"/>
      <c r="E52" s="95"/>
      <c r="F52" s="96"/>
      <c r="G52" s="76" t="str">
        <f t="shared" si="0"/>
        <v/>
      </c>
      <c r="H52" s="91" t="str">
        <f>IF(K52&lt;&gt;"",MAX(H51:H$113)+1,"")</f>
        <v/>
      </c>
      <c r="I52" s="94"/>
      <c r="J52" s="92" t="str">
        <f>IF(I52&lt;&gt;"",MAX(J51:J$113)+1,"")</f>
        <v/>
      </c>
      <c r="K52" s="79"/>
      <c r="L52" s="80"/>
      <c r="M52" s="81"/>
      <c r="N52" s="97">
        <f t="shared" si="1"/>
        <v>0</v>
      </c>
      <c r="O52" s="83">
        <f t="shared" si="7"/>
        <v>0</v>
      </c>
      <c r="P52" s="2" t="str">
        <f t="shared" si="3"/>
        <v/>
      </c>
      <c r="Q52" s="85" t="str">
        <f t="shared" si="4"/>
        <v/>
      </c>
      <c r="R52" s="86">
        <f t="shared" si="5"/>
        <v>0</v>
      </c>
      <c r="S52" s="87"/>
      <c r="T52" s="2"/>
      <c r="U52" s="2"/>
    </row>
    <row r="53" spans="1:21">
      <c r="A53" s="72" t="str">
        <f t="shared" si="6"/>
        <v/>
      </c>
      <c r="B53" s="94"/>
      <c r="C53" s="95"/>
      <c r="D53" s="95"/>
      <c r="E53" s="95"/>
      <c r="F53" s="96"/>
      <c r="G53" s="76" t="str">
        <f t="shared" si="0"/>
        <v/>
      </c>
      <c r="H53" s="91" t="str">
        <f>IF(K53&lt;&gt;"",MAX(H52:H$113)+1,"")</f>
        <v/>
      </c>
      <c r="I53" s="94"/>
      <c r="J53" s="92" t="str">
        <f>IF(I53&lt;&gt;"",MAX(J52:J$113)+1,"")</f>
        <v/>
      </c>
      <c r="K53" s="79"/>
      <c r="L53" s="80"/>
      <c r="M53" s="81"/>
      <c r="N53" s="97">
        <f t="shared" si="1"/>
        <v>0</v>
      </c>
      <c r="O53" s="83">
        <f t="shared" si="7"/>
        <v>0</v>
      </c>
      <c r="P53" s="2" t="str">
        <f t="shared" si="3"/>
        <v/>
      </c>
      <c r="Q53" s="85" t="str">
        <f t="shared" si="4"/>
        <v/>
      </c>
      <c r="R53" s="86">
        <f t="shared" si="5"/>
        <v>0</v>
      </c>
      <c r="S53" s="87"/>
      <c r="T53" s="2"/>
      <c r="U53" s="2"/>
    </row>
    <row r="54" spans="1:21">
      <c r="A54" s="72" t="str">
        <f t="shared" si="6"/>
        <v/>
      </c>
      <c r="B54" s="94"/>
      <c r="C54" s="95"/>
      <c r="D54" s="95"/>
      <c r="E54" s="95"/>
      <c r="F54" s="96"/>
      <c r="G54" s="76" t="str">
        <f t="shared" si="0"/>
        <v/>
      </c>
      <c r="H54" s="91" t="str">
        <f>IF(K54&lt;&gt;"",MAX(H53:H$113)+1,"")</f>
        <v/>
      </c>
      <c r="I54" s="94"/>
      <c r="J54" s="92" t="str">
        <f>IF(I54&lt;&gt;"",MAX(J53:J$113)+1,"")</f>
        <v/>
      </c>
      <c r="K54" s="79"/>
      <c r="L54" s="80"/>
      <c r="M54" s="81"/>
      <c r="N54" s="97">
        <f t="shared" si="1"/>
        <v>0</v>
      </c>
      <c r="O54" s="83">
        <f t="shared" si="7"/>
        <v>0</v>
      </c>
      <c r="P54" s="2" t="str">
        <f t="shared" si="3"/>
        <v/>
      </c>
      <c r="Q54" s="85" t="str">
        <f t="shared" si="4"/>
        <v/>
      </c>
      <c r="R54" s="86">
        <f t="shared" si="5"/>
        <v>0</v>
      </c>
      <c r="S54" s="87"/>
      <c r="T54" s="2"/>
      <c r="U54" s="2"/>
    </row>
    <row r="55" spans="1:21">
      <c r="A55" s="72" t="str">
        <f t="shared" si="6"/>
        <v/>
      </c>
      <c r="B55" s="94"/>
      <c r="C55" s="95"/>
      <c r="D55" s="95"/>
      <c r="E55" s="95"/>
      <c r="F55" s="96"/>
      <c r="G55" s="76" t="str">
        <f t="shared" si="0"/>
        <v/>
      </c>
      <c r="H55" s="91" t="str">
        <f>IF(K55&lt;&gt;"",MAX(H54:H$113)+1,"")</f>
        <v/>
      </c>
      <c r="I55" s="94"/>
      <c r="J55" s="92" t="str">
        <f>IF(I55&lt;&gt;"",MAX(J54:J$113)+1,"")</f>
        <v/>
      </c>
      <c r="K55" s="79"/>
      <c r="L55" s="80"/>
      <c r="M55" s="81"/>
      <c r="N55" s="97">
        <f t="shared" si="1"/>
        <v>0</v>
      </c>
      <c r="O55" s="83">
        <f t="shared" si="7"/>
        <v>0</v>
      </c>
      <c r="P55" s="2" t="str">
        <f t="shared" si="3"/>
        <v/>
      </c>
      <c r="Q55" s="85" t="str">
        <f t="shared" si="4"/>
        <v/>
      </c>
      <c r="R55" s="86">
        <f t="shared" si="5"/>
        <v>0</v>
      </c>
      <c r="S55" s="87"/>
      <c r="T55" s="2"/>
      <c r="U55" s="2"/>
    </row>
    <row r="56" spans="1:21">
      <c r="A56" s="72" t="str">
        <f t="shared" si="6"/>
        <v/>
      </c>
      <c r="B56" s="94"/>
      <c r="C56" s="95"/>
      <c r="D56" s="95"/>
      <c r="E56" s="95"/>
      <c r="F56" s="96"/>
      <c r="G56" s="76" t="str">
        <f t="shared" si="0"/>
        <v/>
      </c>
      <c r="H56" s="91" t="str">
        <f>IF(K56&lt;&gt;"",MAX(H55:H$113)+1,"")</f>
        <v/>
      </c>
      <c r="I56" s="94"/>
      <c r="J56" s="92" t="str">
        <f>IF(I56&lt;&gt;"",MAX(J55:J$113)+1,"")</f>
        <v/>
      </c>
      <c r="K56" s="79"/>
      <c r="L56" s="80"/>
      <c r="M56" s="81"/>
      <c r="N56" s="97">
        <f t="shared" si="1"/>
        <v>0</v>
      </c>
      <c r="O56" s="83">
        <f t="shared" si="7"/>
        <v>0</v>
      </c>
      <c r="P56" s="2" t="str">
        <f t="shared" si="3"/>
        <v/>
      </c>
      <c r="Q56" s="85" t="str">
        <f t="shared" si="4"/>
        <v/>
      </c>
      <c r="R56" s="86">
        <f t="shared" si="5"/>
        <v>0</v>
      </c>
      <c r="S56" s="87"/>
      <c r="T56" s="2"/>
      <c r="U56" s="2"/>
    </row>
    <row r="57" spans="1:21">
      <c r="A57" s="72" t="str">
        <f t="shared" si="6"/>
        <v/>
      </c>
      <c r="B57" s="94"/>
      <c r="C57" s="95"/>
      <c r="D57" s="95"/>
      <c r="E57" s="95"/>
      <c r="F57" s="96"/>
      <c r="G57" s="76" t="str">
        <f t="shared" si="0"/>
        <v/>
      </c>
      <c r="H57" s="91" t="str">
        <f>IF(K57&lt;&gt;"",MAX(H56:H$113)+1,"")</f>
        <v/>
      </c>
      <c r="I57" s="94"/>
      <c r="J57" s="92" t="str">
        <f>IF(I57&lt;&gt;"",MAX(J56:J$113)+1,"")</f>
        <v/>
      </c>
      <c r="K57" s="79"/>
      <c r="L57" s="80"/>
      <c r="M57" s="81"/>
      <c r="N57" s="97">
        <f t="shared" si="1"/>
        <v>0</v>
      </c>
      <c r="O57" s="83">
        <f t="shared" si="7"/>
        <v>0</v>
      </c>
      <c r="P57" s="2" t="str">
        <f t="shared" si="3"/>
        <v/>
      </c>
      <c r="Q57" s="85" t="str">
        <f t="shared" si="4"/>
        <v/>
      </c>
      <c r="R57" s="86">
        <f t="shared" si="5"/>
        <v>0</v>
      </c>
      <c r="S57" s="87"/>
      <c r="T57" s="2"/>
      <c r="U57" s="2"/>
    </row>
    <row r="58" spans="1:21">
      <c r="A58" s="72" t="str">
        <f t="shared" si="6"/>
        <v/>
      </c>
      <c r="B58" s="94"/>
      <c r="C58" s="95"/>
      <c r="D58" s="95"/>
      <c r="E58" s="95"/>
      <c r="F58" s="96"/>
      <c r="G58" s="76" t="str">
        <f t="shared" si="0"/>
        <v/>
      </c>
      <c r="H58" s="91" t="str">
        <f>IF(K58&lt;&gt;"",MAX(H57:H$113)+1,"")</f>
        <v/>
      </c>
      <c r="I58" s="94"/>
      <c r="J58" s="92" t="str">
        <f>IF(I58&lt;&gt;"",MAX(J57:J$113)+1,"")</f>
        <v/>
      </c>
      <c r="K58" s="79"/>
      <c r="L58" s="80"/>
      <c r="M58" s="81"/>
      <c r="N58" s="97">
        <f t="shared" si="1"/>
        <v>0</v>
      </c>
      <c r="O58" s="83">
        <f t="shared" si="7"/>
        <v>0</v>
      </c>
      <c r="P58" s="2" t="str">
        <f t="shared" si="3"/>
        <v/>
      </c>
      <c r="Q58" s="85" t="str">
        <f t="shared" si="4"/>
        <v/>
      </c>
      <c r="R58" s="86">
        <f t="shared" si="5"/>
        <v>0</v>
      </c>
      <c r="S58" s="87"/>
      <c r="T58" s="2"/>
      <c r="U58" s="2"/>
    </row>
    <row r="59" spans="1:21">
      <c r="A59" s="72" t="str">
        <f t="shared" si="6"/>
        <v/>
      </c>
      <c r="B59" s="94"/>
      <c r="C59" s="95"/>
      <c r="D59" s="95"/>
      <c r="E59" s="95"/>
      <c r="F59" s="96"/>
      <c r="G59" s="76" t="str">
        <f t="shared" si="0"/>
        <v/>
      </c>
      <c r="H59" s="91" t="str">
        <f>IF(K59&lt;&gt;"",MAX(H58:H$113)+1,"")</f>
        <v/>
      </c>
      <c r="I59" s="94"/>
      <c r="J59" s="92" t="str">
        <f>IF(I59&lt;&gt;"",MAX(J58:J$113)+1,"")</f>
        <v/>
      </c>
      <c r="K59" s="79"/>
      <c r="L59" s="80"/>
      <c r="M59" s="81"/>
      <c r="N59" s="97">
        <f t="shared" si="1"/>
        <v>0</v>
      </c>
      <c r="O59" s="83">
        <f t="shared" si="7"/>
        <v>0</v>
      </c>
      <c r="P59" s="2" t="str">
        <f t="shared" si="3"/>
        <v/>
      </c>
      <c r="Q59" s="85" t="str">
        <f t="shared" si="4"/>
        <v/>
      </c>
      <c r="R59" s="86">
        <f t="shared" si="5"/>
        <v>0</v>
      </c>
      <c r="S59" s="87"/>
      <c r="T59" s="2"/>
      <c r="U59" s="2"/>
    </row>
    <row r="60" spans="1:21">
      <c r="A60" s="72" t="str">
        <f t="shared" si="6"/>
        <v/>
      </c>
      <c r="B60" s="94"/>
      <c r="C60" s="95"/>
      <c r="D60" s="95"/>
      <c r="E60" s="95"/>
      <c r="F60" s="96"/>
      <c r="G60" s="76" t="str">
        <f t="shared" si="0"/>
        <v/>
      </c>
      <c r="H60" s="91" t="str">
        <f>IF(K60&lt;&gt;"",MAX(H59:H$113)+1,"")</f>
        <v/>
      </c>
      <c r="I60" s="94"/>
      <c r="J60" s="92" t="str">
        <f>IF(I60&lt;&gt;"",MAX(J59:J$113)+1,"")</f>
        <v/>
      </c>
      <c r="K60" s="79"/>
      <c r="L60" s="80"/>
      <c r="M60" s="81"/>
      <c r="N60" s="97">
        <f t="shared" si="1"/>
        <v>0</v>
      </c>
      <c r="O60" s="83">
        <f t="shared" si="7"/>
        <v>0</v>
      </c>
      <c r="P60" s="2" t="str">
        <f t="shared" si="3"/>
        <v/>
      </c>
      <c r="Q60" s="85" t="str">
        <f t="shared" si="4"/>
        <v/>
      </c>
      <c r="R60" s="86">
        <f t="shared" si="5"/>
        <v>0</v>
      </c>
      <c r="S60" s="87"/>
      <c r="T60" s="2"/>
      <c r="U60" s="2"/>
    </row>
    <row r="61" spans="1:21">
      <c r="A61" s="72" t="str">
        <f t="shared" si="6"/>
        <v/>
      </c>
      <c r="B61" s="94"/>
      <c r="C61" s="95"/>
      <c r="D61" s="95"/>
      <c r="E61" s="95"/>
      <c r="F61" s="96"/>
      <c r="G61" s="76" t="str">
        <f t="shared" si="0"/>
        <v/>
      </c>
      <c r="H61" s="91" t="str">
        <f>IF(K61&lt;&gt;"",MAX(H60:H$113)+1,"")</f>
        <v/>
      </c>
      <c r="I61" s="94"/>
      <c r="J61" s="92" t="str">
        <f>IF(I61&lt;&gt;"",MAX(J60:J$113)+1,"")</f>
        <v/>
      </c>
      <c r="K61" s="79"/>
      <c r="L61" s="80"/>
      <c r="M61" s="81"/>
      <c r="N61" s="97">
        <f t="shared" si="1"/>
        <v>0</v>
      </c>
      <c r="O61" s="83">
        <f t="shared" si="7"/>
        <v>0</v>
      </c>
      <c r="P61" s="2" t="str">
        <f t="shared" si="3"/>
        <v/>
      </c>
      <c r="Q61" s="85" t="str">
        <f t="shared" si="4"/>
        <v/>
      </c>
      <c r="R61" s="86">
        <f t="shared" si="5"/>
        <v>0</v>
      </c>
      <c r="S61" s="87"/>
      <c r="T61" s="2"/>
      <c r="U61" s="2"/>
    </row>
    <row r="62" spans="1:21">
      <c r="A62" s="72" t="str">
        <f t="shared" si="6"/>
        <v/>
      </c>
      <c r="B62" s="94"/>
      <c r="C62" s="95"/>
      <c r="D62" s="95"/>
      <c r="E62" s="95"/>
      <c r="F62" s="96"/>
      <c r="G62" s="76" t="str">
        <f t="shared" si="0"/>
        <v/>
      </c>
      <c r="H62" s="91" t="str">
        <f>IF(K62&lt;&gt;"",MAX(H61:H$113)+1,"")</f>
        <v/>
      </c>
      <c r="I62" s="94"/>
      <c r="J62" s="92" t="str">
        <f>IF(I62&lt;&gt;"",MAX(J61:J$113)+1,"")</f>
        <v/>
      </c>
      <c r="K62" s="79"/>
      <c r="L62" s="80"/>
      <c r="M62" s="81"/>
      <c r="N62" s="97">
        <f t="shared" si="1"/>
        <v>0</v>
      </c>
      <c r="O62" s="83">
        <f t="shared" si="7"/>
        <v>0</v>
      </c>
      <c r="P62" s="2" t="str">
        <f t="shared" si="3"/>
        <v/>
      </c>
      <c r="Q62" s="85" t="str">
        <f t="shared" si="4"/>
        <v/>
      </c>
      <c r="R62" s="86">
        <f t="shared" si="5"/>
        <v>0</v>
      </c>
      <c r="S62" s="87"/>
      <c r="T62" s="2"/>
      <c r="U62" s="2"/>
    </row>
    <row r="63" spans="1:21">
      <c r="A63" s="72" t="str">
        <f t="shared" si="6"/>
        <v/>
      </c>
      <c r="B63" s="94"/>
      <c r="C63" s="95"/>
      <c r="D63" s="95"/>
      <c r="E63" s="95"/>
      <c r="F63" s="96"/>
      <c r="G63" s="76" t="str">
        <f t="shared" si="0"/>
        <v/>
      </c>
      <c r="H63" s="91" t="str">
        <f>IF(K63&lt;&gt;"",MAX(H62:H$113)+1,"")</f>
        <v/>
      </c>
      <c r="I63" s="94"/>
      <c r="J63" s="92" t="str">
        <f>IF(I63&lt;&gt;"",MAX(J62:J$113)+1,"")</f>
        <v/>
      </c>
      <c r="K63" s="79"/>
      <c r="L63" s="80"/>
      <c r="M63" s="81"/>
      <c r="N63" s="97">
        <f t="shared" si="1"/>
        <v>0</v>
      </c>
      <c r="O63" s="83">
        <f t="shared" si="7"/>
        <v>0</v>
      </c>
      <c r="P63" s="2" t="str">
        <f t="shared" si="3"/>
        <v/>
      </c>
      <c r="Q63" s="85" t="str">
        <f t="shared" si="4"/>
        <v/>
      </c>
      <c r="R63" s="86">
        <f t="shared" si="5"/>
        <v>0</v>
      </c>
      <c r="S63" s="87"/>
      <c r="T63" s="2"/>
      <c r="U63" s="2"/>
    </row>
    <row r="64" spans="1:21">
      <c r="A64" s="72" t="str">
        <f t="shared" si="6"/>
        <v/>
      </c>
      <c r="B64" s="94"/>
      <c r="C64" s="95"/>
      <c r="D64" s="95"/>
      <c r="E64" s="95"/>
      <c r="F64" s="96"/>
      <c r="G64" s="76" t="str">
        <f t="shared" si="0"/>
        <v/>
      </c>
      <c r="H64" s="91" t="str">
        <f>IF(K64&lt;&gt;"",MAX(H63:H$113)+1,"")</f>
        <v/>
      </c>
      <c r="I64" s="94"/>
      <c r="J64" s="92" t="str">
        <f>IF(I64&lt;&gt;"",MAX(J63:J$113)+1,"")</f>
        <v/>
      </c>
      <c r="K64" s="79"/>
      <c r="L64" s="80"/>
      <c r="M64" s="81"/>
      <c r="N64" s="97">
        <f t="shared" si="1"/>
        <v>0</v>
      </c>
      <c r="O64" s="83">
        <f t="shared" si="7"/>
        <v>0</v>
      </c>
      <c r="P64" s="2" t="str">
        <f t="shared" si="3"/>
        <v/>
      </c>
      <c r="Q64" s="85" t="str">
        <f t="shared" si="4"/>
        <v/>
      </c>
      <c r="R64" s="86">
        <f t="shared" si="5"/>
        <v>0</v>
      </c>
      <c r="S64" s="87"/>
      <c r="T64" s="2"/>
      <c r="U64" s="2"/>
    </row>
    <row r="65" spans="1:21">
      <c r="A65" s="72" t="str">
        <f t="shared" si="6"/>
        <v/>
      </c>
      <c r="B65" s="94"/>
      <c r="C65" s="95"/>
      <c r="D65" s="95"/>
      <c r="E65" s="95"/>
      <c r="F65" s="96"/>
      <c r="G65" s="76" t="str">
        <f t="shared" si="0"/>
        <v/>
      </c>
      <c r="H65" s="91" t="str">
        <f>IF(K65&lt;&gt;"",MAX(H64:H$113)+1,"")</f>
        <v/>
      </c>
      <c r="I65" s="94"/>
      <c r="J65" s="92" t="str">
        <f>IF(I65&lt;&gt;"",MAX(J64:J$113)+1,"")</f>
        <v/>
      </c>
      <c r="K65" s="79"/>
      <c r="L65" s="80"/>
      <c r="M65" s="81"/>
      <c r="N65" s="97">
        <f t="shared" si="1"/>
        <v>0</v>
      </c>
      <c r="O65" s="83">
        <f t="shared" si="7"/>
        <v>0</v>
      </c>
      <c r="P65" s="2" t="str">
        <f t="shared" si="3"/>
        <v/>
      </c>
      <c r="Q65" s="85" t="str">
        <f t="shared" si="4"/>
        <v/>
      </c>
      <c r="R65" s="86">
        <f t="shared" si="5"/>
        <v>0</v>
      </c>
      <c r="S65" s="87"/>
      <c r="T65" s="2"/>
      <c r="U65" s="2"/>
    </row>
    <row r="66" spans="1:21">
      <c r="A66" s="72" t="str">
        <f t="shared" si="6"/>
        <v/>
      </c>
      <c r="B66" s="94"/>
      <c r="C66" s="95"/>
      <c r="D66" s="95"/>
      <c r="E66" s="95"/>
      <c r="F66" s="96"/>
      <c r="G66" s="76" t="str">
        <f t="shared" si="0"/>
        <v/>
      </c>
      <c r="H66" s="91" t="str">
        <f>IF(K66&lt;&gt;"",MAX(H65:H$113)+1,"")</f>
        <v/>
      </c>
      <c r="I66" s="94"/>
      <c r="J66" s="92" t="str">
        <f>IF(I66&lt;&gt;"",MAX(J65:J$113)+1,"")</f>
        <v/>
      </c>
      <c r="K66" s="79"/>
      <c r="L66" s="80"/>
      <c r="M66" s="81"/>
      <c r="N66" s="97">
        <f t="shared" si="1"/>
        <v>0</v>
      </c>
      <c r="O66" s="83">
        <f t="shared" si="7"/>
        <v>0</v>
      </c>
      <c r="P66" s="2" t="str">
        <f t="shared" si="3"/>
        <v/>
      </c>
      <c r="Q66" s="85" t="str">
        <f t="shared" si="4"/>
        <v/>
      </c>
      <c r="R66" s="86">
        <f t="shared" si="5"/>
        <v>0</v>
      </c>
      <c r="S66" s="87"/>
      <c r="T66" s="2"/>
      <c r="U66" s="2"/>
    </row>
    <row r="67" spans="1:21">
      <c r="A67" s="72" t="str">
        <f t="shared" si="6"/>
        <v/>
      </c>
      <c r="B67" s="94"/>
      <c r="C67" s="95"/>
      <c r="D67" s="95"/>
      <c r="E67" s="95"/>
      <c r="F67" s="96"/>
      <c r="G67" s="76" t="str">
        <f t="shared" si="0"/>
        <v/>
      </c>
      <c r="H67" s="91" t="str">
        <f>IF(K67&lt;&gt;"",MAX(H66:H$113)+1,"")</f>
        <v/>
      </c>
      <c r="I67" s="94"/>
      <c r="J67" s="92" t="str">
        <f>IF(I67&lt;&gt;"",MAX(J66:J$113)+1,"")</f>
        <v/>
      </c>
      <c r="K67" s="79"/>
      <c r="L67" s="80"/>
      <c r="M67" s="81"/>
      <c r="N67" s="97">
        <f t="shared" si="1"/>
        <v>0</v>
      </c>
      <c r="O67" s="83">
        <f t="shared" si="7"/>
        <v>0</v>
      </c>
      <c r="P67" s="2" t="str">
        <f t="shared" si="3"/>
        <v/>
      </c>
      <c r="Q67" s="85" t="str">
        <f t="shared" si="4"/>
        <v/>
      </c>
      <c r="R67" s="86">
        <f t="shared" si="5"/>
        <v>0</v>
      </c>
      <c r="S67" s="101"/>
      <c r="T67" s="2"/>
      <c r="U67" s="2"/>
    </row>
    <row r="68" spans="1:21">
      <c r="A68" s="72" t="str">
        <f t="shared" si="6"/>
        <v/>
      </c>
      <c r="B68" s="94"/>
      <c r="C68" s="95"/>
      <c r="D68" s="95"/>
      <c r="E68" s="95"/>
      <c r="F68" s="96"/>
      <c r="G68" s="76" t="str">
        <f t="shared" si="0"/>
        <v/>
      </c>
      <c r="H68" s="91" t="str">
        <f>IF(K68&lt;&gt;"",MAX(H67:H$113)+1,"")</f>
        <v/>
      </c>
      <c r="I68" s="94"/>
      <c r="J68" s="92" t="str">
        <f>IF(I68&lt;&gt;"",MAX(J67:J$113)+1,"")</f>
        <v/>
      </c>
      <c r="K68" s="79"/>
      <c r="L68" s="80"/>
      <c r="M68" s="81"/>
      <c r="N68" s="97">
        <f t="shared" si="1"/>
        <v>0</v>
      </c>
      <c r="O68" s="83">
        <f t="shared" si="7"/>
        <v>0</v>
      </c>
      <c r="P68" s="2" t="str">
        <f t="shared" si="3"/>
        <v/>
      </c>
      <c r="Q68" s="85" t="str">
        <f t="shared" si="4"/>
        <v/>
      </c>
      <c r="R68" s="86">
        <f t="shared" si="5"/>
        <v>0</v>
      </c>
      <c r="S68" s="102" t="s">
        <v>8</v>
      </c>
      <c r="T68" s="2"/>
      <c r="U68" s="2"/>
    </row>
    <row r="69" spans="1:21">
      <c r="A69" s="72" t="str">
        <f t="shared" si="6"/>
        <v/>
      </c>
      <c r="B69" s="94"/>
      <c r="C69" s="95"/>
      <c r="D69" s="95"/>
      <c r="E69" s="95"/>
      <c r="F69" s="96"/>
      <c r="G69" s="76" t="str">
        <f t="shared" si="0"/>
        <v/>
      </c>
      <c r="H69" s="91" t="str">
        <f>IF(K69&lt;&gt;"",MAX(H68:H$113)+1,"")</f>
        <v/>
      </c>
      <c r="I69" s="94"/>
      <c r="J69" s="92" t="str">
        <f>IF(I69&lt;&gt;"",MAX(J68:J$113)+1,"")</f>
        <v/>
      </c>
      <c r="K69" s="79"/>
      <c r="L69" s="80"/>
      <c r="M69" s="81"/>
      <c r="N69" s="97">
        <f t="shared" si="1"/>
        <v>0</v>
      </c>
      <c r="O69" s="83">
        <f t="shared" si="7"/>
        <v>0</v>
      </c>
      <c r="P69" s="2" t="str">
        <f t="shared" si="3"/>
        <v/>
      </c>
      <c r="Q69" s="85" t="str">
        <f t="shared" si="4"/>
        <v/>
      </c>
      <c r="R69" s="86">
        <f t="shared" si="5"/>
        <v>0</v>
      </c>
      <c r="S69" s="103" t="s">
        <v>11</v>
      </c>
      <c r="T69" s="2"/>
      <c r="U69" s="2"/>
    </row>
    <row r="70" spans="1:21">
      <c r="A70" s="72" t="str">
        <f t="shared" si="6"/>
        <v/>
      </c>
      <c r="B70" s="94"/>
      <c r="C70" s="95"/>
      <c r="D70" s="95"/>
      <c r="E70" s="95"/>
      <c r="F70" s="96"/>
      <c r="G70" s="76" t="str">
        <f t="shared" si="0"/>
        <v/>
      </c>
      <c r="H70" s="91" t="str">
        <f>IF(K70&lt;&gt;"",MAX(H69:H$113)+1,"")</f>
        <v/>
      </c>
      <c r="I70" s="94"/>
      <c r="J70" s="92" t="str">
        <f>IF(I70&lt;&gt;"",MAX(J69:J$113)+1,"")</f>
        <v/>
      </c>
      <c r="K70" s="79"/>
      <c r="L70" s="80"/>
      <c r="M70" s="81"/>
      <c r="N70" s="97">
        <f t="shared" si="1"/>
        <v>0</v>
      </c>
      <c r="O70" s="83">
        <f t="shared" si="7"/>
        <v>0</v>
      </c>
      <c r="P70" s="2" t="str">
        <f t="shared" si="3"/>
        <v/>
      </c>
      <c r="Q70" s="85" t="str">
        <f t="shared" si="4"/>
        <v/>
      </c>
      <c r="R70" s="86">
        <f t="shared" si="5"/>
        <v>0</v>
      </c>
      <c r="S70" s="103" t="s">
        <v>12</v>
      </c>
      <c r="T70" s="2"/>
      <c r="U70" s="2"/>
    </row>
    <row r="71" spans="1:21">
      <c r="A71" s="72" t="str">
        <f t="shared" si="6"/>
        <v/>
      </c>
      <c r="B71" s="94"/>
      <c r="C71" s="95"/>
      <c r="D71" s="95"/>
      <c r="E71" s="95"/>
      <c r="F71" s="96"/>
      <c r="G71" s="76" t="str">
        <f t="shared" si="0"/>
        <v/>
      </c>
      <c r="H71" s="91" t="str">
        <f>IF(K71&lt;&gt;"",MAX(H70:H$113)+1,"")</f>
        <v/>
      </c>
      <c r="I71" s="94"/>
      <c r="J71" s="92" t="str">
        <f>IF(I71&lt;&gt;"",MAX(J70:J$113)+1,"")</f>
        <v/>
      </c>
      <c r="K71" s="79"/>
      <c r="L71" s="80"/>
      <c r="M71" s="81"/>
      <c r="N71" s="97">
        <f t="shared" si="1"/>
        <v>0</v>
      </c>
      <c r="O71" s="83">
        <f t="shared" si="7"/>
        <v>0</v>
      </c>
      <c r="P71" s="2" t="str">
        <f t="shared" si="3"/>
        <v/>
      </c>
      <c r="Q71" s="85" t="str">
        <f t="shared" si="4"/>
        <v/>
      </c>
      <c r="R71" s="86">
        <f t="shared" si="5"/>
        <v>0</v>
      </c>
      <c r="S71" s="103" t="s">
        <v>13</v>
      </c>
      <c r="T71" s="2"/>
      <c r="U71" s="2"/>
    </row>
    <row r="72" spans="1:21">
      <c r="A72" s="72" t="str">
        <f t="shared" si="6"/>
        <v/>
      </c>
      <c r="B72" s="94"/>
      <c r="C72" s="95"/>
      <c r="D72" s="95"/>
      <c r="E72" s="95"/>
      <c r="F72" s="96"/>
      <c r="G72" s="76" t="str">
        <f t="shared" si="0"/>
        <v/>
      </c>
      <c r="H72" s="91" t="str">
        <f>IF(K72&lt;&gt;"",MAX(H71:H$113)+1,"")</f>
        <v/>
      </c>
      <c r="I72" s="94"/>
      <c r="J72" s="92" t="str">
        <f>IF(I72&lt;&gt;"",MAX(J71:J$113)+1,"")</f>
        <v/>
      </c>
      <c r="K72" s="79"/>
      <c r="L72" s="80"/>
      <c r="M72" s="81"/>
      <c r="N72" s="97">
        <f t="shared" si="1"/>
        <v>0</v>
      </c>
      <c r="O72" s="83">
        <f t="shared" si="7"/>
        <v>0</v>
      </c>
      <c r="P72" s="2" t="str">
        <f t="shared" si="3"/>
        <v/>
      </c>
      <c r="Q72" s="85" t="str">
        <f t="shared" si="4"/>
        <v/>
      </c>
      <c r="R72" s="86">
        <f t="shared" si="5"/>
        <v>0</v>
      </c>
      <c r="S72" s="103" t="s">
        <v>25</v>
      </c>
      <c r="T72" s="2"/>
      <c r="U72" s="2"/>
    </row>
    <row r="73" spans="1:21">
      <c r="A73" s="72" t="str">
        <f t="shared" si="6"/>
        <v/>
      </c>
      <c r="B73" s="94"/>
      <c r="C73" s="95"/>
      <c r="D73" s="95"/>
      <c r="E73" s="95"/>
      <c r="F73" s="96"/>
      <c r="G73" s="76" t="str">
        <f t="shared" si="0"/>
        <v/>
      </c>
      <c r="H73" s="91" t="str">
        <f>IF(K73&lt;&gt;"",MAX(H72:H$113)+1,"")</f>
        <v/>
      </c>
      <c r="I73" s="94"/>
      <c r="J73" s="92" t="str">
        <f>IF(I73&lt;&gt;"",MAX(J72:J$113)+1,"")</f>
        <v/>
      </c>
      <c r="K73" s="79"/>
      <c r="L73" s="80"/>
      <c r="M73" s="81"/>
      <c r="N73" s="97">
        <f t="shared" si="1"/>
        <v>0</v>
      </c>
      <c r="O73" s="83">
        <f t="shared" si="7"/>
        <v>0</v>
      </c>
      <c r="P73" s="2" t="str">
        <f t="shared" si="3"/>
        <v/>
      </c>
      <c r="Q73" s="85" t="str">
        <f t="shared" si="4"/>
        <v/>
      </c>
      <c r="R73" s="86">
        <f t="shared" si="5"/>
        <v>0</v>
      </c>
      <c r="S73" s="104" t="s">
        <v>39</v>
      </c>
      <c r="T73" s="2"/>
      <c r="U73" s="2"/>
    </row>
    <row r="74" spans="1:21" ht="15.75" thickBot="1">
      <c r="A74" s="105" t="str">
        <f t="shared" si="6"/>
        <v/>
      </c>
      <c r="B74" s="106"/>
      <c r="C74" s="107"/>
      <c r="D74" s="107"/>
      <c r="E74" s="107"/>
      <c r="F74" s="108"/>
      <c r="G74" s="109" t="str">
        <f t="shared" si="0"/>
        <v/>
      </c>
      <c r="H74" s="110" t="str">
        <f>IF(K74&lt;&gt;"",MAX(H73:H$113)+1,"")</f>
        <v/>
      </c>
      <c r="I74" s="106"/>
      <c r="J74" s="111" t="str">
        <f>IF(I74&lt;&gt;"",MAX(J73:J$113)+1,"")</f>
        <v/>
      </c>
      <c r="K74" s="112"/>
      <c r="L74" s="113"/>
      <c r="M74" s="114"/>
      <c r="N74" s="115">
        <f t="shared" si="1"/>
        <v>0</v>
      </c>
      <c r="O74" s="83">
        <f t="shared" si="7"/>
        <v>0</v>
      </c>
      <c r="P74" s="2" t="str">
        <f t="shared" si="3"/>
        <v/>
      </c>
      <c r="Q74" s="116" t="str">
        <f t="shared" si="4"/>
        <v/>
      </c>
      <c r="R74" s="116">
        <f t="shared" si="5"/>
        <v>0</v>
      </c>
      <c r="S74" s="117" t="s">
        <v>51</v>
      </c>
      <c r="T74" s="2"/>
      <c r="U74" s="2"/>
    </row>
    <row r="75" spans="1:21" ht="15.75">
      <c r="A75" s="118">
        <f>IF(B75&lt;&gt;"",COUNT(A12:A74)+1,"")</f>
        <v>1</v>
      </c>
      <c r="B75" s="119" t="str">
        <f>"Пробіг: Порожній  "&amp;K75&amp;" км. + З вантажем "&amp;L75&amp;" км. = всього "&amp;K76&amp;" км."</f>
        <v>Пробіг: Порожній  0 км. + З вантажем 0 км. = всього 0 км.</v>
      </c>
      <c r="C75" s="99"/>
      <c r="D75" s="99"/>
      <c r="E75" s="99"/>
      <c r="F75" s="99"/>
      <c r="G75" s="99"/>
      <c r="H75" s="99"/>
      <c r="I75" s="99"/>
      <c r="J75" s="120"/>
      <c r="K75" s="121">
        <f>SUM(K12:K74)</f>
        <v>0</v>
      </c>
      <c r="L75" s="122">
        <f>SUM(L12:L74)</f>
        <v>0</v>
      </c>
      <c r="M75" s="123">
        <f>SUM(M12:M74)</f>
        <v>0</v>
      </c>
      <c r="N75" s="124">
        <f>SUM(N12:N74)</f>
        <v>0</v>
      </c>
      <c r="O75" s="125">
        <f>SUM(O12:O74)</f>
        <v>0</v>
      </c>
      <c r="P75" s="126" t="str">
        <f>IF(SUM(G12:G74)&gt;0,"Была буксировака","Не было буксировки")</f>
        <v>Не было буксировки</v>
      </c>
      <c r="Q75" s="127" t="str">
        <f>IF(SUM(Q12:Q74),SUM(Q12:Q74),"")</f>
        <v/>
      </c>
      <c r="R75" s="128" t="str">
        <f>IF(SUM(R12:R74),SUM(R12:R74),"")</f>
        <v/>
      </c>
      <c r="S75" s="129" t="str">
        <f>IF(B12&lt;&gt;"",IFERROR(L75/K76,),"не їздив")</f>
        <v>не їздив</v>
      </c>
      <c r="T75" s="2"/>
      <c r="U75" s="2"/>
    </row>
    <row r="76" spans="1:21" ht="15.75">
      <c r="A76" s="130">
        <f t="shared" ref="A76:A87" si="8">A75+1</f>
        <v>2</v>
      </c>
      <c r="B76" s="119" t="str">
        <f>"Пробіг загальний:  "&amp;K76&amp;" кілометрів. "</f>
        <v xml:space="preserve">Пробіг загальний:  0 кілометрів. </v>
      </c>
      <c r="C76" s="89"/>
      <c r="D76" s="89"/>
      <c r="E76" s="89"/>
      <c r="F76" s="89"/>
      <c r="G76" s="89"/>
      <c r="H76" s="89"/>
      <c r="I76" s="89"/>
      <c r="J76" s="131"/>
      <c r="K76" s="132">
        <f>SUM(K75:L75)</f>
        <v>0</v>
      </c>
      <c r="L76" s="133" t="s">
        <v>52</v>
      </c>
      <c r="M76" s="134"/>
      <c r="N76" s="134"/>
      <c r="O76" s="2"/>
      <c r="P76" s="135" t="str">
        <f>IF(SUM(G12:G74)&gt;0,"Была буксировака",IF(SUM(G12:G74)&lt;0,"Не было буксировки",""))</f>
        <v/>
      </c>
      <c r="Q76" s="6"/>
      <c r="R76" s="6"/>
      <c r="S76" s="2"/>
      <c r="T76" s="2"/>
      <c r="U76" s="2"/>
    </row>
    <row r="77" spans="1:21" ht="15.75">
      <c r="A77" s="130">
        <f t="shared" si="8"/>
        <v>3</v>
      </c>
      <c r="B77" s="136" t="str">
        <f>"Кількість їздок: Порожній  "&amp;K77&amp;"  + З вантажем "&amp;L77&amp;"  = всього "&amp;SUM(K77:L77)&amp;" їздок"</f>
        <v>Кількість їздок: Порожній  0  + З вантажем 0  = всього 0 їздок</v>
      </c>
      <c r="C77" s="89"/>
      <c r="D77" s="89"/>
      <c r="E77" s="89"/>
      <c r="F77" s="89"/>
      <c r="G77" s="89"/>
      <c r="H77" s="89"/>
      <c r="I77" s="89"/>
      <c r="J77" s="131"/>
      <c r="K77" s="133">
        <f>COUNT(K12:K74)</f>
        <v>0</v>
      </c>
      <c r="L77" s="133">
        <f>COUNT(L12:L74)</f>
        <v>0</v>
      </c>
      <c r="M77" s="134"/>
      <c r="N77" s="134"/>
      <c r="O77" s="137">
        <f>K94</f>
        <v>0</v>
      </c>
      <c r="P77" s="138" t="s">
        <v>53</v>
      </c>
      <c r="Q77" s="139"/>
      <c r="R77" s="140"/>
      <c r="S77" s="139"/>
      <c r="T77" s="139"/>
      <c r="U77" s="11"/>
    </row>
    <row r="78" spans="1:21" ht="16.5" thickBot="1">
      <c r="A78" s="141">
        <f t="shared" si="8"/>
        <v>4</v>
      </c>
      <c r="B78" s="142" t="str">
        <f>"Час в наряді, годин: "&amp;K78&amp;" годин "</f>
        <v xml:space="preserve">Час в наряді, годин:  годин </v>
      </c>
      <c r="C78" s="107"/>
      <c r="D78" s="107"/>
      <c r="E78" s="107"/>
      <c r="F78" s="107"/>
      <c r="G78" s="107"/>
      <c r="H78" s="107"/>
      <c r="I78" s="107"/>
      <c r="J78" s="143"/>
      <c r="K78" s="144"/>
      <c r="L78" s="134"/>
      <c r="M78" s="134"/>
      <c r="N78" s="134"/>
      <c r="O78" s="145">
        <f>O77*K93</f>
        <v>0</v>
      </c>
      <c r="P78" s="146" t="s">
        <v>54</v>
      </c>
      <c r="Q78" s="139"/>
      <c r="R78" s="140"/>
      <c r="S78" s="139"/>
      <c r="T78" s="139"/>
      <c r="U78" s="11"/>
    </row>
    <row r="79" spans="1:21" ht="15.75">
      <c r="A79" s="147">
        <f t="shared" si="8"/>
        <v>5</v>
      </c>
      <c r="B79" s="119" t="s">
        <v>55</v>
      </c>
      <c r="C79" s="99"/>
      <c r="D79" s="99"/>
      <c r="E79" s="99"/>
      <c r="F79" s="99"/>
      <c r="G79" s="99"/>
      <c r="H79" s="99"/>
      <c r="I79" s="99"/>
      <c r="J79" s="120"/>
      <c r="K79" s="148"/>
      <c r="L79" s="134"/>
      <c r="M79" s="134"/>
      <c r="N79" s="134"/>
      <c r="O79" s="149">
        <f>K96</f>
        <v>0</v>
      </c>
      <c r="P79" s="150" t="s">
        <v>56</v>
      </c>
      <c r="Q79" s="139"/>
      <c r="R79" s="139"/>
      <c r="S79" s="139"/>
      <c r="T79" s="139"/>
      <c r="U79" s="139"/>
    </row>
    <row r="80" spans="1:21" ht="16.5" thickBot="1">
      <c r="A80" s="130">
        <f t="shared" si="8"/>
        <v>6</v>
      </c>
      <c r="B80" s="151" t="s">
        <v>57</v>
      </c>
      <c r="C80" s="89"/>
      <c r="D80" s="89"/>
      <c r="E80" s="89"/>
      <c r="F80" s="89"/>
      <c r="G80" s="89"/>
      <c r="H80" s="89"/>
      <c r="I80" s="89"/>
      <c r="J80" s="131"/>
      <c r="K80" s="152">
        <v>42.91</v>
      </c>
      <c r="L80" s="134"/>
      <c r="M80" s="134"/>
      <c r="N80" s="134"/>
      <c r="O80" s="153">
        <f>K96*5*K90/100</f>
        <v>0</v>
      </c>
      <c r="P80" s="154" t="s">
        <v>58</v>
      </c>
      <c r="Q80" s="155"/>
      <c r="R80" s="155"/>
      <c r="S80" s="155"/>
      <c r="T80" s="155"/>
      <c r="U80" s="156" t="str">
        <f>IF(K96&lt;&gt;""," 1 час = 5 км.  = ")&amp;K96&amp;" часа"&amp;" х"&amp;" 5"&amp;" км."&amp;" = "&amp;K96*5&amp;" км. "&amp;"х "&amp;K90&amp;" л."&amp;" / 100"&amp;" ="&amp;ROUND(K96*5*K90/100,23)</f>
        <v xml:space="preserve"> 1 час = 5 км.  = 0 часа х 5 км. = 0 км. х 30.5 л. / 100 =0</v>
      </c>
    </row>
    <row r="81" spans="1:21" ht="16.5" thickBot="1">
      <c r="A81" s="157">
        <f t="shared" si="8"/>
        <v>7</v>
      </c>
      <c r="B81" s="142" t="s">
        <v>59</v>
      </c>
      <c r="C81" s="158"/>
      <c r="D81" s="158"/>
      <c r="E81" s="158"/>
      <c r="F81" s="159" t="str">
        <f>K78&amp;" годин х "&amp;K80&amp;" годинну тарифну ставку =    "</f>
        <v xml:space="preserve"> годин х 42.91 годинну тарифну ставку =    </v>
      </c>
      <c r="G81" s="158"/>
      <c r="H81" s="158"/>
      <c r="I81" s="158"/>
      <c r="J81" s="160"/>
      <c r="K81" s="161">
        <f>K78*K80</f>
        <v>0</v>
      </c>
      <c r="L81" s="134"/>
      <c r="M81" s="134"/>
      <c r="N81" s="134"/>
      <c r="O81" s="162">
        <f>SUM(O75,O78,O80)</f>
        <v>0</v>
      </c>
      <c r="P81" s="146" t="s">
        <v>60</v>
      </c>
      <c r="Q81" s="139"/>
      <c r="R81" s="140"/>
      <c r="S81" s="139"/>
      <c r="T81" s="139"/>
      <c r="U81" s="11"/>
    </row>
    <row r="82" spans="1:21" ht="15.75">
      <c r="A82" s="147">
        <f t="shared" si="8"/>
        <v>8</v>
      </c>
      <c r="B82" s="119" t="s">
        <v>61</v>
      </c>
      <c r="C82" s="99"/>
      <c r="D82" s="99"/>
      <c r="E82" s="99"/>
      <c r="F82" s="99"/>
      <c r="G82" s="99"/>
      <c r="H82" s="99"/>
      <c r="I82" s="99"/>
      <c r="J82" s="120"/>
      <c r="K82" s="163" t="s">
        <v>62</v>
      </c>
      <c r="L82" s="164" t="s">
        <v>63</v>
      </c>
      <c r="M82" s="165" t="s">
        <v>64</v>
      </c>
      <c r="N82" s="166" t="s">
        <v>65</v>
      </c>
      <c r="O82" s="167">
        <f>L98</f>
        <v>0</v>
      </c>
      <c r="P82" s="138" t="s">
        <v>66</v>
      </c>
      <c r="Q82" s="168"/>
      <c r="R82" s="140"/>
      <c r="S82" s="168"/>
      <c r="T82" s="168"/>
      <c r="U82" s="169"/>
    </row>
    <row r="83" spans="1:21" ht="15.75">
      <c r="A83" s="130">
        <f t="shared" si="8"/>
        <v>9</v>
      </c>
      <c r="B83" s="170" t="s">
        <v>67</v>
      </c>
      <c r="C83" s="99"/>
      <c r="D83" s="99"/>
      <c r="E83" s="99"/>
      <c r="F83" s="99"/>
      <c r="G83" s="99"/>
      <c r="H83" s="99"/>
      <c r="I83" s="99"/>
      <c r="J83" s="120"/>
      <c r="K83" s="171">
        <f>$AB$16</f>
        <v>0</v>
      </c>
      <c r="L83" s="171">
        <f>$AC$16</f>
        <v>0</v>
      </c>
      <c r="M83" s="172" t="s">
        <v>68</v>
      </c>
      <c r="N83" s="173" t="s">
        <v>69</v>
      </c>
      <c r="O83" s="167">
        <f>M98</f>
        <v>0</v>
      </c>
      <c r="P83" s="138" t="s">
        <v>70</v>
      </c>
      <c r="Q83" s="168"/>
      <c r="R83" s="140"/>
      <c r="S83" s="168"/>
      <c r="T83" s="168"/>
      <c r="U83" s="169"/>
    </row>
    <row r="84" spans="1:21" ht="15.75">
      <c r="A84" s="130">
        <f t="shared" si="8"/>
        <v>10</v>
      </c>
      <c r="B84" s="174" t="s">
        <v>71</v>
      </c>
      <c r="C84" s="89"/>
      <c r="D84" s="89"/>
      <c r="E84" s="89"/>
      <c r="F84" s="89"/>
      <c r="G84" s="89"/>
      <c r="H84" s="89"/>
      <c r="I84" s="89"/>
      <c r="J84" s="131"/>
      <c r="K84" s="171">
        <f>$AF$16</f>
        <v>0</v>
      </c>
      <c r="L84" s="171">
        <f>$AG$16</f>
        <v>0</v>
      </c>
      <c r="M84" s="172" t="s">
        <v>72</v>
      </c>
      <c r="N84" s="175" t="s">
        <v>73</v>
      </c>
      <c r="O84" s="149">
        <f>ROUND(SUM(O82:O83)-O81,0)</f>
        <v>0</v>
      </c>
      <c r="P84" s="176" t="s">
        <v>74</v>
      </c>
      <c r="Q84" s="139"/>
      <c r="R84" s="140"/>
      <c r="S84" s="139"/>
      <c r="T84" s="139"/>
      <c r="U84" s="11"/>
    </row>
    <row r="85" spans="1:21" ht="15.75">
      <c r="A85" s="130">
        <f t="shared" si="8"/>
        <v>11</v>
      </c>
      <c r="B85" s="119" t="s">
        <v>75</v>
      </c>
      <c r="C85" s="99"/>
      <c r="D85" s="99"/>
      <c r="E85" s="99"/>
      <c r="F85" s="99"/>
      <c r="G85" s="99"/>
      <c r="H85" s="177" t="str">
        <f>N75&amp;" тонно ∙ км. х "&amp;K83&amp;" розцінку =    "</f>
        <v xml:space="preserve">0 тонно ∙ км. х 0 розцінку =    </v>
      </c>
      <c r="I85" s="99"/>
      <c r="J85" s="120"/>
      <c r="K85" s="133">
        <f>N75*K83</f>
        <v>0</v>
      </c>
      <c r="L85" s="133">
        <f>N75*L83</f>
        <v>0</v>
      </c>
      <c r="M85" s="178"/>
      <c r="N85" s="179" t="str">
        <f>IF(B12&lt;&gt;"",ROUND(SUM(K87,M86),2),"не їздив")</f>
        <v>не їздив</v>
      </c>
      <c r="O85" s="6"/>
      <c r="P85" s="6"/>
      <c r="Q85" s="6"/>
      <c r="R85" s="6"/>
      <c r="S85" s="2"/>
      <c r="T85" s="2"/>
      <c r="U85" s="2"/>
    </row>
    <row r="86" spans="1:21" ht="15.75">
      <c r="A86" s="130">
        <f t="shared" si="8"/>
        <v>12</v>
      </c>
      <c r="B86" s="136" t="s">
        <v>76</v>
      </c>
      <c r="C86" s="89"/>
      <c r="D86" s="89"/>
      <c r="E86" s="89"/>
      <c r="F86" s="89"/>
      <c r="G86" s="89"/>
      <c r="H86" s="89"/>
      <c r="I86" s="180" t="str">
        <f>M75&amp;" тонн. х "&amp;K84&amp;" розцінку =    "</f>
        <v xml:space="preserve">0 тонн. х 0 розцінку =    </v>
      </c>
      <c r="J86" s="2"/>
      <c r="K86" s="133">
        <f>M75*K84</f>
        <v>0</v>
      </c>
      <c r="L86" s="133">
        <f>M75*L84</f>
        <v>0</v>
      </c>
      <c r="M86" s="175" t="str">
        <f>IF(B12&lt;&gt;"",ROUND(K76/37*K80*J5,2),"")</f>
        <v/>
      </c>
      <c r="N86" s="175" t="s">
        <v>77</v>
      </c>
      <c r="O86" s="6"/>
      <c r="P86" s="6"/>
      <c r="Q86" s="6"/>
      <c r="R86" s="6"/>
      <c r="S86" s="2"/>
      <c r="T86" s="2"/>
      <c r="U86" s="2"/>
    </row>
    <row r="87" spans="1:21" ht="15.75">
      <c r="A87" s="130">
        <f t="shared" si="8"/>
        <v>13</v>
      </c>
      <c r="B87" s="136" t="s">
        <v>78</v>
      </c>
      <c r="C87" s="181"/>
      <c r="D87" s="181"/>
      <c r="E87" s="181"/>
      <c r="F87" s="181"/>
      <c r="G87" s="182" t="str">
        <f>K85&amp;" грн. за т ∙ км.+ "&amp;K86&amp;" грн. за простій =    "</f>
        <v xml:space="preserve">0 грн. за т ∙ км.+ 0 грн. за простій =    </v>
      </c>
      <c r="H87" s="181"/>
      <c r="I87" s="181"/>
      <c r="J87" s="183"/>
      <c r="K87" s="184">
        <f>SUM(K85:K86)</f>
        <v>0</v>
      </c>
      <c r="L87" s="184">
        <f>SUM(L85:L86)</f>
        <v>0</v>
      </c>
      <c r="M87" s="185" t="str">
        <f>IF(B12&lt;&gt;"",ROUND(K76/37*K80*J5,2)&amp;" грн.","")</f>
        <v/>
      </c>
      <c r="N87" s="179" t="str">
        <f>IF(B12&lt;&gt;"",ROUND(SUM(L87,M86),2),"не їздив")</f>
        <v>не їздив</v>
      </c>
      <c r="O87" s="6"/>
      <c r="P87" s="6"/>
      <c r="Q87" s="6"/>
      <c r="R87" s="6"/>
      <c r="S87" s="2"/>
      <c r="T87" s="2"/>
      <c r="U87" s="2"/>
    </row>
    <row r="88" spans="1:2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6"/>
      <c r="P88" s="6"/>
      <c r="Q88" s="6"/>
      <c r="R88" s="6"/>
      <c r="S88" s="2"/>
      <c r="T88" s="2"/>
      <c r="U88" s="2"/>
    </row>
    <row r="89" spans="1:21" ht="15.75">
      <c r="A89" s="74"/>
      <c r="B89" s="186" t="s">
        <v>79</v>
      </c>
      <c r="C89" s="74"/>
      <c r="D89" s="74"/>
      <c r="E89" s="74"/>
      <c r="F89" s="74"/>
      <c r="G89" s="74"/>
      <c r="H89" s="187" t="str">
        <f>IF(E3&lt;&gt;"",E3&amp;"  "&amp;H3&amp;"  "&amp;J3&amp;"  "&amp;B4&amp;"  "&amp;E4&amp;"  "&amp;B5&amp;"  "&amp;TEXT(E5,"[$-FC22]Д ММММ ГГГГ р.")&amp;"  "&amp;B6&amp;"  "&amp;E6&amp;"  "&amp;G6&amp; "")</f>
        <v xml:space="preserve">ЗИЛ ММЗ 544 М. 6 тонн  Державний №  СА 1111 АХ  Водій    Дата  0 січня 1900 р.  Подорожній лист №     </v>
      </c>
      <c r="I89" s="188"/>
      <c r="J89" s="188"/>
      <c r="K89" s="188"/>
      <c r="L89" s="187"/>
      <c r="M89" s="189"/>
      <c r="N89" s="2"/>
      <c r="O89" s="6"/>
      <c r="P89" s="6"/>
      <c r="Q89" s="6"/>
      <c r="R89" s="6"/>
      <c r="S89" s="2"/>
      <c r="T89" s="2"/>
      <c r="U89" s="2"/>
    </row>
    <row r="90" spans="1:21" ht="15.75">
      <c r="A90" s="130">
        <v>1</v>
      </c>
      <c r="B90" s="190" t="s">
        <v>80</v>
      </c>
      <c r="C90" s="191"/>
      <c r="D90" s="191"/>
      <c r="E90" s="191"/>
      <c r="F90" s="89"/>
      <c r="G90" s="89"/>
      <c r="H90" s="89"/>
      <c r="I90" s="89"/>
      <c r="J90" s="131"/>
      <c r="K90" s="192">
        <v>30.5</v>
      </c>
      <c r="L90" s="193" t="s">
        <v>81</v>
      </c>
      <c r="M90" s="193" t="s">
        <v>82</v>
      </c>
      <c r="N90" s="193" t="s">
        <v>81</v>
      </c>
      <c r="O90" s="6"/>
      <c r="P90" s="6"/>
      <c r="Q90" s="6"/>
      <c r="R90" s="6"/>
      <c r="S90" s="2"/>
      <c r="T90" s="2"/>
      <c r="U90" s="2"/>
    </row>
    <row r="91" spans="1:21" ht="15.75">
      <c r="A91" s="190">
        <v>2</v>
      </c>
      <c r="B91" s="190" t="s">
        <v>83</v>
      </c>
      <c r="C91" s="191"/>
      <c r="D91" s="191"/>
      <c r="E91" s="191"/>
      <c r="F91" s="89"/>
      <c r="G91" s="89"/>
      <c r="H91" s="89"/>
      <c r="I91" s="89"/>
      <c r="J91" s="131"/>
      <c r="K91" s="194">
        <v>1.3</v>
      </c>
      <c r="L91" s="195" t="s">
        <v>84</v>
      </c>
      <c r="M91" s="195" t="s">
        <v>85</v>
      </c>
      <c r="N91" s="195" t="s">
        <v>84</v>
      </c>
      <c r="O91" s="6"/>
      <c r="P91" s="6"/>
      <c r="Q91" s="6"/>
      <c r="R91" s="6"/>
      <c r="S91" s="2"/>
      <c r="T91" s="2"/>
      <c r="U91" s="2"/>
    </row>
    <row r="92" spans="1:21" ht="15.75">
      <c r="A92" s="190">
        <v>3</v>
      </c>
      <c r="B92" s="196" t="s">
        <v>86</v>
      </c>
      <c r="C92" s="197"/>
      <c r="D92" s="197"/>
      <c r="E92" s="197"/>
      <c r="F92" s="197"/>
      <c r="G92" s="198" t="str">
        <f>"("&amp;K76&amp;" км. х "&amp;K90&amp;" літрів) + ("&amp;K91&amp;" х "&amp;N75&amp;" т ∙ км."&amp;") / 100 =  "</f>
        <v xml:space="preserve">(0 км. х 30.5 літрів) + (1.3 х 0 т ∙ км.) / 100 =  </v>
      </c>
      <c r="H92" s="197"/>
      <c r="I92" s="197"/>
      <c r="J92" s="199"/>
      <c r="K92" s="200">
        <f>(K90*K76/100)+(1.3*N75/100)</f>
        <v>0</v>
      </c>
      <c r="L92" s="195" t="s">
        <v>87</v>
      </c>
      <c r="M92" s="87"/>
      <c r="N92" s="195" t="s">
        <v>88</v>
      </c>
      <c r="O92" s="6"/>
      <c r="P92" s="6"/>
      <c r="Q92" s="6"/>
      <c r="R92" s="6"/>
      <c r="S92" s="2"/>
      <c r="T92" s="2"/>
      <c r="U92" s="2"/>
    </row>
    <row r="93" spans="1:21" ht="15.75">
      <c r="A93" s="190">
        <v>4</v>
      </c>
      <c r="B93" s="190" t="s">
        <v>89</v>
      </c>
      <c r="C93" s="191"/>
      <c r="D93" s="191"/>
      <c r="E93" s="191"/>
      <c r="F93" s="89"/>
      <c r="G93" s="89"/>
      <c r="H93" s="201"/>
      <c r="I93" s="89"/>
      <c r="J93" s="131"/>
      <c r="K93" s="194">
        <v>0.25</v>
      </c>
      <c r="L93" s="87"/>
      <c r="M93" s="87"/>
      <c r="N93" s="195" t="s">
        <v>90</v>
      </c>
      <c r="O93" s="6"/>
      <c r="P93" s="6"/>
      <c r="Q93" s="6"/>
      <c r="R93" s="6"/>
      <c r="S93" s="2"/>
      <c r="T93" s="2"/>
      <c r="U93" s="2"/>
    </row>
    <row r="94" spans="1:21" ht="15.75">
      <c r="A94" s="190">
        <v>5</v>
      </c>
      <c r="B94" s="190" t="s">
        <v>91</v>
      </c>
      <c r="C94" s="191"/>
      <c r="D94" s="191"/>
      <c r="E94" s="191"/>
      <c r="F94" s="89"/>
      <c r="G94" s="89"/>
      <c r="H94" s="89"/>
      <c r="I94" s="89"/>
      <c r="J94" s="131"/>
      <c r="K94" s="202"/>
      <c r="L94" s="87"/>
      <c r="M94" s="87"/>
      <c r="N94" s="87"/>
      <c r="O94" s="6"/>
      <c r="P94" s="6"/>
      <c r="Q94" s="6"/>
      <c r="R94" s="6"/>
      <c r="S94" s="2"/>
      <c r="T94" s="2"/>
      <c r="U94" s="2"/>
    </row>
    <row r="95" spans="1:21" ht="16.5" thickBot="1">
      <c r="A95" s="203">
        <v>6</v>
      </c>
      <c r="B95" s="204" t="s">
        <v>92</v>
      </c>
      <c r="C95" s="205"/>
      <c r="D95" s="205"/>
      <c r="E95" s="205"/>
      <c r="F95" s="206"/>
      <c r="G95" s="206"/>
      <c r="H95" s="206"/>
      <c r="I95" s="207" t="str">
        <f>K94&amp;" підйомів х "&amp;K93&amp;" л. =    "</f>
        <v xml:space="preserve"> підйомів х 0.25 л. =    </v>
      </c>
      <c r="J95" s="208"/>
      <c r="K95" s="209">
        <f>K93*K94</f>
        <v>0</v>
      </c>
      <c r="L95" s="87"/>
      <c r="M95" s="87"/>
      <c r="N95" s="87"/>
      <c r="O95" s="6"/>
      <c r="P95" s="6"/>
      <c r="Q95" s="6"/>
      <c r="R95" s="6"/>
      <c r="S95" s="2"/>
      <c r="T95" s="2"/>
      <c r="U95" s="2"/>
    </row>
    <row r="96" spans="1:21" ht="15.75">
      <c r="A96" s="210">
        <v>7</v>
      </c>
      <c r="B96" s="150" t="s">
        <v>93</v>
      </c>
      <c r="C96" s="139"/>
      <c r="D96" s="139"/>
      <c r="E96" s="139"/>
      <c r="F96" s="139"/>
      <c r="G96" s="139"/>
      <c r="H96" s="139"/>
      <c r="I96" s="139"/>
      <c r="J96" s="211"/>
      <c r="K96" s="212">
        <v>0</v>
      </c>
      <c r="L96" s="87"/>
      <c r="M96" s="87"/>
      <c r="N96" s="87"/>
      <c r="O96" s="6"/>
      <c r="P96" s="6"/>
      <c r="Q96" s="6"/>
      <c r="R96" s="6"/>
      <c r="S96" s="2"/>
      <c r="T96" s="2"/>
      <c r="U96" s="2"/>
    </row>
    <row r="97" spans="1:21" ht="16.5" thickBot="1">
      <c r="A97" s="213">
        <v>8</v>
      </c>
      <c r="B97" s="214" t="s">
        <v>94</v>
      </c>
      <c r="C97" s="155"/>
      <c r="D97" s="155"/>
      <c r="E97" s="155"/>
      <c r="F97" s="155"/>
      <c r="G97" s="156" t="str">
        <f>IF(K96&lt;&gt;""," 1 час = 5 км.  = ")&amp;K96&amp;" часа"&amp;" х"&amp;" 5"&amp;" км."&amp;" = "&amp;K96*5&amp;" км. "&amp;"х "&amp;K90&amp;" л."&amp;" / 100"&amp;" ="&amp;ROUND(K96*5*K90/100,23)</f>
        <v xml:space="preserve"> 1 час = 5 км.  = 0 часа х 5 км. = 0 км. х 30.5 л. / 100 =0</v>
      </c>
      <c r="H97" s="215"/>
      <c r="I97" s="156"/>
      <c r="J97" s="155"/>
      <c r="K97" s="216">
        <f>K96*5*K90/100</f>
        <v>0</v>
      </c>
      <c r="L97" s="217"/>
      <c r="M97" s="217"/>
      <c r="N97" s="217"/>
      <c r="O97" s="6"/>
      <c r="P97" s="6"/>
      <c r="Q97" s="6"/>
      <c r="R97" s="6"/>
      <c r="S97" s="2"/>
      <c r="T97" s="2"/>
      <c r="U97" s="2"/>
    </row>
    <row r="98" spans="1:21" ht="15.75">
      <c r="A98" s="218">
        <v>9</v>
      </c>
      <c r="B98" s="219" t="s">
        <v>95</v>
      </c>
      <c r="C98" s="220"/>
      <c r="D98" s="220"/>
      <c r="E98" s="220"/>
      <c r="F98" s="99"/>
      <c r="G98" s="99"/>
      <c r="H98" s="99"/>
      <c r="I98" s="99"/>
      <c r="J98" s="99"/>
      <c r="K98" s="221">
        <f>SUM(K92,K95,K97)</f>
        <v>0</v>
      </c>
      <c r="L98" s="222"/>
      <c r="M98" s="222"/>
      <c r="N98" s="223">
        <f>ROUND(SUM(L98:M98)-K98,0)</f>
        <v>0</v>
      </c>
      <c r="O98" s="6"/>
      <c r="P98" s="6"/>
      <c r="Q98" s="6"/>
      <c r="R98" s="6"/>
      <c r="S98" s="2"/>
      <c r="T98" s="2"/>
      <c r="U98" s="2"/>
    </row>
    <row r="99" spans="1:2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5.75">
      <c r="A100" s="2"/>
      <c r="B100" s="22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5.75">
      <c r="A101" s="1" t="s">
        <v>0</v>
      </c>
      <c r="B101" s="2"/>
      <c r="C101" s="3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5"/>
      <c r="P101" s="6"/>
      <c r="Q101" s="6"/>
    </row>
    <row r="102" spans="1:21" ht="15.75">
      <c r="A102" s="1"/>
      <c r="B102" s="4"/>
      <c r="C102" s="4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6"/>
      <c r="P102" s="6"/>
      <c r="Q102" s="6"/>
    </row>
    <row r="103" spans="1:21" ht="15.75">
      <c r="A103" s="2"/>
      <c r="B103" s="7" t="s">
        <v>96</v>
      </c>
      <c r="C103" s="2"/>
      <c r="D103" s="2"/>
      <c r="E103" s="8" t="s">
        <v>97</v>
      </c>
      <c r="F103" s="2"/>
      <c r="G103" s="2"/>
      <c r="H103" s="7" t="s">
        <v>3</v>
      </c>
      <c r="I103" s="2"/>
      <c r="J103" s="8" t="s">
        <v>102</v>
      </c>
      <c r="K103" s="2"/>
      <c r="L103" s="2"/>
      <c r="M103" s="2"/>
      <c r="N103" s="2"/>
      <c r="O103" s="6"/>
      <c r="P103" s="6"/>
      <c r="Q103" s="6"/>
    </row>
    <row r="104" spans="1:21" ht="15.75">
      <c r="A104" s="2"/>
      <c r="B104" s="7" t="s">
        <v>4</v>
      </c>
      <c r="C104" s="2"/>
      <c r="D104" s="2"/>
      <c r="E104" s="9"/>
      <c r="F104" s="2"/>
      <c r="G104" s="2"/>
      <c r="H104" s="10" t="s">
        <v>5</v>
      </c>
      <c r="I104" s="11"/>
      <c r="J104" s="12"/>
      <c r="K104" s="2"/>
      <c r="L104" s="2"/>
      <c r="M104" s="2"/>
      <c r="N104" s="2"/>
      <c r="O104" s="6"/>
      <c r="P104" s="6"/>
      <c r="Q104" s="6"/>
    </row>
    <row r="105" spans="1:21" ht="15.75">
      <c r="A105" s="2"/>
      <c r="B105" s="7" t="s">
        <v>6</v>
      </c>
      <c r="C105" s="13" t="str">
        <f>IF(E105&lt;&gt;"",TEXT(EDATE(E105,0),"[$-FC22]Д ММММ ГГГГ р."),"")</f>
        <v/>
      </c>
      <c r="D105" s="14"/>
      <c r="E105" s="279"/>
      <c r="F105" s="279"/>
      <c r="G105" s="279"/>
      <c r="H105" s="15" t="s">
        <v>7</v>
      </c>
      <c r="I105" s="11"/>
      <c r="J105" s="16" t="str">
        <f>IF(J104&lt;&gt;"",CHOOSE(J104,J106,J107),"")</f>
        <v/>
      </c>
      <c r="K105" s="2"/>
      <c r="L105" s="2"/>
      <c r="M105" s="2"/>
      <c r="N105" s="2"/>
      <c r="O105" s="6"/>
      <c r="P105" s="6"/>
      <c r="Q105" s="6"/>
    </row>
    <row r="106" spans="1:21" ht="15.75">
      <c r="A106" s="2"/>
      <c r="B106" s="7" t="s">
        <v>9</v>
      </c>
      <c r="C106" s="2"/>
      <c r="D106" s="2"/>
      <c r="E106" s="18"/>
      <c r="F106" s="19" t="str">
        <f>IF(E106&lt;&gt;"",SUBSTITUTE(PROPER(INDEX(n_4,MID(TEXT(E106,n0),1,1)+1)&amp;INDEX(n0x,MID(TEXT(E106,n0),2,1)+1,MID(TEXT(E106,n0),3,1)+1)&amp;IF(-MID(TEXT(E106,n0),1,3),"миллиард"&amp;VLOOKUP(MID(TEXT(E106,n0),3,1)*AND(MID(TEXT(E106,n0),2,1)-1),мил,2),"")&amp;INDEX(n_4,MID(TEXT(E106,n0),4,1)+1)&amp;INDEX(n0x,MID(TEXT(E106,n0),5,1)+1,MID(TEXT(E106,n0),6,1)+1)&amp;IF(-MID(TEXT(E106,n0),4,3),"миллион"&amp;VLOOKUP(MID(TEXT(E106,n0),6,1)*AND(MID(TEXT(E106,n0),5,1)-1),мил,2),"")&amp;INDEX(n_4,MID(TEXT(E106,n0),7,1)+1)&amp;INDEX(n1x,MID(TEXT(E106,n0),8,1)+1,MID(TEXT(E106,n0),9,1)+1)&amp;IF(-MID(TEXT(E106,n0),7,3),VLOOKUP(MID(TEXT(E106,n0),9,1)*AND(MID(TEXT(E106,n0),8,1)-1),тыс,2),"")&amp;INDEX(n_4,MID(TEXT(E106,n0),10,1)+1)&amp;INDEX(IF(-MID(TEXT(E106,n0),14,6),n1x,n0x),MID(TEXT(E106,n0),11,1)+1,MID(TEXT(E106,n0),12,1)+1)),"z"," ")&amp;IF(TRUNC(TEXT(E106,n0)),,"Ноль ")&amp;IF(-MID(TEXT(E106,n0),14,6),IF(MOD(MAX(MOD(MID(TEXT(E106,n0),11,2)-11,100),9),10),"целых ","целая ")&amp;SUBSTITUTE(INDEX(n_4,MID(TEXT(E106,n0),14,6)/10^5+1)&amp;INDEX(n1x,MOD(MID(TEXT(E106,n0),14,6)/10^4,10)+1,MOD(MID(TEXT(E106,n0),14,6)/1000,10)+1)&amp;IF(INT(MID(TEXT(E106,n0),14,6)/1000),VLOOKUP(MOD(MID(TEXT(E106,n0),14,6)/1000,10)*(MOD(INT(MID(TEXT(E106,n0),14,6)/10^4),10)&lt;&gt;1),тыс,2),"")&amp;INDEX(n_4,MOD(MID(TEXT(E106,n0),14,6)/100,10)+1)&amp;INDEX(n1x,MOD(MID(TEXT(E106,n0),14,6)/10,10)+1,MOD(MID(TEXT(E106,n0),14,6),10)+1),"z"," ")&amp;INDEX(доля,LEN(MID(TEXT(E106,n0),14,6)),(MOD(MAX(MOD(MID(TEXT(E106,n0),14,6)-11,100),9),10)&gt;0)+1),),"")</f>
        <v/>
      </c>
      <c r="G106" s="2"/>
      <c r="H106" s="20" t="s">
        <v>10</v>
      </c>
      <c r="I106" s="21">
        <v>1</v>
      </c>
      <c r="J106" s="22">
        <v>0.25</v>
      </c>
      <c r="K106" s="2"/>
      <c r="L106" s="2"/>
      <c r="M106" s="2"/>
      <c r="N106" s="2"/>
      <c r="O106" s="6"/>
      <c r="P106" s="6"/>
      <c r="Q106" s="6"/>
    </row>
    <row r="107" spans="1:21">
      <c r="A107" s="2"/>
      <c r="B107" s="2"/>
      <c r="C107" s="2"/>
      <c r="D107" s="2"/>
      <c r="E107" s="2"/>
      <c r="F107" s="2"/>
      <c r="G107" s="2"/>
      <c r="H107" s="20" t="s">
        <v>10</v>
      </c>
      <c r="I107" s="21">
        <v>2</v>
      </c>
      <c r="J107" s="24">
        <v>0.1</v>
      </c>
      <c r="K107" s="2"/>
      <c r="L107" s="2"/>
      <c r="M107" s="2"/>
      <c r="N107" s="2"/>
      <c r="O107" s="6"/>
      <c r="P107" s="6"/>
      <c r="Q107" s="6"/>
    </row>
    <row r="108" spans="1:2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6"/>
      <c r="P108" s="6"/>
      <c r="Q108" s="6"/>
    </row>
    <row r="109" spans="1:21" ht="15.75">
      <c r="A109" s="25" t="s">
        <v>14</v>
      </c>
      <c r="B109" s="26" t="s">
        <v>15</v>
      </c>
      <c r="C109" s="27"/>
      <c r="D109" s="27"/>
      <c r="E109" s="27"/>
      <c r="F109" s="28" t="s">
        <v>16</v>
      </c>
      <c r="G109" s="29"/>
      <c r="H109" s="30" t="s">
        <v>17</v>
      </c>
      <c r="I109" s="31" t="s">
        <v>18</v>
      </c>
      <c r="J109" s="32"/>
      <c r="K109" s="33" t="s">
        <v>19</v>
      </c>
      <c r="L109" s="34"/>
      <c r="M109" s="35" t="s">
        <v>20</v>
      </c>
      <c r="N109" s="36" t="s">
        <v>21</v>
      </c>
      <c r="O109" s="37" t="s">
        <v>22</v>
      </c>
      <c r="P109" s="38" t="s">
        <v>23</v>
      </c>
      <c r="Q109" s="39" t="s">
        <v>24</v>
      </c>
    </row>
    <row r="110" spans="1:21" ht="15.75">
      <c r="A110" s="40"/>
      <c r="B110" s="41" t="s">
        <v>26</v>
      </c>
      <c r="C110" s="42"/>
      <c r="D110" s="43" t="s">
        <v>27</v>
      </c>
      <c r="E110" s="42"/>
      <c r="F110" s="44" t="s">
        <v>28</v>
      </c>
      <c r="G110" s="44" t="s">
        <v>29</v>
      </c>
      <c r="H110" s="45" t="s">
        <v>30</v>
      </c>
      <c r="I110" s="46" t="s">
        <v>31</v>
      </c>
      <c r="J110" s="47"/>
      <c r="K110" s="48" t="s">
        <v>32</v>
      </c>
      <c r="L110" s="49" t="s">
        <v>33</v>
      </c>
      <c r="M110" s="50" t="s">
        <v>34</v>
      </c>
      <c r="N110" s="51" t="s">
        <v>35</v>
      </c>
      <c r="O110" s="52" t="s">
        <v>36</v>
      </c>
      <c r="P110" s="53" t="s">
        <v>37</v>
      </c>
      <c r="Q110" s="54" t="s">
        <v>38</v>
      </c>
    </row>
    <row r="111" spans="1:21" ht="15.75" thickBot="1">
      <c r="A111" s="56"/>
      <c r="B111" s="57"/>
      <c r="C111" s="58"/>
      <c r="D111" s="58"/>
      <c r="E111" s="58"/>
      <c r="F111" s="59" t="s">
        <v>40</v>
      </c>
      <c r="G111" s="60" t="s">
        <v>41</v>
      </c>
      <c r="H111" s="61" t="s">
        <v>42</v>
      </c>
      <c r="I111" s="62" t="s">
        <v>43</v>
      </c>
      <c r="J111" s="63" t="s">
        <v>44</v>
      </c>
      <c r="K111" s="64"/>
      <c r="L111" s="65" t="s">
        <v>45</v>
      </c>
      <c r="M111" s="66" t="s">
        <v>41</v>
      </c>
      <c r="N111" s="67" t="s">
        <v>46</v>
      </c>
      <c r="O111" s="68" t="s">
        <v>47</v>
      </c>
      <c r="P111" s="69" t="s">
        <v>48</v>
      </c>
      <c r="Q111" s="70" t="s">
        <v>49</v>
      </c>
    </row>
    <row r="112" spans="1:21">
      <c r="A112" s="72" t="str">
        <f>IF(B112&lt;&gt;"",1,"")</f>
        <v/>
      </c>
      <c r="B112" s="73"/>
      <c r="C112" s="74"/>
      <c r="D112" s="74"/>
      <c r="E112" s="74"/>
      <c r="F112" s="75"/>
      <c r="G112" s="76" t="str">
        <f t="shared" ref="G112:G174" si="9">IF(F112="","",INDEX(X$50:X$54,(MATCH(F112,U$50:U$54,0))))</f>
        <v/>
      </c>
      <c r="H112" s="77" t="str">
        <f>IF(K112&lt;&gt;"",MAX(H111:H$113)+1,"")</f>
        <v/>
      </c>
      <c r="I112" s="73"/>
      <c r="J112" s="78" t="str">
        <f>IF(I112&lt;&gt;"",MAX(J111:J$113)+1,"")</f>
        <v/>
      </c>
      <c r="K112" s="79"/>
      <c r="L112" s="80"/>
      <c r="M112" s="81"/>
      <c r="N112" s="82">
        <f t="shared" ref="N112:N174" si="10">L112*M112</f>
        <v>0</v>
      </c>
      <c r="O112" s="83">
        <f t="shared" ref="O112:O143" si="11">IFERROR(IF(F112="",(SUM(K112:L112)*$K$192/100)+(1.3*N112/100),IF(F112&lt;&gt;"",((G112*$K$193)+$K$192)*SUM(K112:L112)/100+($K$192*N112)/100,)),"")</f>
        <v>0</v>
      </c>
      <c r="P112" s="84" t="str">
        <f>IF(F112&lt;&gt;"","Буксировка","Не было")</f>
        <v>Не было</v>
      </c>
      <c r="Q112" s="85" t="str">
        <f>IF(B112&lt;&gt;"",IF(I112="Асфальтобетон",ROUND(N112*$AC$16,2)+ROUND(M112*$AG$16,2),ROUND(N112*$AB$16,2)+ROUND(M112*$AF$16,2)),"")</f>
        <v/>
      </c>
    </row>
    <row r="113" spans="1:17">
      <c r="A113" s="72" t="str">
        <f>IF(B113&lt;&gt;"",A112+1,"")</f>
        <v/>
      </c>
      <c r="B113" s="88"/>
      <c r="C113" s="89"/>
      <c r="D113" s="89"/>
      <c r="E113" s="89"/>
      <c r="F113" s="90"/>
      <c r="G113" s="76" t="str">
        <f t="shared" si="9"/>
        <v/>
      </c>
      <c r="H113" s="91" t="str">
        <f>IF(K113&lt;&gt;"",MAX(H112:H$113)+1,"")</f>
        <v/>
      </c>
      <c r="I113" s="88"/>
      <c r="J113" s="92" t="str">
        <f>IF(I113&lt;&gt;"",MAX(J112:J$113)+1,"")</f>
        <v/>
      </c>
      <c r="K113" s="79"/>
      <c r="L113" s="80"/>
      <c r="M113" s="81"/>
      <c r="N113" s="93">
        <f t="shared" si="10"/>
        <v>0</v>
      </c>
      <c r="O113" s="83">
        <f t="shared" si="11"/>
        <v>0</v>
      </c>
      <c r="P113" s="2" t="str">
        <f t="shared" ref="P113:P174" si="12">IF(F113&lt;&gt;"","Буксировка","")</f>
        <v/>
      </c>
      <c r="Q113" s="85" t="str">
        <f t="shared" ref="Q113:Q174" si="13">IF(B113&lt;&gt;"",IF(I113="Асфальтобетон",ROUND(N113*$AC$16,2)+ROUND(M113*$AG$16,2),ROUND(N113*$AB$16,2)+ROUND(M113*$AF$16,2)),"")</f>
        <v/>
      </c>
    </row>
    <row r="114" spans="1:17">
      <c r="A114" s="72" t="str">
        <f t="shared" ref="A114:A174" si="14">IF(B114&lt;&gt;"",A113+1,"")</f>
        <v/>
      </c>
      <c r="B114" s="88"/>
      <c r="C114" s="89"/>
      <c r="D114" s="89"/>
      <c r="E114" s="89"/>
      <c r="F114" s="90"/>
      <c r="G114" s="76" t="str">
        <f t="shared" si="9"/>
        <v/>
      </c>
      <c r="H114" s="91" t="str">
        <f>IF(K114&lt;&gt;"",MAX(H113:H$113)+1,"")</f>
        <v/>
      </c>
      <c r="I114" s="88"/>
      <c r="J114" s="92" t="str">
        <f>IF(I114&lt;&gt;"",MAX(J113:J$113)+1,"")</f>
        <v/>
      </c>
      <c r="K114" s="79"/>
      <c r="L114" s="80"/>
      <c r="M114" s="81"/>
      <c r="N114" s="93">
        <f t="shared" si="10"/>
        <v>0</v>
      </c>
      <c r="O114" s="83">
        <f t="shared" si="11"/>
        <v>0</v>
      </c>
      <c r="P114" s="2" t="str">
        <f t="shared" si="12"/>
        <v/>
      </c>
      <c r="Q114" s="85" t="str">
        <f t="shared" si="13"/>
        <v/>
      </c>
    </row>
    <row r="115" spans="1:17">
      <c r="A115" s="72" t="str">
        <f t="shared" si="14"/>
        <v/>
      </c>
      <c r="B115" s="88"/>
      <c r="C115" s="89"/>
      <c r="D115" s="89"/>
      <c r="E115" s="89"/>
      <c r="F115" s="90"/>
      <c r="G115" s="76" t="str">
        <f t="shared" si="9"/>
        <v/>
      </c>
      <c r="H115" s="91" t="str">
        <f>IF(K115&lt;&gt;"",MAX(H$113:H114)+1,"")</f>
        <v/>
      </c>
      <c r="I115" s="88"/>
      <c r="J115" s="92" t="str">
        <f>IF(I115&lt;&gt;"",MAX(J$113:J114)+1,"")</f>
        <v/>
      </c>
      <c r="K115" s="79"/>
      <c r="L115" s="80"/>
      <c r="M115" s="81"/>
      <c r="N115" s="93">
        <f t="shared" si="10"/>
        <v>0</v>
      </c>
      <c r="O115" s="83">
        <f t="shared" si="11"/>
        <v>0</v>
      </c>
      <c r="P115" s="2" t="str">
        <f t="shared" si="12"/>
        <v/>
      </c>
      <c r="Q115" s="85" t="str">
        <f t="shared" si="13"/>
        <v/>
      </c>
    </row>
    <row r="116" spans="1:17">
      <c r="A116" s="72" t="str">
        <f t="shared" si="14"/>
        <v/>
      </c>
      <c r="B116" s="88"/>
      <c r="C116" s="89"/>
      <c r="D116" s="89"/>
      <c r="E116" s="89"/>
      <c r="F116" s="90"/>
      <c r="G116" s="76" t="str">
        <f t="shared" si="9"/>
        <v/>
      </c>
      <c r="H116" s="91" t="str">
        <f>IF(K116&lt;&gt;"",MAX(H$113:H115)+1,"")</f>
        <v/>
      </c>
      <c r="I116" s="88"/>
      <c r="J116" s="92" t="str">
        <f>IF(I116&lt;&gt;"",MAX(J$113:J115)+1,"")</f>
        <v/>
      </c>
      <c r="K116" s="79"/>
      <c r="L116" s="80"/>
      <c r="M116" s="81"/>
      <c r="N116" s="93">
        <f t="shared" si="10"/>
        <v>0</v>
      </c>
      <c r="O116" s="83">
        <f t="shared" si="11"/>
        <v>0</v>
      </c>
      <c r="P116" s="2" t="str">
        <f t="shared" si="12"/>
        <v/>
      </c>
      <c r="Q116" s="85" t="str">
        <f t="shared" si="13"/>
        <v/>
      </c>
    </row>
    <row r="117" spans="1:17">
      <c r="A117" s="72" t="str">
        <f t="shared" si="14"/>
        <v/>
      </c>
      <c r="B117" s="94"/>
      <c r="C117" s="95"/>
      <c r="D117" s="95"/>
      <c r="E117" s="95"/>
      <c r="F117" s="96"/>
      <c r="G117" s="76" t="str">
        <f t="shared" si="9"/>
        <v/>
      </c>
      <c r="H117" s="91" t="str">
        <f>IF(K117&lt;&gt;"",MAX(H$113:H116)+1,"")</f>
        <v/>
      </c>
      <c r="I117" s="88"/>
      <c r="J117" s="92" t="str">
        <f>IF(I117&lt;&gt;"",MAX(J$113:J116)+1,"")</f>
        <v/>
      </c>
      <c r="K117" s="79"/>
      <c r="L117" s="80"/>
      <c r="M117" s="81"/>
      <c r="N117" s="97">
        <f t="shared" si="10"/>
        <v>0</v>
      </c>
      <c r="O117" s="83">
        <f t="shared" si="11"/>
        <v>0</v>
      </c>
      <c r="P117" s="2" t="str">
        <f t="shared" si="12"/>
        <v/>
      </c>
      <c r="Q117" s="85" t="str">
        <f t="shared" si="13"/>
        <v/>
      </c>
    </row>
    <row r="118" spans="1:17">
      <c r="A118" s="72" t="str">
        <f t="shared" si="14"/>
        <v/>
      </c>
      <c r="B118" s="98"/>
      <c r="C118" s="99"/>
      <c r="D118" s="99"/>
      <c r="E118" s="99"/>
      <c r="F118" s="100"/>
      <c r="G118" s="76" t="str">
        <f t="shared" si="9"/>
        <v/>
      </c>
      <c r="H118" s="91" t="str">
        <f>IF(K118&lt;&gt;"",MAX(H$113:H117)+1,"")</f>
        <v/>
      </c>
      <c r="I118" s="98"/>
      <c r="J118" s="92" t="str">
        <f>IF(I118&lt;&gt;"",MAX(J$113:J117)+1,"")</f>
        <v/>
      </c>
      <c r="K118" s="79"/>
      <c r="L118" s="80"/>
      <c r="M118" s="81"/>
      <c r="N118" s="82">
        <f t="shared" si="10"/>
        <v>0</v>
      </c>
      <c r="O118" s="83">
        <f t="shared" si="11"/>
        <v>0</v>
      </c>
      <c r="P118" s="2" t="str">
        <f t="shared" si="12"/>
        <v/>
      </c>
      <c r="Q118" s="85" t="str">
        <f t="shared" si="13"/>
        <v/>
      </c>
    </row>
    <row r="119" spans="1:17">
      <c r="A119" s="72" t="str">
        <f t="shared" si="14"/>
        <v/>
      </c>
      <c r="B119" s="88"/>
      <c r="C119" s="89"/>
      <c r="D119" s="89"/>
      <c r="E119" s="89"/>
      <c r="F119" s="90"/>
      <c r="G119" s="76" t="str">
        <f t="shared" si="9"/>
        <v/>
      </c>
      <c r="H119" s="91" t="str">
        <f>IF(K119&lt;&gt;"",MAX(H$113:H118)+1,"")</f>
        <v/>
      </c>
      <c r="I119" s="88"/>
      <c r="J119" s="92" t="str">
        <f>IF(I119&lt;&gt;"",MAX(J$113:J118)+1,"")</f>
        <v/>
      </c>
      <c r="K119" s="79"/>
      <c r="L119" s="80"/>
      <c r="M119" s="81"/>
      <c r="N119" s="93">
        <f t="shared" si="10"/>
        <v>0</v>
      </c>
      <c r="O119" s="83">
        <f t="shared" si="11"/>
        <v>0</v>
      </c>
      <c r="P119" s="2" t="str">
        <f t="shared" si="12"/>
        <v/>
      </c>
      <c r="Q119" s="85" t="str">
        <f t="shared" si="13"/>
        <v/>
      </c>
    </row>
    <row r="120" spans="1:17">
      <c r="A120" s="72" t="str">
        <f t="shared" si="14"/>
        <v/>
      </c>
      <c r="B120" s="88"/>
      <c r="C120" s="89"/>
      <c r="D120" s="89"/>
      <c r="E120" s="89"/>
      <c r="F120" s="100"/>
      <c r="G120" s="76" t="str">
        <f t="shared" si="9"/>
        <v/>
      </c>
      <c r="H120" s="91" t="str">
        <f>IF(K120&lt;&gt;"",MAX(H$113:H119)+1,"")</f>
        <v/>
      </c>
      <c r="I120" s="98"/>
      <c r="J120" s="92" t="str">
        <f>IF(I120&lt;&gt;"",MAX(J$113:J119)+1,"")</f>
        <v/>
      </c>
      <c r="K120" s="79"/>
      <c r="L120" s="80"/>
      <c r="M120" s="81"/>
      <c r="N120" s="93">
        <f t="shared" si="10"/>
        <v>0</v>
      </c>
      <c r="O120" s="83">
        <f t="shared" si="11"/>
        <v>0</v>
      </c>
      <c r="P120" s="2" t="str">
        <f t="shared" si="12"/>
        <v/>
      </c>
      <c r="Q120" s="85" t="str">
        <f t="shared" si="13"/>
        <v/>
      </c>
    </row>
    <row r="121" spans="1:17">
      <c r="A121" s="72" t="str">
        <f t="shared" si="14"/>
        <v/>
      </c>
      <c r="B121" s="88"/>
      <c r="C121" s="89"/>
      <c r="D121" s="89"/>
      <c r="E121" s="89"/>
      <c r="F121" s="90"/>
      <c r="G121" s="76" t="str">
        <f t="shared" si="9"/>
        <v/>
      </c>
      <c r="H121" s="91" t="str">
        <f>IF(K121&lt;&gt;"",MAX(H$113:H120)+1,"")</f>
        <v/>
      </c>
      <c r="I121" s="88"/>
      <c r="J121" s="92" t="str">
        <f>IF(I121&lt;&gt;"",MAX(J$113:J120)+1,"")</f>
        <v/>
      </c>
      <c r="K121" s="79"/>
      <c r="L121" s="80"/>
      <c r="M121" s="81"/>
      <c r="N121" s="93">
        <f t="shared" si="10"/>
        <v>0</v>
      </c>
      <c r="O121" s="83">
        <f t="shared" si="11"/>
        <v>0</v>
      </c>
      <c r="P121" s="2" t="str">
        <f t="shared" si="12"/>
        <v/>
      </c>
      <c r="Q121" s="85" t="str">
        <f t="shared" si="13"/>
        <v/>
      </c>
    </row>
    <row r="122" spans="1:17">
      <c r="A122" s="72" t="str">
        <f t="shared" si="14"/>
        <v/>
      </c>
      <c r="B122" s="94"/>
      <c r="C122" s="95"/>
      <c r="D122" s="95"/>
      <c r="E122" s="95"/>
      <c r="F122" s="100"/>
      <c r="G122" s="76" t="str">
        <f t="shared" si="9"/>
        <v/>
      </c>
      <c r="H122" s="91" t="str">
        <f>IF(K122&lt;&gt;"",MAX(H$113:H121)+1,"")</f>
        <v/>
      </c>
      <c r="I122" s="98"/>
      <c r="J122" s="92" t="str">
        <f>IF(I122&lt;&gt;"",MAX(J$113:J121)+1,"")</f>
        <v/>
      </c>
      <c r="K122" s="79"/>
      <c r="L122" s="80"/>
      <c r="M122" s="81"/>
      <c r="N122" s="97">
        <f t="shared" si="10"/>
        <v>0</v>
      </c>
      <c r="O122" s="83">
        <f t="shared" si="11"/>
        <v>0</v>
      </c>
      <c r="P122" s="2" t="str">
        <f t="shared" si="12"/>
        <v/>
      </c>
      <c r="Q122" s="85" t="str">
        <f t="shared" si="13"/>
        <v/>
      </c>
    </row>
    <row r="123" spans="1:17">
      <c r="A123" s="72" t="str">
        <f t="shared" si="14"/>
        <v/>
      </c>
      <c r="B123" s="98"/>
      <c r="C123" s="99"/>
      <c r="D123" s="99"/>
      <c r="E123" s="99"/>
      <c r="F123" s="90"/>
      <c r="G123" s="76" t="str">
        <f t="shared" si="9"/>
        <v/>
      </c>
      <c r="H123" s="91" t="str">
        <f>IF(K123&lt;&gt;"",MAX(H$113:H122)+1,"")</f>
        <v/>
      </c>
      <c r="I123" s="88"/>
      <c r="J123" s="92" t="str">
        <f>IF(I123&lt;&gt;"",MAX(J$113:J122)+1,"")</f>
        <v/>
      </c>
      <c r="K123" s="79"/>
      <c r="L123" s="80"/>
      <c r="M123" s="81"/>
      <c r="N123" s="82">
        <f t="shared" si="10"/>
        <v>0</v>
      </c>
      <c r="O123" s="83">
        <f t="shared" si="11"/>
        <v>0</v>
      </c>
      <c r="P123" s="2" t="str">
        <f t="shared" si="12"/>
        <v/>
      </c>
      <c r="Q123" s="85" t="str">
        <f t="shared" si="13"/>
        <v/>
      </c>
    </row>
    <row r="124" spans="1:17">
      <c r="A124" s="72" t="str">
        <f t="shared" si="14"/>
        <v/>
      </c>
      <c r="B124" s="88"/>
      <c r="C124" s="89"/>
      <c r="D124" s="89"/>
      <c r="E124" s="89"/>
      <c r="F124" s="100"/>
      <c r="G124" s="76" t="str">
        <f t="shared" si="9"/>
        <v/>
      </c>
      <c r="H124" s="91" t="str">
        <f>IF(K124&lt;&gt;"",MAX(H$113:H123)+1,"")</f>
        <v/>
      </c>
      <c r="I124" s="98"/>
      <c r="J124" s="92" t="str">
        <f>IF(I124&lt;&gt;"",MAX(J$113:J123)+1,"")</f>
        <v/>
      </c>
      <c r="K124" s="79"/>
      <c r="L124" s="80"/>
      <c r="M124" s="81"/>
      <c r="N124" s="93">
        <f t="shared" si="10"/>
        <v>0</v>
      </c>
      <c r="O124" s="83">
        <f t="shared" si="11"/>
        <v>0</v>
      </c>
      <c r="P124" s="2" t="str">
        <f t="shared" si="12"/>
        <v/>
      </c>
      <c r="Q124" s="85" t="str">
        <f t="shared" si="13"/>
        <v/>
      </c>
    </row>
    <row r="125" spans="1:17">
      <c r="A125" s="72" t="str">
        <f t="shared" si="14"/>
        <v/>
      </c>
      <c r="B125" s="88"/>
      <c r="C125" s="89"/>
      <c r="D125" s="89"/>
      <c r="E125" s="89"/>
      <c r="F125" s="90"/>
      <c r="G125" s="76" t="str">
        <f t="shared" si="9"/>
        <v/>
      </c>
      <c r="H125" s="91" t="str">
        <f>IF(K125&lt;&gt;"",MAX(H$113:H124)+1,"")</f>
        <v/>
      </c>
      <c r="I125" s="88"/>
      <c r="J125" s="92" t="str">
        <f>IF(I125&lt;&gt;"",MAX(J$113:J124)+1,"")</f>
        <v/>
      </c>
      <c r="K125" s="79"/>
      <c r="L125" s="80"/>
      <c r="M125" s="81"/>
      <c r="N125" s="93">
        <f t="shared" si="10"/>
        <v>0</v>
      </c>
      <c r="O125" s="83">
        <f t="shared" si="11"/>
        <v>0</v>
      </c>
      <c r="P125" s="2" t="str">
        <f t="shared" si="12"/>
        <v/>
      </c>
      <c r="Q125" s="85" t="str">
        <f t="shared" si="13"/>
        <v/>
      </c>
    </row>
    <row r="126" spans="1:17">
      <c r="A126" s="72" t="str">
        <f t="shared" si="14"/>
        <v/>
      </c>
      <c r="B126" s="88"/>
      <c r="C126" s="89"/>
      <c r="D126" s="89"/>
      <c r="E126" s="89"/>
      <c r="F126" s="100"/>
      <c r="G126" s="76" t="str">
        <f t="shared" si="9"/>
        <v/>
      </c>
      <c r="H126" s="91" t="str">
        <f>IF(K126&lt;&gt;"",MAX(H$113:H125)+1,"")</f>
        <v/>
      </c>
      <c r="I126" s="98"/>
      <c r="J126" s="92" t="str">
        <f>IF(I126&lt;&gt;"",MAX(J$113:J125)+1,"")</f>
        <v/>
      </c>
      <c r="K126" s="79"/>
      <c r="L126" s="80"/>
      <c r="M126" s="81"/>
      <c r="N126" s="93">
        <f t="shared" si="10"/>
        <v>0</v>
      </c>
      <c r="O126" s="83">
        <f t="shared" si="11"/>
        <v>0</v>
      </c>
      <c r="P126" s="2" t="str">
        <f t="shared" si="12"/>
        <v/>
      </c>
      <c r="Q126" s="85" t="str">
        <f t="shared" si="13"/>
        <v/>
      </c>
    </row>
    <row r="127" spans="1:17">
      <c r="A127" s="72" t="str">
        <f t="shared" si="14"/>
        <v/>
      </c>
      <c r="B127" s="94"/>
      <c r="C127" s="95"/>
      <c r="D127" s="95"/>
      <c r="E127" s="95"/>
      <c r="F127" s="90"/>
      <c r="G127" s="76" t="str">
        <f t="shared" si="9"/>
        <v/>
      </c>
      <c r="H127" s="91" t="str">
        <f>IF(K127&lt;&gt;"",MAX(H$113:H126)+1,"")</f>
        <v/>
      </c>
      <c r="I127" s="88"/>
      <c r="J127" s="92" t="str">
        <f>IF(I127&lt;&gt;"",MAX(J$113:J126)+1,"")</f>
        <v/>
      </c>
      <c r="K127" s="79"/>
      <c r="L127" s="80"/>
      <c r="M127" s="81"/>
      <c r="N127" s="97">
        <f t="shared" si="10"/>
        <v>0</v>
      </c>
      <c r="O127" s="83">
        <f t="shared" si="11"/>
        <v>0</v>
      </c>
      <c r="P127" s="2" t="str">
        <f t="shared" si="12"/>
        <v/>
      </c>
      <c r="Q127" s="85" t="str">
        <f t="shared" si="13"/>
        <v/>
      </c>
    </row>
    <row r="128" spans="1:17">
      <c r="A128" s="72" t="str">
        <f t="shared" si="14"/>
        <v/>
      </c>
      <c r="B128" s="94"/>
      <c r="C128" s="95"/>
      <c r="D128" s="95"/>
      <c r="E128" s="95"/>
      <c r="F128" s="100"/>
      <c r="G128" s="76" t="str">
        <f t="shared" si="9"/>
        <v/>
      </c>
      <c r="H128" s="91" t="str">
        <f>IF(K128&lt;&gt;"",MAX(H$113:H127)+1,"")</f>
        <v/>
      </c>
      <c r="I128" s="98"/>
      <c r="J128" s="92" t="str">
        <f>IF(I128&lt;&gt;"",MAX(J$113:J127)+1,"")</f>
        <v/>
      </c>
      <c r="K128" s="79"/>
      <c r="L128" s="80"/>
      <c r="M128" s="81"/>
      <c r="N128" s="97">
        <f t="shared" si="10"/>
        <v>0</v>
      </c>
      <c r="O128" s="83">
        <f t="shared" si="11"/>
        <v>0</v>
      </c>
      <c r="P128" s="2" t="str">
        <f t="shared" si="12"/>
        <v/>
      </c>
      <c r="Q128" s="85" t="str">
        <f t="shared" si="13"/>
        <v/>
      </c>
    </row>
    <row r="129" spans="1:17">
      <c r="A129" s="72" t="str">
        <f t="shared" si="14"/>
        <v/>
      </c>
      <c r="B129" s="94"/>
      <c r="C129" s="95"/>
      <c r="D129" s="95"/>
      <c r="E129" s="95"/>
      <c r="F129" s="90"/>
      <c r="G129" s="76" t="str">
        <f t="shared" si="9"/>
        <v/>
      </c>
      <c r="H129" s="91" t="str">
        <f>IF(K129&lt;&gt;"",MAX(H$113:H128)+1,"")</f>
        <v/>
      </c>
      <c r="I129" s="88"/>
      <c r="J129" s="92" t="str">
        <f>IF(I129&lt;&gt;"",MAX(J$113:J128)+1,"")</f>
        <v/>
      </c>
      <c r="K129" s="79"/>
      <c r="L129" s="80"/>
      <c r="M129" s="81"/>
      <c r="N129" s="97">
        <f t="shared" si="10"/>
        <v>0</v>
      </c>
      <c r="O129" s="83">
        <f t="shared" si="11"/>
        <v>0</v>
      </c>
      <c r="P129" s="2" t="str">
        <f t="shared" si="12"/>
        <v/>
      </c>
      <c r="Q129" s="85" t="str">
        <f t="shared" si="13"/>
        <v/>
      </c>
    </row>
    <row r="130" spans="1:17">
      <c r="A130" s="72" t="str">
        <f t="shared" si="14"/>
        <v/>
      </c>
      <c r="B130" s="94"/>
      <c r="C130" s="95"/>
      <c r="D130" s="95"/>
      <c r="E130" s="95"/>
      <c r="F130" s="100"/>
      <c r="G130" s="76" t="str">
        <f t="shared" si="9"/>
        <v/>
      </c>
      <c r="H130" s="91" t="str">
        <f>IF(K130&lt;&gt;"",MAX(H$113:H129)+1,"")</f>
        <v/>
      </c>
      <c r="I130" s="98"/>
      <c r="J130" s="92" t="str">
        <f>IF(I130&lt;&gt;"",MAX(J$113:J129)+1,"")</f>
        <v/>
      </c>
      <c r="K130" s="79"/>
      <c r="L130" s="80"/>
      <c r="M130" s="81"/>
      <c r="N130" s="97">
        <f t="shared" si="10"/>
        <v>0</v>
      </c>
      <c r="O130" s="83">
        <f t="shared" si="11"/>
        <v>0</v>
      </c>
      <c r="P130" s="2" t="str">
        <f t="shared" si="12"/>
        <v/>
      </c>
      <c r="Q130" s="85" t="str">
        <f t="shared" si="13"/>
        <v/>
      </c>
    </row>
    <row r="131" spans="1:17">
      <c r="A131" s="72" t="str">
        <f t="shared" si="14"/>
        <v/>
      </c>
      <c r="B131" s="94"/>
      <c r="C131" s="95"/>
      <c r="D131" s="95"/>
      <c r="E131" s="95"/>
      <c r="F131" s="90"/>
      <c r="G131" s="76" t="str">
        <f t="shared" si="9"/>
        <v/>
      </c>
      <c r="H131" s="91" t="str">
        <f>IF(K131&lt;&gt;"",MAX(H$113:H130)+1,"")</f>
        <v/>
      </c>
      <c r="I131" s="88"/>
      <c r="J131" s="92" t="str">
        <f>IF(I131&lt;&gt;"",MAX(J$113:J130)+1,"")</f>
        <v/>
      </c>
      <c r="K131" s="79"/>
      <c r="L131" s="80"/>
      <c r="M131" s="81"/>
      <c r="N131" s="97">
        <f t="shared" si="10"/>
        <v>0</v>
      </c>
      <c r="O131" s="83">
        <f t="shared" si="11"/>
        <v>0</v>
      </c>
      <c r="P131" s="2" t="str">
        <f t="shared" si="12"/>
        <v/>
      </c>
      <c r="Q131" s="85" t="str">
        <f t="shared" si="13"/>
        <v/>
      </c>
    </row>
    <row r="132" spans="1:17">
      <c r="A132" s="72" t="str">
        <f t="shared" si="14"/>
        <v/>
      </c>
      <c r="B132" s="94"/>
      <c r="C132" s="95"/>
      <c r="D132" s="95"/>
      <c r="E132" s="95"/>
      <c r="F132" s="100"/>
      <c r="G132" s="76" t="str">
        <f t="shared" si="9"/>
        <v/>
      </c>
      <c r="H132" s="91" t="str">
        <f>IF(K132&lt;&gt;"",MAX(H$113:H131)+1,"")</f>
        <v/>
      </c>
      <c r="I132" s="98"/>
      <c r="J132" s="92" t="str">
        <f>IF(I132&lt;&gt;"",MAX(J$113:J131)+1,"")</f>
        <v/>
      </c>
      <c r="K132" s="79"/>
      <c r="L132" s="80"/>
      <c r="M132" s="81"/>
      <c r="N132" s="97">
        <f t="shared" si="10"/>
        <v>0</v>
      </c>
      <c r="O132" s="83">
        <f t="shared" si="11"/>
        <v>0</v>
      </c>
      <c r="P132" s="2" t="str">
        <f t="shared" si="12"/>
        <v/>
      </c>
      <c r="Q132" s="85" t="str">
        <f t="shared" si="13"/>
        <v/>
      </c>
    </row>
    <row r="133" spans="1:17">
      <c r="A133" s="72" t="str">
        <f t="shared" si="14"/>
        <v/>
      </c>
      <c r="B133" s="94"/>
      <c r="C133" s="95"/>
      <c r="D133" s="95"/>
      <c r="E133" s="95"/>
      <c r="F133" s="90"/>
      <c r="G133" s="76" t="str">
        <f t="shared" si="9"/>
        <v/>
      </c>
      <c r="H133" s="91" t="str">
        <f>IF(K133&lt;&gt;"",MAX(H$113:H132)+1,"")</f>
        <v/>
      </c>
      <c r="I133" s="88"/>
      <c r="J133" s="92" t="str">
        <f>IF(I133&lt;&gt;"",MAX(J$113:J132)+1,"")</f>
        <v/>
      </c>
      <c r="K133" s="79"/>
      <c r="L133" s="80"/>
      <c r="M133" s="81"/>
      <c r="N133" s="97">
        <f t="shared" si="10"/>
        <v>0</v>
      </c>
      <c r="O133" s="83">
        <f t="shared" si="11"/>
        <v>0</v>
      </c>
      <c r="P133" s="2" t="str">
        <f t="shared" si="12"/>
        <v/>
      </c>
      <c r="Q133" s="85" t="str">
        <f t="shared" si="13"/>
        <v/>
      </c>
    </row>
    <row r="134" spans="1:17">
      <c r="A134" s="72" t="str">
        <f t="shared" si="14"/>
        <v/>
      </c>
      <c r="B134" s="94"/>
      <c r="C134" s="95"/>
      <c r="D134" s="95"/>
      <c r="E134" s="95"/>
      <c r="F134" s="100"/>
      <c r="G134" s="76" t="str">
        <f t="shared" si="9"/>
        <v/>
      </c>
      <c r="H134" s="91" t="str">
        <f>IF(K134&lt;&gt;"",MAX(H$113:H133)+1,"")</f>
        <v/>
      </c>
      <c r="I134" s="98"/>
      <c r="J134" s="92" t="str">
        <f>IF(I134&lt;&gt;"",MAX(J$113:J133)+1,"")</f>
        <v/>
      </c>
      <c r="K134" s="79"/>
      <c r="L134" s="80"/>
      <c r="M134" s="81"/>
      <c r="N134" s="97">
        <f t="shared" si="10"/>
        <v>0</v>
      </c>
      <c r="O134" s="83">
        <f t="shared" si="11"/>
        <v>0</v>
      </c>
      <c r="P134" s="2" t="str">
        <f t="shared" si="12"/>
        <v/>
      </c>
      <c r="Q134" s="85" t="str">
        <f t="shared" si="13"/>
        <v/>
      </c>
    </row>
    <row r="135" spans="1:17">
      <c r="A135" s="72" t="str">
        <f t="shared" si="14"/>
        <v/>
      </c>
      <c r="B135" s="94"/>
      <c r="C135" s="95"/>
      <c r="D135" s="95"/>
      <c r="E135" s="95"/>
      <c r="F135" s="90"/>
      <c r="G135" s="76" t="str">
        <f t="shared" si="9"/>
        <v/>
      </c>
      <c r="H135" s="91" t="str">
        <f>IF(K135&lt;&gt;"",MAX(H$113:H134)+1,"")</f>
        <v/>
      </c>
      <c r="I135" s="88"/>
      <c r="J135" s="92" t="str">
        <f>IF(I135&lt;&gt;"",MAX(J$113:J134)+1,"")</f>
        <v/>
      </c>
      <c r="K135" s="79"/>
      <c r="L135" s="80"/>
      <c r="M135" s="81"/>
      <c r="N135" s="97">
        <f t="shared" si="10"/>
        <v>0</v>
      </c>
      <c r="O135" s="83">
        <f t="shared" si="11"/>
        <v>0</v>
      </c>
      <c r="P135" s="2" t="str">
        <f t="shared" si="12"/>
        <v/>
      </c>
      <c r="Q135" s="85" t="str">
        <f t="shared" si="13"/>
        <v/>
      </c>
    </row>
    <row r="136" spans="1:17">
      <c r="A136" s="72" t="str">
        <f t="shared" si="14"/>
        <v/>
      </c>
      <c r="B136" s="94"/>
      <c r="C136" s="95"/>
      <c r="D136" s="95"/>
      <c r="E136" s="95"/>
      <c r="F136" s="96"/>
      <c r="G136" s="76" t="str">
        <f t="shared" si="9"/>
        <v/>
      </c>
      <c r="H136" s="91" t="str">
        <f>IF(K136&lt;&gt;"",MAX(H$113:H135)+1,"")</f>
        <v/>
      </c>
      <c r="I136" s="94"/>
      <c r="J136" s="92" t="str">
        <f>IF(I136&lt;&gt;"",MAX(J$113:J135)+1,"")</f>
        <v/>
      </c>
      <c r="K136" s="79"/>
      <c r="L136" s="80"/>
      <c r="M136" s="81"/>
      <c r="N136" s="97">
        <f t="shared" si="10"/>
        <v>0</v>
      </c>
      <c r="O136" s="83">
        <f t="shared" si="11"/>
        <v>0</v>
      </c>
      <c r="P136" s="2" t="str">
        <f t="shared" si="12"/>
        <v/>
      </c>
      <c r="Q136" s="85" t="str">
        <f t="shared" si="13"/>
        <v/>
      </c>
    </row>
    <row r="137" spans="1:17">
      <c r="A137" s="72" t="str">
        <f t="shared" si="14"/>
        <v/>
      </c>
      <c r="B137" s="94"/>
      <c r="C137" s="95"/>
      <c r="D137" s="95"/>
      <c r="E137" s="95"/>
      <c r="F137" s="96"/>
      <c r="G137" s="76" t="str">
        <f t="shared" si="9"/>
        <v/>
      </c>
      <c r="H137" s="91" t="str">
        <f>IF(K137&lt;&gt;"",MAX(H$113:H136)+1,"")</f>
        <v/>
      </c>
      <c r="I137" s="94"/>
      <c r="J137" s="92" t="str">
        <f>IF(I137&lt;&gt;"",MAX(J$113:J136)+1,"")</f>
        <v/>
      </c>
      <c r="K137" s="79"/>
      <c r="L137" s="80"/>
      <c r="M137" s="81"/>
      <c r="N137" s="97">
        <f t="shared" si="10"/>
        <v>0</v>
      </c>
      <c r="O137" s="83">
        <f t="shared" si="11"/>
        <v>0</v>
      </c>
      <c r="P137" s="2" t="str">
        <f t="shared" si="12"/>
        <v/>
      </c>
      <c r="Q137" s="85" t="str">
        <f t="shared" si="13"/>
        <v/>
      </c>
    </row>
    <row r="138" spans="1:17">
      <c r="A138" s="72" t="str">
        <f t="shared" si="14"/>
        <v/>
      </c>
      <c r="B138" s="94"/>
      <c r="C138" s="95"/>
      <c r="D138" s="95"/>
      <c r="E138" s="95"/>
      <c r="F138" s="96"/>
      <c r="G138" s="76" t="str">
        <f t="shared" si="9"/>
        <v/>
      </c>
      <c r="H138" s="91" t="str">
        <f>IF(K138&lt;&gt;"",MAX(H$113:H137)+1,"")</f>
        <v/>
      </c>
      <c r="I138" s="94"/>
      <c r="J138" s="92" t="str">
        <f>IF(I138&lt;&gt;"",MAX(J$113:J137)+1,"")</f>
        <v/>
      </c>
      <c r="K138" s="79"/>
      <c r="L138" s="80"/>
      <c r="M138" s="81"/>
      <c r="N138" s="97">
        <f t="shared" si="10"/>
        <v>0</v>
      </c>
      <c r="O138" s="83">
        <f t="shared" si="11"/>
        <v>0</v>
      </c>
      <c r="P138" s="2" t="str">
        <f t="shared" si="12"/>
        <v/>
      </c>
      <c r="Q138" s="85" t="str">
        <f t="shared" si="13"/>
        <v/>
      </c>
    </row>
    <row r="139" spans="1:17">
      <c r="A139" s="72" t="str">
        <f t="shared" si="14"/>
        <v/>
      </c>
      <c r="B139" s="94"/>
      <c r="C139" s="95"/>
      <c r="D139" s="95"/>
      <c r="E139" s="95"/>
      <c r="F139" s="96"/>
      <c r="G139" s="76" t="str">
        <f t="shared" si="9"/>
        <v/>
      </c>
      <c r="H139" s="91" t="str">
        <f>IF(K139&lt;&gt;"",MAX(H$113:H138)+1,"")</f>
        <v/>
      </c>
      <c r="I139" s="94"/>
      <c r="J139" s="92" t="str">
        <f>IF(I139&lt;&gt;"",MAX(J$113:J138)+1,"")</f>
        <v/>
      </c>
      <c r="K139" s="79"/>
      <c r="L139" s="80"/>
      <c r="M139" s="81"/>
      <c r="N139" s="97">
        <f t="shared" si="10"/>
        <v>0</v>
      </c>
      <c r="O139" s="83">
        <f t="shared" si="11"/>
        <v>0</v>
      </c>
      <c r="P139" s="2" t="str">
        <f t="shared" si="12"/>
        <v/>
      </c>
      <c r="Q139" s="85" t="str">
        <f t="shared" si="13"/>
        <v/>
      </c>
    </row>
    <row r="140" spans="1:17">
      <c r="A140" s="72" t="str">
        <f t="shared" si="14"/>
        <v/>
      </c>
      <c r="B140" s="94"/>
      <c r="C140" s="95"/>
      <c r="D140" s="95"/>
      <c r="E140" s="95"/>
      <c r="F140" s="96"/>
      <c r="G140" s="76" t="str">
        <f t="shared" si="9"/>
        <v/>
      </c>
      <c r="H140" s="91" t="str">
        <f>IF(K140&lt;&gt;"",MAX(H$113:H139)+1,"")</f>
        <v/>
      </c>
      <c r="I140" s="94"/>
      <c r="J140" s="92" t="str">
        <f>IF(I140&lt;&gt;"",MAX(J$113:J139)+1,"")</f>
        <v/>
      </c>
      <c r="K140" s="79"/>
      <c r="L140" s="80"/>
      <c r="M140" s="81"/>
      <c r="N140" s="97">
        <f t="shared" si="10"/>
        <v>0</v>
      </c>
      <c r="O140" s="83">
        <f t="shared" si="11"/>
        <v>0</v>
      </c>
      <c r="P140" s="2" t="str">
        <f t="shared" si="12"/>
        <v/>
      </c>
      <c r="Q140" s="85" t="str">
        <f t="shared" si="13"/>
        <v/>
      </c>
    </row>
    <row r="141" spans="1:17">
      <c r="A141" s="72" t="str">
        <f t="shared" si="14"/>
        <v/>
      </c>
      <c r="B141" s="94"/>
      <c r="C141" s="95"/>
      <c r="D141" s="95"/>
      <c r="E141" s="95"/>
      <c r="F141" s="96"/>
      <c r="G141" s="76" t="str">
        <f t="shared" si="9"/>
        <v/>
      </c>
      <c r="H141" s="91" t="str">
        <f>IF(K141&lt;&gt;"",MAX(H$113:H140)+1,"")</f>
        <v/>
      </c>
      <c r="I141" s="94"/>
      <c r="J141" s="92" t="str">
        <f>IF(I141&lt;&gt;"",MAX(J$113:J140)+1,"")</f>
        <v/>
      </c>
      <c r="K141" s="79"/>
      <c r="L141" s="80"/>
      <c r="M141" s="81"/>
      <c r="N141" s="97">
        <f t="shared" si="10"/>
        <v>0</v>
      </c>
      <c r="O141" s="83">
        <f t="shared" si="11"/>
        <v>0</v>
      </c>
      <c r="P141" s="2" t="str">
        <f t="shared" si="12"/>
        <v/>
      </c>
      <c r="Q141" s="85" t="str">
        <f t="shared" si="13"/>
        <v/>
      </c>
    </row>
    <row r="142" spans="1:17">
      <c r="A142" s="72" t="str">
        <f t="shared" si="14"/>
        <v/>
      </c>
      <c r="B142" s="94"/>
      <c r="C142" s="95"/>
      <c r="D142" s="95"/>
      <c r="E142" s="95"/>
      <c r="F142" s="96"/>
      <c r="G142" s="76" t="str">
        <f t="shared" si="9"/>
        <v/>
      </c>
      <c r="H142" s="91" t="str">
        <f>IF(K142&lt;&gt;"",MAX(H$113:H141)+1,"")</f>
        <v/>
      </c>
      <c r="I142" s="94"/>
      <c r="J142" s="92" t="str">
        <f>IF(I142&lt;&gt;"",MAX(J$113:J141)+1,"")</f>
        <v/>
      </c>
      <c r="K142" s="79"/>
      <c r="L142" s="80"/>
      <c r="M142" s="81"/>
      <c r="N142" s="97">
        <f t="shared" si="10"/>
        <v>0</v>
      </c>
      <c r="O142" s="83">
        <f t="shared" si="11"/>
        <v>0</v>
      </c>
      <c r="P142" s="2" t="str">
        <f t="shared" si="12"/>
        <v/>
      </c>
      <c r="Q142" s="85" t="str">
        <f t="shared" si="13"/>
        <v/>
      </c>
    </row>
    <row r="143" spans="1:17">
      <c r="A143" s="72" t="str">
        <f t="shared" si="14"/>
        <v/>
      </c>
      <c r="B143" s="94"/>
      <c r="C143" s="95"/>
      <c r="D143" s="95"/>
      <c r="E143" s="95"/>
      <c r="F143" s="96"/>
      <c r="G143" s="76" t="str">
        <f t="shared" si="9"/>
        <v/>
      </c>
      <c r="H143" s="91" t="str">
        <f>IF(K143&lt;&gt;"",MAX(H$113:H142)+1,"")</f>
        <v/>
      </c>
      <c r="I143" s="94"/>
      <c r="J143" s="92" t="str">
        <f>IF(I143&lt;&gt;"",MAX(J$113:J142)+1,"")</f>
        <v/>
      </c>
      <c r="K143" s="79"/>
      <c r="L143" s="80"/>
      <c r="M143" s="81"/>
      <c r="N143" s="97">
        <f t="shared" si="10"/>
        <v>0</v>
      </c>
      <c r="O143" s="83">
        <f t="shared" si="11"/>
        <v>0</v>
      </c>
      <c r="P143" s="2" t="str">
        <f t="shared" si="12"/>
        <v/>
      </c>
      <c r="Q143" s="85" t="str">
        <f t="shared" si="13"/>
        <v/>
      </c>
    </row>
    <row r="144" spans="1:17">
      <c r="A144" s="72" t="str">
        <f t="shared" si="14"/>
        <v/>
      </c>
      <c r="B144" s="94"/>
      <c r="C144" s="95"/>
      <c r="D144" s="95"/>
      <c r="E144" s="95"/>
      <c r="F144" s="96"/>
      <c r="G144" s="76" t="str">
        <f t="shared" si="9"/>
        <v/>
      </c>
      <c r="H144" s="91" t="str">
        <f>IF(K144&lt;&gt;"",MAX(H$113:H143)+1,"")</f>
        <v/>
      </c>
      <c r="I144" s="94"/>
      <c r="J144" s="92" t="str">
        <f>IF(I144&lt;&gt;"",MAX(J$113:J143)+1,"")</f>
        <v/>
      </c>
      <c r="K144" s="79"/>
      <c r="L144" s="80"/>
      <c r="M144" s="81"/>
      <c r="N144" s="97">
        <f t="shared" si="10"/>
        <v>0</v>
      </c>
      <c r="O144" s="83">
        <f t="shared" ref="O144:O174" si="15">IFERROR(IF(F144="",(SUM(K144:L144)*$K$192/100)+(1.3*N144/100),IF(F144&lt;&gt;"",((G144*$K$193)+$K$192)*SUM(K144:L144)/100+($K$192*N144)/100,)),"")</f>
        <v>0</v>
      </c>
      <c r="P144" s="2" t="str">
        <f t="shared" si="12"/>
        <v/>
      </c>
      <c r="Q144" s="85" t="str">
        <f t="shared" si="13"/>
        <v/>
      </c>
    </row>
    <row r="145" spans="1:17">
      <c r="A145" s="72" t="str">
        <f t="shared" si="14"/>
        <v/>
      </c>
      <c r="B145" s="94"/>
      <c r="C145" s="95"/>
      <c r="D145" s="95"/>
      <c r="E145" s="95"/>
      <c r="F145" s="96"/>
      <c r="G145" s="76" t="str">
        <f t="shared" si="9"/>
        <v/>
      </c>
      <c r="H145" s="91" t="str">
        <f>IF(K145&lt;&gt;"",MAX(H$113:H144)+1,"")</f>
        <v/>
      </c>
      <c r="I145" s="94"/>
      <c r="J145" s="92" t="str">
        <f>IF(I145&lt;&gt;"",MAX(J$113:J144)+1,"")</f>
        <v/>
      </c>
      <c r="K145" s="79"/>
      <c r="L145" s="80"/>
      <c r="M145" s="81"/>
      <c r="N145" s="97">
        <f t="shared" si="10"/>
        <v>0</v>
      </c>
      <c r="O145" s="83">
        <f t="shared" si="15"/>
        <v>0</v>
      </c>
      <c r="P145" s="2" t="str">
        <f t="shared" si="12"/>
        <v/>
      </c>
      <c r="Q145" s="85" t="str">
        <f t="shared" si="13"/>
        <v/>
      </c>
    </row>
    <row r="146" spans="1:17">
      <c r="A146" s="72" t="str">
        <f t="shared" si="14"/>
        <v/>
      </c>
      <c r="B146" s="94"/>
      <c r="C146" s="95"/>
      <c r="D146" s="95"/>
      <c r="E146" s="95"/>
      <c r="F146" s="96"/>
      <c r="G146" s="76" t="str">
        <f t="shared" si="9"/>
        <v/>
      </c>
      <c r="H146" s="91" t="str">
        <f>IF(K146&lt;&gt;"",MAX(H$113:H145)+1,"")</f>
        <v/>
      </c>
      <c r="I146" s="94"/>
      <c r="J146" s="92" t="str">
        <f>IF(I146&lt;&gt;"",MAX(J$113:J145)+1,"")</f>
        <v/>
      </c>
      <c r="K146" s="79"/>
      <c r="L146" s="80"/>
      <c r="M146" s="81"/>
      <c r="N146" s="97">
        <f t="shared" si="10"/>
        <v>0</v>
      </c>
      <c r="O146" s="83">
        <f t="shared" si="15"/>
        <v>0</v>
      </c>
      <c r="P146" s="2" t="str">
        <f t="shared" si="12"/>
        <v/>
      </c>
      <c r="Q146" s="85" t="str">
        <f t="shared" si="13"/>
        <v/>
      </c>
    </row>
    <row r="147" spans="1:17">
      <c r="A147" s="72" t="str">
        <f t="shared" si="14"/>
        <v/>
      </c>
      <c r="B147" s="94"/>
      <c r="C147" s="95"/>
      <c r="D147" s="95"/>
      <c r="E147" s="95"/>
      <c r="F147" s="96"/>
      <c r="G147" s="76" t="str">
        <f t="shared" si="9"/>
        <v/>
      </c>
      <c r="H147" s="91" t="str">
        <f>IF(K147&lt;&gt;"",MAX(H$113:H146)+1,"")</f>
        <v/>
      </c>
      <c r="I147" s="94"/>
      <c r="J147" s="92" t="str">
        <f>IF(I147&lt;&gt;"",MAX(J$113:J146)+1,"")</f>
        <v/>
      </c>
      <c r="K147" s="79"/>
      <c r="L147" s="80"/>
      <c r="M147" s="81"/>
      <c r="N147" s="97">
        <f t="shared" si="10"/>
        <v>0</v>
      </c>
      <c r="O147" s="83">
        <f t="shared" si="15"/>
        <v>0</v>
      </c>
      <c r="P147" s="2" t="str">
        <f t="shared" si="12"/>
        <v/>
      </c>
      <c r="Q147" s="85" t="str">
        <f t="shared" si="13"/>
        <v/>
      </c>
    </row>
    <row r="148" spans="1:17">
      <c r="A148" s="72" t="str">
        <f t="shared" si="14"/>
        <v/>
      </c>
      <c r="B148" s="94"/>
      <c r="C148" s="95"/>
      <c r="D148" s="95"/>
      <c r="E148" s="95"/>
      <c r="F148" s="96"/>
      <c r="G148" s="76" t="str">
        <f t="shared" si="9"/>
        <v/>
      </c>
      <c r="H148" s="91" t="str">
        <f>IF(K148&lt;&gt;"",MAX(H$113:H147)+1,"")</f>
        <v/>
      </c>
      <c r="I148" s="94"/>
      <c r="J148" s="92" t="str">
        <f>IF(I148&lt;&gt;"",MAX(J$113:J147)+1,"")</f>
        <v/>
      </c>
      <c r="K148" s="79"/>
      <c r="L148" s="80"/>
      <c r="M148" s="81"/>
      <c r="N148" s="97">
        <f t="shared" si="10"/>
        <v>0</v>
      </c>
      <c r="O148" s="83">
        <f t="shared" si="15"/>
        <v>0</v>
      </c>
      <c r="P148" s="2" t="str">
        <f t="shared" si="12"/>
        <v/>
      </c>
      <c r="Q148" s="85" t="str">
        <f t="shared" si="13"/>
        <v/>
      </c>
    </row>
    <row r="149" spans="1:17">
      <c r="A149" s="72" t="str">
        <f t="shared" si="14"/>
        <v/>
      </c>
      <c r="B149" s="94"/>
      <c r="C149" s="95"/>
      <c r="D149" s="95"/>
      <c r="E149" s="95"/>
      <c r="F149" s="96"/>
      <c r="G149" s="76" t="str">
        <f t="shared" si="9"/>
        <v/>
      </c>
      <c r="H149" s="91" t="str">
        <f>IF(K149&lt;&gt;"",MAX(H$113:H148)+1,"")</f>
        <v/>
      </c>
      <c r="I149" s="94"/>
      <c r="J149" s="92" t="str">
        <f>IF(I149&lt;&gt;"",MAX(J$113:J148)+1,"")</f>
        <v/>
      </c>
      <c r="K149" s="79"/>
      <c r="L149" s="80"/>
      <c r="M149" s="81"/>
      <c r="N149" s="97">
        <f t="shared" si="10"/>
        <v>0</v>
      </c>
      <c r="O149" s="83">
        <f t="shared" si="15"/>
        <v>0</v>
      </c>
      <c r="P149" s="2" t="str">
        <f t="shared" si="12"/>
        <v/>
      </c>
      <c r="Q149" s="85" t="str">
        <f t="shared" si="13"/>
        <v/>
      </c>
    </row>
    <row r="150" spans="1:17">
      <c r="A150" s="72" t="str">
        <f t="shared" si="14"/>
        <v/>
      </c>
      <c r="B150" s="94"/>
      <c r="C150" s="95"/>
      <c r="D150" s="95"/>
      <c r="E150" s="95"/>
      <c r="F150" s="96"/>
      <c r="G150" s="76" t="str">
        <f t="shared" si="9"/>
        <v/>
      </c>
      <c r="H150" s="91" t="str">
        <f>IF(K150&lt;&gt;"",MAX(H$113:H149)+1,"")</f>
        <v/>
      </c>
      <c r="I150" s="94"/>
      <c r="J150" s="92" t="str">
        <f>IF(I150&lt;&gt;"",MAX(J$113:J149)+1,"")</f>
        <v/>
      </c>
      <c r="K150" s="79"/>
      <c r="L150" s="80"/>
      <c r="M150" s="81"/>
      <c r="N150" s="97">
        <f t="shared" si="10"/>
        <v>0</v>
      </c>
      <c r="O150" s="83">
        <f t="shared" si="15"/>
        <v>0</v>
      </c>
      <c r="P150" s="2" t="str">
        <f t="shared" si="12"/>
        <v/>
      </c>
      <c r="Q150" s="85" t="str">
        <f t="shared" si="13"/>
        <v/>
      </c>
    </row>
    <row r="151" spans="1:17">
      <c r="A151" s="72" t="str">
        <f t="shared" si="14"/>
        <v/>
      </c>
      <c r="B151" s="94"/>
      <c r="C151" s="95"/>
      <c r="D151" s="95"/>
      <c r="E151" s="95"/>
      <c r="F151" s="96"/>
      <c r="G151" s="76" t="str">
        <f t="shared" si="9"/>
        <v/>
      </c>
      <c r="H151" s="91" t="str">
        <f>IF(K151&lt;&gt;"",MAX(H$113:H150)+1,"")</f>
        <v/>
      </c>
      <c r="I151" s="94"/>
      <c r="J151" s="92" t="str">
        <f>IF(I151&lt;&gt;"",MAX(J$113:J150)+1,"")</f>
        <v/>
      </c>
      <c r="K151" s="79"/>
      <c r="L151" s="80"/>
      <c r="M151" s="81"/>
      <c r="N151" s="97">
        <f t="shared" si="10"/>
        <v>0</v>
      </c>
      <c r="O151" s="83">
        <f t="shared" si="15"/>
        <v>0</v>
      </c>
      <c r="P151" s="2" t="str">
        <f t="shared" si="12"/>
        <v/>
      </c>
      <c r="Q151" s="85" t="str">
        <f t="shared" si="13"/>
        <v/>
      </c>
    </row>
    <row r="152" spans="1:17">
      <c r="A152" s="72" t="str">
        <f t="shared" si="14"/>
        <v/>
      </c>
      <c r="B152" s="94"/>
      <c r="C152" s="95"/>
      <c r="D152" s="95"/>
      <c r="E152" s="95"/>
      <c r="F152" s="96"/>
      <c r="G152" s="76" t="str">
        <f t="shared" si="9"/>
        <v/>
      </c>
      <c r="H152" s="91" t="str">
        <f>IF(K152&lt;&gt;"",MAX(H$113:H151)+1,"")</f>
        <v/>
      </c>
      <c r="I152" s="94"/>
      <c r="J152" s="92" t="str">
        <f>IF(I152&lt;&gt;"",MAX(J$113:J151)+1,"")</f>
        <v/>
      </c>
      <c r="K152" s="79"/>
      <c r="L152" s="80"/>
      <c r="M152" s="81"/>
      <c r="N152" s="97">
        <f t="shared" si="10"/>
        <v>0</v>
      </c>
      <c r="O152" s="83">
        <f t="shared" si="15"/>
        <v>0</v>
      </c>
      <c r="P152" s="2" t="str">
        <f t="shared" si="12"/>
        <v/>
      </c>
      <c r="Q152" s="85" t="str">
        <f t="shared" si="13"/>
        <v/>
      </c>
    </row>
    <row r="153" spans="1:17">
      <c r="A153" s="72" t="str">
        <f t="shared" si="14"/>
        <v/>
      </c>
      <c r="B153" s="94"/>
      <c r="C153" s="95"/>
      <c r="D153" s="95"/>
      <c r="E153" s="95"/>
      <c r="F153" s="96"/>
      <c r="G153" s="76" t="str">
        <f t="shared" si="9"/>
        <v/>
      </c>
      <c r="H153" s="91" t="str">
        <f>IF(K153&lt;&gt;"",MAX(H$113:H152)+1,"")</f>
        <v/>
      </c>
      <c r="I153" s="94"/>
      <c r="J153" s="92" t="str">
        <f>IF(I153&lt;&gt;"",MAX(J$113:J152)+1,"")</f>
        <v/>
      </c>
      <c r="K153" s="79"/>
      <c r="L153" s="80"/>
      <c r="M153" s="81"/>
      <c r="N153" s="97">
        <f t="shared" si="10"/>
        <v>0</v>
      </c>
      <c r="O153" s="83">
        <f t="shared" si="15"/>
        <v>0</v>
      </c>
      <c r="P153" s="2" t="str">
        <f t="shared" si="12"/>
        <v/>
      </c>
      <c r="Q153" s="85" t="str">
        <f t="shared" si="13"/>
        <v/>
      </c>
    </row>
    <row r="154" spans="1:17">
      <c r="A154" s="72" t="str">
        <f t="shared" si="14"/>
        <v/>
      </c>
      <c r="B154" s="94"/>
      <c r="C154" s="95"/>
      <c r="D154" s="95"/>
      <c r="E154" s="95"/>
      <c r="F154" s="96"/>
      <c r="G154" s="76" t="str">
        <f t="shared" si="9"/>
        <v/>
      </c>
      <c r="H154" s="91" t="str">
        <f>IF(K154&lt;&gt;"",MAX(H$113:H153)+1,"")</f>
        <v/>
      </c>
      <c r="I154" s="94"/>
      <c r="J154" s="92" t="str">
        <f>IF(I154&lt;&gt;"",MAX(J$113:J153)+1,"")</f>
        <v/>
      </c>
      <c r="K154" s="79"/>
      <c r="L154" s="80"/>
      <c r="M154" s="81"/>
      <c r="N154" s="97">
        <f t="shared" si="10"/>
        <v>0</v>
      </c>
      <c r="O154" s="83">
        <f t="shared" si="15"/>
        <v>0</v>
      </c>
      <c r="P154" s="2" t="str">
        <f t="shared" si="12"/>
        <v/>
      </c>
      <c r="Q154" s="85" t="str">
        <f t="shared" si="13"/>
        <v/>
      </c>
    </row>
    <row r="155" spans="1:17">
      <c r="A155" s="72" t="str">
        <f t="shared" si="14"/>
        <v/>
      </c>
      <c r="B155" s="94"/>
      <c r="C155" s="95"/>
      <c r="D155" s="95"/>
      <c r="E155" s="95"/>
      <c r="F155" s="96"/>
      <c r="G155" s="76" t="str">
        <f t="shared" si="9"/>
        <v/>
      </c>
      <c r="H155" s="91" t="str">
        <f>IF(K155&lt;&gt;"",MAX(H$113:H154)+1,"")</f>
        <v/>
      </c>
      <c r="I155" s="94"/>
      <c r="J155" s="92" t="str">
        <f>IF(I155&lt;&gt;"",MAX(J$113:J154)+1,"")</f>
        <v/>
      </c>
      <c r="K155" s="79"/>
      <c r="L155" s="80"/>
      <c r="M155" s="81"/>
      <c r="N155" s="97">
        <f t="shared" si="10"/>
        <v>0</v>
      </c>
      <c r="O155" s="83">
        <f t="shared" si="15"/>
        <v>0</v>
      </c>
      <c r="P155" s="2" t="str">
        <f t="shared" si="12"/>
        <v/>
      </c>
      <c r="Q155" s="85" t="str">
        <f t="shared" si="13"/>
        <v/>
      </c>
    </row>
    <row r="156" spans="1:17">
      <c r="A156" s="72" t="str">
        <f t="shared" si="14"/>
        <v/>
      </c>
      <c r="B156" s="94"/>
      <c r="C156" s="95"/>
      <c r="D156" s="95"/>
      <c r="E156" s="95"/>
      <c r="F156" s="96"/>
      <c r="G156" s="76" t="str">
        <f t="shared" si="9"/>
        <v/>
      </c>
      <c r="H156" s="91" t="str">
        <f>IF(K156&lt;&gt;"",MAX(H$113:H155)+1,"")</f>
        <v/>
      </c>
      <c r="I156" s="94"/>
      <c r="J156" s="92" t="str">
        <f>IF(I156&lt;&gt;"",MAX(J$113:J155)+1,"")</f>
        <v/>
      </c>
      <c r="K156" s="79"/>
      <c r="L156" s="80"/>
      <c r="M156" s="81"/>
      <c r="N156" s="97">
        <f t="shared" si="10"/>
        <v>0</v>
      </c>
      <c r="O156" s="83">
        <f t="shared" si="15"/>
        <v>0</v>
      </c>
      <c r="P156" s="2" t="str">
        <f t="shared" si="12"/>
        <v/>
      </c>
      <c r="Q156" s="85" t="str">
        <f t="shared" si="13"/>
        <v/>
      </c>
    </row>
    <row r="157" spans="1:17">
      <c r="A157" s="72" t="str">
        <f t="shared" si="14"/>
        <v/>
      </c>
      <c r="B157" s="94"/>
      <c r="C157" s="95"/>
      <c r="D157" s="95"/>
      <c r="E157" s="95"/>
      <c r="F157" s="96"/>
      <c r="G157" s="76" t="str">
        <f t="shared" si="9"/>
        <v/>
      </c>
      <c r="H157" s="91" t="str">
        <f>IF(K157&lt;&gt;"",MAX(H$113:H156)+1,"")</f>
        <v/>
      </c>
      <c r="I157" s="94"/>
      <c r="J157" s="92" t="str">
        <f>IF(I157&lt;&gt;"",MAX(J$113:J156)+1,"")</f>
        <v/>
      </c>
      <c r="K157" s="79"/>
      <c r="L157" s="80"/>
      <c r="M157" s="81"/>
      <c r="N157" s="97">
        <f t="shared" si="10"/>
        <v>0</v>
      </c>
      <c r="O157" s="83">
        <f t="shared" si="15"/>
        <v>0</v>
      </c>
      <c r="P157" s="2" t="str">
        <f t="shared" si="12"/>
        <v/>
      </c>
      <c r="Q157" s="85" t="str">
        <f t="shared" si="13"/>
        <v/>
      </c>
    </row>
    <row r="158" spans="1:17">
      <c r="A158" s="72" t="str">
        <f t="shared" si="14"/>
        <v/>
      </c>
      <c r="B158" s="94"/>
      <c r="C158" s="95"/>
      <c r="D158" s="95"/>
      <c r="E158" s="95"/>
      <c r="F158" s="96"/>
      <c r="G158" s="76" t="str">
        <f t="shared" si="9"/>
        <v/>
      </c>
      <c r="H158" s="91" t="str">
        <f>IF(K158&lt;&gt;"",MAX(H$113:H157)+1,"")</f>
        <v/>
      </c>
      <c r="I158" s="94"/>
      <c r="J158" s="92" t="str">
        <f>IF(I158&lt;&gt;"",MAX(J$113:J157)+1,"")</f>
        <v/>
      </c>
      <c r="K158" s="79"/>
      <c r="L158" s="80"/>
      <c r="M158" s="81"/>
      <c r="N158" s="97">
        <f t="shared" si="10"/>
        <v>0</v>
      </c>
      <c r="O158" s="83">
        <f t="shared" si="15"/>
        <v>0</v>
      </c>
      <c r="P158" s="2" t="str">
        <f t="shared" si="12"/>
        <v/>
      </c>
      <c r="Q158" s="85" t="str">
        <f t="shared" si="13"/>
        <v/>
      </c>
    </row>
    <row r="159" spans="1:17">
      <c r="A159" s="72" t="str">
        <f t="shared" si="14"/>
        <v/>
      </c>
      <c r="B159" s="94"/>
      <c r="C159" s="95"/>
      <c r="D159" s="95"/>
      <c r="E159" s="95"/>
      <c r="F159" s="96"/>
      <c r="G159" s="76" t="str">
        <f t="shared" si="9"/>
        <v/>
      </c>
      <c r="H159" s="91" t="str">
        <f>IF(K159&lt;&gt;"",MAX(H$113:H158)+1,"")</f>
        <v/>
      </c>
      <c r="I159" s="94"/>
      <c r="J159" s="92" t="str">
        <f>IF(I159&lt;&gt;"",MAX(J$113:J158)+1,"")</f>
        <v/>
      </c>
      <c r="K159" s="79"/>
      <c r="L159" s="80"/>
      <c r="M159" s="81"/>
      <c r="N159" s="97">
        <f t="shared" si="10"/>
        <v>0</v>
      </c>
      <c r="O159" s="83">
        <f t="shared" si="15"/>
        <v>0</v>
      </c>
      <c r="P159" s="2" t="str">
        <f t="shared" si="12"/>
        <v/>
      </c>
      <c r="Q159" s="85" t="str">
        <f t="shared" si="13"/>
        <v/>
      </c>
    </row>
    <row r="160" spans="1:17">
      <c r="A160" s="72" t="str">
        <f t="shared" si="14"/>
        <v/>
      </c>
      <c r="B160" s="94"/>
      <c r="C160" s="95"/>
      <c r="D160" s="95"/>
      <c r="E160" s="95"/>
      <c r="F160" s="96"/>
      <c r="G160" s="76" t="str">
        <f t="shared" si="9"/>
        <v/>
      </c>
      <c r="H160" s="91" t="str">
        <f>IF(K160&lt;&gt;"",MAX(H$113:H159)+1,"")</f>
        <v/>
      </c>
      <c r="I160" s="94"/>
      <c r="J160" s="92" t="str">
        <f>IF(I160&lt;&gt;"",MAX(J$113:J159)+1,"")</f>
        <v/>
      </c>
      <c r="K160" s="79"/>
      <c r="L160" s="80"/>
      <c r="M160" s="81"/>
      <c r="N160" s="97">
        <f t="shared" si="10"/>
        <v>0</v>
      </c>
      <c r="O160" s="83">
        <f t="shared" si="15"/>
        <v>0</v>
      </c>
      <c r="P160" s="2" t="str">
        <f t="shared" si="12"/>
        <v/>
      </c>
      <c r="Q160" s="85" t="str">
        <f t="shared" si="13"/>
        <v/>
      </c>
    </row>
    <row r="161" spans="1:17">
      <c r="A161" s="72" t="str">
        <f t="shared" si="14"/>
        <v/>
      </c>
      <c r="B161" s="94"/>
      <c r="C161" s="95"/>
      <c r="D161" s="95"/>
      <c r="E161" s="95"/>
      <c r="F161" s="96"/>
      <c r="G161" s="76" t="str">
        <f t="shared" si="9"/>
        <v/>
      </c>
      <c r="H161" s="91" t="str">
        <f>IF(K161&lt;&gt;"",MAX(H$113:H160)+1,"")</f>
        <v/>
      </c>
      <c r="I161" s="94"/>
      <c r="J161" s="92" t="str">
        <f>IF(I161&lt;&gt;"",MAX(J$113:J160)+1,"")</f>
        <v/>
      </c>
      <c r="K161" s="79"/>
      <c r="L161" s="80"/>
      <c r="M161" s="81"/>
      <c r="N161" s="97">
        <f t="shared" si="10"/>
        <v>0</v>
      </c>
      <c r="O161" s="83">
        <f t="shared" si="15"/>
        <v>0</v>
      </c>
      <c r="P161" s="2" t="str">
        <f t="shared" si="12"/>
        <v/>
      </c>
      <c r="Q161" s="85" t="str">
        <f t="shared" si="13"/>
        <v/>
      </c>
    </row>
    <row r="162" spans="1:17">
      <c r="A162" s="72" t="str">
        <f t="shared" si="14"/>
        <v/>
      </c>
      <c r="B162" s="94"/>
      <c r="C162" s="95"/>
      <c r="D162" s="95"/>
      <c r="E162" s="95"/>
      <c r="F162" s="96"/>
      <c r="G162" s="76" t="str">
        <f t="shared" si="9"/>
        <v/>
      </c>
      <c r="H162" s="91" t="str">
        <f>IF(K162&lt;&gt;"",MAX(H$113:H161)+1,"")</f>
        <v/>
      </c>
      <c r="I162" s="94"/>
      <c r="J162" s="92" t="str">
        <f>IF(I162&lt;&gt;"",MAX(J$113:J161)+1,"")</f>
        <v/>
      </c>
      <c r="K162" s="79"/>
      <c r="L162" s="80"/>
      <c r="M162" s="81"/>
      <c r="N162" s="97">
        <f t="shared" si="10"/>
        <v>0</v>
      </c>
      <c r="O162" s="83">
        <f t="shared" si="15"/>
        <v>0</v>
      </c>
      <c r="P162" s="2" t="str">
        <f t="shared" si="12"/>
        <v/>
      </c>
      <c r="Q162" s="85" t="str">
        <f t="shared" si="13"/>
        <v/>
      </c>
    </row>
    <row r="163" spans="1:17">
      <c r="A163" s="72" t="str">
        <f t="shared" si="14"/>
        <v/>
      </c>
      <c r="B163" s="94"/>
      <c r="C163" s="95"/>
      <c r="D163" s="95"/>
      <c r="E163" s="95"/>
      <c r="F163" s="96"/>
      <c r="G163" s="76" t="str">
        <f t="shared" si="9"/>
        <v/>
      </c>
      <c r="H163" s="91" t="str">
        <f>IF(K163&lt;&gt;"",MAX(H$113:H162)+1,"")</f>
        <v/>
      </c>
      <c r="I163" s="94"/>
      <c r="J163" s="92" t="str">
        <f>IF(I163&lt;&gt;"",MAX(J$113:J162)+1,"")</f>
        <v/>
      </c>
      <c r="K163" s="79"/>
      <c r="L163" s="80"/>
      <c r="M163" s="81"/>
      <c r="N163" s="97">
        <f t="shared" si="10"/>
        <v>0</v>
      </c>
      <c r="O163" s="83">
        <f t="shared" si="15"/>
        <v>0</v>
      </c>
      <c r="P163" s="2" t="str">
        <f t="shared" si="12"/>
        <v/>
      </c>
      <c r="Q163" s="85" t="str">
        <f t="shared" si="13"/>
        <v/>
      </c>
    </row>
    <row r="164" spans="1:17">
      <c r="A164" s="72" t="str">
        <f t="shared" si="14"/>
        <v/>
      </c>
      <c r="B164" s="94"/>
      <c r="C164" s="95"/>
      <c r="D164" s="95"/>
      <c r="E164" s="95"/>
      <c r="F164" s="96"/>
      <c r="G164" s="76" t="str">
        <f t="shared" si="9"/>
        <v/>
      </c>
      <c r="H164" s="91" t="str">
        <f>IF(K164&lt;&gt;"",MAX(H$113:H163)+1,"")</f>
        <v/>
      </c>
      <c r="I164" s="94"/>
      <c r="J164" s="92" t="str">
        <f>IF(I164&lt;&gt;"",MAX(J$113:J163)+1,"")</f>
        <v/>
      </c>
      <c r="K164" s="79"/>
      <c r="L164" s="80"/>
      <c r="M164" s="81"/>
      <c r="N164" s="97">
        <f t="shared" si="10"/>
        <v>0</v>
      </c>
      <c r="O164" s="83">
        <f t="shared" si="15"/>
        <v>0</v>
      </c>
      <c r="P164" s="2" t="str">
        <f t="shared" si="12"/>
        <v/>
      </c>
      <c r="Q164" s="85" t="str">
        <f t="shared" si="13"/>
        <v/>
      </c>
    </row>
    <row r="165" spans="1:17">
      <c r="A165" s="72" t="str">
        <f t="shared" si="14"/>
        <v/>
      </c>
      <c r="B165" s="94"/>
      <c r="C165" s="95"/>
      <c r="D165" s="95"/>
      <c r="E165" s="95"/>
      <c r="F165" s="96"/>
      <c r="G165" s="76" t="str">
        <f t="shared" si="9"/>
        <v/>
      </c>
      <c r="H165" s="91" t="str">
        <f>IF(K165&lt;&gt;"",MAX(H$113:H164)+1,"")</f>
        <v/>
      </c>
      <c r="I165" s="94"/>
      <c r="J165" s="92" t="str">
        <f>IF(I165&lt;&gt;"",MAX(J$113:J164)+1,"")</f>
        <v/>
      </c>
      <c r="K165" s="79"/>
      <c r="L165" s="80"/>
      <c r="M165" s="81"/>
      <c r="N165" s="97">
        <f t="shared" si="10"/>
        <v>0</v>
      </c>
      <c r="O165" s="83">
        <f t="shared" si="15"/>
        <v>0</v>
      </c>
      <c r="P165" s="2" t="str">
        <f t="shared" si="12"/>
        <v/>
      </c>
      <c r="Q165" s="85" t="str">
        <f t="shared" si="13"/>
        <v/>
      </c>
    </row>
    <row r="166" spans="1:17">
      <c r="A166" s="72" t="str">
        <f t="shared" si="14"/>
        <v/>
      </c>
      <c r="B166" s="94"/>
      <c r="C166" s="95"/>
      <c r="D166" s="95"/>
      <c r="E166" s="95"/>
      <c r="F166" s="96"/>
      <c r="G166" s="76" t="str">
        <f t="shared" si="9"/>
        <v/>
      </c>
      <c r="H166" s="91" t="str">
        <f>IF(K166&lt;&gt;"",MAX(H$113:H165)+1,"")</f>
        <v/>
      </c>
      <c r="I166" s="94"/>
      <c r="J166" s="92" t="str">
        <f>IF(I166&lt;&gt;"",MAX(J$113:J165)+1,"")</f>
        <v/>
      </c>
      <c r="K166" s="79"/>
      <c r="L166" s="80"/>
      <c r="M166" s="81"/>
      <c r="N166" s="97">
        <f t="shared" si="10"/>
        <v>0</v>
      </c>
      <c r="O166" s="83">
        <f t="shared" si="15"/>
        <v>0</v>
      </c>
      <c r="P166" s="2" t="str">
        <f t="shared" si="12"/>
        <v/>
      </c>
      <c r="Q166" s="85" t="str">
        <f t="shared" si="13"/>
        <v/>
      </c>
    </row>
    <row r="167" spans="1:17">
      <c r="A167" s="72" t="str">
        <f t="shared" si="14"/>
        <v/>
      </c>
      <c r="B167" s="94"/>
      <c r="C167" s="95"/>
      <c r="D167" s="95"/>
      <c r="E167" s="95"/>
      <c r="F167" s="96"/>
      <c r="G167" s="76" t="str">
        <f t="shared" si="9"/>
        <v/>
      </c>
      <c r="H167" s="91" t="str">
        <f>IF(K167&lt;&gt;"",MAX(H$113:H166)+1,"")</f>
        <v/>
      </c>
      <c r="I167" s="94"/>
      <c r="J167" s="92" t="str">
        <f>IF(I167&lt;&gt;"",MAX(J$113:J166)+1,"")</f>
        <v/>
      </c>
      <c r="K167" s="79"/>
      <c r="L167" s="80"/>
      <c r="M167" s="81"/>
      <c r="N167" s="97">
        <f t="shared" si="10"/>
        <v>0</v>
      </c>
      <c r="O167" s="83">
        <f t="shared" si="15"/>
        <v>0</v>
      </c>
      <c r="P167" s="2" t="str">
        <f t="shared" si="12"/>
        <v/>
      </c>
      <c r="Q167" s="85" t="str">
        <f t="shared" si="13"/>
        <v/>
      </c>
    </row>
    <row r="168" spans="1:17">
      <c r="A168" s="72" t="str">
        <f t="shared" si="14"/>
        <v/>
      </c>
      <c r="B168" s="94"/>
      <c r="C168" s="95"/>
      <c r="D168" s="95"/>
      <c r="E168" s="95"/>
      <c r="F168" s="96"/>
      <c r="G168" s="76" t="str">
        <f t="shared" si="9"/>
        <v/>
      </c>
      <c r="H168" s="91" t="str">
        <f>IF(K168&lt;&gt;"",MAX(H$113:H167)+1,"")</f>
        <v/>
      </c>
      <c r="I168" s="94"/>
      <c r="J168" s="92" t="str">
        <f>IF(I168&lt;&gt;"",MAX(J$113:J167)+1,"")</f>
        <v/>
      </c>
      <c r="K168" s="79"/>
      <c r="L168" s="80"/>
      <c r="M168" s="81"/>
      <c r="N168" s="97">
        <f t="shared" si="10"/>
        <v>0</v>
      </c>
      <c r="O168" s="83">
        <f t="shared" si="15"/>
        <v>0</v>
      </c>
      <c r="P168" s="2" t="str">
        <f t="shared" si="12"/>
        <v/>
      </c>
      <c r="Q168" s="85" t="str">
        <f t="shared" si="13"/>
        <v/>
      </c>
    </row>
    <row r="169" spans="1:17">
      <c r="A169" s="72" t="str">
        <f t="shared" si="14"/>
        <v/>
      </c>
      <c r="B169" s="94"/>
      <c r="C169" s="95"/>
      <c r="D169" s="95"/>
      <c r="E169" s="95"/>
      <c r="F169" s="96"/>
      <c r="G169" s="76" t="str">
        <f t="shared" si="9"/>
        <v/>
      </c>
      <c r="H169" s="91" t="str">
        <f>IF(K169&lt;&gt;"",MAX(H$113:H168)+1,"")</f>
        <v/>
      </c>
      <c r="I169" s="94"/>
      <c r="J169" s="92" t="str">
        <f>IF(I169&lt;&gt;"",MAX(J$113:J168)+1,"")</f>
        <v/>
      </c>
      <c r="K169" s="79"/>
      <c r="L169" s="80"/>
      <c r="M169" s="81"/>
      <c r="N169" s="97">
        <f t="shared" si="10"/>
        <v>0</v>
      </c>
      <c r="O169" s="83">
        <f t="shared" si="15"/>
        <v>0</v>
      </c>
      <c r="P169" s="2" t="str">
        <f t="shared" si="12"/>
        <v/>
      </c>
      <c r="Q169" s="85" t="str">
        <f t="shared" si="13"/>
        <v/>
      </c>
    </row>
    <row r="170" spans="1:17">
      <c r="A170" s="72" t="str">
        <f t="shared" si="14"/>
        <v/>
      </c>
      <c r="B170" s="94"/>
      <c r="C170" s="95"/>
      <c r="D170" s="95"/>
      <c r="E170" s="95"/>
      <c r="F170" s="96"/>
      <c r="G170" s="76" t="str">
        <f t="shared" si="9"/>
        <v/>
      </c>
      <c r="H170" s="91" t="str">
        <f>IF(K170&lt;&gt;"",MAX(H$113:H169)+1,"")</f>
        <v/>
      </c>
      <c r="I170" s="94"/>
      <c r="J170" s="92" t="str">
        <f>IF(I170&lt;&gt;"",MAX(J$113:J169)+1,"")</f>
        <v/>
      </c>
      <c r="K170" s="79"/>
      <c r="L170" s="80"/>
      <c r="M170" s="81"/>
      <c r="N170" s="97">
        <f t="shared" si="10"/>
        <v>0</v>
      </c>
      <c r="O170" s="83">
        <f t="shared" si="15"/>
        <v>0</v>
      </c>
      <c r="P170" s="2" t="str">
        <f t="shared" si="12"/>
        <v/>
      </c>
      <c r="Q170" s="85" t="str">
        <f t="shared" si="13"/>
        <v/>
      </c>
    </row>
    <row r="171" spans="1:17">
      <c r="A171" s="72" t="str">
        <f t="shared" si="14"/>
        <v/>
      </c>
      <c r="B171" s="94"/>
      <c r="C171" s="95"/>
      <c r="D171" s="95"/>
      <c r="E171" s="95"/>
      <c r="F171" s="96"/>
      <c r="G171" s="76" t="str">
        <f t="shared" si="9"/>
        <v/>
      </c>
      <c r="H171" s="91" t="str">
        <f>IF(K171&lt;&gt;"",MAX(H$113:H170)+1,"")</f>
        <v/>
      </c>
      <c r="I171" s="94"/>
      <c r="J171" s="92" t="str">
        <f>IF(I171&lt;&gt;"",MAX(J$113:J170)+1,"")</f>
        <v/>
      </c>
      <c r="K171" s="79"/>
      <c r="L171" s="80"/>
      <c r="M171" s="81"/>
      <c r="N171" s="97">
        <f t="shared" si="10"/>
        <v>0</v>
      </c>
      <c r="O171" s="83">
        <f t="shared" si="15"/>
        <v>0</v>
      </c>
      <c r="P171" s="2" t="str">
        <f t="shared" si="12"/>
        <v/>
      </c>
      <c r="Q171" s="85" t="str">
        <f t="shared" si="13"/>
        <v/>
      </c>
    </row>
    <row r="172" spans="1:17">
      <c r="A172" s="72" t="str">
        <f t="shared" si="14"/>
        <v/>
      </c>
      <c r="B172" s="94"/>
      <c r="C172" s="95"/>
      <c r="D172" s="95"/>
      <c r="E172" s="95"/>
      <c r="F172" s="96"/>
      <c r="G172" s="76" t="str">
        <f t="shared" si="9"/>
        <v/>
      </c>
      <c r="H172" s="91" t="str">
        <f>IF(K172&lt;&gt;"",MAX(H$113:H171)+1,"")</f>
        <v/>
      </c>
      <c r="I172" s="94"/>
      <c r="J172" s="92" t="str">
        <f>IF(I172&lt;&gt;"",MAX(J$113:J171)+1,"")</f>
        <v/>
      </c>
      <c r="K172" s="79"/>
      <c r="L172" s="80"/>
      <c r="M172" s="81"/>
      <c r="N172" s="97">
        <f t="shared" si="10"/>
        <v>0</v>
      </c>
      <c r="O172" s="83">
        <f t="shared" si="15"/>
        <v>0</v>
      </c>
      <c r="P172" s="2" t="str">
        <f t="shared" si="12"/>
        <v/>
      </c>
      <c r="Q172" s="85" t="str">
        <f t="shared" si="13"/>
        <v/>
      </c>
    </row>
    <row r="173" spans="1:17">
      <c r="A173" s="72" t="str">
        <f t="shared" si="14"/>
        <v/>
      </c>
      <c r="B173" s="94"/>
      <c r="C173" s="95"/>
      <c r="D173" s="95"/>
      <c r="E173" s="95"/>
      <c r="F173" s="96"/>
      <c r="G173" s="76" t="str">
        <f t="shared" si="9"/>
        <v/>
      </c>
      <c r="H173" s="91" t="str">
        <f>IF(K173&lt;&gt;"",MAX(H$113:H172)+1,"")</f>
        <v/>
      </c>
      <c r="I173" s="94"/>
      <c r="J173" s="92" t="str">
        <f>IF(I173&lt;&gt;"",MAX(J$113:J172)+1,"")</f>
        <v/>
      </c>
      <c r="K173" s="79"/>
      <c r="L173" s="80"/>
      <c r="M173" s="81"/>
      <c r="N173" s="97">
        <f t="shared" si="10"/>
        <v>0</v>
      </c>
      <c r="O173" s="83">
        <f t="shared" si="15"/>
        <v>0</v>
      </c>
      <c r="P173" s="2" t="str">
        <f t="shared" si="12"/>
        <v/>
      </c>
      <c r="Q173" s="85" t="str">
        <f t="shared" si="13"/>
        <v/>
      </c>
    </row>
    <row r="174" spans="1:17" ht="15.75" thickBot="1">
      <c r="A174" s="105" t="str">
        <f t="shared" si="14"/>
        <v/>
      </c>
      <c r="B174" s="106"/>
      <c r="C174" s="107"/>
      <c r="D174" s="107"/>
      <c r="E174" s="107"/>
      <c r="F174" s="108"/>
      <c r="G174" s="109" t="str">
        <f t="shared" si="9"/>
        <v/>
      </c>
      <c r="H174" s="110" t="str">
        <f>IF(K174&lt;&gt;"",MAX(H$113:H173)+1,"")</f>
        <v/>
      </c>
      <c r="I174" s="106"/>
      <c r="J174" s="111" t="str">
        <f>IF(I174&lt;&gt;"",MAX(J$113:J173)+1,"")</f>
        <v/>
      </c>
      <c r="K174" s="112"/>
      <c r="L174" s="113"/>
      <c r="M174" s="114"/>
      <c r="N174" s="115">
        <f t="shared" si="10"/>
        <v>0</v>
      </c>
      <c r="O174" s="83">
        <f t="shared" si="15"/>
        <v>0</v>
      </c>
      <c r="P174" s="2" t="str">
        <f t="shared" si="12"/>
        <v/>
      </c>
      <c r="Q174" s="116" t="str">
        <f t="shared" si="13"/>
        <v/>
      </c>
    </row>
    <row r="175" spans="1:17" ht="15.75">
      <c r="A175" s="118">
        <f>IF(B175&lt;&gt;"",COUNT(A112:A174)+1,"")</f>
        <v>1</v>
      </c>
      <c r="B175" s="119" t="str">
        <f>"Пробіг: Порожній  "&amp;K175&amp;" км. + З вантажем "&amp;L175&amp;" км. = всього "&amp;K176&amp;" км."</f>
        <v>Пробіг: Порожній  0 км. + З вантажем 0 км. = всього 0 км.</v>
      </c>
      <c r="C175" s="99"/>
      <c r="D175" s="99"/>
      <c r="E175" s="99"/>
      <c r="F175" s="99"/>
      <c r="G175" s="99"/>
      <c r="H175" s="99"/>
      <c r="I175" s="99"/>
      <c r="J175" s="120"/>
      <c r="K175" s="121">
        <f>SUM(K112:K174)</f>
        <v>0</v>
      </c>
      <c r="L175" s="122">
        <f>SUM(L112:L174)</f>
        <v>0</v>
      </c>
      <c r="M175" s="123">
        <f>SUM(M112:M174)</f>
        <v>0</v>
      </c>
      <c r="N175" s="124">
        <f>SUM(N112:N174)</f>
        <v>0</v>
      </c>
      <c r="O175" s="125">
        <f>SUM(O112:O174)</f>
        <v>0</v>
      </c>
      <c r="P175" s="126" t="str">
        <f>IF(SUM(G112:G174)&gt;0,"Была буксировака","Не было буксировки")</f>
        <v>Не было буксировки</v>
      </c>
      <c r="Q175" s="127" t="str">
        <f>IF(SUM(Q112:Q174),SUM(Q112:Q174),"")</f>
        <v/>
      </c>
    </row>
    <row r="176" spans="1:17" ht="15.75">
      <c r="A176" s="130">
        <f t="shared" ref="A176:A187" si="16">A175+1</f>
        <v>2</v>
      </c>
      <c r="B176" s="119" t="str">
        <f>"Пробіг загальний:  "&amp;K176&amp;" кілометрів. "</f>
        <v xml:space="preserve">Пробіг загальний:  0 кілометрів. </v>
      </c>
      <c r="C176" s="89"/>
      <c r="D176" s="89"/>
      <c r="E176" s="89"/>
      <c r="F176" s="89"/>
      <c r="G176" s="89"/>
      <c r="H176" s="89"/>
      <c r="I176" s="89"/>
      <c r="J176" s="131"/>
      <c r="K176" s="132">
        <f>SUM(K175:L175)</f>
        <v>0</v>
      </c>
      <c r="L176" s="133" t="s">
        <v>52</v>
      </c>
      <c r="M176" s="134"/>
      <c r="N176" s="134"/>
      <c r="O176" s="2"/>
      <c r="P176" s="135" t="str">
        <f>IF(SUM(G112:G174)&gt;0,"Была буксировака",IF(SUM(G112:G174)&lt;0,"Не было буксировки",""))</f>
        <v/>
      </c>
      <c r="Q176" s="6"/>
    </row>
    <row r="177" spans="1:17" ht="15.75">
      <c r="A177" s="130">
        <f t="shared" si="16"/>
        <v>3</v>
      </c>
      <c r="B177" s="136" t="str">
        <f>"Кількість їздок: Порожній  "&amp;K177&amp;"  + З вантажем "&amp;L177&amp;"  = всього "&amp;SUM(K177:L177)&amp;" їздок"</f>
        <v>Кількість їздок: Порожній  0  + З вантажем 0  = всього 0 їздок</v>
      </c>
      <c r="C177" s="89"/>
      <c r="D177" s="89"/>
      <c r="E177" s="89"/>
      <c r="F177" s="89"/>
      <c r="G177" s="89"/>
      <c r="H177" s="89"/>
      <c r="I177" s="89"/>
      <c r="J177" s="131"/>
      <c r="K177" s="133">
        <f>COUNT(K112:K174)</f>
        <v>0</v>
      </c>
      <c r="L177" s="133">
        <f>COUNT(L112:L174)</f>
        <v>0</v>
      </c>
      <c r="M177" s="134"/>
      <c r="N177" s="134"/>
      <c r="O177" s="137">
        <f>K194</f>
        <v>0</v>
      </c>
      <c r="P177" s="138" t="s">
        <v>53</v>
      </c>
      <c r="Q177" s="139"/>
    </row>
    <row r="178" spans="1:17" ht="16.5" thickBot="1">
      <c r="A178" s="141">
        <f t="shared" si="16"/>
        <v>4</v>
      </c>
      <c r="B178" s="142" t="str">
        <f>"Час в наряді, годин: "&amp;K178&amp;" годин "</f>
        <v xml:space="preserve">Час в наряді, годин:  годин </v>
      </c>
      <c r="C178" s="107"/>
      <c r="D178" s="107"/>
      <c r="E178" s="107"/>
      <c r="F178" s="107"/>
      <c r="G178" s="107"/>
      <c r="H178" s="107"/>
      <c r="I178" s="107"/>
      <c r="J178" s="143"/>
      <c r="K178" s="144"/>
      <c r="L178" s="134"/>
      <c r="M178" s="134"/>
      <c r="N178" s="134"/>
      <c r="O178" s="145">
        <f>O177*K193</f>
        <v>0</v>
      </c>
      <c r="P178" s="146" t="s">
        <v>54</v>
      </c>
      <c r="Q178" s="139"/>
    </row>
    <row r="179" spans="1:17" ht="15.75">
      <c r="A179" s="147">
        <f t="shared" si="16"/>
        <v>5</v>
      </c>
      <c r="B179" s="119" t="s">
        <v>55</v>
      </c>
      <c r="C179" s="99"/>
      <c r="D179" s="99"/>
      <c r="E179" s="99"/>
      <c r="F179" s="99"/>
      <c r="G179" s="99"/>
      <c r="H179" s="99"/>
      <c r="I179" s="99"/>
      <c r="J179" s="120"/>
      <c r="K179" s="148"/>
      <c r="L179" s="134"/>
      <c r="M179" s="134"/>
      <c r="N179" s="134"/>
      <c r="O179" s="149">
        <f>K196</f>
        <v>0</v>
      </c>
      <c r="P179" s="150" t="s">
        <v>56</v>
      </c>
      <c r="Q179" s="139"/>
    </row>
    <row r="180" spans="1:17" ht="16.5" thickBot="1">
      <c r="A180" s="130">
        <f t="shared" si="16"/>
        <v>6</v>
      </c>
      <c r="B180" s="151" t="s">
        <v>57</v>
      </c>
      <c r="C180" s="89"/>
      <c r="D180" s="89"/>
      <c r="E180" s="89"/>
      <c r="F180" s="89"/>
      <c r="G180" s="89"/>
      <c r="H180" s="89"/>
      <c r="I180" s="89"/>
      <c r="J180" s="131"/>
      <c r="K180" s="152">
        <v>42.91</v>
      </c>
      <c r="L180" s="134"/>
      <c r="M180" s="134"/>
      <c r="N180" s="134"/>
      <c r="O180" s="153">
        <f>K196*5*K190/100</f>
        <v>0</v>
      </c>
      <c r="P180" s="154" t="s">
        <v>58</v>
      </c>
      <c r="Q180" s="155"/>
    </row>
    <row r="181" spans="1:17" ht="16.5" thickBot="1">
      <c r="A181" s="157">
        <f t="shared" si="16"/>
        <v>7</v>
      </c>
      <c r="B181" s="142" t="s">
        <v>59</v>
      </c>
      <c r="C181" s="158"/>
      <c r="D181" s="158"/>
      <c r="E181" s="158"/>
      <c r="F181" s="159" t="str">
        <f>K178&amp;" годин х "&amp;K180&amp;" годинну тарифну ставку =    "</f>
        <v xml:space="preserve"> годин х 42.91 годинну тарифну ставку =    </v>
      </c>
      <c r="G181" s="158"/>
      <c r="H181" s="158"/>
      <c r="I181" s="158"/>
      <c r="J181" s="160"/>
      <c r="K181" s="161">
        <f>K178*K180</f>
        <v>0</v>
      </c>
      <c r="L181" s="134"/>
      <c r="M181" s="134"/>
      <c r="N181" s="134"/>
      <c r="O181" s="162">
        <f>SUM(O175,O178,O180)</f>
        <v>0</v>
      </c>
      <c r="P181" s="146" t="s">
        <v>60</v>
      </c>
      <c r="Q181" s="139"/>
    </row>
    <row r="182" spans="1:17" ht="15.75">
      <c r="A182" s="147">
        <f t="shared" si="16"/>
        <v>8</v>
      </c>
      <c r="B182" s="119" t="s">
        <v>61</v>
      </c>
      <c r="C182" s="99"/>
      <c r="D182" s="99"/>
      <c r="E182" s="99"/>
      <c r="F182" s="99"/>
      <c r="G182" s="99"/>
      <c r="H182" s="99"/>
      <c r="I182" s="99"/>
      <c r="J182" s="120"/>
      <c r="K182" s="163" t="s">
        <v>62</v>
      </c>
      <c r="L182" s="164" t="s">
        <v>63</v>
      </c>
      <c r="M182" s="165" t="s">
        <v>64</v>
      </c>
      <c r="N182" s="166" t="s">
        <v>65</v>
      </c>
      <c r="O182" s="167">
        <f>L198</f>
        <v>0</v>
      </c>
      <c r="P182" s="138" t="s">
        <v>66</v>
      </c>
      <c r="Q182" s="168"/>
    </row>
    <row r="183" spans="1:17" ht="15.75">
      <c r="A183" s="130">
        <f t="shared" si="16"/>
        <v>9</v>
      </c>
      <c r="B183" s="170" t="s">
        <v>67</v>
      </c>
      <c r="C183" s="99"/>
      <c r="D183" s="99"/>
      <c r="E183" s="99"/>
      <c r="F183" s="99"/>
      <c r="G183" s="99"/>
      <c r="H183" s="99"/>
      <c r="I183" s="99"/>
      <c r="J183" s="120"/>
      <c r="K183" s="171">
        <f>$AB$16</f>
        <v>0</v>
      </c>
      <c r="L183" s="171">
        <f>$AC$16</f>
        <v>0</v>
      </c>
      <c r="M183" s="172" t="s">
        <v>68</v>
      </c>
      <c r="N183" s="173" t="s">
        <v>69</v>
      </c>
      <c r="O183" s="167">
        <f>M198</f>
        <v>0</v>
      </c>
      <c r="P183" s="138" t="s">
        <v>70</v>
      </c>
      <c r="Q183" s="168"/>
    </row>
    <row r="184" spans="1:17" ht="15.75">
      <c r="A184" s="130">
        <f t="shared" si="16"/>
        <v>10</v>
      </c>
      <c r="B184" s="174" t="s">
        <v>71</v>
      </c>
      <c r="C184" s="89"/>
      <c r="D184" s="89"/>
      <c r="E184" s="89"/>
      <c r="F184" s="89"/>
      <c r="G184" s="89"/>
      <c r="H184" s="89"/>
      <c r="I184" s="89"/>
      <c r="J184" s="131"/>
      <c r="K184" s="171">
        <f>$AF$16</f>
        <v>0</v>
      </c>
      <c r="L184" s="171">
        <f>$AG$16</f>
        <v>0</v>
      </c>
      <c r="M184" s="172" t="s">
        <v>72</v>
      </c>
      <c r="N184" s="175" t="s">
        <v>73</v>
      </c>
      <c r="O184" s="149">
        <f>ROUND(SUM(O182:O183)-O181,0)</f>
        <v>0</v>
      </c>
      <c r="P184" s="176" t="s">
        <v>74</v>
      </c>
      <c r="Q184" s="139"/>
    </row>
    <row r="185" spans="1:17" ht="15.75">
      <c r="A185" s="130">
        <f t="shared" si="16"/>
        <v>11</v>
      </c>
      <c r="B185" s="119" t="s">
        <v>75</v>
      </c>
      <c r="C185" s="99"/>
      <c r="D185" s="99"/>
      <c r="E185" s="99"/>
      <c r="F185" s="99"/>
      <c r="G185" s="99"/>
      <c r="H185" s="177" t="str">
        <f>N175&amp;" тонно ∙ км. х "&amp;K183&amp;" розцінку =    "</f>
        <v xml:space="preserve">0 тонно ∙ км. х 0 розцінку =    </v>
      </c>
      <c r="I185" s="99"/>
      <c r="J185" s="120"/>
      <c r="K185" s="133">
        <f>N175*K183</f>
        <v>0</v>
      </c>
      <c r="L185" s="133">
        <f>N175*L183</f>
        <v>0</v>
      </c>
      <c r="M185" s="178"/>
      <c r="N185" s="179" t="str">
        <f>IF(B112&lt;&gt;"",ROUND(SUM(K187,M186),2),"не їздив")</f>
        <v>не їздив</v>
      </c>
      <c r="O185" s="6"/>
      <c r="P185" s="6"/>
      <c r="Q185" s="6"/>
    </row>
    <row r="186" spans="1:17" ht="15.75">
      <c r="A186" s="130">
        <f t="shared" si="16"/>
        <v>12</v>
      </c>
      <c r="B186" s="136" t="s">
        <v>76</v>
      </c>
      <c r="C186" s="89"/>
      <c r="D186" s="89"/>
      <c r="E186" s="89"/>
      <c r="F186" s="89"/>
      <c r="G186" s="89"/>
      <c r="H186" s="89"/>
      <c r="I186" s="180" t="str">
        <f>M175&amp;" тонн. х "&amp;K184&amp;" розцінку =    "</f>
        <v xml:space="preserve">0 тонн. х 0 розцінку =    </v>
      </c>
      <c r="J186" s="2"/>
      <c r="K186" s="133">
        <f>M175*K184</f>
        <v>0</v>
      </c>
      <c r="L186" s="133">
        <f>M175*L184</f>
        <v>0</v>
      </c>
      <c r="M186" s="175" t="str">
        <f>IF(B112&lt;&gt;"",ROUND(K176/37*K180*J105,2),"")</f>
        <v/>
      </c>
      <c r="N186" s="175" t="s">
        <v>77</v>
      </c>
      <c r="O186" s="6"/>
      <c r="P186" s="6"/>
      <c r="Q186" s="6"/>
    </row>
    <row r="187" spans="1:17" ht="15.75">
      <c r="A187" s="130">
        <f t="shared" si="16"/>
        <v>13</v>
      </c>
      <c r="B187" s="136" t="s">
        <v>78</v>
      </c>
      <c r="C187" s="181"/>
      <c r="D187" s="181"/>
      <c r="E187" s="181"/>
      <c r="F187" s="181"/>
      <c r="G187" s="182" t="str">
        <f>K185&amp;" грн. за т ∙ км.+ "&amp;K186&amp;" грн. за простій =    "</f>
        <v xml:space="preserve">0 грн. за т ∙ км.+ 0 грн. за простій =    </v>
      </c>
      <c r="H187" s="181"/>
      <c r="I187" s="181"/>
      <c r="J187" s="183"/>
      <c r="K187" s="184">
        <f>SUM(K185:K186)</f>
        <v>0</v>
      </c>
      <c r="L187" s="184">
        <f>SUM(L185:L186)</f>
        <v>0</v>
      </c>
      <c r="M187" s="185" t="str">
        <f>IF(B112&lt;&gt;"",ROUND(K176/37*K180*J105,2)&amp;" грн.","")</f>
        <v/>
      </c>
      <c r="N187" s="179" t="str">
        <f>IF(B112&lt;&gt;"",ROUND(SUM(L187,M186),2),"не їздив")</f>
        <v>не їздив</v>
      </c>
      <c r="O187" s="6"/>
      <c r="P187" s="6"/>
      <c r="Q187" s="6"/>
    </row>
    <row r="188" spans="1:17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6"/>
      <c r="P188" s="6"/>
      <c r="Q188" s="6"/>
    </row>
    <row r="189" spans="1:17" ht="15.75">
      <c r="A189" s="74"/>
      <c r="B189" s="186" t="s">
        <v>79</v>
      </c>
      <c r="C189" s="74"/>
      <c r="D189" s="74"/>
      <c r="E189" s="74"/>
      <c r="F189" s="74"/>
      <c r="G189" s="74"/>
      <c r="H189" s="187" t="str">
        <f>IF(E103&lt;&gt;"",E103&amp;"  "&amp;H103&amp;"  "&amp;J103&amp;"  "&amp;B104&amp;"  "&amp;E104&amp;"  "&amp;B105&amp;"  "&amp;TEXT(E105,"[$-FC22]Д ММММ ГГГГ р.")&amp;"  "&amp;B106&amp;"  "&amp;E106&amp;"  "&amp;G106&amp; "")</f>
        <v xml:space="preserve">КамАЗ −  55102. 7 тонн  Державний №  СА 2222 АХ  Водій    Дата  0 січня 1900 р.  Подорожній лист №     </v>
      </c>
      <c r="I189" s="188"/>
      <c r="J189" s="188"/>
      <c r="K189" s="188"/>
      <c r="L189" s="187"/>
      <c r="M189" s="189"/>
      <c r="N189" s="2"/>
      <c r="O189" s="6"/>
      <c r="P189" s="6"/>
      <c r="Q189" s="6"/>
    </row>
    <row r="190" spans="1:17" ht="15.75">
      <c r="A190" s="130">
        <v>1</v>
      </c>
      <c r="B190" s="190" t="s">
        <v>80</v>
      </c>
      <c r="C190" s="191"/>
      <c r="D190" s="191"/>
      <c r="E190" s="191"/>
      <c r="F190" s="89"/>
      <c r="G190" s="89"/>
      <c r="H190" s="89"/>
      <c r="I190" s="89"/>
      <c r="J190" s="131"/>
      <c r="K190" s="192">
        <v>30.5</v>
      </c>
      <c r="L190" s="193" t="s">
        <v>81</v>
      </c>
      <c r="M190" s="193" t="s">
        <v>82</v>
      </c>
      <c r="N190" s="193" t="s">
        <v>81</v>
      </c>
      <c r="O190" s="6"/>
      <c r="P190" s="6"/>
      <c r="Q190" s="6"/>
    </row>
    <row r="191" spans="1:17" ht="15.75">
      <c r="A191" s="190">
        <v>2</v>
      </c>
      <c r="B191" s="190" t="s">
        <v>83</v>
      </c>
      <c r="C191" s="191"/>
      <c r="D191" s="191"/>
      <c r="E191" s="191"/>
      <c r="F191" s="89"/>
      <c r="G191" s="89"/>
      <c r="H191" s="89"/>
      <c r="I191" s="89"/>
      <c r="J191" s="131"/>
      <c r="K191" s="194">
        <v>1.3</v>
      </c>
      <c r="L191" s="195" t="s">
        <v>84</v>
      </c>
      <c r="M191" s="195" t="s">
        <v>85</v>
      </c>
      <c r="N191" s="195" t="s">
        <v>84</v>
      </c>
      <c r="O191" s="6"/>
      <c r="P191" s="6"/>
      <c r="Q191" s="6"/>
    </row>
    <row r="192" spans="1:17" ht="15.75">
      <c r="A192" s="190">
        <v>3</v>
      </c>
      <c r="B192" s="196" t="s">
        <v>86</v>
      </c>
      <c r="C192" s="197"/>
      <c r="D192" s="197"/>
      <c r="E192" s="197"/>
      <c r="F192" s="197"/>
      <c r="G192" s="198" t="str">
        <f>"("&amp;K176&amp;" км. х "&amp;K190&amp;" літрів) + ("&amp;K191&amp;" х "&amp;N175&amp;" т ∙ км."&amp;") / 100 =  "</f>
        <v xml:space="preserve">(0 км. х 30.5 літрів) + (1.3 х 0 т ∙ км.) / 100 =  </v>
      </c>
      <c r="H192" s="197"/>
      <c r="I192" s="197"/>
      <c r="J192" s="199"/>
      <c r="K192" s="200">
        <f>(K190*K176/100)+(1.3*N175/100)</f>
        <v>0</v>
      </c>
      <c r="L192" s="195" t="s">
        <v>87</v>
      </c>
      <c r="M192" s="87"/>
      <c r="N192" s="195" t="s">
        <v>88</v>
      </c>
      <c r="O192" s="6"/>
      <c r="P192" s="6"/>
      <c r="Q192" s="6"/>
    </row>
    <row r="193" spans="1:17" ht="15.75">
      <c r="A193" s="190">
        <v>4</v>
      </c>
      <c r="B193" s="190" t="s">
        <v>89</v>
      </c>
      <c r="C193" s="191"/>
      <c r="D193" s="191"/>
      <c r="E193" s="191"/>
      <c r="F193" s="89"/>
      <c r="G193" s="89"/>
      <c r="H193" s="201"/>
      <c r="I193" s="89"/>
      <c r="J193" s="131"/>
      <c r="K193" s="194">
        <v>0.25</v>
      </c>
      <c r="L193" s="87"/>
      <c r="M193" s="87"/>
      <c r="N193" s="195" t="s">
        <v>90</v>
      </c>
      <c r="O193" s="6"/>
      <c r="P193" s="6"/>
      <c r="Q193" s="6"/>
    </row>
    <row r="194" spans="1:17" ht="15.75">
      <c r="A194" s="190">
        <v>5</v>
      </c>
      <c r="B194" s="190" t="s">
        <v>91</v>
      </c>
      <c r="C194" s="191"/>
      <c r="D194" s="191"/>
      <c r="E194" s="191"/>
      <c r="F194" s="89"/>
      <c r="G194" s="89"/>
      <c r="H194" s="89"/>
      <c r="I194" s="89"/>
      <c r="J194" s="131"/>
      <c r="K194" s="202"/>
      <c r="L194" s="87"/>
      <c r="M194" s="87"/>
      <c r="N194" s="87"/>
      <c r="O194" s="6"/>
      <c r="P194" s="6"/>
      <c r="Q194" s="6"/>
    </row>
    <row r="195" spans="1:17" ht="16.5" thickBot="1">
      <c r="A195" s="203">
        <v>6</v>
      </c>
      <c r="B195" s="204" t="s">
        <v>92</v>
      </c>
      <c r="C195" s="205"/>
      <c r="D195" s="205"/>
      <c r="E195" s="205"/>
      <c r="F195" s="206"/>
      <c r="G195" s="206"/>
      <c r="H195" s="206"/>
      <c r="I195" s="207" t="str">
        <f>K194&amp;" підйомів х "&amp;K193&amp;" л. =    "</f>
        <v xml:space="preserve"> підйомів х 0.25 л. =    </v>
      </c>
      <c r="J195" s="208"/>
      <c r="K195" s="209">
        <f>K193*K194</f>
        <v>0</v>
      </c>
      <c r="L195" s="87"/>
      <c r="M195" s="87"/>
      <c r="N195" s="87"/>
      <c r="O195" s="6"/>
      <c r="P195" s="6"/>
      <c r="Q195" s="6"/>
    </row>
    <row r="196" spans="1:17" ht="15.75">
      <c r="A196" s="210">
        <v>7</v>
      </c>
      <c r="B196" s="150" t="s">
        <v>93</v>
      </c>
      <c r="C196" s="139"/>
      <c r="D196" s="139"/>
      <c r="E196" s="139"/>
      <c r="F196" s="139"/>
      <c r="G196" s="139"/>
      <c r="H196" s="139"/>
      <c r="I196" s="139"/>
      <c r="J196" s="211"/>
      <c r="K196" s="212">
        <v>0</v>
      </c>
      <c r="L196" s="87"/>
      <c r="M196" s="87"/>
      <c r="N196" s="87"/>
      <c r="O196" s="6"/>
      <c r="P196" s="6"/>
      <c r="Q196" s="6"/>
    </row>
    <row r="197" spans="1:17" ht="16.5" thickBot="1">
      <c r="A197" s="213">
        <v>8</v>
      </c>
      <c r="B197" s="214" t="s">
        <v>94</v>
      </c>
      <c r="C197" s="155"/>
      <c r="D197" s="155"/>
      <c r="E197" s="155"/>
      <c r="F197" s="155"/>
      <c r="G197" s="156" t="str">
        <f>IF(K196&lt;&gt;""," 1 час = 5 км.  = ")&amp;K196&amp;" часа"&amp;" х"&amp;" 5"&amp;" км."&amp;" = "&amp;K196*5&amp;" км. "&amp;"х "&amp;K190&amp;" л."&amp;" / 100"&amp;" ="&amp;ROUND(K196*5*K190/100,23)</f>
        <v xml:space="preserve"> 1 час = 5 км.  = 0 часа х 5 км. = 0 км. х 30.5 л. / 100 =0</v>
      </c>
      <c r="H197" s="215"/>
      <c r="I197" s="156"/>
      <c r="J197" s="155"/>
      <c r="K197" s="216">
        <f>K196*5*K190/100</f>
        <v>0</v>
      </c>
      <c r="L197" s="217"/>
      <c r="M197" s="217"/>
      <c r="N197" s="217"/>
      <c r="O197" s="6"/>
      <c r="P197" s="6"/>
      <c r="Q197" s="6"/>
    </row>
    <row r="198" spans="1:17" ht="15.75">
      <c r="A198" s="218">
        <v>9</v>
      </c>
      <c r="B198" s="219" t="s">
        <v>95</v>
      </c>
      <c r="C198" s="220"/>
      <c r="D198" s="220"/>
      <c r="E198" s="220"/>
      <c r="F198" s="99"/>
      <c r="G198" s="99"/>
      <c r="H198" s="99"/>
      <c r="I198" s="99"/>
      <c r="J198" s="99"/>
      <c r="K198" s="221">
        <f>SUM(K192,K195,K197)</f>
        <v>0</v>
      </c>
      <c r="L198" s="222"/>
      <c r="M198" s="222"/>
      <c r="N198" s="223">
        <f>ROUND(SUM(L198:M198)-K198,0)</f>
        <v>0</v>
      </c>
      <c r="O198" s="6"/>
      <c r="P198" s="6"/>
      <c r="Q198" s="6"/>
    </row>
    <row r="202" spans="1:17" ht="15.75">
      <c r="A202" s="1" t="s">
        <v>0</v>
      </c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5"/>
      <c r="P202" s="6"/>
      <c r="Q202" s="6"/>
    </row>
    <row r="203" spans="1:17" ht="15.75">
      <c r="A203" s="1"/>
      <c r="B203" s="4"/>
      <c r="C203" s="4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6"/>
      <c r="P203" s="6"/>
      <c r="Q203" s="6"/>
    </row>
    <row r="204" spans="1:17" ht="15.75">
      <c r="A204" s="2"/>
      <c r="B204" s="7" t="s">
        <v>98</v>
      </c>
      <c r="C204" s="2"/>
      <c r="D204" s="2"/>
      <c r="E204" s="8" t="s">
        <v>99</v>
      </c>
      <c r="F204" s="2"/>
      <c r="G204" s="2"/>
      <c r="H204" s="7" t="s">
        <v>3</v>
      </c>
      <c r="I204" s="2"/>
      <c r="J204" s="8" t="s">
        <v>103</v>
      </c>
      <c r="K204" s="2"/>
      <c r="L204" s="2"/>
      <c r="M204" s="2"/>
      <c r="N204" s="2"/>
      <c r="O204" s="6"/>
      <c r="P204" s="6"/>
      <c r="Q204" s="6"/>
    </row>
    <row r="205" spans="1:17" ht="15.75">
      <c r="A205" s="2"/>
      <c r="B205" s="7" t="s">
        <v>4</v>
      </c>
      <c r="C205" s="2"/>
      <c r="D205" s="2"/>
      <c r="E205" s="9"/>
      <c r="F205" s="2"/>
      <c r="G205" s="2"/>
      <c r="H205" s="10" t="s">
        <v>5</v>
      </c>
      <c r="I205" s="11"/>
      <c r="J205" s="12"/>
      <c r="K205" s="2"/>
      <c r="L205" s="2"/>
      <c r="M205" s="2"/>
      <c r="N205" s="2"/>
      <c r="O205" s="6"/>
      <c r="P205" s="6"/>
      <c r="Q205" s="6"/>
    </row>
    <row r="206" spans="1:17" ht="15.75">
      <c r="A206" s="2"/>
      <c r="B206" s="7" t="s">
        <v>6</v>
      </c>
      <c r="C206" s="13" t="str">
        <f>IF(E206&lt;&gt;"",TEXT(EDATE(E206,0),"[$-FC22]Д ММММ ГГГГ р."),"")</f>
        <v/>
      </c>
      <c r="D206" s="14"/>
      <c r="E206" s="279"/>
      <c r="F206" s="279"/>
      <c r="G206" s="279"/>
      <c r="H206" s="15" t="s">
        <v>7</v>
      </c>
      <c r="I206" s="11"/>
      <c r="J206" s="16" t="str">
        <f>IF(J205&lt;&gt;"",CHOOSE(J205,J207,J208),"")</f>
        <v/>
      </c>
      <c r="K206" s="2"/>
      <c r="L206" s="2"/>
      <c r="M206" s="2"/>
      <c r="N206" s="2"/>
      <c r="O206" s="6"/>
      <c r="P206" s="6"/>
      <c r="Q206" s="6"/>
    </row>
    <row r="207" spans="1:17" ht="15.75">
      <c r="A207" s="2"/>
      <c r="B207" s="7" t="s">
        <v>9</v>
      </c>
      <c r="C207" s="2"/>
      <c r="D207" s="2"/>
      <c r="E207" s="18"/>
      <c r="F207" s="19" t="str">
        <f>IF(E207&lt;&gt;"",SUBSTITUTE(PROPER(INDEX(n_4,MID(TEXT(E207,n0),1,1)+1)&amp;INDEX(n0x,MID(TEXT(E207,n0),2,1)+1,MID(TEXT(E207,n0),3,1)+1)&amp;IF(-MID(TEXT(E207,n0),1,3),"миллиард"&amp;VLOOKUP(MID(TEXT(E207,n0),3,1)*AND(MID(TEXT(E207,n0),2,1)-1),мил,2),"")&amp;INDEX(n_4,MID(TEXT(E207,n0),4,1)+1)&amp;INDEX(n0x,MID(TEXT(E207,n0),5,1)+1,MID(TEXT(E207,n0),6,1)+1)&amp;IF(-MID(TEXT(E207,n0),4,3),"миллион"&amp;VLOOKUP(MID(TEXT(E207,n0),6,1)*AND(MID(TEXT(E207,n0),5,1)-1),мил,2),"")&amp;INDEX(n_4,MID(TEXT(E207,n0),7,1)+1)&amp;INDEX(n1x,MID(TEXT(E207,n0),8,1)+1,MID(TEXT(E207,n0),9,1)+1)&amp;IF(-MID(TEXT(E207,n0),7,3),VLOOKUP(MID(TEXT(E207,n0),9,1)*AND(MID(TEXT(E207,n0),8,1)-1),тыс,2),"")&amp;INDEX(n_4,MID(TEXT(E207,n0),10,1)+1)&amp;INDEX(IF(-MID(TEXT(E207,n0),14,6),n1x,n0x),MID(TEXT(E207,n0),11,1)+1,MID(TEXT(E207,n0),12,1)+1)),"z"," ")&amp;IF(TRUNC(TEXT(E207,n0)),,"Ноль ")&amp;IF(-MID(TEXT(E207,n0),14,6),IF(MOD(MAX(MOD(MID(TEXT(E207,n0),11,2)-11,100),9),10),"целых ","целая ")&amp;SUBSTITUTE(INDEX(n_4,MID(TEXT(E207,n0),14,6)/10^5+1)&amp;INDEX(n1x,MOD(MID(TEXT(E207,n0),14,6)/10^4,10)+1,MOD(MID(TEXT(E207,n0),14,6)/1000,10)+1)&amp;IF(INT(MID(TEXT(E207,n0),14,6)/1000),VLOOKUP(MOD(MID(TEXT(E207,n0),14,6)/1000,10)*(MOD(INT(MID(TEXT(E207,n0),14,6)/10^4),10)&lt;&gt;1),тыс,2),"")&amp;INDEX(n_4,MOD(MID(TEXT(E207,n0),14,6)/100,10)+1)&amp;INDEX(n1x,MOD(MID(TEXT(E207,n0),14,6)/10,10)+1,MOD(MID(TEXT(E207,n0),14,6),10)+1),"z"," ")&amp;INDEX(доля,LEN(MID(TEXT(E207,n0),14,6)),(MOD(MAX(MOD(MID(TEXT(E207,n0),14,6)-11,100),9),10)&gt;0)+1),),"")</f>
        <v/>
      </c>
      <c r="G207" s="2"/>
      <c r="H207" s="20" t="s">
        <v>10</v>
      </c>
      <c r="I207" s="21">
        <v>1</v>
      </c>
      <c r="J207" s="22">
        <v>0.25</v>
      </c>
      <c r="K207" s="2"/>
      <c r="L207" s="2"/>
      <c r="M207" s="2"/>
      <c r="N207" s="2"/>
      <c r="O207" s="6"/>
      <c r="P207" s="6"/>
      <c r="Q207" s="6"/>
    </row>
    <row r="208" spans="1:17">
      <c r="A208" s="2"/>
      <c r="B208" s="2"/>
      <c r="C208" s="2"/>
      <c r="D208" s="2"/>
      <c r="E208" s="2"/>
      <c r="F208" s="2"/>
      <c r="G208" s="2"/>
      <c r="H208" s="20" t="s">
        <v>10</v>
      </c>
      <c r="I208" s="21">
        <v>2</v>
      </c>
      <c r="J208" s="24">
        <v>0.1</v>
      </c>
      <c r="K208" s="2"/>
      <c r="L208" s="2"/>
      <c r="M208" s="2"/>
      <c r="N208" s="2"/>
      <c r="O208" s="6"/>
      <c r="P208" s="6"/>
      <c r="Q208" s="6"/>
    </row>
    <row r="209" spans="1:17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6"/>
      <c r="P209" s="6"/>
      <c r="Q209" s="6"/>
    </row>
    <row r="210" spans="1:17" ht="15.75">
      <c r="A210" s="25" t="s">
        <v>14</v>
      </c>
      <c r="B210" s="26" t="s">
        <v>15</v>
      </c>
      <c r="C210" s="27"/>
      <c r="D210" s="27"/>
      <c r="E210" s="27"/>
      <c r="F210" s="28" t="s">
        <v>16</v>
      </c>
      <c r="G210" s="29"/>
      <c r="H210" s="30" t="s">
        <v>17</v>
      </c>
      <c r="I210" s="31" t="s">
        <v>18</v>
      </c>
      <c r="J210" s="32"/>
      <c r="K210" s="33" t="s">
        <v>19</v>
      </c>
      <c r="L210" s="34"/>
      <c r="M210" s="35" t="s">
        <v>20</v>
      </c>
      <c r="N210" s="36" t="s">
        <v>21</v>
      </c>
      <c r="O210" s="37" t="s">
        <v>22</v>
      </c>
      <c r="P210" s="38" t="s">
        <v>23</v>
      </c>
      <c r="Q210" s="39" t="s">
        <v>24</v>
      </c>
    </row>
    <row r="211" spans="1:17" ht="15.75">
      <c r="A211" s="40"/>
      <c r="B211" s="41" t="s">
        <v>26</v>
      </c>
      <c r="C211" s="42"/>
      <c r="D211" s="43" t="s">
        <v>27</v>
      </c>
      <c r="E211" s="42"/>
      <c r="F211" s="44" t="s">
        <v>28</v>
      </c>
      <c r="G211" s="44" t="s">
        <v>29</v>
      </c>
      <c r="H211" s="45" t="s">
        <v>30</v>
      </c>
      <c r="I211" s="46" t="s">
        <v>31</v>
      </c>
      <c r="J211" s="47"/>
      <c r="K211" s="48" t="s">
        <v>32</v>
      </c>
      <c r="L211" s="49" t="s">
        <v>33</v>
      </c>
      <c r="M211" s="50" t="s">
        <v>34</v>
      </c>
      <c r="N211" s="51" t="s">
        <v>35</v>
      </c>
      <c r="O211" s="52" t="s">
        <v>36</v>
      </c>
      <c r="P211" s="53" t="s">
        <v>37</v>
      </c>
      <c r="Q211" s="54" t="s">
        <v>38</v>
      </c>
    </row>
    <row r="212" spans="1:17" ht="15.75" thickBot="1">
      <c r="A212" s="56"/>
      <c r="B212" s="57"/>
      <c r="C212" s="58"/>
      <c r="D212" s="58"/>
      <c r="E212" s="58"/>
      <c r="F212" s="59" t="s">
        <v>40</v>
      </c>
      <c r="G212" s="60" t="s">
        <v>41</v>
      </c>
      <c r="H212" s="61" t="s">
        <v>42</v>
      </c>
      <c r="I212" s="62" t="s">
        <v>43</v>
      </c>
      <c r="J212" s="63" t="s">
        <v>44</v>
      </c>
      <c r="K212" s="64"/>
      <c r="L212" s="65" t="s">
        <v>45</v>
      </c>
      <c r="M212" s="66" t="s">
        <v>41</v>
      </c>
      <c r="N212" s="67" t="s">
        <v>46</v>
      </c>
      <c r="O212" s="68" t="s">
        <v>47</v>
      </c>
      <c r="P212" s="69" t="s">
        <v>48</v>
      </c>
      <c r="Q212" s="70" t="s">
        <v>49</v>
      </c>
    </row>
    <row r="213" spans="1:17">
      <c r="A213" s="72" t="str">
        <f>IF(B213&lt;&gt;"",1,"")</f>
        <v/>
      </c>
      <c r="B213" s="73"/>
      <c r="C213" s="74"/>
      <c r="D213" s="74"/>
      <c r="E213" s="74"/>
      <c r="F213" s="75"/>
      <c r="G213" s="76" t="str">
        <f t="shared" ref="G213:G275" si="17">IF(F213="","",INDEX(X$50:X$54,(MATCH(F213,U$50:U$54,0))))</f>
        <v/>
      </c>
      <c r="H213" s="77" t="str">
        <f>IF(K213&lt;&gt;"",MAX(H$113:H212)+1,"")</f>
        <v/>
      </c>
      <c r="I213" s="73"/>
      <c r="J213" s="78" t="str">
        <f>IF(I213&lt;&gt;"",MAX(J$113:J212)+1,"")</f>
        <v/>
      </c>
      <c r="K213" s="79"/>
      <c r="L213" s="80"/>
      <c r="M213" s="81"/>
      <c r="N213" s="82">
        <f t="shared" ref="N213:N275" si="18">L213*M213</f>
        <v>0</v>
      </c>
      <c r="O213" s="83">
        <f t="shared" ref="O213:O244" si="19">IFERROR(IF(F213="",(SUM(K213:L213)*$K$192/100)+(1.3*N213/100),IF(F213&lt;&gt;"",((G213*$K$193)+$K$192)*SUM(K213:L213)/100+($K$192*N213)/100,)),"")</f>
        <v>0</v>
      </c>
      <c r="P213" s="84" t="str">
        <f>IF(F213&lt;&gt;"","Буксировка","Не было")</f>
        <v>Не было</v>
      </c>
      <c r="Q213" s="85" t="str">
        <f>IF(B213&lt;&gt;"",IF(I213="Асфальтобетон",ROUND(N213*$AC$16,2)+ROUND(M213*$AG$16,2),ROUND(N213*$AB$16,2)+ROUND(M213*$AF$16,2)),"")</f>
        <v/>
      </c>
    </row>
    <row r="214" spans="1:17">
      <c r="A214" s="72" t="str">
        <f>IF(B214&lt;&gt;"",A213+1,"")</f>
        <v/>
      </c>
      <c r="B214" s="88"/>
      <c r="C214" s="89"/>
      <c r="D214" s="89"/>
      <c r="E214" s="89"/>
      <c r="F214" s="90"/>
      <c r="G214" s="76" t="str">
        <f t="shared" si="17"/>
        <v/>
      </c>
      <c r="H214" s="91" t="str">
        <f>IF(K214&lt;&gt;"",MAX(H$113:H213)+1,"")</f>
        <v/>
      </c>
      <c r="I214" s="88"/>
      <c r="J214" s="92" t="str">
        <f>IF(I214&lt;&gt;"",MAX(J$113:J213)+1,"")</f>
        <v/>
      </c>
      <c r="K214" s="79"/>
      <c r="L214" s="80"/>
      <c r="M214" s="81"/>
      <c r="N214" s="93">
        <f t="shared" si="18"/>
        <v>0</v>
      </c>
      <c r="O214" s="83">
        <f t="shared" si="19"/>
        <v>0</v>
      </c>
      <c r="P214" s="2" t="str">
        <f t="shared" ref="P214:P275" si="20">IF(F214&lt;&gt;"","Буксировка","")</f>
        <v/>
      </c>
      <c r="Q214" s="85" t="str">
        <f t="shared" ref="Q214:Q275" si="21">IF(B214&lt;&gt;"",IF(I214="Асфальтобетон",ROUND(N214*$AC$16,2)+ROUND(M214*$AG$16,2),ROUND(N214*$AB$16,2)+ROUND(M214*$AF$16,2)),"")</f>
        <v/>
      </c>
    </row>
    <row r="215" spans="1:17">
      <c r="A215" s="72" t="str">
        <f t="shared" ref="A215:A275" si="22">IF(B215&lt;&gt;"",A214+1,"")</f>
        <v/>
      </c>
      <c r="B215" s="88"/>
      <c r="C215" s="89"/>
      <c r="D215" s="89"/>
      <c r="E215" s="89"/>
      <c r="F215" s="90"/>
      <c r="G215" s="76" t="str">
        <f t="shared" si="17"/>
        <v/>
      </c>
      <c r="H215" s="91" t="str">
        <f>IF(K215&lt;&gt;"",MAX(H$113:H214)+1,"")</f>
        <v/>
      </c>
      <c r="I215" s="88"/>
      <c r="J215" s="92" t="str">
        <f>IF(I215&lt;&gt;"",MAX(J$113:J214)+1,"")</f>
        <v/>
      </c>
      <c r="K215" s="79"/>
      <c r="L215" s="80"/>
      <c r="M215" s="81"/>
      <c r="N215" s="93">
        <f t="shared" si="18"/>
        <v>0</v>
      </c>
      <c r="O215" s="83">
        <f t="shared" si="19"/>
        <v>0</v>
      </c>
      <c r="P215" s="2" t="str">
        <f t="shared" si="20"/>
        <v/>
      </c>
      <c r="Q215" s="85" t="str">
        <f t="shared" si="21"/>
        <v/>
      </c>
    </row>
    <row r="216" spans="1:17">
      <c r="A216" s="72" t="str">
        <f t="shared" si="22"/>
        <v/>
      </c>
      <c r="B216" s="88"/>
      <c r="C216" s="89"/>
      <c r="D216" s="89"/>
      <c r="E216" s="89"/>
      <c r="F216" s="90"/>
      <c r="G216" s="76" t="str">
        <f t="shared" si="17"/>
        <v/>
      </c>
      <c r="H216" s="91" t="str">
        <f>IF(K216&lt;&gt;"",MAX(H$113:H215)+1,"")</f>
        <v/>
      </c>
      <c r="I216" s="88"/>
      <c r="J216" s="92" t="str">
        <f>IF(I216&lt;&gt;"",MAX(J$113:J215)+1,"")</f>
        <v/>
      </c>
      <c r="K216" s="79"/>
      <c r="L216" s="80"/>
      <c r="M216" s="81"/>
      <c r="N216" s="93">
        <f t="shared" si="18"/>
        <v>0</v>
      </c>
      <c r="O216" s="83">
        <f t="shared" si="19"/>
        <v>0</v>
      </c>
      <c r="P216" s="2" t="str">
        <f t="shared" si="20"/>
        <v/>
      </c>
      <c r="Q216" s="85" t="str">
        <f t="shared" si="21"/>
        <v/>
      </c>
    </row>
    <row r="217" spans="1:17">
      <c r="A217" s="72" t="str">
        <f t="shared" si="22"/>
        <v/>
      </c>
      <c r="B217" s="88"/>
      <c r="C217" s="89"/>
      <c r="D217" s="89"/>
      <c r="E217" s="89"/>
      <c r="F217" s="90"/>
      <c r="G217" s="76" t="str">
        <f t="shared" si="17"/>
        <v/>
      </c>
      <c r="H217" s="91" t="str">
        <f>IF(K217&lt;&gt;"",MAX(H$113:H216)+1,"")</f>
        <v/>
      </c>
      <c r="I217" s="88"/>
      <c r="J217" s="92" t="str">
        <f>IF(I217&lt;&gt;"",MAX(J$113:J216)+1,"")</f>
        <v/>
      </c>
      <c r="K217" s="79"/>
      <c r="L217" s="80"/>
      <c r="M217" s="81"/>
      <c r="N217" s="93">
        <f t="shared" si="18"/>
        <v>0</v>
      </c>
      <c r="O217" s="83">
        <f t="shared" si="19"/>
        <v>0</v>
      </c>
      <c r="P217" s="2" t="str">
        <f t="shared" si="20"/>
        <v/>
      </c>
      <c r="Q217" s="85" t="str">
        <f t="shared" si="21"/>
        <v/>
      </c>
    </row>
    <row r="218" spans="1:17">
      <c r="A218" s="72" t="str">
        <f t="shared" si="22"/>
        <v/>
      </c>
      <c r="B218" s="94"/>
      <c r="C218" s="95"/>
      <c r="D218" s="95"/>
      <c r="E218" s="95"/>
      <c r="F218" s="96"/>
      <c r="G218" s="76" t="str">
        <f t="shared" si="17"/>
        <v/>
      </c>
      <c r="H218" s="91" t="str">
        <f>IF(K218&lt;&gt;"",MAX(H$113:H217)+1,"")</f>
        <v/>
      </c>
      <c r="I218" s="88"/>
      <c r="J218" s="92" t="str">
        <f>IF(I218&lt;&gt;"",MAX(J$113:J217)+1,"")</f>
        <v/>
      </c>
      <c r="K218" s="79"/>
      <c r="L218" s="80"/>
      <c r="M218" s="81"/>
      <c r="N218" s="97">
        <f t="shared" si="18"/>
        <v>0</v>
      </c>
      <c r="O218" s="83">
        <f t="shared" si="19"/>
        <v>0</v>
      </c>
      <c r="P218" s="2" t="str">
        <f t="shared" si="20"/>
        <v/>
      </c>
      <c r="Q218" s="85" t="str">
        <f t="shared" si="21"/>
        <v/>
      </c>
    </row>
    <row r="219" spans="1:17">
      <c r="A219" s="72" t="str">
        <f t="shared" si="22"/>
        <v/>
      </c>
      <c r="B219" s="98"/>
      <c r="C219" s="99"/>
      <c r="D219" s="99"/>
      <c r="E219" s="99"/>
      <c r="F219" s="100"/>
      <c r="G219" s="76" t="str">
        <f t="shared" si="17"/>
        <v/>
      </c>
      <c r="H219" s="91" t="str">
        <f>IF(K219&lt;&gt;"",MAX(H$113:H218)+1,"")</f>
        <v/>
      </c>
      <c r="I219" s="98"/>
      <c r="J219" s="92" t="str">
        <f>IF(I219&lt;&gt;"",MAX(J$113:J218)+1,"")</f>
        <v/>
      </c>
      <c r="K219" s="79"/>
      <c r="L219" s="80"/>
      <c r="M219" s="81"/>
      <c r="N219" s="82">
        <f t="shared" si="18"/>
        <v>0</v>
      </c>
      <c r="O219" s="83">
        <f t="shared" si="19"/>
        <v>0</v>
      </c>
      <c r="P219" s="2" t="str">
        <f t="shared" si="20"/>
        <v/>
      </c>
      <c r="Q219" s="85" t="str">
        <f t="shared" si="21"/>
        <v/>
      </c>
    </row>
    <row r="220" spans="1:17">
      <c r="A220" s="72" t="str">
        <f t="shared" si="22"/>
        <v/>
      </c>
      <c r="B220" s="88"/>
      <c r="C220" s="89"/>
      <c r="D220" s="89"/>
      <c r="E220" s="89"/>
      <c r="F220" s="90"/>
      <c r="G220" s="76" t="str">
        <f t="shared" si="17"/>
        <v/>
      </c>
      <c r="H220" s="91" t="str">
        <f>IF(K220&lt;&gt;"",MAX(H$113:H219)+1,"")</f>
        <v/>
      </c>
      <c r="I220" s="88"/>
      <c r="J220" s="92" t="str">
        <f>IF(I220&lt;&gt;"",MAX(J$113:J219)+1,"")</f>
        <v/>
      </c>
      <c r="K220" s="79"/>
      <c r="L220" s="80"/>
      <c r="M220" s="81"/>
      <c r="N220" s="93">
        <f t="shared" si="18"/>
        <v>0</v>
      </c>
      <c r="O220" s="83">
        <f t="shared" si="19"/>
        <v>0</v>
      </c>
      <c r="P220" s="2" t="str">
        <f t="shared" si="20"/>
        <v/>
      </c>
      <c r="Q220" s="85" t="str">
        <f t="shared" si="21"/>
        <v/>
      </c>
    </row>
    <row r="221" spans="1:17">
      <c r="A221" s="72" t="str">
        <f t="shared" si="22"/>
        <v/>
      </c>
      <c r="B221" s="88"/>
      <c r="C221" s="89"/>
      <c r="D221" s="89"/>
      <c r="E221" s="89"/>
      <c r="F221" s="100"/>
      <c r="G221" s="76" t="str">
        <f t="shared" si="17"/>
        <v/>
      </c>
      <c r="H221" s="91" t="str">
        <f>IF(K221&lt;&gt;"",MAX(H$113:H220)+1,"")</f>
        <v/>
      </c>
      <c r="I221" s="98"/>
      <c r="J221" s="92" t="str">
        <f>IF(I221&lt;&gt;"",MAX(J$113:J220)+1,"")</f>
        <v/>
      </c>
      <c r="K221" s="79"/>
      <c r="L221" s="80"/>
      <c r="M221" s="81"/>
      <c r="N221" s="93">
        <f t="shared" si="18"/>
        <v>0</v>
      </c>
      <c r="O221" s="83">
        <f t="shared" si="19"/>
        <v>0</v>
      </c>
      <c r="P221" s="2" t="str">
        <f t="shared" si="20"/>
        <v/>
      </c>
      <c r="Q221" s="85" t="str">
        <f t="shared" si="21"/>
        <v/>
      </c>
    </row>
    <row r="222" spans="1:17">
      <c r="A222" s="72" t="str">
        <f t="shared" si="22"/>
        <v/>
      </c>
      <c r="B222" s="88"/>
      <c r="C222" s="89"/>
      <c r="D222" s="89"/>
      <c r="E222" s="89"/>
      <c r="F222" s="90"/>
      <c r="G222" s="76" t="str">
        <f t="shared" si="17"/>
        <v/>
      </c>
      <c r="H222" s="91" t="str">
        <f>IF(K222&lt;&gt;"",MAX(H$113:H221)+1,"")</f>
        <v/>
      </c>
      <c r="I222" s="88"/>
      <c r="J222" s="92" t="str">
        <f>IF(I222&lt;&gt;"",MAX(J$113:J221)+1,"")</f>
        <v/>
      </c>
      <c r="K222" s="79"/>
      <c r="L222" s="80"/>
      <c r="M222" s="81"/>
      <c r="N222" s="93">
        <f t="shared" si="18"/>
        <v>0</v>
      </c>
      <c r="O222" s="83">
        <f t="shared" si="19"/>
        <v>0</v>
      </c>
      <c r="P222" s="2" t="str">
        <f t="shared" si="20"/>
        <v/>
      </c>
      <c r="Q222" s="85" t="str">
        <f t="shared" si="21"/>
        <v/>
      </c>
    </row>
    <row r="223" spans="1:17">
      <c r="A223" s="72" t="str">
        <f t="shared" si="22"/>
        <v/>
      </c>
      <c r="B223" s="94"/>
      <c r="C223" s="95"/>
      <c r="D223" s="95"/>
      <c r="E223" s="95"/>
      <c r="F223" s="100"/>
      <c r="G223" s="76" t="str">
        <f t="shared" si="17"/>
        <v/>
      </c>
      <c r="H223" s="91" t="str">
        <f>IF(K223&lt;&gt;"",MAX(H$113:H222)+1,"")</f>
        <v/>
      </c>
      <c r="I223" s="98"/>
      <c r="J223" s="92" t="str">
        <f>IF(I223&lt;&gt;"",MAX(J$113:J222)+1,"")</f>
        <v/>
      </c>
      <c r="K223" s="79"/>
      <c r="L223" s="80"/>
      <c r="M223" s="81"/>
      <c r="N223" s="97">
        <f t="shared" si="18"/>
        <v>0</v>
      </c>
      <c r="O223" s="83">
        <f t="shared" si="19"/>
        <v>0</v>
      </c>
      <c r="P223" s="2" t="str">
        <f t="shared" si="20"/>
        <v/>
      </c>
      <c r="Q223" s="85" t="str">
        <f t="shared" si="21"/>
        <v/>
      </c>
    </row>
    <row r="224" spans="1:17">
      <c r="A224" s="72" t="str">
        <f t="shared" si="22"/>
        <v/>
      </c>
      <c r="B224" s="98"/>
      <c r="C224" s="99"/>
      <c r="D224" s="99"/>
      <c r="E224" s="99"/>
      <c r="F224" s="90"/>
      <c r="G224" s="76" t="str">
        <f t="shared" si="17"/>
        <v/>
      </c>
      <c r="H224" s="91" t="str">
        <f>IF(K224&lt;&gt;"",MAX(H$113:H223)+1,"")</f>
        <v/>
      </c>
      <c r="I224" s="88"/>
      <c r="J224" s="92" t="str">
        <f>IF(I224&lt;&gt;"",MAX(J$113:J223)+1,"")</f>
        <v/>
      </c>
      <c r="K224" s="79"/>
      <c r="L224" s="80"/>
      <c r="M224" s="81"/>
      <c r="N224" s="82">
        <f t="shared" si="18"/>
        <v>0</v>
      </c>
      <c r="O224" s="83">
        <f t="shared" si="19"/>
        <v>0</v>
      </c>
      <c r="P224" s="2" t="str">
        <f t="shared" si="20"/>
        <v/>
      </c>
      <c r="Q224" s="85" t="str">
        <f t="shared" si="21"/>
        <v/>
      </c>
    </row>
    <row r="225" spans="1:17">
      <c r="A225" s="72" t="str">
        <f t="shared" si="22"/>
        <v/>
      </c>
      <c r="B225" s="88"/>
      <c r="C225" s="89"/>
      <c r="D225" s="89"/>
      <c r="E225" s="89"/>
      <c r="F225" s="100"/>
      <c r="G225" s="76" t="str">
        <f t="shared" si="17"/>
        <v/>
      </c>
      <c r="H225" s="91" t="str">
        <f>IF(K225&lt;&gt;"",MAX(H$113:H224)+1,"")</f>
        <v/>
      </c>
      <c r="I225" s="98"/>
      <c r="J225" s="92" t="str">
        <f>IF(I225&lt;&gt;"",MAX(J$113:J224)+1,"")</f>
        <v/>
      </c>
      <c r="K225" s="79"/>
      <c r="L225" s="80"/>
      <c r="M225" s="81"/>
      <c r="N225" s="93">
        <f t="shared" si="18"/>
        <v>0</v>
      </c>
      <c r="O225" s="83">
        <f t="shared" si="19"/>
        <v>0</v>
      </c>
      <c r="P225" s="2" t="str">
        <f t="shared" si="20"/>
        <v/>
      </c>
      <c r="Q225" s="85" t="str">
        <f t="shared" si="21"/>
        <v/>
      </c>
    </row>
    <row r="226" spans="1:17">
      <c r="A226" s="72" t="str">
        <f t="shared" si="22"/>
        <v/>
      </c>
      <c r="B226" s="88"/>
      <c r="C226" s="89"/>
      <c r="D226" s="89"/>
      <c r="E226" s="89"/>
      <c r="F226" s="90"/>
      <c r="G226" s="76" t="str">
        <f t="shared" si="17"/>
        <v/>
      </c>
      <c r="H226" s="91" t="str">
        <f>IF(K226&lt;&gt;"",MAX(H$113:H225)+1,"")</f>
        <v/>
      </c>
      <c r="I226" s="88"/>
      <c r="J226" s="92" t="str">
        <f>IF(I226&lt;&gt;"",MAX(J$113:J225)+1,"")</f>
        <v/>
      </c>
      <c r="K226" s="79"/>
      <c r="L226" s="80"/>
      <c r="M226" s="81"/>
      <c r="N226" s="93">
        <f t="shared" si="18"/>
        <v>0</v>
      </c>
      <c r="O226" s="83">
        <f t="shared" si="19"/>
        <v>0</v>
      </c>
      <c r="P226" s="2" t="str">
        <f t="shared" si="20"/>
        <v/>
      </c>
      <c r="Q226" s="85" t="str">
        <f t="shared" si="21"/>
        <v/>
      </c>
    </row>
    <row r="227" spans="1:17">
      <c r="A227" s="72" t="str">
        <f t="shared" si="22"/>
        <v/>
      </c>
      <c r="B227" s="88"/>
      <c r="C227" s="89"/>
      <c r="D227" s="89"/>
      <c r="E227" s="89"/>
      <c r="F227" s="100"/>
      <c r="G227" s="76" t="str">
        <f t="shared" si="17"/>
        <v/>
      </c>
      <c r="H227" s="91" t="str">
        <f>IF(K227&lt;&gt;"",MAX(H$113:H226)+1,"")</f>
        <v/>
      </c>
      <c r="I227" s="98"/>
      <c r="J227" s="92" t="str">
        <f>IF(I227&lt;&gt;"",MAX(J$113:J226)+1,"")</f>
        <v/>
      </c>
      <c r="K227" s="79"/>
      <c r="L227" s="80"/>
      <c r="M227" s="81"/>
      <c r="N227" s="93">
        <f t="shared" si="18"/>
        <v>0</v>
      </c>
      <c r="O227" s="83">
        <f t="shared" si="19"/>
        <v>0</v>
      </c>
      <c r="P227" s="2" t="str">
        <f t="shared" si="20"/>
        <v/>
      </c>
      <c r="Q227" s="85" t="str">
        <f t="shared" si="21"/>
        <v/>
      </c>
    </row>
    <row r="228" spans="1:17">
      <c r="A228" s="72" t="str">
        <f t="shared" si="22"/>
        <v/>
      </c>
      <c r="B228" s="94"/>
      <c r="C228" s="95"/>
      <c r="D228" s="95"/>
      <c r="E228" s="95"/>
      <c r="F228" s="90"/>
      <c r="G228" s="76" t="str">
        <f t="shared" si="17"/>
        <v/>
      </c>
      <c r="H228" s="91" t="str">
        <f>IF(K228&lt;&gt;"",MAX(H$113:H227)+1,"")</f>
        <v/>
      </c>
      <c r="I228" s="88"/>
      <c r="J228" s="92" t="str">
        <f>IF(I228&lt;&gt;"",MAX(J$113:J227)+1,"")</f>
        <v/>
      </c>
      <c r="K228" s="79"/>
      <c r="L228" s="80"/>
      <c r="M228" s="81"/>
      <c r="N228" s="97">
        <f t="shared" si="18"/>
        <v>0</v>
      </c>
      <c r="O228" s="83">
        <f t="shared" si="19"/>
        <v>0</v>
      </c>
      <c r="P228" s="2" t="str">
        <f t="shared" si="20"/>
        <v/>
      </c>
      <c r="Q228" s="85" t="str">
        <f t="shared" si="21"/>
        <v/>
      </c>
    </row>
    <row r="229" spans="1:17">
      <c r="A229" s="72" t="str">
        <f t="shared" si="22"/>
        <v/>
      </c>
      <c r="B229" s="94"/>
      <c r="C229" s="95"/>
      <c r="D229" s="95"/>
      <c r="E229" s="95"/>
      <c r="F229" s="100"/>
      <c r="G229" s="76" t="str">
        <f t="shared" si="17"/>
        <v/>
      </c>
      <c r="H229" s="91" t="str">
        <f>IF(K229&lt;&gt;"",MAX(H$113:H228)+1,"")</f>
        <v/>
      </c>
      <c r="I229" s="98"/>
      <c r="J229" s="92" t="str">
        <f>IF(I229&lt;&gt;"",MAX(J$113:J228)+1,"")</f>
        <v/>
      </c>
      <c r="K229" s="79"/>
      <c r="L229" s="80"/>
      <c r="M229" s="81"/>
      <c r="N229" s="97">
        <f t="shared" si="18"/>
        <v>0</v>
      </c>
      <c r="O229" s="83">
        <f t="shared" si="19"/>
        <v>0</v>
      </c>
      <c r="P229" s="2" t="str">
        <f t="shared" si="20"/>
        <v/>
      </c>
      <c r="Q229" s="85" t="str">
        <f t="shared" si="21"/>
        <v/>
      </c>
    </row>
    <row r="230" spans="1:17">
      <c r="A230" s="72" t="str">
        <f t="shared" si="22"/>
        <v/>
      </c>
      <c r="B230" s="94"/>
      <c r="C230" s="95"/>
      <c r="D230" s="95"/>
      <c r="E230" s="95"/>
      <c r="F230" s="90"/>
      <c r="G230" s="76" t="str">
        <f t="shared" si="17"/>
        <v/>
      </c>
      <c r="H230" s="91" t="str">
        <f>IF(K230&lt;&gt;"",MAX(H$113:H229)+1,"")</f>
        <v/>
      </c>
      <c r="I230" s="88"/>
      <c r="J230" s="92" t="str">
        <f>IF(I230&lt;&gt;"",MAX(J$113:J229)+1,"")</f>
        <v/>
      </c>
      <c r="K230" s="79"/>
      <c r="L230" s="80"/>
      <c r="M230" s="81"/>
      <c r="N230" s="97">
        <f t="shared" si="18"/>
        <v>0</v>
      </c>
      <c r="O230" s="83">
        <f t="shared" si="19"/>
        <v>0</v>
      </c>
      <c r="P230" s="2" t="str">
        <f t="shared" si="20"/>
        <v/>
      </c>
      <c r="Q230" s="85" t="str">
        <f t="shared" si="21"/>
        <v/>
      </c>
    </row>
    <row r="231" spans="1:17">
      <c r="A231" s="72" t="str">
        <f t="shared" si="22"/>
        <v/>
      </c>
      <c r="B231" s="94"/>
      <c r="C231" s="95"/>
      <c r="D231" s="95"/>
      <c r="E231" s="95"/>
      <c r="F231" s="100"/>
      <c r="G231" s="76" t="str">
        <f t="shared" si="17"/>
        <v/>
      </c>
      <c r="H231" s="91" t="str">
        <f>IF(K231&lt;&gt;"",MAX(H$113:H230)+1,"")</f>
        <v/>
      </c>
      <c r="I231" s="98"/>
      <c r="J231" s="92" t="str">
        <f>IF(I231&lt;&gt;"",MAX(J$113:J230)+1,"")</f>
        <v/>
      </c>
      <c r="K231" s="79"/>
      <c r="L231" s="80"/>
      <c r="M231" s="81"/>
      <c r="N231" s="97">
        <f t="shared" si="18"/>
        <v>0</v>
      </c>
      <c r="O231" s="83">
        <f t="shared" si="19"/>
        <v>0</v>
      </c>
      <c r="P231" s="2" t="str">
        <f t="shared" si="20"/>
        <v/>
      </c>
      <c r="Q231" s="85" t="str">
        <f t="shared" si="21"/>
        <v/>
      </c>
    </row>
    <row r="232" spans="1:17">
      <c r="A232" s="72" t="str">
        <f t="shared" si="22"/>
        <v/>
      </c>
      <c r="B232" s="94"/>
      <c r="C232" s="95"/>
      <c r="D232" s="95"/>
      <c r="E232" s="95"/>
      <c r="F232" s="90"/>
      <c r="G232" s="76" t="str">
        <f t="shared" si="17"/>
        <v/>
      </c>
      <c r="H232" s="91" t="str">
        <f>IF(K232&lt;&gt;"",MAX(H$113:H231)+1,"")</f>
        <v/>
      </c>
      <c r="I232" s="88"/>
      <c r="J232" s="92" t="str">
        <f>IF(I232&lt;&gt;"",MAX(J$113:J231)+1,"")</f>
        <v/>
      </c>
      <c r="K232" s="79"/>
      <c r="L232" s="80"/>
      <c r="M232" s="81"/>
      <c r="N232" s="97">
        <f t="shared" si="18"/>
        <v>0</v>
      </c>
      <c r="O232" s="83">
        <f t="shared" si="19"/>
        <v>0</v>
      </c>
      <c r="P232" s="2" t="str">
        <f t="shared" si="20"/>
        <v/>
      </c>
      <c r="Q232" s="85" t="str">
        <f t="shared" si="21"/>
        <v/>
      </c>
    </row>
    <row r="233" spans="1:17">
      <c r="A233" s="72" t="str">
        <f t="shared" si="22"/>
        <v/>
      </c>
      <c r="B233" s="94"/>
      <c r="C233" s="95"/>
      <c r="D233" s="95"/>
      <c r="E233" s="95"/>
      <c r="F233" s="100"/>
      <c r="G233" s="76" t="str">
        <f t="shared" si="17"/>
        <v/>
      </c>
      <c r="H233" s="91" t="str">
        <f>IF(K233&lt;&gt;"",MAX(H$113:H232)+1,"")</f>
        <v/>
      </c>
      <c r="I233" s="98"/>
      <c r="J233" s="92" t="str">
        <f>IF(I233&lt;&gt;"",MAX(J$113:J232)+1,"")</f>
        <v/>
      </c>
      <c r="K233" s="79"/>
      <c r="L233" s="80"/>
      <c r="M233" s="81"/>
      <c r="N233" s="97">
        <f t="shared" si="18"/>
        <v>0</v>
      </c>
      <c r="O233" s="83">
        <f t="shared" si="19"/>
        <v>0</v>
      </c>
      <c r="P233" s="2" t="str">
        <f t="shared" si="20"/>
        <v/>
      </c>
      <c r="Q233" s="85" t="str">
        <f t="shared" si="21"/>
        <v/>
      </c>
    </row>
    <row r="234" spans="1:17">
      <c r="A234" s="72" t="str">
        <f t="shared" si="22"/>
        <v/>
      </c>
      <c r="B234" s="94"/>
      <c r="C234" s="95"/>
      <c r="D234" s="95"/>
      <c r="E234" s="95"/>
      <c r="F234" s="90"/>
      <c r="G234" s="76" t="str">
        <f t="shared" si="17"/>
        <v/>
      </c>
      <c r="H234" s="91" t="str">
        <f>IF(K234&lt;&gt;"",MAX(H$113:H233)+1,"")</f>
        <v/>
      </c>
      <c r="I234" s="88"/>
      <c r="J234" s="92" t="str">
        <f>IF(I234&lt;&gt;"",MAX(J$113:J233)+1,"")</f>
        <v/>
      </c>
      <c r="K234" s="79"/>
      <c r="L234" s="80"/>
      <c r="M234" s="81"/>
      <c r="N234" s="97">
        <f t="shared" si="18"/>
        <v>0</v>
      </c>
      <c r="O234" s="83">
        <f t="shared" si="19"/>
        <v>0</v>
      </c>
      <c r="P234" s="2" t="str">
        <f t="shared" si="20"/>
        <v/>
      </c>
      <c r="Q234" s="85" t="str">
        <f t="shared" si="21"/>
        <v/>
      </c>
    </row>
    <row r="235" spans="1:17">
      <c r="A235" s="72" t="str">
        <f t="shared" si="22"/>
        <v/>
      </c>
      <c r="B235" s="94"/>
      <c r="C235" s="95"/>
      <c r="D235" s="95"/>
      <c r="E235" s="95"/>
      <c r="F235" s="100"/>
      <c r="G235" s="76" t="str">
        <f t="shared" si="17"/>
        <v/>
      </c>
      <c r="H235" s="91" t="str">
        <f>IF(K235&lt;&gt;"",MAX(H$113:H234)+1,"")</f>
        <v/>
      </c>
      <c r="I235" s="98"/>
      <c r="J235" s="92" t="str">
        <f>IF(I235&lt;&gt;"",MAX(J$113:J234)+1,"")</f>
        <v/>
      </c>
      <c r="K235" s="79"/>
      <c r="L235" s="80"/>
      <c r="M235" s="81"/>
      <c r="N235" s="97">
        <f t="shared" si="18"/>
        <v>0</v>
      </c>
      <c r="O235" s="83">
        <f t="shared" si="19"/>
        <v>0</v>
      </c>
      <c r="P235" s="2" t="str">
        <f t="shared" si="20"/>
        <v/>
      </c>
      <c r="Q235" s="85" t="str">
        <f t="shared" si="21"/>
        <v/>
      </c>
    </row>
    <row r="236" spans="1:17">
      <c r="A236" s="72" t="str">
        <f t="shared" si="22"/>
        <v/>
      </c>
      <c r="B236" s="94"/>
      <c r="C236" s="95"/>
      <c r="D236" s="95"/>
      <c r="E236" s="95"/>
      <c r="F236" s="90"/>
      <c r="G236" s="76" t="str">
        <f t="shared" si="17"/>
        <v/>
      </c>
      <c r="H236" s="91" t="str">
        <f>IF(K236&lt;&gt;"",MAX(H$113:H235)+1,"")</f>
        <v/>
      </c>
      <c r="I236" s="88"/>
      <c r="J236" s="92" t="str">
        <f>IF(I236&lt;&gt;"",MAX(J$113:J235)+1,"")</f>
        <v/>
      </c>
      <c r="K236" s="79"/>
      <c r="L236" s="80"/>
      <c r="M236" s="81"/>
      <c r="N236" s="97">
        <f t="shared" si="18"/>
        <v>0</v>
      </c>
      <c r="O236" s="83">
        <f t="shared" si="19"/>
        <v>0</v>
      </c>
      <c r="P236" s="2" t="str">
        <f t="shared" si="20"/>
        <v/>
      </c>
      <c r="Q236" s="85" t="str">
        <f t="shared" si="21"/>
        <v/>
      </c>
    </row>
    <row r="237" spans="1:17">
      <c r="A237" s="72" t="str">
        <f t="shared" si="22"/>
        <v/>
      </c>
      <c r="B237" s="94"/>
      <c r="C237" s="95"/>
      <c r="D237" s="95"/>
      <c r="E237" s="95"/>
      <c r="F237" s="96"/>
      <c r="G237" s="76" t="str">
        <f t="shared" si="17"/>
        <v/>
      </c>
      <c r="H237" s="91" t="str">
        <f>IF(K237&lt;&gt;"",MAX(H$113:H236)+1,"")</f>
        <v/>
      </c>
      <c r="I237" s="94"/>
      <c r="J237" s="92" t="str">
        <f>IF(I237&lt;&gt;"",MAX(J$113:J236)+1,"")</f>
        <v/>
      </c>
      <c r="K237" s="79"/>
      <c r="L237" s="80"/>
      <c r="M237" s="81"/>
      <c r="N237" s="97">
        <f t="shared" si="18"/>
        <v>0</v>
      </c>
      <c r="O237" s="83">
        <f t="shared" si="19"/>
        <v>0</v>
      </c>
      <c r="P237" s="2" t="str">
        <f t="shared" si="20"/>
        <v/>
      </c>
      <c r="Q237" s="85" t="str">
        <f t="shared" si="21"/>
        <v/>
      </c>
    </row>
    <row r="238" spans="1:17">
      <c r="A238" s="72" t="str">
        <f t="shared" si="22"/>
        <v/>
      </c>
      <c r="B238" s="94"/>
      <c r="C238" s="95"/>
      <c r="D238" s="95"/>
      <c r="E238" s="95"/>
      <c r="F238" s="96"/>
      <c r="G238" s="76" t="str">
        <f t="shared" si="17"/>
        <v/>
      </c>
      <c r="H238" s="91" t="str">
        <f>IF(K238&lt;&gt;"",MAX(H$113:H237)+1,"")</f>
        <v/>
      </c>
      <c r="I238" s="94"/>
      <c r="J238" s="92" t="str">
        <f>IF(I238&lt;&gt;"",MAX(J$113:J237)+1,"")</f>
        <v/>
      </c>
      <c r="K238" s="79"/>
      <c r="L238" s="80"/>
      <c r="M238" s="81"/>
      <c r="N238" s="97">
        <f t="shared" si="18"/>
        <v>0</v>
      </c>
      <c r="O238" s="83">
        <f t="shared" si="19"/>
        <v>0</v>
      </c>
      <c r="P238" s="2" t="str">
        <f t="shared" si="20"/>
        <v/>
      </c>
      <c r="Q238" s="85" t="str">
        <f t="shared" si="21"/>
        <v/>
      </c>
    </row>
    <row r="239" spans="1:17">
      <c r="A239" s="72" t="str">
        <f t="shared" si="22"/>
        <v/>
      </c>
      <c r="B239" s="94"/>
      <c r="C239" s="95"/>
      <c r="D239" s="95"/>
      <c r="E239" s="95"/>
      <c r="F239" s="96"/>
      <c r="G239" s="76" t="str">
        <f t="shared" si="17"/>
        <v/>
      </c>
      <c r="H239" s="91" t="str">
        <f>IF(K239&lt;&gt;"",MAX(H$113:H238)+1,"")</f>
        <v/>
      </c>
      <c r="I239" s="94"/>
      <c r="J239" s="92" t="str">
        <f>IF(I239&lt;&gt;"",MAX(J$113:J238)+1,"")</f>
        <v/>
      </c>
      <c r="K239" s="79"/>
      <c r="L239" s="80"/>
      <c r="M239" s="81"/>
      <c r="N239" s="97">
        <f t="shared" si="18"/>
        <v>0</v>
      </c>
      <c r="O239" s="83">
        <f t="shared" si="19"/>
        <v>0</v>
      </c>
      <c r="P239" s="2" t="str">
        <f t="shared" si="20"/>
        <v/>
      </c>
      <c r="Q239" s="85" t="str">
        <f t="shared" si="21"/>
        <v/>
      </c>
    </row>
    <row r="240" spans="1:17">
      <c r="A240" s="72" t="str">
        <f t="shared" si="22"/>
        <v/>
      </c>
      <c r="B240" s="94"/>
      <c r="C240" s="95"/>
      <c r="D240" s="95"/>
      <c r="E240" s="95"/>
      <c r="F240" s="96"/>
      <c r="G240" s="76" t="str">
        <f t="shared" si="17"/>
        <v/>
      </c>
      <c r="H240" s="91" t="str">
        <f>IF(K240&lt;&gt;"",MAX(H$113:H239)+1,"")</f>
        <v/>
      </c>
      <c r="I240" s="94"/>
      <c r="J240" s="92" t="str">
        <f>IF(I240&lt;&gt;"",MAX(J$113:J239)+1,"")</f>
        <v/>
      </c>
      <c r="K240" s="79"/>
      <c r="L240" s="80"/>
      <c r="M240" s="81"/>
      <c r="N240" s="97">
        <f t="shared" si="18"/>
        <v>0</v>
      </c>
      <c r="O240" s="83">
        <f t="shared" si="19"/>
        <v>0</v>
      </c>
      <c r="P240" s="2" t="str">
        <f t="shared" si="20"/>
        <v/>
      </c>
      <c r="Q240" s="85" t="str">
        <f t="shared" si="21"/>
        <v/>
      </c>
    </row>
    <row r="241" spans="1:17">
      <c r="A241" s="72" t="str">
        <f t="shared" si="22"/>
        <v/>
      </c>
      <c r="B241" s="94"/>
      <c r="C241" s="95"/>
      <c r="D241" s="95"/>
      <c r="E241" s="95"/>
      <c r="F241" s="96"/>
      <c r="G241" s="76" t="str">
        <f t="shared" si="17"/>
        <v/>
      </c>
      <c r="H241" s="91" t="str">
        <f>IF(K241&lt;&gt;"",MAX(H$113:H240)+1,"")</f>
        <v/>
      </c>
      <c r="I241" s="94"/>
      <c r="J241" s="92" t="str">
        <f>IF(I241&lt;&gt;"",MAX(J$113:J240)+1,"")</f>
        <v/>
      </c>
      <c r="K241" s="79"/>
      <c r="L241" s="80"/>
      <c r="M241" s="81"/>
      <c r="N241" s="97">
        <f t="shared" si="18"/>
        <v>0</v>
      </c>
      <c r="O241" s="83">
        <f t="shared" si="19"/>
        <v>0</v>
      </c>
      <c r="P241" s="2" t="str">
        <f t="shared" si="20"/>
        <v/>
      </c>
      <c r="Q241" s="85" t="str">
        <f t="shared" si="21"/>
        <v/>
      </c>
    </row>
    <row r="242" spans="1:17">
      <c r="A242" s="72" t="str">
        <f t="shared" si="22"/>
        <v/>
      </c>
      <c r="B242" s="94"/>
      <c r="C242" s="95"/>
      <c r="D242" s="95"/>
      <c r="E242" s="95"/>
      <c r="F242" s="96"/>
      <c r="G242" s="76" t="str">
        <f t="shared" si="17"/>
        <v/>
      </c>
      <c r="H242" s="91" t="str">
        <f>IF(K242&lt;&gt;"",MAX(H$113:H241)+1,"")</f>
        <v/>
      </c>
      <c r="I242" s="94"/>
      <c r="J242" s="92" t="str">
        <f>IF(I242&lt;&gt;"",MAX(J$113:J241)+1,"")</f>
        <v/>
      </c>
      <c r="K242" s="79"/>
      <c r="L242" s="80"/>
      <c r="M242" s="81"/>
      <c r="N242" s="97">
        <f t="shared" si="18"/>
        <v>0</v>
      </c>
      <c r="O242" s="83">
        <f t="shared" si="19"/>
        <v>0</v>
      </c>
      <c r="P242" s="2" t="str">
        <f t="shared" si="20"/>
        <v/>
      </c>
      <c r="Q242" s="85" t="str">
        <f t="shared" si="21"/>
        <v/>
      </c>
    </row>
    <row r="243" spans="1:17">
      <c r="A243" s="72" t="str">
        <f t="shared" si="22"/>
        <v/>
      </c>
      <c r="B243" s="94"/>
      <c r="C243" s="95"/>
      <c r="D243" s="95"/>
      <c r="E243" s="95"/>
      <c r="F243" s="96"/>
      <c r="G243" s="76" t="str">
        <f t="shared" si="17"/>
        <v/>
      </c>
      <c r="H243" s="91" t="str">
        <f>IF(K243&lt;&gt;"",MAX(H$113:H242)+1,"")</f>
        <v/>
      </c>
      <c r="I243" s="94"/>
      <c r="J243" s="92" t="str">
        <f>IF(I243&lt;&gt;"",MAX(J$113:J242)+1,"")</f>
        <v/>
      </c>
      <c r="K243" s="79"/>
      <c r="L243" s="80"/>
      <c r="M243" s="81"/>
      <c r="N243" s="97">
        <f t="shared" si="18"/>
        <v>0</v>
      </c>
      <c r="O243" s="83">
        <f t="shared" si="19"/>
        <v>0</v>
      </c>
      <c r="P243" s="2" t="str">
        <f t="shared" si="20"/>
        <v/>
      </c>
      <c r="Q243" s="85" t="str">
        <f t="shared" si="21"/>
        <v/>
      </c>
    </row>
    <row r="244" spans="1:17">
      <c r="A244" s="72" t="str">
        <f t="shared" si="22"/>
        <v/>
      </c>
      <c r="B244" s="94"/>
      <c r="C244" s="95"/>
      <c r="D244" s="95"/>
      <c r="E244" s="95"/>
      <c r="F244" s="96"/>
      <c r="G244" s="76" t="str">
        <f t="shared" si="17"/>
        <v/>
      </c>
      <c r="H244" s="91" t="str">
        <f>IF(K244&lt;&gt;"",MAX(H$113:H243)+1,"")</f>
        <v/>
      </c>
      <c r="I244" s="94"/>
      <c r="J244" s="92" t="str">
        <f>IF(I244&lt;&gt;"",MAX(J$113:J243)+1,"")</f>
        <v/>
      </c>
      <c r="K244" s="79"/>
      <c r="L244" s="80"/>
      <c r="M244" s="81"/>
      <c r="N244" s="97">
        <f t="shared" si="18"/>
        <v>0</v>
      </c>
      <c r="O244" s="83">
        <f t="shared" si="19"/>
        <v>0</v>
      </c>
      <c r="P244" s="2" t="str">
        <f t="shared" si="20"/>
        <v/>
      </c>
      <c r="Q244" s="85" t="str">
        <f t="shared" si="21"/>
        <v/>
      </c>
    </row>
    <row r="245" spans="1:17">
      <c r="A245" s="72" t="str">
        <f t="shared" si="22"/>
        <v/>
      </c>
      <c r="B245" s="94"/>
      <c r="C245" s="95"/>
      <c r="D245" s="95"/>
      <c r="E245" s="95"/>
      <c r="F245" s="96"/>
      <c r="G245" s="76" t="str">
        <f t="shared" si="17"/>
        <v/>
      </c>
      <c r="H245" s="91" t="str">
        <f>IF(K245&lt;&gt;"",MAX(H$113:H244)+1,"")</f>
        <v/>
      </c>
      <c r="I245" s="94"/>
      <c r="J245" s="92" t="str">
        <f>IF(I245&lt;&gt;"",MAX(J$113:J244)+1,"")</f>
        <v/>
      </c>
      <c r="K245" s="79"/>
      <c r="L245" s="80"/>
      <c r="M245" s="81"/>
      <c r="N245" s="97">
        <f t="shared" si="18"/>
        <v>0</v>
      </c>
      <c r="O245" s="83">
        <f t="shared" ref="O245:O275" si="23">IFERROR(IF(F245="",(SUM(K245:L245)*$K$192/100)+(1.3*N245/100),IF(F245&lt;&gt;"",((G245*$K$193)+$K$192)*SUM(K245:L245)/100+($K$192*N245)/100,)),"")</f>
        <v>0</v>
      </c>
      <c r="P245" s="2" t="str">
        <f t="shared" si="20"/>
        <v/>
      </c>
      <c r="Q245" s="85" t="str">
        <f t="shared" si="21"/>
        <v/>
      </c>
    </row>
    <row r="246" spans="1:17">
      <c r="A246" s="72" t="str">
        <f t="shared" si="22"/>
        <v/>
      </c>
      <c r="B246" s="94"/>
      <c r="C246" s="95"/>
      <c r="D246" s="95"/>
      <c r="E246" s="95"/>
      <c r="F246" s="96"/>
      <c r="G246" s="76" t="str">
        <f t="shared" si="17"/>
        <v/>
      </c>
      <c r="H246" s="91" t="str">
        <f>IF(K246&lt;&gt;"",MAX(H$113:H245)+1,"")</f>
        <v/>
      </c>
      <c r="I246" s="94"/>
      <c r="J246" s="92" t="str">
        <f>IF(I246&lt;&gt;"",MAX(J$113:J245)+1,"")</f>
        <v/>
      </c>
      <c r="K246" s="79"/>
      <c r="L246" s="80"/>
      <c r="M246" s="81"/>
      <c r="N246" s="97">
        <f t="shared" si="18"/>
        <v>0</v>
      </c>
      <c r="O246" s="83">
        <f t="shared" si="23"/>
        <v>0</v>
      </c>
      <c r="P246" s="2" t="str">
        <f t="shared" si="20"/>
        <v/>
      </c>
      <c r="Q246" s="85" t="str">
        <f t="shared" si="21"/>
        <v/>
      </c>
    </row>
    <row r="247" spans="1:17">
      <c r="A247" s="72" t="str">
        <f t="shared" si="22"/>
        <v/>
      </c>
      <c r="B247" s="94"/>
      <c r="C247" s="95"/>
      <c r="D247" s="95"/>
      <c r="E247" s="95"/>
      <c r="F247" s="96"/>
      <c r="G247" s="76" t="str">
        <f t="shared" si="17"/>
        <v/>
      </c>
      <c r="H247" s="91" t="str">
        <f>IF(K247&lt;&gt;"",MAX(H$113:H246)+1,"")</f>
        <v/>
      </c>
      <c r="I247" s="94"/>
      <c r="J247" s="92" t="str">
        <f>IF(I247&lt;&gt;"",MAX(J$113:J246)+1,"")</f>
        <v/>
      </c>
      <c r="K247" s="79"/>
      <c r="L247" s="80"/>
      <c r="M247" s="81"/>
      <c r="N247" s="97">
        <f t="shared" si="18"/>
        <v>0</v>
      </c>
      <c r="O247" s="83">
        <f t="shared" si="23"/>
        <v>0</v>
      </c>
      <c r="P247" s="2" t="str">
        <f t="shared" si="20"/>
        <v/>
      </c>
      <c r="Q247" s="85" t="str">
        <f t="shared" si="21"/>
        <v/>
      </c>
    </row>
    <row r="248" spans="1:17">
      <c r="A248" s="72" t="str">
        <f t="shared" si="22"/>
        <v/>
      </c>
      <c r="B248" s="94"/>
      <c r="C248" s="95"/>
      <c r="D248" s="95"/>
      <c r="E248" s="95"/>
      <c r="F248" s="96"/>
      <c r="G248" s="76" t="str">
        <f t="shared" si="17"/>
        <v/>
      </c>
      <c r="H248" s="91" t="str">
        <f>IF(K248&lt;&gt;"",MAX(H$113:H247)+1,"")</f>
        <v/>
      </c>
      <c r="I248" s="94"/>
      <c r="J248" s="92" t="str">
        <f>IF(I248&lt;&gt;"",MAX(J$113:J247)+1,"")</f>
        <v/>
      </c>
      <c r="K248" s="79"/>
      <c r="L248" s="80"/>
      <c r="M248" s="81"/>
      <c r="N248" s="97">
        <f t="shared" si="18"/>
        <v>0</v>
      </c>
      <c r="O248" s="83">
        <f t="shared" si="23"/>
        <v>0</v>
      </c>
      <c r="P248" s="2" t="str">
        <f t="shared" si="20"/>
        <v/>
      </c>
      <c r="Q248" s="85" t="str">
        <f t="shared" si="21"/>
        <v/>
      </c>
    </row>
    <row r="249" spans="1:17">
      <c r="A249" s="72" t="str">
        <f t="shared" si="22"/>
        <v/>
      </c>
      <c r="B249" s="94"/>
      <c r="C249" s="95"/>
      <c r="D249" s="95"/>
      <c r="E249" s="95"/>
      <c r="F249" s="96"/>
      <c r="G249" s="76" t="str">
        <f t="shared" si="17"/>
        <v/>
      </c>
      <c r="H249" s="91" t="str">
        <f>IF(K249&lt;&gt;"",MAX(H$113:H248)+1,"")</f>
        <v/>
      </c>
      <c r="I249" s="94"/>
      <c r="J249" s="92" t="str">
        <f>IF(I249&lt;&gt;"",MAX(J$113:J248)+1,"")</f>
        <v/>
      </c>
      <c r="K249" s="79"/>
      <c r="L249" s="80"/>
      <c r="M249" s="81"/>
      <c r="N249" s="97">
        <f t="shared" si="18"/>
        <v>0</v>
      </c>
      <c r="O249" s="83">
        <f t="shared" si="23"/>
        <v>0</v>
      </c>
      <c r="P249" s="2" t="str">
        <f t="shared" si="20"/>
        <v/>
      </c>
      <c r="Q249" s="85" t="str">
        <f t="shared" si="21"/>
        <v/>
      </c>
    </row>
    <row r="250" spans="1:17">
      <c r="A250" s="72" t="str">
        <f t="shared" si="22"/>
        <v/>
      </c>
      <c r="B250" s="94"/>
      <c r="C250" s="95"/>
      <c r="D250" s="95"/>
      <c r="E250" s="95"/>
      <c r="F250" s="96"/>
      <c r="G250" s="76" t="str">
        <f t="shared" si="17"/>
        <v/>
      </c>
      <c r="H250" s="91" t="str">
        <f>IF(K250&lt;&gt;"",MAX(H$113:H249)+1,"")</f>
        <v/>
      </c>
      <c r="I250" s="94"/>
      <c r="J250" s="92" t="str">
        <f>IF(I250&lt;&gt;"",MAX(J$113:J249)+1,"")</f>
        <v/>
      </c>
      <c r="K250" s="79"/>
      <c r="L250" s="80"/>
      <c r="M250" s="81"/>
      <c r="N250" s="97">
        <f t="shared" si="18"/>
        <v>0</v>
      </c>
      <c r="O250" s="83">
        <f t="shared" si="23"/>
        <v>0</v>
      </c>
      <c r="P250" s="2" t="str">
        <f t="shared" si="20"/>
        <v/>
      </c>
      <c r="Q250" s="85" t="str">
        <f t="shared" si="21"/>
        <v/>
      </c>
    </row>
    <row r="251" spans="1:17">
      <c r="A251" s="72" t="str">
        <f t="shared" si="22"/>
        <v/>
      </c>
      <c r="B251" s="94"/>
      <c r="C251" s="95"/>
      <c r="D251" s="95"/>
      <c r="E251" s="95"/>
      <c r="F251" s="96"/>
      <c r="G251" s="76" t="str">
        <f t="shared" si="17"/>
        <v/>
      </c>
      <c r="H251" s="91" t="str">
        <f>IF(K251&lt;&gt;"",MAX(H$113:H250)+1,"")</f>
        <v/>
      </c>
      <c r="I251" s="94"/>
      <c r="J251" s="92" t="str">
        <f>IF(I251&lt;&gt;"",MAX(J$113:J250)+1,"")</f>
        <v/>
      </c>
      <c r="K251" s="79"/>
      <c r="L251" s="80"/>
      <c r="M251" s="81"/>
      <c r="N251" s="97">
        <f t="shared" si="18"/>
        <v>0</v>
      </c>
      <c r="O251" s="83">
        <f t="shared" si="23"/>
        <v>0</v>
      </c>
      <c r="P251" s="2" t="str">
        <f t="shared" si="20"/>
        <v/>
      </c>
      <c r="Q251" s="85" t="str">
        <f t="shared" si="21"/>
        <v/>
      </c>
    </row>
    <row r="252" spans="1:17">
      <c r="A252" s="72" t="str">
        <f t="shared" si="22"/>
        <v/>
      </c>
      <c r="B252" s="94"/>
      <c r="C252" s="95"/>
      <c r="D252" s="95"/>
      <c r="E252" s="95"/>
      <c r="F252" s="96"/>
      <c r="G252" s="76" t="str">
        <f t="shared" si="17"/>
        <v/>
      </c>
      <c r="H252" s="91" t="str">
        <f>IF(K252&lt;&gt;"",MAX(H$113:H251)+1,"")</f>
        <v/>
      </c>
      <c r="I252" s="94"/>
      <c r="J252" s="92" t="str">
        <f>IF(I252&lt;&gt;"",MAX(J$113:J251)+1,"")</f>
        <v/>
      </c>
      <c r="K252" s="79"/>
      <c r="L252" s="80"/>
      <c r="M252" s="81"/>
      <c r="N252" s="97">
        <f t="shared" si="18"/>
        <v>0</v>
      </c>
      <c r="O252" s="83">
        <f t="shared" si="23"/>
        <v>0</v>
      </c>
      <c r="P252" s="2" t="str">
        <f t="shared" si="20"/>
        <v/>
      </c>
      <c r="Q252" s="85" t="str">
        <f t="shared" si="21"/>
        <v/>
      </c>
    </row>
    <row r="253" spans="1:17">
      <c r="A253" s="72" t="str">
        <f t="shared" si="22"/>
        <v/>
      </c>
      <c r="B253" s="94"/>
      <c r="C253" s="95"/>
      <c r="D253" s="95"/>
      <c r="E253" s="95"/>
      <c r="F253" s="96"/>
      <c r="G253" s="76" t="str">
        <f t="shared" si="17"/>
        <v/>
      </c>
      <c r="H253" s="91" t="str">
        <f>IF(K253&lt;&gt;"",MAX(H$113:H252)+1,"")</f>
        <v/>
      </c>
      <c r="I253" s="94"/>
      <c r="J253" s="92" t="str">
        <f>IF(I253&lt;&gt;"",MAX(J$113:J252)+1,"")</f>
        <v/>
      </c>
      <c r="K253" s="79"/>
      <c r="L253" s="80"/>
      <c r="M253" s="81"/>
      <c r="N253" s="97">
        <f t="shared" si="18"/>
        <v>0</v>
      </c>
      <c r="O253" s="83">
        <f t="shared" si="23"/>
        <v>0</v>
      </c>
      <c r="P253" s="2" t="str">
        <f t="shared" si="20"/>
        <v/>
      </c>
      <c r="Q253" s="85" t="str">
        <f t="shared" si="21"/>
        <v/>
      </c>
    </row>
    <row r="254" spans="1:17">
      <c r="A254" s="72" t="str">
        <f t="shared" si="22"/>
        <v/>
      </c>
      <c r="B254" s="94"/>
      <c r="C254" s="95"/>
      <c r="D254" s="95"/>
      <c r="E254" s="95"/>
      <c r="F254" s="96"/>
      <c r="G254" s="76" t="str">
        <f t="shared" si="17"/>
        <v/>
      </c>
      <c r="H254" s="91" t="str">
        <f>IF(K254&lt;&gt;"",MAX(H$113:H253)+1,"")</f>
        <v/>
      </c>
      <c r="I254" s="94"/>
      <c r="J254" s="92" t="str">
        <f>IF(I254&lt;&gt;"",MAX(J$113:J253)+1,"")</f>
        <v/>
      </c>
      <c r="K254" s="79"/>
      <c r="L254" s="80"/>
      <c r="M254" s="81"/>
      <c r="N254" s="97">
        <f t="shared" si="18"/>
        <v>0</v>
      </c>
      <c r="O254" s="83">
        <f t="shared" si="23"/>
        <v>0</v>
      </c>
      <c r="P254" s="2" t="str">
        <f t="shared" si="20"/>
        <v/>
      </c>
      <c r="Q254" s="85" t="str">
        <f t="shared" si="21"/>
        <v/>
      </c>
    </row>
    <row r="255" spans="1:17">
      <c r="A255" s="72" t="str">
        <f t="shared" si="22"/>
        <v/>
      </c>
      <c r="B255" s="94"/>
      <c r="C255" s="95"/>
      <c r="D255" s="95"/>
      <c r="E255" s="95"/>
      <c r="F255" s="96"/>
      <c r="G255" s="76" t="str">
        <f t="shared" si="17"/>
        <v/>
      </c>
      <c r="H255" s="91" t="str">
        <f>IF(K255&lt;&gt;"",MAX(H$113:H254)+1,"")</f>
        <v/>
      </c>
      <c r="I255" s="94"/>
      <c r="J255" s="92" t="str">
        <f>IF(I255&lt;&gt;"",MAX(J$113:J254)+1,"")</f>
        <v/>
      </c>
      <c r="K255" s="79"/>
      <c r="L255" s="80"/>
      <c r="M255" s="81"/>
      <c r="N255" s="97">
        <f t="shared" si="18"/>
        <v>0</v>
      </c>
      <c r="O255" s="83">
        <f t="shared" si="23"/>
        <v>0</v>
      </c>
      <c r="P255" s="2" t="str">
        <f t="shared" si="20"/>
        <v/>
      </c>
      <c r="Q255" s="85" t="str">
        <f t="shared" si="21"/>
        <v/>
      </c>
    </row>
    <row r="256" spans="1:17">
      <c r="A256" s="72" t="str">
        <f t="shared" si="22"/>
        <v/>
      </c>
      <c r="B256" s="94"/>
      <c r="C256" s="95"/>
      <c r="D256" s="95"/>
      <c r="E256" s="95"/>
      <c r="F256" s="96"/>
      <c r="G256" s="76" t="str">
        <f t="shared" si="17"/>
        <v/>
      </c>
      <c r="H256" s="91" t="str">
        <f>IF(K256&lt;&gt;"",MAX(H$113:H255)+1,"")</f>
        <v/>
      </c>
      <c r="I256" s="94"/>
      <c r="J256" s="92" t="str">
        <f>IF(I256&lt;&gt;"",MAX(J$113:J255)+1,"")</f>
        <v/>
      </c>
      <c r="K256" s="79"/>
      <c r="L256" s="80"/>
      <c r="M256" s="81"/>
      <c r="N256" s="97">
        <f t="shared" si="18"/>
        <v>0</v>
      </c>
      <c r="O256" s="83">
        <f t="shared" si="23"/>
        <v>0</v>
      </c>
      <c r="P256" s="2" t="str">
        <f t="shared" si="20"/>
        <v/>
      </c>
      <c r="Q256" s="85" t="str">
        <f t="shared" si="21"/>
        <v/>
      </c>
    </row>
    <row r="257" spans="1:17">
      <c r="A257" s="72" t="str">
        <f t="shared" si="22"/>
        <v/>
      </c>
      <c r="B257" s="94"/>
      <c r="C257" s="95"/>
      <c r="D257" s="95"/>
      <c r="E257" s="95"/>
      <c r="F257" s="96"/>
      <c r="G257" s="76" t="str">
        <f t="shared" si="17"/>
        <v/>
      </c>
      <c r="H257" s="91" t="str">
        <f>IF(K257&lt;&gt;"",MAX(H$113:H256)+1,"")</f>
        <v/>
      </c>
      <c r="I257" s="94"/>
      <c r="J257" s="92" t="str">
        <f>IF(I257&lt;&gt;"",MAX(J$113:J256)+1,"")</f>
        <v/>
      </c>
      <c r="K257" s="79"/>
      <c r="L257" s="80"/>
      <c r="M257" s="81"/>
      <c r="N257" s="97">
        <f t="shared" si="18"/>
        <v>0</v>
      </c>
      <c r="O257" s="83">
        <f t="shared" si="23"/>
        <v>0</v>
      </c>
      <c r="P257" s="2" t="str">
        <f t="shared" si="20"/>
        <v/>
      </c>
      <c r="Q257" s="85" t="str">
        <f t="shared" si="21"/>
        <v/>
      </c>
    </row>
    <row r="258" spans="1:17">
      <c r="A258" s="72" t="str">
        <f t="shared" si="22"/>
        <v/>
      </c>
      <c r="B258" s="94"/>
      <c r="C258" s="95"/>
      <c r="D258" s="95"/>
      <c r="E258" s="95"/>
      <c r="F258" s="96"/>
      <c r="G258" s="76" t="str">
        <f t="shared" si="17"/>
        <v/>
      </c>
      <c r="H258" s="91" t="str">
        <f>IF(K258&lt;&gt;"",MAX(H$113:H257)+1,"")</f>
        <v/>
      </c>
      <c r="I258" s="94"/>
      <c r="J258" s="92" t="str">
        <f>IF(I258&lt;&gt;"",MAX(J$113:J257)+1,"")</f>
        <v/>
      </c>
      <c r="K258" s="79"/>
      <c r="L258" s="80"/>
      <c r="M258" s="81"/>
      <c r="N258" s="97">
        <f t="shared" si="18"/>
        <v>0</v>
      </c>
      <c r="O258" s="83">
        <f t="shared" si="23"/>
        <v>0</v>
      </c>
      <c r="P258" s="2" t="str">
        <f t="shared" si="20"/>
        <v/>
      </c>
      <c r="Q258" s="85" t="str">
        <f t="shared" si="21"/>
        <v/>
      </c>
    </row>
    <row r="259" spans="1:17">
      <c r="A259" s="72" t="str">
        <f t="shared" si="22"/>
        <v/>
      </c>
      <c r="B259" s="94"/>
      <c r="C259" s="95"/>
      <c r="D259" s="95"/>
      <c r="E259" s="95"/>
      <c r="F259" s="96"/>
      <c r="G259" s="76" t="str">
        <f t="shared" si="17"/>
        <v/>
      </c>
      <c r="H259" s="91" t="str">
        <f>IF(K259&lt;&gt;"",MAX(H$113:H258)+1,"")</f>
        <v/>
      </c>
      <c r="I259" s="94"/>
      <c r="J259" s="92" t="str">
        <f>IF(I259&lt;&gt;"",MAX(J$113:J258)+1,"")</f>
        <v/>
      </c>
      <c r="K259" s="79"/>
      <c r="L259" s="80"/>
      <c r="M259" s="81"/>
      <c r="N259" s="97">
        <f t="shared" si="18"/>
        <v>0</v>
      </c>
      <c r="O259" s="83">
        <f t="shared" si="23"/>
        <v>0</v>
      </c>
      <c r="P259" s="2" t="str">
        <f t="shared" si="20"/>
        <v/>
      </c>
      <c r="Q259" s="85" t="str">
        <f t="shared" si="21"/>
        <v/>
      </c>
    </row>
    <row r="260" spans="1:17">
      <c r="A260" s="72" t="str">
        <f t="shared" si="22"/>
        <v/>
      </c>
      <c r="B260" s="94"/>
      <c r="C260" s="95"/>
      <c r="D260" s="95"/>
      <c r="E260" s="95"/>
      <c r="F260" s="96"/>
      <c r="G260" s="76" t="str">
        <f t="shared" si="17"/>
        <v/>
      </c>
      <c r="H260" s="91" t="str">
        <f>IF(K260&lt;&gt;"",MAX(H$113:H259)+1,"")</f>
        <v/>
      </c>
      <c r="I260" s="94"/>
      <c r="J260" s="92" t="str">
        <f>IF(I260&lt;&gt;"",MAX(J$113:J259)+1,"")</f>
        <v/>
      </c>
      <c r="K260" s="79"/>
      <c r="L260" s="80"/>
      <c r="M260" s="81"/>
      <c r="N260" s="97">
        <f t="shared" si="18"/>
        <v>0</v>
      </c>
      <c r="O260" s="83">
        <f t="shared" si="23"/>
        <v>0</v>
      </c>
      <c r="P260" s="2" t="str">
        <f t="shared" si="20"/>
        <v/>
      </c>
      <c r="Q260" s="85" t="str">
        <f t="shared" si="21"/>
        <v/>
      </c>
    </row>
    <row r="261" spans="1:17">
      <c r="A261" s="72" t="str">
        <f t="shared" si="22"/>
        <v/>
      </c>
      <c r="B261" s="94"/>
      <c r="C261" s="95"/>
      <c r="D261" s="95"/>
      <c r="E261" s="95"/>
      <c r="F261" s="96"/>
      <c r="G261" s="76" t="str">
        <f t="shared" si="17"/>
        <v/>
      </c>
      <c r="H261" s="91" t="str">
        <f>IF(K261&lt;&gt;"",MAX(H$113:H260)+1,"")</f>
        <v/>
      </c>
      <c r="I261" s="94"/>
      <c r="J261" s="92" t="str">
        <f>IF(I261&lt;&gt;"",MAX(J$113:J260)+1,"")</f>
        <v/>
      </c>
      <c r="K261" s="79"/>
      <c r="L261" s="80"/>
      <c r="M261" s="81"/>
      <c r="N261" s="97">
        <f t="shared" si="18"/>
        <v>0</v>
      </c>
      <c r="O261" s="83">
        <f t="shared" si="23"/>
        <v>0</v>
      </c>
      <c r="P261" s="2" t="str">
        <f t="shared" si="20"/>
        <v/>
      </c>
      <c r="Q261" s="85" t="str">
        <f t="shared" si="21"/>
        <v/>
      </c>
    </row>
    <row r="262" spans="1:17">
      <c r="A262" s="72" t="str">
        <f t="shared" si="22"/>
        <v/>
      </c>
      <c r="B262" s="94"/>
      <c r="C262" s="95"/>
      <c r="D262" s="95"/>
      <c r="E262" s="95"/>
      <c r="F262" s="96"/>
      <c r="G262" s="76" t="str">
        <f t="shared" si="17"/>
        <v/>
      </c>
      <c r="H262" s="91" t="str">
        <f>IF(K262&lt;&gt;"",MAX(H$113:H261)+1,"")</f>
        <v/>
      </c>
      <c r="I262" s="94"/>
      <c r="J262" s="92" t="str">
        <f>IF(I262&lt;&gt;"",MAX(J$113:J261)+1,"")</f>
        <v/>
      </c>
      <c r="K262" s="79"/>
      <c r="L262" s="80"/>
      <c r="M262" s="81"/>
      <c r="N262" s="97">
        <f t="shared" si="18"/>
        <v>0</v>
      </c>
      <c r="O262" s="83">
        <f t="shared" si="23"/>
        <v>0</v>
      </c>
      <c r="P262" s="2" t="str">
        <f t="shared" si="20"/>
        <v/>
      </c>
      <c r="Q262" s="85" t="str">
        <f t="shared" si="21"/>
        <v/>
      </c>
    </row>
    <row r="263" spans="1:17">
      <c r="A263" s="72" t="str">
        <f t="shared" si="22"/>
        <v/>
      </c>
      <c r="B263" s="94"/>
      <c r="C263" s="95"/>
      <c r="D263" s="95"/>
      <c r="E263" s="95"/>
      <c r="F263" s="96"/>
      <c r="G263" s="76" t="str">
        <f t="shared" si="17"/>
        <v/>
      </c>
      <c r="H263" s="91" t="str">
        <f>IF(K263&lt;&gt;"",MAX(H$113:H262)+1,"")</f>
        <v/>
      </c>
      <c r="I263" s="94"/>
      <c r="J263" s="92" t="str">
        <f>IF(I263&lt;&gt;"",MAX(J$113:J262)+1,"")</f>
        <v/>
      </c>
      <c r="K263" s="79"/>
      <c r="L263" s="80"/>
      <c r="M263" s="81"/>
      <c r="N263" s="97">
        <f t="shared" si="18"/>
        <v>0</v>
      </c>
      <c r="O263" s="83">
        <f t="shared" si="23"/>
        <v>0</v>
      </c>
      <c r="P263" s="2" t="str">
        <f t="shared" si="20"/>
        <v/>
      </c>
      <c r="Q263" s="85" t="str">
        <f t="shared" si="21"/>
        <v/>
      </c>
    </row>
    <row r="264" spans="1:17">
      <c r="A264" s="72" t="str">
        <f t="shared" si="22"/>
        <v/>
      </c>
      <c r="B264" s="94"/>
      <c r="C264" s="95"/>
      <c r="D264" s="95"/>
      <c r="E264" s="95"/>
      <c r="F264" s="96"/>
      <c r="G264" s="76" t="str">
        <f t="shared" si="17"/>
        <v/>
      </c>
      <c r="H264" s="91" t="str">
        <f>IF(K264&lt;&gt;"",MAX(H$113:H263)+1,"")</f>
        <v/>
      </c>
      <c r="I264" s="94"/>
      <c r="J264" s="92" t="str">
        <f>IF(I264&lt;&gt;"",MAX(J$113:J263)+1,"")</f>
        <v/>
      </c>
      <c r="K264" s="79"/>
      <c r="L264" s="80"/>
      <c r="M264" s="81"/>
      <c r="N264" s="97">
        <f t="shared" si="18"/>
        <v>0</v>
      </c>
      <c r="O264" s="83">
        <f t="shared" si="23"/>
        <v>0</v>
      </c>
      <c r="P264" s="2" t="str">
        <f t="shared" si="20"/>
        <v/>
      </c>
      <c r="Q264" s="85" t="str">
        <f t="shared" si="21"/>
        <v/>
      </c>
    </row>
    <row r="265" spans="1:17">
      <c r="A265" s="72" t="str">
        <f t="shared" si="22"/>
        <v/>
      </c>
      <c r="B265" s="94"/>
      <c r="C265" s="95"/>
      <c r="D265" s="95"/>
      <c r="E265" s="95"/>
      <c r="F265" s="96"/>
      <c r="G265" s="76" t="str">
        <f t="shared" si="17"/>
        <v/>
      </c>
      <c r="H265" s="91" t="str">
        <f>IF(K265&lt;&gt;"",MAX(H$113:H264)+1,"")</f>
        <v/>
      </c>
      <c r="I265" s="94"/>
      <c r="J265" s="92" t="str">
        <f>IF(I265&lt;&gt;"",MAX(J$113:J264)+1,"")</f>
        <v/>
      </c>
      <c r="K265" s="79"/>
      <c r="L265" s="80"/>
      <c r="M265" s="81"/>
      <c r="N265" s="97">
        <f t="shared" si="18"/>
        <v>0</v>
      </c>
      <c r="O265" s="83">
        <f t="shared" si="23"/>
        <v>0</v>
      </c>
      <c r="P265" s="2" t="str">
        <f t="shared" si="20"/>
        <v/>
      </c>
      <c r="Q265" s="85" t="str">
        <f t="shared" si="21"/>
        <v/>
      </c>
    </row>
    <row r="266" spans="1:17">
      <c r="A266" s="72" t="str">
        <f t="shared" si="22"/>
        <v/>
      </c>
      <c r="B266" s="94"/>
      <c r="C266" s="95"/>
      <c r="D266" s="95"/>
      <c r="E266" s="95"/>
      <c r="F266" s="96"/>
      <c r="G266" s="76" t="str">
        <f t="shared" si="17"/>
        <v/>
      </c>
      <c r="H266" s="91" t="str">
        <f>IF(K266&lt;&gt;"",MAX(H$113:H265)+1,"")</f>
        <v/>
      </c>
      <c r="I266" s="94"/>
      <c r="J266" s="92" t="str">
        <f>IF(I266&lt;&gt;"",MAX(J$113:J265)+1,"")</f>
        <v/>
      </c>
      <c r="K266" s="79"/>
      <c r="L266" s="80"/>
      <c r="M266" s="81"/>
      <c r="N266" s="97">
        <f t="shared" si="18"/>
        <v>0</v>
      </c>
      <c r="O266" s="83">
        <f t="shared" si="23"/>
        <v>0</v>
      </c>
      <c r="P266" s="2" t="str">
        <f t="shared" si="20"/>
        <v/>
      </c>
      <c r="Q266" s="85" t="str">
        <f t="shared" si="21"/>
        <v/>
      </c>
    </row>
    <row r="267" spans="1:17">
      <c r="A267" s="72" t="str">
        <f t="shared" si="22"/>
        <v/>
      </c>
      <c r="B267" s="94"/>
      <c r="C267" s="95"/>
      <c r="D267" s="95"/>
      <c r="E267" s="95"/>
      <c r="F267" s="96"/>
      <c r="G267" s="76" t="str">
        <f t="shared" si="17"/>
        <v/>
      </c>
      <c r="H267" s="91" t="str">
        <f>IF(K267&lt;&gt;"",MAX(H$113:H266)+1,"")</f>
        <v/>
      </c>
      <c r="I267" s="94"/>
      <c r="J267" s="92" t="str">
        <f>IF(I267&lt;&gt;"",MAX(J$113:J266)+1,"")</f>
        <v/>
      </c>
      <c r="K267" s="79"/>
      <c r="L267" s="80"/>
      <c r="M267" s="81"/>
      <c r="N267" s="97">
        <f t="shared" si="18"/>
        <v>0</v>
      </c>
      <c r="O267" s="83">
        <f t="shared" si="23"/>
        <v>0</v>
      </c>
      <c r="P267" s="2" t="str">
        <f t="shared" si="20"/>
        <v/>
      </c>
      <c r="Q267" s="85" t="str">
        <f t="shared" si="21"/>
        <v/>
      </c>
    </row>
    <row r="268" spans="1:17">
      <c r="A268" s="72" t="str">
        <f t="shared" si="22"/>
        <v/>
      </c>
      <c r="B268" s="94"/>
      <c r="C268" s="95"/>
      <c r="D268" s="95"/>
      <c r="E268" s="95"/>
      <c r="F268" s="96"/>
      <c r="G268" s="76" t="str">
        <f t="shared" si="17"/>
        <v/>
      </c>
      <c r="H268" s="91" t="str">
        <f>IF(K268&lt;&gt;"",MAX(H$113:H267)+1,"")</f>
        <v/>
      </c>
      <c r="I268" s="94"/>
      <c r="J268" s="92" t="str">
        <f>IF(I268&lt;&gt;"",MAX(J$113:J267)+1,"")</f>
        <v/>
      </c>
      <c r="K268" s="79"/>
      <c r="L268" s="80"/>
      <c r="M268" s="81"/>
      <c r="N268" s="97">
        <f t="shared" si="18"/>
        <v>0</v>
      </c>
      <c r="O268" s="83">
        <f t="shared" si="23"/>
        <v>0</v>
      </c>
      <c r="P268" s="2" t="str">
        <f t="shared" si="20"/>
        <v/>
      </c>
      <c r="Q268" s="85" t="str">
        <f t="shared" si="21"/>
        <v/>
      </c>
    </row>
    <row r="269" spans="1:17">
      <c r="A269" s="72" t="str">
        <f t="shared" si="22"/>
        <v/>
      </c>
      <c r="B269" s="94"/>
      <c r="C269" s="95"/>
      <c r="D269" s="95"/>
      <c r="E269" s="95"/>
      <c r="F269" s="96"/>
      <c r="G269" s="76" t="str">
        <f t="shared" si="17"/>
        <v/>
      </c>
      <c r="H269" s="91" t="str">
        <f>IF(K269&lt;&gt;"",MAX(H$113:H268)+1,"")</f>
        <v/>
      </c>
      <c r="I269" s="94"/>
      <c r="J269" s="92" t="str">
        <f>IF(I269&lt;&gt;"",MAX(J$113:J268)+1,"")</f>
        <v/>
      </c>
      <c r="K269" s="79"/>
      <c r="L269" s="80"/>
      <c r="M269" s="81"/>
      <c r="N269" s="97">
        <f t="shared" si="18"/>
        <v>0</v>
      </c>
      <c r="O269" s="83">
        <f t="shared" si="23"/>
        <v>0</v>
      </c>
      <c r="P269" s="2" t="str">
        <f t="shared" si="20"/>
        <v/>
      </c>
      <c r="Q269" s="85" t="str">
        <f t="shared" si="21"/>
        <v/>
      </c>
    </row>
    <row r="270" spans="1:17">
      <c r="A270" s="72" t="str">
        <f t="shared" si="22"/>
        <v/>
      </c>
      <c r="B270" s="94"/>
      <c r="C270" s="95"/>
      <c r="D270" s="95"/>
      <c r="E270" s="95"/>
      <c r="F270" s="96"/>
      <c r="G270" s="76" t="str">
        <f t="shared" si="17"/>
        <v/>
      </c>
      <c r="H270" s="91" t="str">
        <f>IF(K270&lt;&gt;"",MAX(H$113:H269)+1,"")</f>
        <v/>
      </c>
      <c r="I270" s="94"/>
      <c r="J270" s="92" t="str">
        <f>IF(I270&lt;&gt;"",MAX(J$113:J269)+1,"")</f>
        <v/>
      </c>
      <c r="K270" s="79"/>
      <c r="L270" s="80"/>
      <c r="M270" s="81"/>
      <c r="N270" s="97">
        <f t="shared" si="18"/>
        <v>0</v>
      </c>
      <c r="O270" s="83">
        <f t="shared" si="23"/>
        <v>0</v>
      </c>
      <c r="P270" s="2" t="str">
        <f t="shared" si="20"/>
        <v/>
      </c>
      <c r="Q270" s="85" t="str">
        <f t="shared" si="21"/>
        <v/>
      </c>
    </row>
    <row r="271" spans="1:17">
      <c r="A271" s="72" t="str">
        <f t="shared" si="22"/>
        <v/>
      </c>
      <c r="B271" s="94"/>
      <c r="C271" s="95"/>
      <c r="D271" s="95"/>
      <c r="E271" s="95"/>
      <c r="F271" s="96"/>
      <c r="G271" s="76" t="str">
        <f t="shared" si="17"/>
        <v/>
      </c>
      <c r="H271" s="91" t="str">
        <f>IF(K271&lt;&gt;"",MAX(H$113:H270)+1,"")</f>
        <v/>
      </c>
      <c r="I271" s="94"/>
      <c r="J271" s="92" t="str">
        <f>IF(I271&lt;&gt;"",MAX(J$113:J270)+1,"")</f>
        <v/>
      </c>
      <c r="K271" s="79"/>
      <c r="L271" s="80"/>
      <c r="M271" s="81"/>
      <c r="N271" s="97">
        <f t="shared" si="18"/>
        <v>0</v>
      </c>
      <c r="O271" s="83">
        <f t="shared" si="23"/>
        <v>0</v>
      </c>
      <c r="P271" s="2" t="str">
        <f t="shared" si="20"/>
        <v/>
      </c>
      <c r="Q271" s="85" t="str">
        <f t="shared" si="21"/>
        <v/>
      </c>
    </row>
    <row r="272" spans="1:17">
      <c r="A272" s="72" t="str">
        <f t="shared" si="22"/>
        <v/>
      </c>
      <c r="B272" s="94"/>
      <c r="C272" s="95"/>
      <c r="D272" s="95"/>
      <c r="E272" s="95"/>
      <c r="F272" s="96"/>
      <c r="G272" s="76" t="str">
        <f t="shared" si="17"/>
        <v/>
      </c>
      <c r="H272" s="91" t="str">
        <f>IF(K272&lt;&gt;"",MAX(H$113:H271)+1,"")</f>
        <v/>
      </c>
      <c r="I272" s="94"/>
      <c r="J272" s="92" t="str">
        <f>IF(I272&lt;&gt;"",MAX(J$113:J271)+1,"")</f>
        <v/>
      </c>
      <c r="K272" s="79"/>
      <c r="L272" s="80"/>
      <c r="M272" s="81"/>
      <c r="N272" s="97">
        <f t="shared" si="18"/>
        <v>0</v>
      </c>
      <c r="O272" s="83">
        <f t="shared" si="23"/>
        <v>0</v>
      </c>
      <c r="P272" s="2" t="str">
        <f t="shared" si="20"/>
        <v/>
      </c>
      <c r="Q272" s="85" t="str">
        <f t="shared" si="21"/>
        <v/>
      </c>
    </row>
    <row r="273" spans="1:17">
      <c r="A273" s="72" t="str">
        <f t="shared" si="22"/>
        <v/>
      </c>
      <c r="B273" s="94"/>
      <c r="C273" s="95"/>
      <c r="D273" s="95"/>
      <c r="E273" s="95"/>
      <c r="F273" s="96"/>
      <c r="G273" s="76" t="str">
        <f t="shared" si="17"/>
        <v/>
      </c>
      <c r="H273" s="91" t="str">
        <f>IF(K273&lt;&gt;"",MAX(H$113:H272)+1,"")</f>
        <v/>
      </c>
      <c r="I273" s="94"/>
      <c r="J273" s="92" t="str">
        <f>IF(I273&lt;&gt;"",MAX(J$113:J272)+1,"")</f>
        <v/>
      </c>
      <c r="K273" s="79"/>
      <c r="L273" s="80"/>
      <c r="M273" s="81"/>
      <c r="N273" s="97">
        <f t="shared" si="18"/>
        <v>0</v>
      </c>
      <c r="O273" s="83">
        <f t="shared" si="23"/>
        <v>0</v>
      </c>
      <c r="P273" s="2" t="str">
        <f t="shared" si="20"/>
        <v/>
      </c>
      <c r="Q273" s="85" t="str">
        <f t="shared" si="21"/>
        <v/>
      </c>
    </row>
    <row r="274" spans="1:17">
      <c r="A274" s="72" t="str">
        <f t="shared" si="22"/>
        <v/>
      </c>
      <c r="B274" s="94"/>
      <c r="C274" s="95"/>
      <c r="D274" s="95"/>
      <c r="E274" s="95"/>
      <c r="F274" s="96"/>
      <c r="G274" s="76" t="str">
        <f t="shared" si="17"/>
        <v/>
      </c>
      <c r="H274" s="91" t="str">
        <f>IF(K274&lt;&gt;"",MAX(H$113:H273)+1,"")</f>
        <v/>
      </c>
      <c r="I274" s="94"/>
      <c r="J274" s="92" t="str">
        <f>IF(I274&lt;&gt;"",MAX(J$113:J273)+1,"")</f>
        <v/>
      </c>
      <c r="K274" s="79"/>
      <c r="L274" s="80"/>
      <c r="M274" s="81"/>
      <c r="N274" s="97">
        <f t="shared" si="18"/>
        <v>0</v>
      </c>
      <c r="O274" s="83">
        <f t="shared" si="23"/>
        <v>0</v>
      </c>
      <c r="P274" s="2" t="str">
        <f t="shared" si="20"/>
        <v/>
      </c>
      <c r="Q274" s="85" t="str">
        <f t="shared" si="21"/>
        <v/>
      </c>
    </row>
    <row r="275" spans="1:17" ht="15.75" thickBot="1">
      <c r="A275" s="105" t="str">
        <f t="shared" si="22"/>
        <v/>
      </c>
      <c r="B275" s="106"/>
      <c r="C275" s="107"/>
      <c r="D275" s="107"/>
      <c r="E275" s="107"/>
      <c r="F275" s="108"/>
      <c r="G275" s="109" t="str">
        <f t="shared" si="17"/>
        <v/>
      </c>
      <c r="H275" s="110" t="str">
        <f>IF(K275&lt;&gt;"",MAX(H$113:H274)+1,"")</f>
        <v/>
      </c>
      <c r="I275" s="106"/>
      <c r="J275" s="111" t="str">
        <f>IF(I275&lt;&gt;"",MAX(J$113:J274)+1,"")</f>
        <v/>
      </c>
      <c r="K275" s="112"/>
      <c r="L275" s="113"/>
      <c r="M275" s="114"/>
      <c r="N275" s="115">
        <f t="shared" si="18"/>
        <v>0</v>
      </c>
      <c r="O275" s="83">
        <f t="shared" si="23"/>
        <v>0</v>
      </c>
      <c r="P275" s="2" t="str">
        <f t="shared" si="20"/>
        <v/>
      </c>
      <c r="Q275" s="116" t="str">
        <f t="shared" si="21"/>
        <v/>
      </c>
    </row>
    <row r="276" spans="1:17" ht="15.75">
      <c r="A276" s="118">
        <f>IF(B276&lt;&gt;"",COUNT(A213:A275)+1,"")</f>
        <v>1</v>
      </c>
      <c r="B276" s="119" t="str">
        <f>"Пробіг: Порожній  "&amp;K276&amp;" км. + З вантажем "&amp;L276&amp;" км. = всього "&amp;K277&amp;" км."</f>
        <v>Пробіг: Порожній  0 км. + З вантажем 0 км. = всього 0 км.</v>
      </c>
      <c r="C276" s="99"/>
      <c r="D276" s="99"/>
      <c r="E276" s="99"/>
      <c r="F276" s="99"/>
      <c r="G276" s="99"/>
      <c r="H276" s="99"/>
      <c r="I276" s="99"/>
      <c r="J276" s="120"/>
      <c r="K276" s="121">
        <f>SUM(K213:K275)</f>
        <v>0</v>
      </c>
      <c r="L276" s="122">
        <f>SUM(L213:L275)</f>
        <v>0</v>
      </c>
      <c r="M276" s="123">
        <f>SUM(M213:M275)</f>
        <v>0</v>
      </c>
      <c r="N276" s="124">
        <f>SUM(N213:N275)</f>
        <v>0</v>
      </c>
      <c r="O276" s="125">
        <f>SUM(O213:O275)</f>
        <v>0</v>
      </c>
      <c r="P276" s="126" t="str">
        <f>IF(SUM(G213:G275)&gt;0,"Была буксировака","Не было буксировки")</f>
        <v>Не было буксировки</v>
      </c>
      <c r="Q276" s="127" t="str">
        <f>IF(SUM(Q213:Q275),SUM(Q213:Q275),"")</f>
        <v/>
      </c>
    </row>
    <row r="277" spans="1:17" ht="15.75">
      <c r="A277" s="130">
        <f t="shared" ref="A277:A288" si="24">A276+1</f>
        <v>2</v>
      </c>
      <c r="B277" s="119" t="str">
        <f>"Пробіг загальний:  "&amp;K277&amp;" кілометрів. "</f>
        <v xml:space="preserve">Пробіг загальний:  0 кілометрів. </v>
      </c>
      <c r="C277" s="89"/>
      <c r="D277" s="89"/>
      <c r="E277" s="89"/>
      <c r="F277" s="89"/>
      <c r="G277" s="89"/>
      <c r="H277" s="89"/>
      <c r="I277" s="89"/>
      <c r="J277" s="131"/>
      <c r="K277" s="132">
        <f>SUM(K276:L276)</f>
        <v>0</v>
      </c>
      <c r="L277" s="133" t="s">
        <v>52</v>
      </c>
      <c r="M277" s="134"/>
      <c r="N277" s="134"/>
      <c r="O277" s="2"/>
      <c r="P277" s="135" t="str">
        <f>IF(SUM(G213:G275)&gt;0,"Была буксировака",IF(SUM(G213:G275)&lt;0,"Не было буксировки",""))</f>
        <v/>
      </c>
      <c r="Q277" s="6"/>
    </row>
    <row r="278" spans="1:17" ht="15.75">
      <c r="A278" s="130">
        <f t="shared" si="24"/>
        <v>3</v>
      </c>
      <c r="B278" s="136" t="str">
        <f>"Кількість їздок: Порожній  "&amp;K278&amp;"  + З вантажем "&amp;L278&amp;"  = всього "&amp;SUM(K278:L278)&amp;" їздок"</f>
        <v>Кількість їздок: Порожній  0  + З вантажем 0  = всього 0 їздок</v>
      </c>
      <c r="C278" s="89"/>
      <c r="D278" s="89"/>
      <c r="E278" s="89"/>
      <c r="F278" s="89"/>
      <c r="G278" s="89"/>
      <c r="H278" s="89"/>
      <c r="I278" s="89"/>
      <c r="J278" s="131"/>
      <c r="K278" s="133">
        <f>COUNT(K213:K275)</f>
        <v>0</v>
      </c>
      <c r="L278" s="133">
        <f>COUNT(L213:L275)</f>
        <v>0</v>
      </c>
      <c r="M278" s="134"/>
      <c r="N278" s="134"/>
      <c r="O278" s="137">
        <f>K295</f>
        <v>0</v>
      </c>
      <c r="P278" s="138" t="s">
        <v>53</v>
      </c>
      <c r="Q278" s="139"/>
    </row>
    <row r="279" spans="1:17" ht="16.5" thickBot="1">
      <c r="A279" s="141">
        <f t="shared" si="24"/>
        <v>4</v>
      </c>
      <c r="B279" s="142" t="str">
        <f>"Час в наряді, годин: "&amp;K279&amp;" годин "</f>
        <v xml:space="preserve">Час в наряді, годин:  годин </v>
      </c>
      <c r="C279" s="107"/>
      <c r="D279" s="107"/>
      <c r="E279" s="107"/>
      <c r="F279" s="107"/>
      <c r="G279" s="107"/>
      <c r="H279" s="107"/>
      <c r="I279" s="107"/>
      <c r="J279" s="143"/>
      <c r="K279" s="144"/>
      <c r="L279" s="134"/>
      <c r="M279" s="134"/>
      <c r="N279" s="134"/>
      <c r="O279" s="145">
        <f>O278*K294</f>
        <v>0</v>
      </c>
      <c r="P279" s="146" t="s">
        <v>54</v>
      </c>
      <c r="Q279" s="139"/>
    </row>
    <row r="280" spans="1:17" ht="15.75">
      <c r="A280" s="147">
        <f t="shared" si="24"/>
        <v>5</v>
      </c>
      <c r="B280" s="119" t="s">
        <v>55</v>
      </c>
      <c r="C280" s="99"/>
      <c r="D280" s="99"/>
      <c r="E280" s="99"/>
      <c r="F280" s="99"/>
      <c r="G280" s="99"/>
      <c r="H280" s="99"/>
      <c r="I280" s="99"/>
      <c r="J280" s="120"/>
      <c r="K280" s="148"/>
      <c r="L280" s="134"/>
      <c r="M280" s="134"/>
      <c r="N280" s="134"/>
      <c r="O280" s="149">
        <f>K297</f>
        <v>0</v>
      </c>
      <c r="P280" s="150" t="s">
        <v>56</v>
      </c>
      <c r="Q280" s="139"/>
    </row>
    <row r="281" spans="1:17" ht="16.5" thickBot="1">
      <c r="A281" s="130">
        <f t="shared" si="24"/>
        <v>6</v>
      </c>
      <c r="B281" s="151" t="s">
        <v>57</v>
      </c>
      <c r="C281" s="89"/>
      <c r="D281" s="89"/>
      <c r="E281" s="89"/>
      <c r="F281" s="89"/>
      <c r="G281" s="89"/>
      <c r="H281" s="89"/>
      <c r="I281" s="89"/>
      <c r="J281" s="131"/>
      <c r="K281" s="152">
        <v>42.91</v>
      </c>
      <c r="L281" s="134"/>
      <c r="M281" s="134"/>
      <c r="N281" s="134"/>
      <c r="O281" s="153">
        <f>K297*5*K291/100</f>
        <v>0</v>
      </c>
      <c r="P281" s="154" t="s">
        <v>58</v>
      </c>
      <c r="Q281" s="155"/>
    </row>
    <row r="282" spans="1:17" ht="16.5" thickBot="1">
      <c r="A282" s="157">
        <f t="shared" si="24"/>
        <v>7</v>
      </c>
      <c r="B282" s="142" t="s">
        <v>59</v>
      </c>
      <c r="C282" s="158"/>
      <c r="D282" s="158"/>
      <c r="E282" s="158"/>
      <c r="F282" s="159" t="str">
        <f>K279&amp;" годин х "&amp;K281&amp;" годинну тарифну ставку =    "</f>
        <v xml:space="preserve"> годин х 42.91 годинну тарифну ставку =    </v>
      </c>
      <c r="G282" s="158"/>
      <c r="H282" s="158"/>
      <c r="I282" s="158"/>
      <c r="J282" s="160"/>
      <c r="K282" s="161">
        <f>K279*K281</f>
        <v>0</v>
      </c>
      <c r="L282" s="134"/>
      <c r="M282" s="134"/>
      <c r="N282" s="134"/>
      <c r="O282" s="162">
        <f>SUM(O276,O279,O281)</f>
        <v>0</v>
      </c>
      <c r="P282" s="146" t="s">
        <v>60</v>
      </c>
      <c r="Q282" s="139"/>
    </row>
    <row r="283" spans="1:17" ht="15.75">
      <c r="A283" s="147">
        <f t="shared" si="24"/>
        <v>8</v>
      </c>
      <c r="B283" s="119" t="s">
        <v>61</v>
      </c>
      <c r="C283" s="99"/>
      <c r="D283" s="99"/>
      <c r="E283" s="99"/>
      <c r="F283" s="99"/>
      <c r="G283" s="99"/>
      <c r="H283" s="99"/>
      <c r="I283" s="99"/>
      <c r="J283" s="120"/>
      <c r="K283" s="163" t="s">
        <v>62</v>
      </c>
      <c r="L283" s="164" t="s">
        <v>63</v>
      </c>
      <c r="M283" s="165" t="s">
        <v>64</v>
      </c>
      <c r="N283" s="166" t="s">
        <v>65</v>
      </c>
      <c r="O283" s="167">
        <f>L299</f>
        <v>0</v>
      </c>
      <c r="P283" s="138" t="s">
        <v>66</v>
      </c>
      <c r="Q283" s="168"/>
    </row>
    <row r="284" spans="1:17" ht="15.75">
      <c r="A284" s="130">
        <f t="shared" si="24"/>
        <v>9</v>
      </c>
      <c r="B284" s="170" t="s">
        <v>67</v>
      </c>
      <c r="C284" s="99"/>
      <c r="D284" s="99"/>
      <c r="E284" s="99"/>
      <c r="F284" s="99"/>
      <c r="G284" s="99"/>
      <c r="H284" s="99"/>
      <c r="I284" s="99"/>
      <c r="J284" s="120"/>
      <c r="K284" s="171">
        <f>$AB$16</f>
        <v>0</v>
      </c>
      <c r="L284" s="171">
        <f>$AC$16</f>
        <v>0</v>
      </c>
      <c r="M284" s="172" t="s">
        <v>68</v>
      </c>
      <c r="N284" s="173" t="s">
        <v>69</v>
      </c>
      <c r="O284" s="167">
        <f>M299</f>
        <v>0</v>
      </c>
      <c r="P284" s="138" t="s">
        <v>70</v>
      </c>
      <c r="Q284" s="168"/>
    </row>
    <row r="285" spans="1:17" ht="15.75">
      <c r="A285" s="130">
        <f t="shared" si="24"/>
        <v>10</v>
      </c>
      <c r="B285" s="174" t="s">
        <v>71</v>
      </c>
      <c r="C285" s="89"/>
      <c r="D285" s="89"/>
      <c r="E285" s="89"/>
      <c r="F285" s="89"/>
      <c r="G285" s="89"/>
      <c r="H285" s="89"/>
      <c r="I285" s="89"/>
      <c r="J285" s="131"/>
      <c r="K285" s="171">
        <f>$AF$16</f>
        <v>0</v>
      </c>
      <c r="L285" s="171">
        <f>$AG$16</f>
        <v>0</v>
      </c>
      <c r="M285" s="172" t="s">
        <v>72</v>
      </c>
      <c r="N285" s="175" t="s">
        <v>73</v>
      </c>
      <c r="O285" s="149">
        <f>ROUND(SUM(O283:O284)-O282,0)</f>
        <v>0</v>
      </c>
      <c r="P285" s="176" t="s">
        <v>74</v>
      </c>
      <c r="Q285" s="139"/>
    </row>
    <row r="286" spans="1:17" ht="15.75">
      <c r="A286" s="130">
        <f t="shared" si="24"/>
        <v>11</v>
      </c>
      <c r="B286" s="119" t="s">
        <v>75</v>
      </c>
      <c r="C286" s="99"/>
      <c r="D286" s="99"/>
      <c r="E286" s="99"/>
      <c r="F286" s="99"/>
      <c r="G286" s="99"/>
      <c r="H286" s="177" t="str">
        <f>N276&amp;" тонно ∙ км. х "&amp;K284&amp;" розцінку =    "</f>
        <v xml:space="preserve">0 тонно ∙ км. х 0 розцінку =    </v>
      </c>
      <c r="I286" s="99"/>
      <c r="J286" s="120"/>
      <c r="K286" s="133">
        <f>N276*K284</f>
        <v>0</v>
      </c>
      <c r="L286" s="133">
        <f>N276*L284</f>
        <v>0</v>
      </c>
      <c r="M286" s="178"/>
      <c r="N286" s="179" t="str">
        <f>IF(B213&lt;&gt;"",ROUND(SUM(K288,M287),2),"не їздив")</f>
        <v>не їздив</v>
      </c>
      <c r="O286" s="6"/>
      <c r="P286" s="6"/>
      <c r="Q286" s="6"/>
    </row>
    <row r="287" spans="1:17" ht="15.75">
      <c r="A287" s="130">
        <f t="shared" si="24"/>
        <v>12</v>
      </c>
      <c r="B287" s="136" t="s">
        <v>76</v>
      </c>
      <c r="C287" s="89"/>
      <c r="D287" s="89"/>
      <c r="E287" s="89"/>
      <c r="F287" s="89"/>
      <c r="G287" s="89"/>
      <c r="H287" s="89"/>
      <c r="I287" s="180" t="str">
        <f>M276&amp;" тонн. х "&amp;K285&amp;" розцінку =    "</f>
        <v xml:space="preserve">0 тонн. х 0 розцінку =    </v>
      </c>
      <c r="J287" s="2"/>
      <c r="K287" s="133">
        <f>M276*K285</f>
        <v>0</v>
      </c>
      <c r="L287" s="133">
        <f>M276*L285</f>
        <v>0</v>
      </c>
      <c r="M287" s="175" t="str">
        <f>IF(B213&lt;&gt;"",ROUND(K277/37*K281*J206,2),"")</f>
        <v/>
      </c>
      <c r="N287" s="175" t="s">
        <v>77</v>
      </c>
      <c r="O287" s="6"/>
      <c r="P287" s="6"/>
      <c r="Q287" s="6"/>
    </row>
    <row r="288" spans="1:17" ht="15.75">
      <c r="A288" s="130">
        <f t="shared" si="24"/>
        <v>13</v>
      </c>
      <c r="B288" s="136" t="s">
        <v>78</v>
      </c>
      <c r="C288" s="181"/>
      <c r="D288" s="181"/>
      <c r="E288" s="181"/>
      <c r="F288" s="181"/>
      <c r="G288" s="182" t="str">
        <f>K286&amp;" грн. за т ∙ км.+ "&amp;K287&amp;" грн. за простій =    "</f>
        <v xml:space="preserve">0 грн. за т ∙ км.+ 0 грн. за простій =    </v>
      </c>
      <c r="H288" s="181"/>
      <c r="I288" s="181"/>
      <c r="J288" s="183"/>
      <c r="K288" s="184">
        <f>SUM(K286:K287)</f>
        <v>0</v>
      </c>
      <c r="L288" s="184">
        <f>SUM(L286:L287)</f>
        <v>0</v>
      </c>
      <c r="M288" s="185" t="str">
        <f>IF(B213&lt;&gt;"",ROUND(K277/37*K281*J206,2)&amp;" грн.","")</f>
        <v/>
      </c>
      <c r="N288" s="179" t="str">
        <f>IF(B213&lt;&gt;"",ROUND(SUM(L288,M287),2),"не їздив")</f>
        <v>не їздив</v>
      </c>
      <c r="O288" s="6"/>
      <c r="P288" s="6"/>
      <c r="Q288" s="6"/>
    </row>
    <row r="289" spans="1:17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6"/>
      <c r="P289" s="6"/>
      <c r="Q289" s="6"/>
    </row>
    <row r="290" spans="1:17" ht="15.75">
      <c r="A290" s="74"/>
      <c r="B290" s="186" t="s">
        <v>79</v>
      </c>
      <c r="C290" s="74"/>
      <c r="D290" s="74"/>
      <c r="E290" s="74"/>
      <c r="F290" s="74"/>
      <c r="G290" s="74"/>
      <c r="H290" s="187" t="str">
        <f>IF(E204&lt;&gt;"",E204&amp;"  "&amp;H204&amp;"  "&amp;J204&amp;"  "&amp;B205&amp;"  "&amp;E205&amp;"  "&amp;B206&amp;"  "&amp;TEXT(E206,"[$-FC22]Д ММММ ГГГГ р.")&amp;"  "&amp;B207&amp;"  "&amp;E207&amp;"  "&amp;G207&amp; "")</f>
        <v xml:space="preserve">МАЗ − 5551. 8 тонн  Державний №  СА 3333 АХ  Водій    Дата  0 січня 1900 р.  Подорожній лист №     </v>
      </c>
      <c r="I290" s="188"/>
      <c r="J290" s="188"/>
      <c r="K290" s="188"/>
      <c r="L290" s="187"/>
      <c r="M290" s="189"/>
      <c r="N290" s="2"/>
      <c r="O290" s="6"/>
      <c r="P290" s="6"/>
      <c r="Q290" s="6"/>
    </row>
    <row r="291" spans="1:17" ht="15.75">
      <c r="A291" s="130">
        <v>1</v>
      </c>
      <c r="B291" s="190" t="s">
        <v>80</v>
      </c>
      <c r="C291" s="191"/>
      <c r="D291" s="191"/>
      <c r="E291" s="191"/>
      <c r="F291" s="89"/>
      <c r="G291" s="89"/>
      <c r="H291" s="89"/>
      <c r="I291" s="89"/>
      <c r="J291" s="131"/>
      <c r="K291" s="192">
        <v>30.5</v>
      </c>
      <c r="L291" s="193" t="s">
        <v>81</v>
      </c>
      <c r="M291" s="193" t="s">
        <v>82</v>
      </c>
      <c r="N291" s="193" t="s">
        <v>81</v>
      </c>
      <c r="O291" s="6"/>
      <c r="P291" s="6"/>
      <c r="Q291" s="6"/>
    </row>
    <row r="292" spans="1:17" ht="15.75">
      <c r="A292" s="190">
        <v>2</v>
      </c>
      <c r="B292" s="190" t="s">
        <v>83</v>
      </c>
      <c r="C292" s="191"/>
      <c r="D292" s="191"/>
      <c r="E292" s="191"/>
      <c r="F292" s="89"/>
      <c r="G292" s="89"/>
      <c r="H292" s="89"/>
      <c r="I292" s="89"/>
      <c r="J292" s="131"/>
      <c r="K292" s="194">
        <v>1.3</v>
      </c>
      <c r="L292" s="195" t="s">
        <v>84</v>
      </c>
      <c r="M292" s="195" t="s">
        <v>85</v>
      </c>
      <c r="N292" s="195" t="s">
        <v>84</v>
      </c>
      <c r="O292" s="6"/>
      <c r="P292" s="6"/>
      <c r="Q292" s="6"/>
    </row>
    <row r="293" spans="1:17" ht="15.75">
      <c r="A293" s="190">
        <v>3</v>
      </c>
      <c r="B293" s="196" t="s">
        <v>86</v>
      </c>
      <c r="C293" s="197"/>
      <c r="D293" s="197"/>
      <c r="E293" s="197"/>
      <c r="F293" s="197"/>
      <c r="G293" s="198" t="str">
        <f>"("&amp;K277&amp;" км. х "&amp;K291&amp;" літрів) + ("&amp;K292&amp;" х "&amp;N276&amp;" т ∙ км."&amp;") / 100 =  "</f>
        <v xml:space="preserve">(0 км. х 30.5 літрів) + (1.3 х 0 т ∙ км.) / 100 =  </v>
      </c>
      <c r="H293" s="197"/>
      <c r="I293" s="197"/>
      <c r="J293" s="199"/>
      <c r="K293" s="200">
        <f>(K291*K277/100)+(1.3*N276/100)</f>
        <v>0</v>
      </c>
      <c r="L293" s="195" t="s">
        <v>87</v>
      </c>
      <c r="M293" s="87"/>
      <c r="N293" s="195" t="s">
        <v>88</v>
      </c>
      <c r="O293" s="6"/>
      <c r="P293" s="6"/>
      <c r="Q293" s="6"/>
    </row>
    <row r="294" spans="1:17" ht="15.75">
      <c r="A294" s="190">
        <v>4</v>
      </c>
      <c r="B294" s="190" t="s">
        <v>89</v>
      </c>
      <c r="C294" s="191"/>
      <c r="D294" s="191"/>
      <c r="E294" s="191"/>
      <c r="F294" s="89"/>
      <c r="G294" s="89"/>
      <c r="H294" s="201"/>
      <c r="I294" s="89"/>
      <c r="J294" s="131"/>
      <c r="K294" s="194">
        <v>0.25</v>
      </c>
      <c r="L294" s="87"/>
      <c r="M294" s="87"/>
      <c r="N294" s="195" t="s">
        <v>90</v>
      </c>
      <c r="O294" s="6"/>
      <c r="P294" s="6"/>
      <c r="Q294" s="6"/>
    </row>
    <row r="295" spans="1:17" ht="15.75">
      <c r="A295" s="190">
        <v>5</v>
      </c>
      <c r="B295" s="190" t="s">
        <v>91</v>
      </c>
      <c r="C295" s="191"/>
      <c r="D295" s="191"/>
      <c r="E295" s="191"/>
      <c r="F295" s="89"/>
      <c r="G295" s="89"/>
      <c r="H295" s="89"/>
      <c r="I295" s="89"/>
      <c r="J295" s="131"/>
      <c r="K295" s="202"/>
      <c r="L295" s="87"/>
      <c r="M295" s="87"/>
      <c r="N295" s="87"/>
      <c r="O295" s="6"/>
      <c r="P295" s="6"/>
      <c r="Q295" s="6"/>
    </row>
    <row r="296" spans="1:17" ht="16.5" thickBot="1">
      <c r="A296" s="203">
        <v>6</v>
      </c>
      <c r="B296" s="204" t="s">
        <v>92</v>
      </c>
      <c r="C296" s="205"/>
      <c r="D296" s="205"/>
      <c r="E296" s="205"/>
      <c r="F296" s="206"/>
      <c r="G296" s="206"/>
      <c r="H296" s="206"/>
      <c r="I296" s="207" t="str">
        <f>K295&amp;" підйомів х "&amp;K294&amp;" л. =    "</f>
        <v xml:space="preserve"> підйомів х 0.25 л. =    </v>
      </c>
      <c r="J296" s="208"/>
      <c r="K296" s="209">
        <f>K294*K295</f>
        <v>0</v>
      </c>
      <c r="L296" s="87"/>
      <c r="M296" s="87"/>
      <c r="N296" s="87"/>
      <c r="O296" s="6"/>
      <c r="P296" s="6"/>
      <c r="Q296" s="6"/>
    </row>
    <row r="297" spans="1:17" ht="15.75">
      <c r="A297" s="210">
        <v>7</v>
      </c>
      <c r="B297" s="150" t="s">
        <v>93</v>
      </c>
      <c r="C297" s="139"/>
      <c r="D297" s="139"/>
      <c r="E297" s="139"/>
      <c r="F297" s="139"/>
      <c r="G297" s="139"/>
      <c r="H297" s="139"/>
      <c r="I297" s="139"/>
      <c r="J297" s="211"/>
      <c r="K297" s="212">
        <v>0</v>
      </c>
      <c r="L297" s="87"/>
      <c r="M297" s="87"/>
      <c r="N297" s="87"/>
      <c r="O297" s="6"/>
      <c r="P297" s="6"/>
      <c r="Q297" s="6"/>
    </row>
    <row r="298" spans="1:17" ht="16.5" thickBot="1">
      <c r="A298" s="213">
        <v>8</v>
      </c>
      <c r="B298" s="214" t="s">
        <v>94</v>
      </c>
      <c r="C298" s="155"/>
      <c r="D298" s="155"/>
      <c r="E298" s="155"/>
      <c r="F298" s="155"/>
      <c r="G298" s="156" t="str">
        <f>IF(K297&lt;&gt;""," 1 час = 5 км.  = ")&amp;K297&amp;" часа"&amp;" х"&amp;" 5"&amp;" км."&amp;" = "&amp;K297*5&amp;" км. "&amp;"х "&amp;K291&amp;" л."&amp;" / 100"&amp;" ="&amp;ROUND(K297*5*K291/100,23)</f>
        <v xml:space="preserve"> 1 час = 5 км.  = 0 часа х 5 км. = 0 км. х 30.5 л. / 100 =0</v>
      </c>
      <c r="H298" s="215"/>
      <c r="I298" s="156"/>
      <c r="J298" s="155"/>
      <c r="K298" s="216">
        <f>K297*5*K291/100</f>
        <v>0</v>
      </c>
      <c r="L298" s="217"/>
      <c r="M298" s="217"/>
      <c r="N298" s="217"/>
      <c r="O298" s="6"/>
      <c r="P298" s="6"/>
      <c r="Q298" s="6"/>
    </row>
    <row r="299" spans="1:17" ht="15.75">
      <c r="A299" s="218">
        <v>9</v>
      </c>
      <c r="B299" s="219" t="s">
        <v>95</v>
      </c>
      <c r="C299" s="220"/>
      <c r="D299" s="220"/>
      <c r="E299" s="220"/>
      <c r="F299" s="99"/>
      <c r="G299" s="99"/>
      <c r="H299" s="99"/>
      <c r="I299" s="99"/>
      <c r="J299" s="99"/>
      <c r="K299" s="221">
        <f>SUM(K293,K296,K298)</f>
        <v>0</v>
      </c>
      <c r="L299" s="222"/>
      <c r="M299" s="222"/>
      <c r="N299" s="223">
        <f>ROUND(SUM(L299:M299)-K299,0)</f>
        <v>0</v>
      </c>
      <c r="O299" s="6"/>
      <c r="P299" s="6"/>
      <c r="Q299" s="6"/>
    </row>
    <row r="302" spans="1:17" ht="15.75">
      <c r="A302" s="1" t="s">
        <v>0</v>
      </c>
      <c r="B302" s="2"/>
      <c r="C302" s="3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5"/>
      <c r="P302" s="6"/>
      <c r="Q302" s="6"/>
    </row>
    <row r="303" spans="1:17" ht="15.75">
      <c r="A303" s="1"/>
      <c r="B303" s="4"/>
      <c r="C303" s="4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6"/>
      <c r="P303" s="6"/>
      <c r="Q303" s="6"/>
    </row>
    <row r="304" spans="1:17" ht="15.75">
      <c r="A304" s="2"/>
      <c r="B304" s="7" t="s">
        <v>100</v>
      </c>
      <c r="C304" s="2"/>
      <c r="D304" s="2"/>
      <c r="E304" s="8" t="s">
        <v>99</v>
      </c>
      <c r="F304" s="2"/>
      <c r="G304" s="2"/>
      <c r="H304" s="7" t="s">
        <v>3</v>
      </c>
      <c r="I304" s="2"/>
      <c r="J304" s="8" t="s">
        <v>104</v>
      </c>
      <c r="K304" s="2"/>
      <c r="L304" s="2"/>
      <c r="M304" s="2"/>
      <c r="N304" s="2"/>
      <c r="O304" s="6"/>
      <c r="P304" s="6"/>
      <c r="Q304" s="6"/>
    </row>
    <row r="305" spans="1:17" ht="15.75">
      <c r="A305" s="2"/>
      <c r="B305" s="7" t="s">
        <v>4</v>
      </c>
      <c r="C305" s="2"/>
      <c r="D305" s="2"/>
      <c r="E305" s="9"/>
      <c r="F305" s="2"/>
      <c r="G305" s="2"/>
      <c r="H305" s="10" t="s">
        <v>5</v>
      </c>
      <c r="I305" s="11"/>
      <c r="J305" s="12"/>
      <c r="K305" s="2"/>
      <c r="L305" s="2"/>
      <c r="M305" s="2"/>
      <c r="N305" s="2"/>
      <c r="O305" s="6"/>
      <c r="P305" s="6"/>
      <c r="Q305" s="6"/>
    </row>
    <row r="306" spans="1:17" ht="15.75">
      <c r="A306" s="2"/>
      <c r="B306" s="7" t="s">
        <v>6</v>
      </c>
      <c r="C306" s="13" t="str">
        <f>IF(E306&lt;&gt;"",TEXT(EDATE(E306,0),"[$-FC22]Д ММММ ГГГГ р."),"")</f>
        <v/>
      </c>
      <c r="D306" s="14"/>
      <c r="E306" s="279"/>
      <c r="F306" s="279"/>
      <c r="G306" s="279"/>
      <c r="H306" s="15" t="s">
        <v>7</v>
      </c>
      <c r="I306" s="11"/>
      <c r="J306" s="16" t="str">
        <f>IF(J305&lt;&gt;"",CHOOSE(J305,J307,J308),"")</f>
        <v/>
      </c>
      <c r="K306" s="2"/>
      <c r="L306" s="2"/>
      <c r="M306" s="2"/>
      <c r="N306" s="2"/>
      <c r="O306" s="6"/>
      <c r="P306" s="6"/>
      <c r="Q306" s="6"/>
    </row>
    <row r="307" spans="1:17" ht="15.75">
      <c r="A307" s="2"/>
      <c r="B307" s="7" t="s">
        <v>9</v>
      </c>
      <c r="C307" s="2"/>
      <c r="D307" s="2"/>
      <c r="E307" s="18"/>
      <c r="F307" s="19" t="str">
        <f>IF(E307&lt;&gt;"",SUBSTITUTE(PROPER(INDEX(n_4,MID(TEXT(E307,n0),1,1)+1)&amp;INDEX(n0x,MID(TEXT(E307,n0),2,1)+1,MID(TEXT(E307,n0),3,1)+1)&amp;IF(-MID(TEXT(E307,n0),1,3),"миллиард"&amp;VLOOKUP(MID(TEXT(E307,n0),3,1)*AND(MID(TEXT(E307,n0),2,1)-1),мил,2),"")&amp;INDEX(n_4,MID(TEXT(E307,n0),4,1)+1)&amp;INDEX(n0x,MID(TEXT(E307,n0),5,1)+1,MID(TEXT(E307,n0),6,1)+1)&amp;IF(-MID(TEXT(E307,n0),4,3),"миллион"&amp;VLOOKUP(MID(TEXT(E307,n0),6,1)*AND(MID(TEXT(E307,n0),5,1)-1),мил,2),"")&amp;INDEX(n_4,MID(TEXT(E307,n0),7,1)+1)&amp;INDEX(n1x,MID(TEXT(E307,n0),8,1)+1,MID(TEXT(E307,n0),9,1)+1)&amp;IF(-MID(TEXT(E307,n0),7,3),VLOOKUP(MID(TEXT(E307,n0),9,1)*AND(MID(TEXT(E307,n0),8,1)-1),тыс,2),"")&amp;INDEX(n_4,MID(TEXT(E307,n0),10,1)+1)&amp;INDEX(IF(-MID(TEXT(E307,n0),14,6),n1x,n0x),MID(TEXT(E307,n0),11,1)+1,MID(TEXT(E307,n0),12,1)+1)),"z"," ")&amp;IF(TRUNC(TEXT(E307,n0)),,"Ноль ")&amp;IF(-MID(TEXT(E307,n0),14,6),IF(MOD(MAX(MOD(MID(TEXT(E307,n0),11,2)-11,100),9),10),"целых ","целая ")&amp;SUBSTITUTE(INDEX(n_4,MID(TEXT(E307,n0),14,6)/10^5+1)&amp;INDEX(n1x,MOD(MID(TEXT(E307,n0),14,6)/10^4,10)+1,MOD(MID(TEXT(E307,n0),14,6)/1000,10)+1)&amp;IF(INT(MID(TEXT(E307,n0),14,6)/1000),VLOOKUP(MOD(MID(TEXT(E307,n0),14,6)/1000,10)*(MOD(INT(MID(TEXT(E307,n0),14,6)/10^4),10)&lt;&gt;1),тыс,2),"")&amp;INDEX(n_4,MOD(MID(TEXT(E307,n0),14,6)/100,10)+1)&amp;INDEX(n1x,MOD(MID(TEXT(E307,n0),14,6)/10,10)+1,MOD(MID(TEXT(E307,n0),14,6),10)+1),"z"," ")&amp;INDEX(доля,LEN(MID(TEXT(E307,n0),14,6)),(MOD(MAX(MOD(MID(TEXT(E307,n0),14,6)-11,100),9),10)&gt;0)+1),),"")</f>
        <v/>
      </c>
      <c r="G307" s="2"/>
      <c r="H307" s="20" t="s">
        <v>10</v>
      </c>
      <c r="I307" s="21">
        <v>1</v>
      </c>
      <c r="J307" s="22">
        <v>0.25</v>
      </c>
      <c r="K307" s="2"/>
      <c r="L307" s="2"/>
      <c r="M307" s="2"/>
      <c r="N307" s="2"/>
      <c r="O307" s="6"/>
      <c r="P307" s="6"/>
      <c r="Q307" s="6"/>
    </row>
    <row r="308" spans="1:17">
      <c r="A308" s="2"/>
      <c r="B308" s="2"/>
      <c r="C308" s="2"/>
      <c r="D308" s="2"/>
      <c r="E308" s="2"/>
      <c r="F308" s="2"/>
      <c r="G308" s="2"/>
      <c r="H308" s="20" t="s">
        <v>10</v>
      </c>
      <c r="I308" s="21">
        <v>2</v>
      </c>
      <c r="J308" s="24">
        <v>0.1</v>
      </c>
      <c r="K308" s="2"/>
      <c r="L308" s="2"/>
      <c r="M308" s="2"/>
      <c r="N308" s="2"/>
      <c r="O308" s="6"/>
      <c r="P308" s="6"/>
      <c r="Q308" s="6"/>
    </row>
    <row r="309" spans="1:17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6"/>
      <c r="P309" s="6"/>
      <c r="Q309" s="6"/>
    </row>
    <row r="310" spans="1:17" ht="15.75">
      <c r="A310" s="25" t="s">
        <v>14</v>
      </c>
      <c r="B310" s="26" t="s">
        <v>15</v>
      </c>
      <c r="C310" s="27"/>
      <c r="D310" s="27"/>
      <c r="E310" s="27"/>
      <c r="F310" s="28" t="s">
        <v>16</v>
      </c>
      <c r="G310" s="29"/>
      <c r="H310" s="30" t="s">
        <v>17</v>
      </c>
      <c r="I310" s="31" t="s">
        <v>18</v>
      </c>
      <c r="J310" s="32"/>
      <c r="K310" s="33" t="s">
        <v>19</v>
      </c>
      <c r="L310" s="34"/>
      <c r="M310" s="35" t="s">
        <v>20</v>
      </c>
      <c r="N310" s="36" t="s">
        <v>21</v>
      </c>
      <c r="O310" s="37" t="s">
        <v>22</v>
      </c>
      <c r="P310" s="38" t="s">
        <v>23</v>
      </c>
      <c r="Q310" s="39" t="s">
        <v>24</v>
      </c>
    </row>
    <row r="311" spans="1:17" ht="15.75">
      <c r="A311" s="40"/>
      <c r="B311" s="41" t="s">
        <v>26</v>
      </c>
      <c r="C311" s="42"/>
      <c r="D311" s="43" t="s">
        <v>27</v>
      </c>
      <c r="E311" s="42"/>
      <c r="F311" s="44" t="s">
        <v>28</v>
      </c>
      <c r="G311" s="44" t="s">
        <v>29</v>
      </c>
      <c r="H311" s="45" t="s">
        <v>30</v>
      </c>
      <c r="I311" s="46" t="s">
        <v>31</v>
      </c>
      <c r="J311" s="47"/>
      <c r="K311" s="48" t="s">
        <v>32</v>
      </c>
      <c r="L311" s="49" t="s">
        <v>33</v>
      </c>
      <c r="M311" s="50" t="s">
        <v>34</v>
      </c>
      <c r="N311" s="51" t="s">
        <v>35</v>
      </c>
      <c r="O311" s="52" t="s">
        <v>36</v>
      </c>
      <c r="P311" s="53" t="s">
        <v>37</v>
      </c>
      <c r="Q311" s="54" t="s">
        <v>38</v>
      </c>
    </row>
    <row r="312" spans="1:17" ht="15.75" thickBot="1">
      <c r="A312" s="56"/>
      <c r="B312" s="57"/>
      <c r="C312" s="58"/>
      <c r="D312" s="58"/>
      <c r="E312" s="58"/>
      <c r="F312" s="59" t="s">
        <v>40</v>
      </c>
      <c r="G312" s="60" t="s">
        <v>41</v>
      </c>
      <c r="H312" s="61" t="s">
        <v>42</v>
      </c>
      <c r="I312" s="62" t="s">
        <v>43</v>
      </c>
      <c r="J312" s="63" t="s">
        <v>44</v>
      </c>
      <c r="K312" s="64"/>
      <c r="L312" s="65" t="s">
        <v>45</v>
      </c>
      <c r="M312" s="66" t="s">
        <v>41</v>
      </c>
      <c r="N312" s="67" t="s">
        <v>46</v>
      </c>
      <c r="O312" s="68" t="s">
        <v>47</v>
      </c>
      <c r="P312" s="69" t="s">
        <v>48</v>
      </c>
      <c r="Q312" s="70" t="s">
        <v>49</v>
      </c>
    </row>
    <row r="313" spans="1:17">
      <c r="A313" s="72" t="str">
        <f>IF(B313&lt;&gt;"",1,"")</f>
        <v/>
      </c>
      <c r="B313" s="73"/>
      <c r="C313" s="74"/>
      <c r="D313" s="74"/>
      <c r="E313" s="74"/>
      <c r="F313" s="75"/>
      <c r="G313" s="76" t="str">
        <f t="shared" ref="G313:G375" si="25">IF(F313="","",INDEX(X$50:X$54,(MATCH(F313,U$50:U$54,0))))</f>
        <v/>
      </c>
      <c r="H313" s="77" t="str">
        <f>IF(K313&lt;&gt;"",MAX(H$113:H312)+1,"")</f>
        <v/>
      </c>
      <c r="I313" s="73"/>
      <c r="J313" s="78" t="str">
        <f>IF(I313&lt;&gt;"",MAX(J$113:J312)+1,"")</f>
        <v/>
      </c>
      <c r="K313" s="79"/>
      <c r="L313" s="80"/>
      <c r="M313" s="81"/>
      <c r="N313" s="82">
        <f t="shared" ref="N313:N375" si="26">L313*M313</f>
        <v>0</v>
      </c>
      <c r="O313" s="83">
        <f t="shared" ref="O313:O344" si="27">IFERROR(IF(F313="",(SUM(K313:L313)*$K$192/100)+(1.3*N313/100),IF(F313&lt;&gt;"",((G313*$K$193)+$K$192)*SUM(K313:L313)/100+($K$192*N313)/100,)),"")</f>
        <v>0</v>
      </c>
      <c r="P313" s="84" t="str">
        <f>IF(F313&lt;&gt;"","Буксировка","Не было")</f>
        <v>Не было</v>
      </c>
      <c r="Q313" s="85" t="str">
        <f>IF(B313&lt;&gt;"",IF(I313="Асфальтобетон",ROUND(N313*$AC$16,2)+ROUND(M313*$AG$16,2),ROUND(N313*$AB$16,2)+ROUND(M313*$AF$16,2)),"")</f>
        <v/>
      </c>
    </row>
    <row r="314" spans="1:17">
      <c r="A314" s="72" t="str">
        <f>IF(B314&lt;&gt;"",A313+1,"")</f>
        <v/>
      </c>
      <c r="B314" s="88"/>
      <c r="C314" s="89"/>
      <c r="D314" s="89"/>
      <c r="E314" s="89"/>
      <c r="F314" s="90"/>
      <c r="G314" s="76" t="str">
        <f t="shared" si="25"/>
        <v/>
      </c>
      <c r="H314" s="91" t="str">
        <f>IF(K314&lt;&gt;"",MAX(H$113:H313)+1,"")</f>
        <v/>
      </c>
      <c r="I314" s="88"/>
      <c r="J314" s="92" t="str">
        <f>IF(I314&lt;&gt;"",MAX(J$113:J313)+1,"")</f>
        <v/>
      </c>
      <c r="K314" s="79"/>
      <c r="L314" s="80"/>
      <c r="M314" s="81"/>
      <c r="N314" s="93">
        <f t="shared" si="26"/>
        <v>0</v>
      </c>
      <c r="O314" s="83">
        <f t="shared" si="27"/>
        <v>0</v>
      </c>
      <c r="P314" s="2" t="str">
        <f t="shared" ref="P314:P375" si="28">IF(F314&lt;&gt;"","Буксировка","")</f>
        <v/>
      </c>
      <c r="Q314" s="85" t="str">
        <f t="shared" ref="Q314:Q375" si="29">IF(B314&lt;&gt;"",IF(I314="Асфальтобетон",ROUND(N314*$AC$16,2)+ROUND(M314*$AG$16,2),ROUND(N314*$AB$16,2)+ROUND(M314*$AF$16,2)),"")</f>
        <v/>
      </c>
    </row>
    <row r="315" spans="1:17">
      <c r="A315" s="72" t="str">
        <f t="shared" ref="A315:A375" si="30">IF(B315&lt;&gt;"",A314+1,"")</f>
        <v/>
      </c>
      <c r="B315" s="88"/>
      <c r="C315" s="89"/>
      <c r="D315" s="89"/>
      <c r="E315" s="89"/>
      <c r="F315" s="90"/>
      <c r="G315" s="76" t="str">
        <f t="shared" si="25"/>
        <v/>
      </c>
      <c r="H315" s="91" t="str">
        <f>IF(K315&lt;&gt;"",MAX(H$113:H314)+1,"")</f>
        <v/>
      </c>
      <c r="I315" s="88"/>
      <c r="J315" s="92" t="str">
        <f>IF(I315&lt;&gt;"",MAX(J$113:J314)+1,"")</f>
        <v/>
      </c>
      <c r="K315" s="79"/>
      <c r="L315" s="80"/>
      <c r="M315" s="81"/>
      <c r="N315" s="93">
        <f t="shared" si="26"/>
        <v>0</v>
      </c>
      <c r="O315" s="83">
        <f t="shared" si="27"/>
        <v>0</v>
      </c>
      <c r="P315" s="2" t="str">
        <f t="shared" si="28"/>
        <v/>
      </c>
      <c r="Q315" s="85" t="str">
        <f t="shared" si="29"/>
        <v/>
      </c>
    </row>
    <row r="316" spans="1:17">
      <c r="A316" s="72" t="str">
        <f t="shared" si="30"/>
        <v/>
      </c>
      <c r="B316" s="88"/>
      <c r="C316" s="89"/>
      <c r="D316" s="89"/>
      <c r="E316" s="89"/>
      <c r="F316" s="90"/>
      <c r="G316" s="76" t="str">
        <f t="shared" si="25"/>
        <v/>
      </c>
      <c r="H316" s="91" t="str">
        <f>IF(K316&lt;&gt;"",MAX(H$113:H315)+1,"")</f>
        <v/>
      </c>
      <c r="I316" s="88"/>
      <c r="J316" s="92" t="str">
        <f>IF(I316&lt;&gt;"",MAX(J$113:J315)+1,"")</f>
        <v/>
      </c>
      <c r="K316" s="79"/>
      <c r="L316" s="80"/>
      <c r="M316" s="81"/>
      <c r="N316" s="93">
        <f t="shared" si="26"/>
        <v>0</v>
      </c>
      <c r="O316" s="83">
        <f t="shared" si="27"/>
        <v>0</v>
      </c>
      <c r="P316" s="2" t="str">
        <f t="shared" si="28"/>
        <v/>
      </c>
      <c r="Q316" s="85" t="str">
        <f t="shared" si="29"/>
        <v/>
      </c>
    </row>
    <row r="317" spans="1:17">
      <c r="A317" s="72" t="str">
        <f t="shared" si="30"/>
        <v/>
      </c>
      <c r="B317" s="88"/>
      <c r="C317" s="89"/>
      <c r="D317" s="89"/>
      <c r="E317" s="89"/>
      <c r="F317" s="90"/>
      <c r="G317" s="76" t="str">
        <f t="shared" si="25"/>
        <v/>
      </c>
      <c r="H317" s="91" t="str">
        <f>IF(K317&lt;&gt;"",MAX(H$113:H316)+1,"")</f>
        <v/>
      </c>
      <c r="I317" s="88"/>
      <c r="J317" s="92" t="str">
        <f>IF(I317&lt;&gt;"",MAX(J$113:J316)+1,"")</f>
        <v/>
      </c>
      <c r="K317" s="79"/>
      <c r="L317" s="80"/>
      <c r="M317" s="81"/>
      <c r="N317" s="93">
        <f t="shared" si="26"/>
        <v>0</v>
      </c>
      <c r="O317" s="83">
        <f t="shared" si="27"/>
        <v>0</v>
      </c>
      <c r="P317" s="2" t="str">
        <f t="shared" si="28"/>
        <v/>
      </c>
      <c r="Q317" s="85" t="str">
        <f t="shared" si="29"/>
        <v/>
      </c>
    </row>
    <row r="318" spans="1:17">
      <c r="A318" s="72" t="str">
        <f t="shared" si="30"/>
        <v/>
      </c>
      <c r="B318" s="94"/>
      <c r="C318" s="95"/>
      <c r="D318" s="95"/>
      <c r="E318" s="95"/>
      <c r="F318" s="96"/>
      <c r="G318" s="76" t="str">
        <f t="shared" si="25"/>
        <v/>
      </c>
      <c r="H318" s="91" t="str">
        <f>IF(K318&lt;&gt;"",MAX(H$113:H317)+1,"")</f>
        <v/>
      </c>
      <c r="I318" s="88"/>
      <c r="J318" s="92" t="str">
        <f>IF(I318&lt;&gt;"",MAX(J$113:J317)+1,"")</f>
        <v/>
      </c>
      <c r="K318" s="79"/>
      <c r="L318" s="80"/>
      <c r="M318" s="81"/>
      <c r="N318" s="97">
        <f t="shared" si="26"/>
        <v>0</v>
      </c>
      <c r="O318" s="83">
        <f t="shared" si="27"/>
        <v>0</v>
      </c>
      <c r="P318" s="2" t="str">
        <f t="shared" si="28"/>
        <v/>
      </c>
      <c r="Q318" s="85" t="str">
        <f t="shared" si="29"/>
        <v/>
      </c>
    </row>
    <row r="319" spans="1:17">
      <c r="A319" s="72" t="str">
        <f t="shared" si="30"/>
        <v/>
      </c>
      <c r="B319" s="98"/>
      <c r="C319" s="99"/>
      <c r="D319" s="99"/>
      <c r="E319" s="99"/>
      <c r="F319" s="100"/>
      <c r="G319" s="76" t="str">
        <f t="shared" si="25"/>
        <v/>
      </c>
      <c r="H319" s="91" t="str">
        <f>IF(K319&lt;&gt;"",MAX(H$113:H318)+1,"")</f>
        <v/>
      </c>
      <c r="I319" s="98"/>
      <c r="J319" s="92" t="str">
        <f>IF(I319&lt;&gt;"",MAX(J$113:J318)+1,"")</f>
        <v/>
      </c>
      <c r="K319" s="79"/>
      <c r="L319" s="80"/>
      <c r="M319" s="81"/>
      <c r="N319" s="82">
        <f t="shared" si="26"/>
        <v>0</v>
      </c>
      <c r="O319" s="83">
        <f t="shared" si="27"/>
        <v>0</v>
      </c>
      <c r="P319" s="2" t="str">
        <f t="shared" si="28"/>
        <v/>
      </c>
      <c r="Q319" s="85" t="str">
        <f t="shared" si="29"/>
        <v/>
      </c>
    </row>
    <row r="320" spans="1:17">
      <c r="A320" s="72" t="str">
        <f t="shared" si="30"/>
        <v/>
      </c>
      <c r="B320" s="88"/>
      <c r="C320" s="89"/>
      <c r="D320" s="89"/>
      <c r="E320" s="89"/>
      <c r="F320" s="90"/>
      <c r="G320" s="76" t="str">
        <f t="shared" si="25"/>
        <v/>
      </c>
      <c r="H320" s="91" t="str">
        <f>IF(K320&lt;&gt;"",MAX(H$113:H319)+1,"")</f>
        <v/>
      </c>
      <c r="I320" s="88"/>
      <c r="J320" s="92" t="str">
        <f>IF(I320&lt;&gt;"",MAX(J$113:J319)+1,"")</f>
        <v/>
      </c>
      <c r="K320" s="79"/>
      <c r="L320" s="80"/>
      <c r="M320" s="81"/>
      <c r="N320" s="93">
        <f t="shared" si="26"/>
        <v>0</v>
      </c>
      <c r="O320" s="83">
        <f t="shared" si="27"/>
        <v>0</v>
      </c>
      <c r="P320" s="2" t="str">
        <f t="shared" si="28"/>
        <v/>
      </c>
      <c r="Q320" s="85" t="str">
        <f t="shared" si="29"/>
        <v/>
      </c>
    </row>
    <row r="321" spans="1:17">
      <c r="A321" s="72" t="str">
        <f t="shared" si="30"/>
        <v/>
      </c>
      <c r="B321" s="88"/>
      <c r="C321" s="89"/>
      <c r="D321" s="89"/>
      <c r="E321" s="89"/>
      <c r="F321" s="100"/>
      <c r="G321" s="76" t="str">
        <f t="shared" si="25"/>
        <v/>
      </c>
      <c r="H321" s="91" t="str">
        <f>IF(K321&lt;&gt;"",MAX(H$113:H320)+1,"")</f>
        <v/>
      </c>
      <c r="I321" s="98"/>
      <c r="J321" s="92" t="str">
        <f>IF(I321&lt;&gt;"",MAX(J$113:J320)+1,"")</f>
        <v/>
      </c>
      <c r="K321" s="79"/>
      <c r="L321" s="80"/>
      <c r="M321" s="81"/>
      <c r="N321" s="93">
        <f t="shared" si="26"/>
        <v>0</v>
      </c>
      <c r="O321" s="83">
        <f t="shared" si="27"/>
        <v>0</v>
      </c>
      <c r="P321" s="2" t="str">
        <f t="shared" si="28"/>
        <v/>
      </c>
      <c r="Q321" s="85" t="str">
        <f t="shared" si="29"/>
        <v/>
      </c>
    </row>
    <row r="322" spans="1:17">
      <c r="A322" s="72" t="str">
        <f t="shared" si="30"/>
        <v/>
      </c>
      <c r="B322" s="88"/>
      <c r="C322" s="89"/>
      <c r="D322" s="89"/>
      <c r="E322" s="89"/>
      <c r="F322" s="90"/>
      <c r="G322" s="76" t="str">
        <f t="shared" si="25"/>
        <v/>
      </c>
      <c r="H322" s="91" t="str">
        <f>IF(K322&lt;&gt;"",MAX(H$113:H321)+1,"")</f>
        <v/>
      </c>
      <c r="I322" s="88"/>
      <c r="J322" s="92" t="str">
        <f>IF(I322&lt;&gt;"",MAX(J$113:J321)+1,"")</f>
        <v/>
      </c>
      <c r="K322" s="79"/>
      <c r="L322" s="80"/>
      <c r="M322" s="81"/>
      <c r="N322" s="93">
        <f t="shared" si="26"/>
        <v>0</v>
      </c>
      <c r="O322" s="83">
        <f t="shared" si="27"/>
        <v>0</v>
      </c>
      <c r="P322" s="2" t="str">
        <f t="shared" si="28"/>
        <v/>
      </c>
      <c r="Q322" s="85" t="str">
        <f t="shared" si="29"/>
        <v/>
      </c>
    </row>
    <row r="323" spans="1:17">
      <c r="A323" s="72" t="str">
        <f t="shared" si="30"/>
        <v/>
      </c>
      <c r="B323" s="94"/>
      <c r="C323" s="95"/>
      <c r="D323" s="95"/>
      <c r="E323" s="95"/>
      <c r="F323" s="100"/>
      <c r="G323" s="76" t="str">
        <f t="shared" si="25"/>
        <v/>
      </c>
      <c r="H323" s="91" t="str">
        <f>IF(K323&lt;&gt;"",MAX(H$113:H322)+1,"")</f>
        <v/>
      </c>
      <c r="I323" s="98"/>
      <c r="J323" s="92" t="str">
        <f>IF(I323&lt;&gt;"",MAX(J$113:J322)+1,"")</f>
        <v/>
      </c>
      <c r="K323" s="79"/>
      <c r="L323" s="80"/>
      <c r="M323" s="81"/>
      <c r="N323" s="97">
        <f t="shared" si="26"/>
        <v>0</v>
      </c>
      <c r="O323" s="83">
        <f t="shared" si="27"/>
        <v>0</v>
      </c>
      <c r="P323" s="2" t="str">
        <f t="shared" si="28"/>
        <v/>
      </c>
      <c r="Q323" s="85" t="str">
        <f t="shared" si="29"/>
        <v/>
      </c>
    </row>
    <row r="324" spans="1:17">
      <c r="A324" s="72" t="str">
        <f t="shared" si="30"/>
        <v/>
      </c>
      <c r="B324" s="98"/>
      <c r="C324" s="99"/>
      <c r="D324" s="99"/>
      <c r="E324" s="99"/>
      <c r="F324" s="90"/>
      <c r="G324" s="76" t="str">
        <f t="shared" si="25"/>
        <v/>
      </c>
      <c r="H324" s="91" t="str">
        <f>IF(K324&lt;&gt;"",MAX(H$113:H323)+1,"")</f>
        <v/>
      </c>
      <c r="I324" s="88"/>
      <c r="J324" s="92" t="str">
        <f>IF(I324&lt;&gt;"",MAX(J$113:J323)+1,"")</f>
        <v/>
      </c>
      <c r="K324" s="79"/>
      <c r="L324" s="80"/>
      <c r="M324" s="81"/>
      <c r="N324" s="82">
        <f t="shared" si="26"/>
        <v>0</v>
      </c>
      <c r="O324" s="83">
        <f t="shared" si="27"/>
        <v>0</v>
      </c>
      <c r="P324" s="2" t="str">
        <f t="shared" si="28"/>
        <v/>
      </c>
      <c r="Q324" s="85" t="str">
        <f t="shared" si="29"/>
        <v/>
      </c>
    </row>
    <row r="325" spans="1:17">
      <c r="A325" s="72" t="str">
        <f t="shared" si="30"/>
        <v/>
      </c>
      <c r="B325" s="88"/>
      <c r="C325" s="89"/>
      <c r="D325" s="89"/>
      <c r="E325" s="89"/>
      <c r="F325" s="100"/>
      <c r="G325" s="76" t="str">
        <f t="shared" si="25"/>
        <v/>
      </c>
      <c r="H325" s="91" t="str">
        <f>IF(K325&lt;&gt;"",MAX(H$113:H324)+1,"")</f>
        <v/>
      </c>
      <c r="I325" s="98"/>
      <c r="J325" s="92" t="str">
        <f>IF(I325&lt;&gt;"",MAX(J$113:J324)+1,"")</f>
        <v/>
      </c>
      <c r="K325" s="79"/>
      <c r="L325" s="80"/>
      <c r="M325" s="81"/>
      <c r="N325" s="93">
        <f t="shared" si="26"/>
        <v>0</v>
      </c>
      <c r="O325" s="83">
        <f t="shared" si="27"/>
        <v>0</v>
      </c>
      <c r="P325" s="2" t="str">
        <f t="shared" si="28"/>
        <v/>
      </c>
      <c r="Q325" s="85" t="str">
        <f t="shared" si="29"/>
        <v/>
      </c>
    </row>
    <row r="326" spans="1:17">
      <c r="A326" s="72" t="str">
        <f t="shared" si="30"/>
        <v/>
      </c>
      <c r="B326" s="88"/>
      <c r="C326" s="89"/>
      <c r="D326" s="89"/>
      <c r="E326" s="89"/>
      <c r="F326" s="90"/>
      <c r="G326" s="76" t="str">
        <f t="shared" si="25"/>
        <v/>
      </c>
      <c r="H326" s="91" t="str">
        <f>IF(K326&lt;&gt;"",MAX(H$113:H325)+1,"")</f>
        <v/>
      </c>
      <c r="I326" s="88"/>
      <c r="J326" s="92" t="str">
        <f>IF(I326&lt;&gt;"",MAX(J$113:J325)+1,"")</f>
        <v/>
      </c>
      <c r="K326" s="79"/>
      <c r="L326" s="80"/>
      <c r="M326" s="81"/>
      <c r="N326" s="93">
        <f t="shared" si="26"/>
        <v>0</v>
      </c>
      <c r="O326" s="83">
        <f t="shared" si="27"/>
        <v>0</v>
      </c>
      <c r="P326" s="2" t="str">
        <f t="shared" si="28"/>
        <v/>
      </c>
      <c r="Q326" s="85" t="str">
        <f t="shared" si="29"/>
        <v/>
      </c>
    </row>
    <row r="327" spans="1:17">
      <c r="A327" s="72" t="str">
        <f t="shared" si="30"/>
        <v/>
      </c>
      <c r="B327" s="88"/>
      <c r="C327" s="89"/>
      <c r="D327" s="89"/>
      <c r="E327" s="89"/>
      <c r="F327" s="100"/>
      <c r="G327" s="76" t="str">
        <f t="shared" si="25"/>
        <v/>
      </c>
      <c r="H327" s="91" t="str">
        <f>IF(K327&lt;&gt;"",MAX(H$113:H326)+1,"")</f>
        <v/>
      </c>
      <c r="I327" s="98"/>
      <c r="J327" s="92" t="str">
        <f>IF(I327&lt;&gt;"",MAX(J$113:J326)+1,"")</f>
        <v/>
      </c>
      <c r="K327" s="79"/>
      <c r="L327" s="80"/>
      <c r="M327" s="81"/>
      <c r="N327" s="93">
        <f t="shared" si="26"/>
        <v>0</v>
      </c>
      <c r="O327" s="83">
        <f t="shared" si="27"/>
        <v>0</v>
      </c>
      <c r="P327" s="2" t="str">
        <f t="shared" si="28"/>
        <v/>
      </c>
      <c r="Q327" s="85" t="str">
        <f t="shared" si="29"/>
        <v/>
      </c>
    </row>
    <row r="328" spans="1:17">
      <c r="A328" s="72" t="str">
        <f t="shared" si="30"/>
        <v/>
      </c>
      <c r="B328" s="94"/>
      <c r="C328" s="95"/>
      <c r="D328" s="95"/>
      <c r="E328" s="95"/>
      <c r="F328" s="90"/>
      <c r="G328" s="76" t="str">
        <f t="shared" si="25"/>
        <v/>
      </c>
      <c r="H328" s="91" t="str">
        <f>IF(K328&lt;&gt;"",MAX(H$113:H327)+1,"")</f>
        <v/>
      </c>
      <c r="I328" s="88"/>
      <c r="J328" s="92" t="str">
        <f>IF(I328&lt;&gt;"",MAX(J$113:J327)+1,"")</f>
        <v/>
      </c>
      <c r="K328" s="79"/>
      <c r="L328" s="80"/>
      <c r="M328" s="81"/>
      <c r="N328" s="97">
        <f t="shared" si="26"/>
        <v>0</v>
      </c>
      <c r="O328" s="83">
        <f t="shared" si="27"/>
        <v>0</v>
      </c>
      <c r="P328" s="2" t="str">
        <f t="shared" si="28"/>
        <v/>
      </c>
      <c r="Q328" s="85" t="str">
        <f t="shared" si="29"/>
        <v/>
      </c>
    </row>
    <row r="329" spans="1:17">
      <c r="A329" s="72" t="str">
        <f t="shared" si="30"/>
        <v/>
      </c>
      <c r="B329" s="94"/>
      <c r="C329" s="95"/>
      <c r="D329" s="95"/>
      <c r="E329" s="95"/>
      <c r="F329" s="100"/>
      <c r="G329" s="76" t="str">
        <f t="shared" si="25"/>
        <v/>
      </c>
      <c r="H329" s="91" t="str">
        <f>IF(K329&lt;&gt;"",MAX(H$113:H328)+1,"")</f>
        <v/>
      </c>
      <c r="I329" s="98"/>
      <c r="J329" s="92" t="str">
        <f>IF(I329&lt;&gt;"",MAX(J$113:J328)+1,"")</f>
        <v/>
      </c>
      <c r="K329" s="79"/>
      <c r="L329" s="80"/>
      <c r="M329" s="81"/>
      <c r="N329" s="97">
        <f t="shared" si="26"/>
        <v>0</v>
      </c>
      <c r="O329" s="83">
        <f t="shared" si="27"/>
        <v>0</v>
      </c>
      <c r="P329" s="2" t="str">
        <f t="shared" si="28"/>
        <v/>
      </c>
      <c r="Q329" s="85" t="str">
        <f t="shared" si="29"/>
        <v/>
      </c>
    </row>
    <row r="330" spans="1:17">
      <c r="A330" s="72" t="str">
        <f t="shared" si="30"/>
        <v/>
      </c>
      <c r="B330" s="94"/>
      <c r="C330" s="95"/>
      <c r="D330" s="95"/>
      <c r="E330" s="95"/>
      <c r="F330" s="90"/>
      <c r="G330" s="76" t="str">
        <f t="shared" si="25"/>
        <v/>
      </c>
      <c r="H330" s="91" t="str">
        <f>IF(K330&lt;&gt;"",MAX(H$113:H329)+1,"")</f>
        <v/>
      </c>
      <c r="I330" s="88"/>
      <c r="J330" s="92" t="str">
        <f>IF(I330&lt;&gt;"",MAX(J$113:J329)+1,"")</f>
        <v/>
      </c>
      <c r="K330" s="79"/>
      <c r="L330" s="80"/>
      <c r="M330" s="81"/>
      <c r="N330" s="97">
        <f t="shared" si="26"/>
        <v>0</v>
      </c>
      <c r="O330" s="83">
        <f t="shared" si="27"/>
        <v>0</v>
      </c>
      <c r="P330" s="2" t="str">
        <f t="shared" si="28"/>
        <v/>
      </c>
      <c r="Q330" s="85" t="str">
        <f t="shared" si="29"/>
        <v/>
      </c>
    </row>
    <row r="331" spans="1:17">
      <c r="A331" s="72" t="str">
        <f t="shared" si="30"/>
        <v/>
      </c>
      <c r="B331" s="94"/>
      <c r="C331" s="95"/>
      <c r="D331" s="95"/>
      <c r="E331" s="95"/>
      <c r="F331" s="100"/>
      <c r="G331" s="76" t="str">
        <f t="shared" si="25"/>
        <v/>
      </c>
      <c r="H331" s="91" t="str">
        <f>IF(K331&lt;&gt;"",MAX(H$113:H330)+1,"")</f>
        <v/>
      </c>
      <c r="I331" s="98"/>
      <c r="J331" s="92" t="str">
        <f>IF(I331&lt;&gt;"",MAX(J$113:J330)+1,"")</f>
        <v/>
      </c>
      <c r="K331" s="79"/>
      <c r="L331" s="80"/>
      <c r="M331" s="81"/>
      <c r="N331" s="97">
        <f t="shared" si="26"/>
        <v>0</v>
      </c>
      <c r="O331" s="83">
        <f t="shared" si="27"/>
        <v>0</v>
      </c>
      <c r="P331" s="2" t="str">
        <f t="shared" si="28"/>
        <v/>
      </c>
      <c r="Q331" s="85" t="str">
        <f t="shared" si="29"/>
        <v/>
      </c>
    </row>
    <row r="332" spans="1:17">
      <c r="A332" s="72" t="str">
        <f t="shared" si="30"/>
        <v/>
      </c>
      <c r="B332" s="94"/>
      <c r="C332" s="95"/>
      <c r="D332" s="95"/>
      <c r="E332" s="95"/>
      <c r="F332" s="90"/>
      <c r="G332" s="76" t="str">
        <f t="shared" si="25"/>
        <v/>
      </c>
      <c r="H332" s="91" t="str">
        <f>IF(K332&lt;&gt;"",MAX(H$113:H331)+1,"")</f>
        <v/>
      </c>
      <c r="I332" s="88"/>
      <c r="J332" s="92" t="str">
        <f>IF(I332&lt;&gt;"",MAX(J$113:J331)+1,"")</f>
        <v/>
      </c>
      <c r="K332" s="79"/>
      <c r="L332" s="80"/>
      <c r="M332" s="81"/>
      <c r="N332" s="97">
        <f t="shared" si="26"/>
        <v>0</v>
      </c>
      <c r="O332" s="83">
        <f t="shared" si="27"/>
        <v>0</v>
      </c>
      <c r="P332" s="2" t="str">
        <f t="shared" si="28"/>
        <v/>
      </c>
      <c r="Q332" s="85" t="str">
        <f t="shared" si="29"/>
        <v/>
      </c>
    </row>
    <row r="333" spans="1:17">
      <c r="A333" s="72" t="str">
        <f t="shared" si="30"/>
        <v/>
      </c>
      <c r="B333" s="94"/>
      <c r="C333" s="95"/>
      <c r="D333" s="95"/>
      <c r="E333" s="95"/>
      <c r="F333" s="100"/>
      <c r="G333" s="76" t="str">
        <f t="shared" si="25"/>
        <v/>
      </c>
      <c r="H333" s="91" t="str">
        <f>IF(K333&lt;&gt;"",MAX(H$113:H332)+1,"")</f>
        <v/>
      </c>
      <c r="I333" s="98"/>
      <c r="J333" s="92" t="str">
        <f>IF(I333&lt;&gt;"",MAX(J$113:J332)+1,"")</f>
        <v/>
      </c>
      <c r="K333" s="79"/>
      <c r="L333" s="80"/>
      <c r="M333" s="81"/>
      <c r="N333" s="97">
        <f t="shared" si="26"/>
        <v>0</v>
      </c>
      <c r="O333" s="83">
        <f t="shared" si="27"/>
        <v>0</v>
      </c>
      <c r="P333" s="2" t="str">
        <f t="shared" si="28"/>
        <v/>
      </c>
      <c r="Q333" s="85" t="str">
        <f t="shared" si="29"/>
        <v/>
      </c>
    </row>
    <row r="334" spans="1:17">
      <c r="A334" s="72" t="str">
        <f t="shared" si="30"/>
        <v/>
      </c>
      <c r="B334" s="94"/>
      <c r="C334" s="95"/>
      <c r="D334" s="95"/>
      <c r="E334" s="95"/>
      <c r="F334" s="90"/>
      <c r="G334" s="76" t="str">
        <f t="shared" si="25"/>
        <v/>
      </c>
      <c r="H334" s="91" t="str">
        <f>IF(K334&lt;&gt;"",MAX(H$113:H333)+1,"")</f>
        <v/>
      </c>
      <c r="I334" s="88"/>
      <c r="J334" s="92" t="str">
        <f>IF(I334&lt;&gt;"",MAX(J$113:J333)+1,"")</f>
        <v/>
      </c>
      <c r="K334" s="79"/>
      <c r="L334" s="80"/>
      <c r="M334" s="81"/>
      <c r="N334" s="97">
        <f t="shared" si="26"/>
        <v>0</v>
      </c>
      <c r="O334" s="83">
        <f t="shared" si="27"/>
        <v>0</v>
      </c>
      <c r="P334" s="2" t="str">
        <f t="shared" si="28"/>
        <v/>
      </c>
      <c r="Q334" s="85" t="str">
        <f t="shared" si="29"/>
        <v/>
      </c>
    </row>
    <row r="335" spans="1:17">
      <c r="A335" s="72" t="str">
        <f t="shared" si="30"/>
        <v/>
      </c>
      <c r="B335" s="94"/>
      <c r="C335" s="95"/>
      <c r="D335" s="95"/>
      <c r="E335" s="95"/>
      <c r="F335" s="100"/>
      <c r="G335" s="76" t="str">
        <f t="shared" si="25"/>
        <v/>
      </c>
      <c r="H335" s="91" t="str">
        <f>IF(K335&lt;&gt;"",MAX(H$113:H334)+1,"")</f>
        <v/>
      </c>
      <c r="I335" s="98"/>
      <c r="J335" s="92" t="str">
        <f>IF(I335&lt;&gt;"",MAX(J$113:J334)+1,"")</f>
        <v/>
      </c>
      <c r="K335" s="79"/>
      <c r="L335" s="80"/>
      <c r="M335" s="81"/>
      <c r="N335" s="97">
        <f t="shared" si="26"/>
        <v>0</v>
      </c>
      <c r="O335" s="83">
        <f t="shared" si="27"/>
        <v>0</v>
      </c>
      <c r="P335" s="2" t="str">
        <f t="shared" si="28"/>
        <v/>
      </c>
      <c r="Q335" s="85" t="str">
        <f t="shared" si="29"/>
        <v/>
      </c>
    </row>
    <row r="336" spans="1:17">
      <c r="A336" s="72" t="str">
        <f t="shared" si="30"/>
        <v/>
      </c>
      <c r="B336" s="94"/>
      <c r="C336" s="95"/>
      <c r="D336" s="95"/>
      <c r="E336" s="95"/>
      <c r="F336" s="90"/>
      <c r="G336" s="76" t="str">
        <f t="shared" si="25"/>
        <v/>
      </c>
      <c r="H336" s="91" t="str">
        <f>IF(K336&lt;&gt;"",MAX(H$113:H335)+1,"")</f>
        <v/>
      </c>
      <c r="I336" s="88"/>
      <c r="J336" s="92" t="str">
        <f>IF(I336&lt;&gt;"",MAX(J$113:J335)+1,"")</f>
        <v/>
      </c>
      <c r="K336" s="79"/>
      <c r="L336" s="80"/>
      <c r="M336" s="81"/>
      <c r="N336" s="97">
        <f t="shared" si="26"/>
        <v>0</v>
      </c>
      <c r="O336" s="83">
        <f t="shared" si="27"/>
        <v>0</v>
      </c>
      <c r="P336" s="2" t="str">
        <f t="shared" si="28"/>
        <v/>
      </c>
      <c r="Q336" s="85" t="str">
        <f t="shared" si="29"/>
        <v/>
      </c>
    </row>
    <row r="337" spans="1:17">
      <c r="A337" s="72" t="str">
        <f t="shared" si="30"/>
        <v/>
      </c>
      <c r="B337" s="94"/>
      <c r="C337" s="95"/>
      <c r="D337" s="95"/>
      <c r="E337" s="95"/>
      <c r="F337" s="96"/>
      <c r="G337" s="76" t="str">
        <f t="shared" si="25"/>
        <v/>
      </c>
      <c r="H337" s="91" t="str">
        <f>IF(K337&lt;&gt;"",MAX(H$113:H336)+1,"")</f>
        <v/>
      </c>
      <c r="I337" s="94"/>
      <c r="J337" s="92" t="str">
        <f>IF(I337&lt;&gt;"",MAX(J$113:J336)+1,"")</f>
        <v/>
      </c>
      <c r="K337" s="79"/>
      <c r="L337" s="80"/>
      <c r="M337" s="81"/>
      <c r="N337" s="97">
        <f t="shared" si="26"/>
        <v>0</v>
      </c>
      <c r="O337" s="83">
        <f t="shared" si="27"/>
        <v>0</v>
      </c>
      <c r="P337" s="2" t="str">
        <f t="shared" si="28"/>
        <v/>
      </c>
      <c r="Q337" s="85" t="str">
        <f t="shared" si="29"/>
        <v/>
      </c>
    </row>
    <row r="338" spans="1:17">
      <c r="A338" s="72" t="str">
        <f t="shared" si="30"/>
        <v/>
      </c>
      <c r="B338" s="94"/>
      <c r="C338" s="95"/>
      <c r="D338" s="95"/>
      <c r="E338" s="95"/>
      <c r="F338" s="96"/>
      <c r="G338" s="76" t="str">
        <f t="shared" si="25"/>
        <v/>
      </c>
      <c r="H338" s="91" t="str">
        <f>IF(K338&lt;&gt;"",MAX(H$113:H337)+1,"")</f>
        <v/>
      </c>
      <c r="I338" s="94"/>
      <c r="J338" s="92" t="str">
        <f>IF(I338&lt;&gt;"",MAX(J$113:J337)+1,"")</f>
        <v/>
      </c>
      <c r="K338" s="79"/>
      <c r="L338" s="80"/>
      <c r="M338" s="81"/>
      <c r="N338" s="97">
        <f t="shared" si="26"/>
        <v>0</v>
      </c>
      <c r="O338" s="83">
        <f t="shared" si="27"/>
        <v>0</v>
      </c>
      <c r="P338" s="2" t="str">
        <f t="shared" si="28"/>
        <v/>
      </c>
      <c r="Q338" s="85" t="str">
        <f t="shared" si="29"/>
        <v/>
      </c>
    </row>
    <row r="339" spans="1:17">
      <c r="A339" s="72" t="str">
        <f t="shared" si="30"/>
        <v/>
      </c>
      <c r="B339" s="94"/>
      <c r="C339" s="95"/>
      <c r="D339" s="95"/>
      <c r="E339" s="95"/>
      <c r="F339" s="96"/>
      <c r="G339" s="76" t="str">
        <f t="shared" si="25"/>
        <v/>
      </c>
      <c r="H339" s="91" t="str">
        <f>IF(K339&lt;&gt;"",MAX(H$113:H338)+1,"")</f>
        <v/>
      </c>
      <c r="I339" s="94"/>
      <c r="J339" s="92" t="str">
        <f>IF(I339&lt;&gt;"",MAX(J$113:J338)+1,"")</f>
        <v/>
      </c>
      <c r="K339" s="79"/>
      <c r="L339" s="80"/>
      <c r="M339" s="81"/>
      <c r="N339" s="97">
        <f t="shared" si="26"/>
        <v>0</v>
      </c>
      <c r="O339" s="83">
        <f t="shared" si="27"/>
        <v>0</v>
      </c>
      <c r="P339" s="2" t="str">
        <f t="shared" si="28"/>
        <v/>
      </c>
      <c r="Q339" s="85" t="str">
        <f t="shared" si="29"/>
        <v/>
      </c>
    </row>
    <row r="340" spans="1:17">
      <c r="A340" s="72" t="str">
        <f t="shared" si="30"/>
        <v/>
      </c>
      <c r="B340" s="94"/>
      <c r="C340" s="95"/>
      <c r="D340" s="95"/>
      <c r="E340" s="95"/>
      <c r="F340" s="96"/>
      <c r="G340" s="76" t="str">
        <f t="shared" si="25"/>
        <v/>
      </c>
      <c r="H340" s="91" t="str">
        <f>IF(K340&lt;&gt;"",MAX(H$113:H339)+1,"")</f>
        <v/>
      </c>
      <c r="I340" s="94"/>
      <c r="J340" s="92" t="str">
        <f>IF(I340&lt;&gt;"",MAX(J$113:J339)+1,"")</f>
        <v/>
      </c>
      <c r="K340" s="79"/>
      <c r="L340" s="80"/>
      <c r="M340" s="81"/>
      <c r="N340" s="97">
        <f t="shared" si="26"/>
        <v>0</v>
      </c>
      <c r="O340" s="83">
        <f t="shared" si="27"/>
        <v>0</v>
      </c>
      <c r="P340" s="2" t="str">
        <f t="shared" si="28"/>
        <v/>
      </c>
      <c r="Q340" s="85" t="str">
        <f t="shared" si="29"/>
        <v/>
      </c>
    </row>
    <row r="341" spans="1:17">
      <c r="A341" s="72" t="str">
        <f t="shared" si="30"/>
        <v/>
      </c>
      <c r="B341" s="94"/>
      <c r="C341" s="95"/>
      <c r="D341" s="95"/>
      <c r="E341" s="95"/>
      <c r="F341" s="96"/>
      <c r="G341" s="76" t="str">
        <f t="shared" si="25"/>
        <v/>
      </c>
      <c r="H341" s="91" t="str">
        <f>IF(K341&lt;&gt;"",MAX(H$113:H340)+1,"")</f>
        <v/>
      </c>
      <c r="I341" s="94"/>
      <c r="J341" s="92" t="str">
        <f>IF(I341&lt;&gt;"",MAX(J$113:J340)+1,"")</f>
        <v/>
      </c>
      <c r="K341" s="79"/>
      <c r="L341" s="80"/>
      <c r="M341" s="81"/>
      <c r="N341" s="97">
        <f t="shared" si="26"/>
        <v>0</v>
      </c>
      <c r="O341" s="83">
        <f t="shared" si="27"/>
        <v>0</v>
      </c>
      <c r="P341" s="2" t="str">
        <f t="shared" si="28"/>
        <v/>
      </c>
      <c r="Q341" s="85" t="str">
        <f t="shared" si="29"/>
        <v/>
      </c>
    </row>
    <row r="342" spans="1:17">
      <c r="A342" s="72" t="str">
        <f t="shared" si="30"/>
        <v/>
      </c>
      <c r="B342" s="94"/>
      <c r="C342" s="95"/>
      <c r="D342" s="95"/>
      <c r="E342" s="95"/>
      <c r="F342" s="96"/>
      <c r="G342" s="76" t="str">
        <f t="shared" si="25"/>
        <v/>
      </c>
      <c r="H342" s="91" t="str">
        <f>IF(K342&lt;&gt;"",MAX(H$113:H341)+1,"")</f>
        <v/>
      </c>
      <c r="I342" s="94"/>
      <c r="J342" s="92" t="str">
        <f>IF(I342&lt;&gt;"",MAX(J$113:J341)+1,"")</f>
        <v/>
      </c>
      <c r="K342" s="79"/>
      <c r="L342" s="80"/>
      <c r="M342" s="81"/>
      <c r="N342" s="97">
        <f t="shared" si="26"/>
        <v>0</v>
      </c>
      <c r="O342" s="83">
        <f t="shared" si="27"/>
        <v>0</v>
      </c>
      <c r="P342" s="2" t="str">
        <f t="shared" si="28"/>
        <v/>
      </c>
      <c r="Q342" s="85" t="str">
        <f t="shared" si="29"/>
        <v/>
      </c>
    </row>
    <row r="343" spans="1:17">
      <c r="A343" s="72" t="str">
        <f t="shared" si="30"/>
        <v/>
      </c>
      <c r="B343" s="94"/>
      <c r="C343" s="95"/>
      <c r="D343" s="95"/>
      <c r="E343" s="95"/>
      <c r="F343" s="96"/>
      <c r="G343" s="76" t="str">
        <f t="shared" si="25"/>
        <v/>
      </c>
      <c r="H343" s="91" t="str">
        <f>IF(K343&lt;&gt;"",MAX(H$113:H342)+1,"")</f>
        <v/>
      </c>
      <c r="I343" s="94"/>
      <c r="J343" s="92" t="str">
        <f>IF(I343&lt;&gt;"",MAX(J$113:J342)+1,"")</f>
        <v/>
      </c>
      <c r="K343" s="79"/>
      <c r="L343" s="80"/>
      <c r="M343" s="81"/>
      <c r="N343" s="97">
        <f t="shared" si="26"/>
        <v>0</v>
      </c>
      <c r="O343" s="83">
        <f t="shared" si="27"/>
        <v>0</v>
      </c>
      <c r="P343" s="2" t="str">
        <f t="shared" si="28"/>
        <v/>
      </c>
      <c r="Q343" s="85" t="str">
        <f t="shared" si="29"/>
        <v/>
      </c>
    </row>
    <row r="344" spans="1:17">
      <c r="A344" s="72" t="str">
        <f t="shared" si="30"/>
        <v/>
      </c>
      <c r="B344" s="94"/>
      <c r="C344" s="95"/>
      <c r="D344" s="95"/>
      <c r="E344" s="95"/>
      <c r="F344" s="96"/>
      <c r="G344" s="76" t="str">
        <f t="shared" si="25"/>
        <v/>
      </c>
      <c r="H344" s="91" t="str">
        <f>IF(K344&lt;&gt;"",MAX(H$113:H343)+1,"")</f>
        <v/>
      </c>
      <c r="I344" s="94"/>
      <c r="J344" s="92" t="str">
        <f>IF(I344&lt;&gt;"",MAX(J$113:J343)+1,"")</f>
        <v/>
      </c>
      <c r="K344" s="79"/>
      <c r="L344" s="80"/>
      <c r="M344" s="81"/>
      <c r="N344" s="97">
        <f t="shared" si="26"/>
        <v>0</v>
      </c>
      <c r="O344" s="83">
        <f t="shared" si="27"/>
        <v>0</v>
      </c>
      <c r="P344" s="2" t="str">
        <f t="shared" si="28"/>
        <v/>
      </c>
      <c r="Q344" s="85" t="str">
        <f t="shared" si="29"/>
        <v/>
      </c>
    </row>
    <row r="345" spans="1:17">
      <c r="A345" s="72" t="str">
        <f t="shared" si="30"/>
        <v/>
      </c>
      <c r="B345" s="94"/>
      <c r="C345" s="95"/>
      <c r="D345" s="95"/>
      <c r="E345" s="95"/>
      <c r="F345" s="96"/>
      <c r="G345" s="76" t="str">
        <f t="shared" si="25"/>
        <v/>
      </c>
      <c r="H345" s="91" t="str">
        <f>IF(K345&lt;&gt;"",MAX(H$113:H344)+1,"")</f>
        <v/>
      </c>
      <c r="I345" s="94"/>
      <c r="J345" s="92" t="str">
        <f>IF(I345&lt;&gt;"",MAX(J$113:J344)+1,"")</f>
        <v/>
      </c>
      <c r="K345" s="79"/>
      <c r="L345" s="80"/>
      <c r="M345" s="81"/>
      <c r="N345" s="97">
        <f t="shared" si="26"/>
        <v>0</v>
      </c>
      <c r="O345" s="83">
        <f t="shared" ref="O345:O375" si="31">IFERROR(IF(F345="",(SUM(K345:L345)*$K$192/100)+(1.3*N345/100),IF(F345&lt;&gt;"",((G345*$K$193)+$K$192)*SUM(K345:L345)/100+($K$192*N345)/100,)),"")</f>
        <v>0</v>
      </c>
      <c r="P345" s="2" t="str">
        <f t="shared" si="28"/>
        <v/>
      </c>
      <c r="Q345" s="85" t="str">
        <f t="shared" si="29"/>
        <v/>
      </c>
    </row>
    <row r="346" spans="1:17">
      <c r="A346" s="72" t="str">
        <f t="shared" si="30"/>
        <v/>
      </c>
      <c r="B346" s="94"/>
      <c r="C346" s="95"/>
      <c r="D346" s="95"/>
      <c r="E346" s="95"/>
      <c r="F346" s="96"/>
      <c r="G346" s="76" t="str">
        <f t="shared" si="25"/>
        <v/>
      </c>
      <c r="H346" s="91" t="str">
        <f>IF(K346&lt;&gt;"",MAX(H$113:H345)+1,"")</f>
        <v/>
      </c>
      <c r="I346" s="94"/>
      <c r="J346" s="92" t="str">
        <f>IF(I346&lt;&gt;"",MAX(J$113:J345)+1,"")</f>
        <v/>
      </c>
      <c r="K346" s="79"/>
      <c r="L346" s="80"/>
      <c r="M346" s="81"/>
      <c r="N346" s="97">
        <f t="shared" si="26"/>
        <v>0</v>
      </c>
      <c r="O346" s="83">
        <f t="shared" si="31"/>
        <v>0</v>
      </c>
      <c r="P346" s="2" t="str">
        <f t="shared" si="28"/>
        <v/>
      </c>
      <c r="Q346" s="85" t="str">
        <f t="shared" si="29"/>
        <v/>
      </c>
    </row>
    <row r="347" spans="1:17">
      <c r="A347" s="72" t="str">
        <f t="shared" si="30"/>
        <v/>
      </c>
      <c r="B347" s="94"/>
      <c r="C347" s="95"/>
      <c r="D347" s="95"/>
      <c r="E347" s="95"/>
      <c r="F347" s="96"/>
      <c r="G347" s="76" t="str">
        <f t="shared" si="25"/>
        <v/>
      </c>
      <c r="H347" s="91" t="str">
        <f>IF(K347&lt;&gt;"",MAX(H$113:H346)+1,"")</f>
        <v/>
      </c>
      <c r="I347" s="94"/>
      <c r="J347" s="92" t="str">
        <f>IF(I347&lt;&gt;"",MAX(J$113:J346)+1,"")</f>
        <v/>
      </c>
      <c r="K347" s="79"/>
      <c r="L347" s="80"/>
      <c r="M347" s="81"/>
      <c r="N347" s="97">
        <f t="shared" si="26"/>
        <v>0</v>
      </c>
      <c r="O347" s="83">
        <f t="shared" si="31"/>
        <v>0</v>
      </c>
      <c r="P347" s="2" t="str">
        <f t="shared" si="28"/>
        <v/>
      </c>
      <c r="Q347" s="85" t="str">
        <f t="shared" si="29"/>
        <v/>
      </c>
    </row>
    <row r="348" spans="1:17">
      <c r="A348" s="72" t="str">
        <f t="shared" si="30"/>
        <v/>
      </c>
      <c r="B348" s="94"/>
      <c r="C348" s="95"/>
      <c r="D348" s="95"/>
      <c r="E348" s="95"/>
      <c r="F348" s="96"/>
      <c r="G348" s="76" t="str">
        <f t="shared" si="25"/>
        <v/>
      </c>
      <c r="H348" s="91" t="str">
        <f>IF(K348&lt;&gt;"",MAX(H$113:H347)+1,"")</f>
        <v/>
      </c>
      <c r="I348" s="94"/>
      <c r="J348" s="92" t="str">
        <f>IF(I348&lt;&gt;"",MAX(J$113:J347)+1,"")</f>
        <v/>
      </c>
      <c r="K348" s="79"/>
      <c r="L348" s="80"/>
      <c r="M348" s="81"/>
      <c r="N348" s="97">
        <f t="shared" si="26"/>
        <v>0</v>
      </c>
      <c r="O348" s="83">
        <f t="shared" si="31"/>
        <v>0</v>
      </c>
      <c r="P348" s="2" t="str">
        <f t="shared" si="28"/>
        <v/>
      </c>
      <c r="Q348" s="85" t="str">
        <f t="shared" si="29"/>
        <v/>
      </c>
    </row>
    <row r="349" spans="1:17">
      <c r="A349" s="72" t="str">
        <f t="shared" si="30"/>
        <v/>
      </c>
      <c r="B349" s="94"/>
      <c r="C349" s="95"/>
      <c r="D349" s="95"/>
      <c r="E349" s="95"/>
      <c r="F349" s="96"/>
      <c r="G349" s="76" t="str">
        <f t="shared" si="25"/>
        <v/>
      </c>
      <c r="H349" s="91" t="str">
        <f>IF(K349&lt;&gt;"",MAX(H$113:H348)+1,"")</f>
        <v/>
      </c>
      <c r="I349" s="94"/>
      <c r="J349" s="92" t="str">
        <f>IF(I349&lt;&gt;"",MAX(J$113:J348)+1,"")</f>
        <v/>
      </c>
      <c r="K349" s="79"/>
      <c r="L349" s="80"/>
      <c r="M349" s="81"/>
      <c r="N349" s="97">
        <f t="shared" si="26"/>
        <v>0</v>
      </c>
      <c r="O349" s="83">
        <f t="shared" si="31"/>
        <v>0</v>
      </c>
      <c r="P349" s="2" t="str">
        <f t="shared" si="28"/>
        <v/>
      </c>
      <c r="Q349" s="85" t="str">
        <f t="shared" si="29"/>
        <v/>
      </c>
    </row>
    <row r="350" spans="1:17">
      <c r="A350" s="72" t="str">
        <f t="shared" si="30"/>
        <v/>
      </c>
      <c r="B350" s="94"/>
      <c r="C350" s="95"/>
      <c r="D350" s="95"/>
      <c r="E350" s="95"/>
      <c r="F350" s="96"/>
      <c r="G350" s="76" t="str">
        <f t="shared" si="25"/>
        <v/>
      </c>
      <c r="H350" s="91" t="str">
        <f>IF(K350&lt;&gt;"",MAX(H$113:H349)+1,"")</f>
        <v/>
      </c>
      <c r="I350" s="94"/>
      <c r="J350" s="92" t="str">
        <f>IF(I350&lt;&gt;"",MAX(J$113:J349)+1,"")</f>
        <v/>
      </c>
      <c r="K350" s="79"/>
      <c r="L350" s="80"/>
      <c r="M350" s="81"/>
      <c r="N350" s="97">
        <f t="shared" si="26"/>
        <v>0</v>
      </c>
      <c r="O350" s="83">
        <f t="shared" si="31"/>
        <v>0</v>
      </c>
      <c r="P350" s="2" t="str">
        <f t="shared" si="28"/>
        <v/>
      </c>
      <c r="Q350" s="85" t="str">
        <f t="shared" si="29"/>
        <v/>
      </c>
    </row>
    <row r="351" spans="1:17">
      <c r="A351" s="72" t="str">
        <f t="shared" si="30"/>
        <v/>
      </c>
      <c r="B351" s="94"/>
      <c r="C351" s="95"/>
      <c r="D351" s="95"/>
      <c r="E351" s="95"/>
      <c r="F351" s="96"/>
      <c r="G351" s="76" t="str">
        <f t="shared" si="25"/>
        <v/>
      </c>
      <c r="H351" s="91" t="str">
        <f>IF(K351&lt;&gt;"",MAX(H$113:H350)+1,"")</f>
        <v/>
      </c>
      <c r="I351" s="94"/>
      <c r="J351" s="92" t="str">
        <f>IF(I351&lt;&gt;"",MAX(J$113:J350)+1,"")</f>
        <v/>
      </c>
      <c r="K351" s="79"/>
      <c r="L351" s="80"/>
      <c r="M351" s="81"/>
      <c r="N351" s="97">
        <f t="shared" si="26"/>
        <v>0</v>
      </c>
      <c r="O351" s="83">
        <f t="shared" si="31"/>
        <v>0</v>
      </c>
      <c r="P351" s="2" t="str">
        <f t="shared" si="28"/>
        <v/>
      </c>
      <c r="Q351" s="85" t="str">
        <f t="shared" si="29"/>
        <v/>
      </c>
    </row>
    <row r="352" spans="1:17">
      <c r="A352" s="72" t="str">
        <f t="shared" si="30"/>
        <v/>
      </c>
      <c r="B352" s="94"/>
      <c r="C352" s="95"/>
      <c r="D352" s="95"/>
      <c r="E352" s="95"/>
      <c r="F352" s="96"/>
      <c r="G352" s="76" t="str">
        <f t="shared" si="25"/>
        <v/>
      </c>
      <c r="H352" s="91" t="str">
        <f>IF(K352&lt;&gt;"",MAX(H$113:H351)+1,"")</f>
        <v/>
      </c>
      <c r="I352" s="94"/>
      <c r="J352" s="92" t="str">
        <f>IF(I352&lt;&gt;"",MAX(J$113:J351)+1,"")</f>
        <v/>
      </c>
      <c r="K352" s="79"/>
      <c r="L352" s="80"/>
      <c r="M352" s="81"/>
      <c r="N352" s="97">
        <f t="shared" si="26"/>
        <v>0</v>
      </c>
      <c r="O352" s="83">
        <f t="shared" si="31"/>
        <v>0</v>
      </c>
      <c r="P352" s="2" t="str">
        <f t="shared" si="28"/>
        <v/>
      </c>
      <c r="Q352" s="85" t="str">
        <f t="shared" si="29"/>
        <v/>
      </c>
    </row>
    <row r="353" spans="1:17">
      <c r="A353" s="72" t="str">
        <f t="shared" si="30"/>
        <v/>
      </c>
      <c r="B353" s="94"/>
      <c r="C353" s="95"/>
      <c r="D353" s="95"/>
      <c r="E353" s="95"/>
      <c r="F353" s="96"/>
      <c r="G353" s="76" t="str">
        <f t="shared" si="25"/>
        <v/>
      </c>
      <c r="H353" s="91" t="str">
        <f>IF(K353&lt;&gt;"",MAX(H$113:H352)+1,"")</f>
        <v/>
      </c>
      <c r="I353" s="94"/>
      <c r="J353" s="92" t="str">
        <f>IF(I353&lt;&gt;"",MAX(J$113:J352)+1,"")</f>
        <v/>
      </c>
      <c r="K353" s="79"/>
      <c r="L353" s="80"/>
      <c r="M353" s="81"/>
      <c r="N353" s="97">
        <f t="shared" si="26"/>
        <v>0</v>
      </c>
      <c r="O353" s="83">
        <f t="shared" si="31"/>
        <v>0</v>
      </c>
      <c r="P353" s="2" t="str">
        <f t="shared" si="28"/>
        <v/>
      </c>
      <c r="Q353" s="85" t="str">
        <f t="shared" si="29"/>
        <v/>
      </c>
    </row>
    <row r="354" spans="1:17">
      <c r="A354" s="72" t="str">
        <f t="shared" si="30"/>
        <v/>
      </c>
      <c r="B354" s="94"/>
      <c r="C354" s="95"/>
      <c r="D354" s="95"/>
      <c r="E354" s="95"/>
      <c r="F354" s="96"/>
      <c r="G354" s="76" t="str">
        <f t="shared" si="25"/>
        <v/>
      </c>
      <c r="H354" s="91" t="str">
        <f>IF(K354&lt;&gt;"",MAX(H$113:H353)+1,"")</f>
        <v/>
      </c>
      <c r="I354" s="94"/>
      <c r="J354" s="92" t="str">
        <f>IF(I354&lt;&gt;"",MAX(J$113:J353)+1,"")</f>
        <v/>
      </c>
      <c r="K354" s="79"/>
      <c r="L354" s="80"/>
      <c r="M354" s="81"/>
      <c r="N354" s="97">
        <f t="shared" si="26"/>
        <v>0</v>
      </c>
      <c r="O354" s="83">
        <f t="shared" si="31"/>
        <v>0</v>
      </c>
      <c r="P354" s="2" t="str">
        <f t="shared" si="28"/>
        <v/>
      </c>
      <c r="Q354" s="85" t="str">
        <f t="shared" si="29"/>
        <v/>
      </c>
    </row>
    <row r="355" spans="1:17">
      <c r="A355" s="72" t="str">
        <f t="shared" si="30"/>
        <v/>
      </c>
      <c r="B355" s="94"/>
      <c r="C355" s="95"/>
      <c r="D355" s="95"/>
      <c r="E355" s="95"/>
      <c r="F355" s="96"/>
      <c r="G355" s="76" t="str">
        <f t="shared" si="25"/>
        <v/>
      </c>
      <c r="H355" s="91" t="str">
        <f>IF(K355&lt;&gt;"",MAX(H$113:H354)+1,"")</f>
        <v/>
      </c>
      <c r="I355" s="94"/>
      <c r="J355" s="92" t="str">
        <f>IF(I355&lt;&gt;"",MAX(J$113:J354)+1,"")</f>
        <v/>
      </c>
      <c r="K355" s="79"/>
      <c r="L355" s="80"/>
      <c r="M355" s="81"/>
      <c r="N355" s="97">
        <f t="shared" si="26"/>
        <v>0</v>
      </c>
      <c r="O355" s="83">
        <f t="shared" si="31"/>
        <v>0</v>
      </c>
      <c r="P355" s="2" t="str">
        <f t="shared" si="28"/>
        <v/>
      </c>
      <c r="Q355" s="85" t="str">
        <f t="shared" si="29"/>
        <v/>
      </c>
    </row>
    <row r="356" spans="1:17">
      <c r="A356" s="72" t="str">
        <f t="shared" si="30"/>
        <v/>
      </c>
      <c r="B356" s="94"/>
      <c r="C356" s="95"/>
      <c r="D356" s="95"/>
      <c r="E356" s="95"/>
      <c r="F356" s="96"/>
      <c r="G356" s="76" t="str">
        <f t="shared" si="25"/>
        <v/>
      </c>
      <c r="H356" s="91" t="str">
        <f>IF(K356&lt;&gt;"",MAX(H$113:H355)+1,"")</f>
        <v/>
      </c>
      <c r="I356" s="94"/>
      <c r="J356" s="92" t="str">
        <f>IF(I356&lt;&gt;"",MAX(J$113:J355)+1,"")</f>
        <v/>
      </c>
      <c r="K356" s="79"/>
      <c r="L356" s="80"/>
      <c r="M356" s="81"/>
      <c r="N356" s="97">
        <f t="shared" si="26"/>
        <v>0</v>
      </c>
      <c r="O356" s="83">
        <f t="shared" si="31"/>
        <v>0</v>
      </c>
      <c r="P356" s="2" t="str">
        <f t="shared" si="28"/>
        <v/>
      </c>
      <c r="Q356" s="85" t="str">
        <f t="shared" si="29"/>
        <v/>
      </c>
    </row>
    <row r="357" spans="1:17">
      <c r="A357" s="72" t="str">
        <f t="shared" si="30"/>
        <v/>
      </c>
      <c r="B357" s="94"/>
      <c r="C357" s="95"/>
      <c r="D357" s="95"/>
      <c r="E357" s="95"/>
      <c r="F357" s="96"/>
      <c r="G357" s="76" t="str">
        <f t="shared" si="25"/>
        <v/>
      </c>
      <c r="H357" s="91" t="str">
        <f>IF(K357&lt;&gt;"",MAX(H$113:H356)+1,"")</f>
        <v/>
      </c>
      <c r="I357" s="94"/>
      <c r="J357" s="92" t="str">
        <f>IF(I357&lt;&gt;"",MAX(J$113:J356)+1,"")</f>
        <v/>
      </c>
      <c r="K357" s="79"/>
      <c r="L357" s="80"/>
      <c r="M357" s="81"/>
      <c r="N357" s="97">
        <f t="shared" si="26"/>
        <v>0</v>
      </c>
      <c r="O357" s="83">
        <f t="shared" si="31"/>
        <v>0</v>
      </c>
      <c r="P357" s="2" t="str">
        <f t="shared" si="28"/>
        <v/>
      </c>
      <c r="Q357" s="85" t="str">
        <f t="shared" si="29"/>
        <v/>
      </c>
    </row>
    <row r="358" spans="1:17">
      <c r="A358" s="72" t="str">
        <f t="shared" si="30"/>
        <v/>
      </c>
      <c r="B358" s="94"/>
      <c r="C358" s="95"/>
      <c r="D358" s="95"/>
      <c r="E358" s="95"/>
      <c r="F358" s="96"/>
      <c r="G358" s="76" t="str">
        <f t="shared" si="25"/>
        <v/>
      </c>
      <c r="H358" s="91" t="str">
        <f>IF(K358&lt;&gt;"",MAX(H$113:H357)+1,"")</f>
        <v/>
      </c>
      <c r="I358" s="94"/>
      <c r="J358" s="92" t="str">
        <f>IF(I358&lt;&gt;"",MAX(J$113:J357)+1,"")</f>
        <v/>
      </c>
      <c r="K358" s="79"/>
      <c r="L358" s="80"/>
      <c r="M358" s="81"/>
      <c r="N358" s="97">
        <f t="shared" si="26"/>
        <v>0</v>
      </c>
      <c r="O358" s="83">
        <f t="shared" si="31"/>
        <v>0</v>
      </c>
      <c r="P358" s="2" t="str">
        <f t="shared" si="28"/>
        <v/>
      </c>
      <c r="Q358" s="85" t="str">
        <f t="shared" si="29"/>
        <v/>
      </c>
    </row>
    <row r="359" spans="1:17">
      <c r="A359" s="72" t="str">
        <f t="shared" si="30"/>
        <v/>
      </c>
      <c r="B359" s="94"/>
      <c r="C359" s="95"/>
      <c r="D359" s="95"/>
      <c r="E359" s="95"/>
      <c r="F359" s="96"/>
      <c r="G359" s="76" t="str">
        <f t="shared" si="25"/>
        <v/>
      </c>
      <c r="H359" s="91" t="str">
        <f>IF(K359&lt;&gt;"",MAX(H$113:H358)+1,"")</f>
        <v/>
      </c>
      <c r="I359" s="94"/>
      <c r="J359" s="92" t="str">
        <f>IF(I359&lt;&gt;"",MAX(J$113:J358)+1,"")</f>
        <v/>
      </c>
      <c r="K359" s="79"/>
      <c r="L359" s="80"/>
      <c r="M359" s="81"/>
      <c r="N359" s="97">
        <f t="shared" si="26"/>
        <v>0</v>
      </c>
      <c r="O359" s="83">
        <f t="shared" si="31"/>
        <v>0</v>
      </c>
      <c r="P359" s="2" t="str">
        <f t="shared" si="28"/>
        <v/>
      </c>
      <c r="Q359" s="85" t="str">
        <f t="shared" si="29"/>
        <v/>
      </c>
    </row>
    <row r="360" spans="1:17">
      <c r="A360" s="72" t="str">
        <f t="shared" si="30"/>
        <v/>
      </c>
      <c r="B360" s="94"/>
      <c r="C360" s="95"/>
      <c r="D360" s="95"/>
      <c r="E360" s="95"/>
      <c r="F360" s="96"/>
      <c r="G360" s="76" t="str">
        <f t="shared" si="25"/>
        <v/>
      </c>
      <c r="H360" s="91" t="str">
        <f>IF(K360&lt;&gt;"",MAX(H$113:H359)+1,"")</f>
        <v/>
      </c>
      <c r="I360" s="94"/>
      <c r="J360" s="92" t="str">
        <f>IF(I360&lt;&gt;"",MAX(J$113:J359)+1,"")</f>
        <v/>
      </c>
      <c r="K360" s="79"/>
      <c r="L360" s="80"/>
      <c r="M360" s="81"/>
      <c r="N360" s="97">
        <f t="shared" si="26"/>
        <v>0</v>
      </c>
      <c r="O360" s="83">
        <f t="shared" si="31"/>
        <v>0</v>
      </c>
      <c r="P360" s="2" t="str">
        <f t="shared" si="28"/>
        <v/>
      </c>
      <c r="Q360" s="85" t="str">
        <f t="shared" si="29"/>
        <v/>
      </c>
    </row>
    <row r="361" spans="1:17">
      <c r="A361" s="72" t="str">
        <f t="shared" si="30"/>
        <v/>
      </c>
      <c r="B361" s="94"/>
      <c r="C361" s="95"/>
      <c r="D361" s="95"/>
      <c r="E361" s="95"/>
      <c r="F361" s="96"/>
      <c r="G361" s="76" t="str">
        <f t="shared" si="25"/>
        <v/>
      </c>
      <c r="H361" s="91" t="str">
        <f>IF(K361&lt;&gt;"",MAX(H$113:H360)+1,"")</f>
        <v/>
      </c>
      <c r="I361" s="94"/>
      <c r="J361" s="92" t="str">
        <f>IF(I361&lt;&gt;"",MAX(J$113:J360)+1,"")</f>
        <v/>
      </c>
      <c r="K361" s="79"/>
      <c r="L361" s="80"/>
      <c r="M361" s="81"/>
      <c r="N361" s="97">
        <f t="shared" si="26"/>
        <v>0</v>
      </c>
      <c r="O361" s="83">
        <f t="shared" si="31"/>
        <v>0</v>
      </c>
      <c r="P361" s="2" t="str">
        <f t="shared" si="28"/>
        <v/>
      </c>
      <c r="Q361" s="85" t="str">
        <f t="shared" si="29"/>
        <v/>
      </c>
    </row>
    <row r="362" spans="1:17">
      <c r="A362" s="72" t="str">
        <f t="shared" si="30"/>
        <v/>
      </c>
      <c r="B362" s="94"/>
      <c r="C362" s="95"/>
      <c r="D362" s="95"/>
      <c r="E362" s="95"/>
      <c r="F362" s="96"/>
      <c r="G362" s="76" t="str">
        <f t="shared" si="25"/>
        <v/>
      </c>
      <c r="H362" s="91" t="str">
        <f>IF(K362&lt;&gt;"",MAX(H$113:H361)+1,"")</f>
        <v/>
      </c>
      <c r="I362" s="94"/>
      <c r="J362" s="92" t="str">
        <f>IF(I362&lt;&gt;"",MAX(J$113:J361)+1,"")</f>
        <v/>
      </c>
      <c r="K362" s="79"/>
      <c r="L362" s="80"/>
      <c r="M362" s="81"/>
      <c r="N362" s="97">
        <f t="shared" si="26"/>
        <v>0</v>
      </c>
      <c r="O362" s="83">
        <f t="shared" si="31"/>
        <v>0</v>
      </c>
      <c r="P362" s="2" t="str">
        <f t="shared" si="28"/>
        <v/>
      </c>
      <c r="Q362" s="85" t="str">
        <f t="shared" si="29"/>
        <v/>
      </c>
    </row>
    <row r="363" spans="1:17">
      <c r="A363" s="72" t="str">
        <f t="shared" si="30"/>
        <v/>
      </c>
      <c r="B363" s="94"/>
      <c r="C363" s="95"/>
      <c r="D363" s="95"/>
      <c r="E363" s="95"/>
      <c r="F363" s="96"/>
      <c r="G363" s="76" t="str">
        <f t="shared" si="25"/>
        <v/>
      </c>
      <c r="H363" s="91" t="str">
        <f>IF(K363&lt;&gt;"",MAX(H$113:H362)+1,"")</f>
        <v/>
      </c>
      <c r="I363" s="94"/>
      <c r="J363" s="92" t="str">
        <f>IF(I363&lt;&gt;"",MAX(J$113:J362)+1,"")</f>
        <v/>
      </c>
      <c r="K363" s="79"/>
      <c r="L363" s="80"/>
      <c r="M363" s="81"/>
      <c r="N363" s="97">
        <f t="shared" si="26"/>
        <v>0</v>
      </c>
      <c r="O363" s="83">
        <f t="shared" si="31"/>
        <v>0</v>
      </c>
      <c r="P363" s="2" t="str">
        <f t="shared" si="28"/>
        <v/>
      </c>
      <c r="Q363" s="85" t="str">
        <f t="shared" si="29"/>
        <v/>
      </c>
    </row>
    <row r="364" spans="1:17">
      <c r="A364" s="72" t="str">
        <f t="shared" si="30"/>
        <v/>
      </c>
      <c r="B364" s="94"/>
      <c r="C364" s="95"/>
      <c r="D364" s="95"/>
      <c r="E364" s="95"/>
      <c r="F364" s="96"/>
      <c r="G364" s="76" t="str">
        <f t="shared" si="25"/>
        <v/>
      </c>
      <c r="H364" s="91" t="str">
        <f>IF(K364&lt;&gt;"",MAX(H$113:H363)+1,"")</f>
        <v/>
      </c>
      <c r="I364" s="94"/>
      <c r="J364" s="92" t="str">
        <f>IF(I364&lt;&gt;"",MAX(J$113:J363)+1,"")</f>
        <v/>
      </c>
      <c r="K364" s="79"/>
      <c r="L364" s="80"/>
      <c r="M364" s="81"/>
      <c r="N364" s="97">
        <f t="shared" si="26"/>
        <v>0</v>
      </c>
      <c r="O364" s="83">
        <f t="shared" si="31"/>
        <v>0</v>
      </c>
      <c r="P364" s="2" t="str">
        <f t="shared" si="28"/>
        <v/>
      </c>
      <c r="Q364" s="85" t="str">
        <f t="shared" si="29"/>
        <v/>
      </c>
    </row>
    <row r="365" spans="1:17">
      <c r="A365" s="72" t="str">
        <f t="shared" si="30"/>
        <v/>
      </c>
      <c r="B365" s="94"/>
      <c r="C365" s="95"/>
      <c r="D365" s="95"/>
      <c r="E365" s="95"/>
      <c r="F365" s="96"/>
      <c r="G365" s="76" t="str">
        <f t="shared" si="25"/>
        <v/>
      </c>
      <c r="H365" s="91" t="str">
        <f>IF(K365&lt;&gt;"",MAX(H$113:H364)+1,"")</f>
        <v/>
      </c>
      <c r="I365" s="94"/>
      <c r="J365" s="92" t="str">
        <f>IF(I365&lt;&gt;"",MAX(J$113:J364)+1,"")</f>
        <v/>
      </c>
      <c r="K365" s="79"/>
      <c r="L365" s="80"/>
      <c r="M365" s="81"/>
      <c r="N365" s="97">
        <f t="shared" si="26"/>
        <v>0</v>
      </c>
      <c r="O365" s="83">
        <f t="shared" si="31"/>
        <v>0</v>
      </c>
      <c r="P365" s="2" t="str">
        <f t="shared" si="28"/>
        <v/>
      </c>
      <c r="Q365" s="85" t="str">
        <f t="shared" si="29"/>
        <v/>
      </c>
    </row>
    <row r="366" spans="1:17">
      <c r="A366" s="72" t="str">
        <f t="shared" si="30"/>
        <v/>
      </c>
      <c r="B366" s="94"/>
      <c r="C366" s="95"/>
      <c r="D366" s="95"/>
      <c r="E366" s="95"/>
      <c r="F366" s="96"/>
      <c r="G366" s="76" t="str">
        <f t="shared" si="25"/>
        <v/>
      </c>
      <c r="H366" s="91" t="str">
        <f>IF(K366&lt;&gt;"",MAX(H$113:H365)+1,"")</f>
        <v/>
      </c>
      <c r="I366" s="94"/>
      <c r="J366" s="92" t="str">
        <f>IF(I366&lt;&gt;"",MAX(J$113:J365)+1,"")</f>
        <v/>
      </c>
      <c r="K366" s="79"/>
      <c r="L366" s="80"/>
      <c r="M366" s="81"/>
      <c r="N366" s="97">
        <f t="shared" si="26"/>
        <v>0</v>
      </c>
      <c r="O366" s="83">
        <f t="shared" si="31"/>
        <v>0</v>
      </c>
      <c r="P366" s="2" t="str">
        <f t="shared" si="28"/>
        <v/>
      </c>
      <c r="Q366" s="85" t="str">
        <f t="shared" si="29"/>
        <v/>
      </c>
    </row>
    <row r="367" spans="1:17">
      <c r="A367" s="72" t="str">
        <f t="shared" si="30"/>
        <v/>
      </c>
      <c r="B367" s="94"/>
      <c r="C367" s="95"/>
      <c r="D367" s="95"/>
      <c r="E367" s="95"/>
      <c r="F367" s="96"/>
      <c r="G367" s="76" t="str">
        <f t="shared" si="25"/>
        <v/>
      </c>
      <c r="H367" s="91" t="str">
        <f>IF(K367&lt;&gt;"",MAX(H$113:H366)+1,"")</f>
        <v/>
      </c>
      <c r="I367" s="94"/>
      <c r="J367" s="92" t="str">
        <f>IF(I367&lt;&gt;"",MAX(J$113:J366)+1,"")</f>
        <v/>
      </c>
      <c r="K367" s="79"/>
      <c r="L367" s="80"/>
      <c r="M367" s="81"/>
      <c r="N367" s="97">
        <f t="shared" si="26"/>
        <v>0</v>
      </c>
      <c r="O367" s="83">
        <f t="shared" si="31"/>
        <v>0</v>
      </c>
      <c r="P367" s="2" t="str">
        <f t="shared" si="28"/>
        <v/>
      </c>
      <c r="Q367" s="85" t="str">
        <f t="shared" si="29"/>
        <v/>
      </c>
    </row>
    <row r="368" spans="1:17">
      <c r="A368" s="72" t="str">
        <f t="shared" si="30"/>
        <v/>
      </c>
      <c r="B368" s="94"/>
      <c r="C368" s="95"/>
      <c r="D368" s="95"/>
      <c r="E368" s="95"/>
      <c r="F368" s="96"/>
      <c r="G368" s="76" t="str">
        <f t="shared" si="25"/>
        <v/>
      </c>
      <c r="H368" s="91" t="str">
        <f>IF(K368&lt;&gt;"",MAX(H$113:H367)+1,"")</f>
        <v/>
      </c>
      <c r="I368" s="94"/>
      <c r="J368" s="92" t="str">
        <f>IF(I368&lt;&gt;"",MAX(J$113:J367)+1,"")</f>
        <v/>
      </c>
      <c r="K368" s="79"/>
      <c r="L368" s="80"/>
      <c r="M368" s="81"/>
      <c r="N368" s="97">
        <f t="shared" si="26"/>
        <v>0</v>
      </c>
      <c r="O368" s="83">
        <f t="shared" si="31"/>
        <v>0</v>
      </c>
      <c r="P368" s="2" t="str">
        <f t="shared" si="28"/>
        <v/>
      </c>
      <c r="Q368" s="85" t="str">
        <f t="shared" si="29"/>
        <v/>
      </c>
    </row>
    <row r="369" spans="1:17">
      <c r="A369" s="72" t="str">
        <f t="shared" si="30"/>
        <v/>
      </c>
      <c r="B369" s="94"/>
      <c r="C369" s="95"/>
      <c r="D369" s="95"/>
      <c r="E369" s="95"/>
      <c r="F369" s="96"/>
      <c r="G369" s="76" t="str">
        <f t="shared" si="25"/>
        <v/>
      </c>
      <c r="H369" s="91" t="str">
        <f>IF(K369&lt;&gt;"",MAX(H$113:H368)+1,"")</f>
        <v/>
      </c>
      <c r="I369" s="94"/>
      <c r="J369" s="92" t="str">
        <f>IF(I369&lt;&gt;"",MAX(J$113:J368)+1,"")</f>
        <v/>
      </c>
      <c r="K369" s="79"/>
      <c r="L369" s="80"/>
      <c r="M369" s="81"/>
      <c r="N369" s="97">
        <f t="shared" si="26"/>
        <v>0</v>
      </c>
      <c r="O369" s="83">
        <f t="shared" si="31"/>
        <v>0</v>
      </c>
      <c r="P369" s="2" t="str">
        <f t="shared" si="28"/>
        <v/>
      </c>
      <c r="Q369" s="85" t="str">
        <f t="shared" si="29"/>
        <v/>
      </c>
    </row>
    <row r="370" spans="1:17">
      <c r="A370" s="72" t="str">
        <f t="shared" si="30"/>
        <v/>
      </c>
      <c r="B370" s="94"/>
      <c r="C370" s="95"/>
      <c r="D370" s="95"/>
      <c r="E370" s="95"/>
      <c r="F370" s="96"/>
      <c r="G370" s="76" t="str">
        <f t="shared" si="25"/>
        <v/>
      </c>
      <c r="H370" s="91" t="str">
        <f>IF(K370&lt;&gt;"",MAX(H$113:H369)+1,"")</f>
        <v/>
      </c>
      <c r="I370" s="94"/>
      <c r="J370" s="92" t="str">
        <f>IF(I370&lt;&gt;"",MAX(J$113:J369)+1,"")</f>
        <v/>
      </c>
      <c r="K370" s="79"/>
      <c r="L370" s="80"/>
      <c r="M370" s="81"/>
      <c r="N370" s="97">
        <f t="shared" si="26"/>
        <v>0</v>
      </c>
      <c r="O370" s="83">
        <f t="shared" si="31"/>
        <v>0</v>
      </c>
      <c r="P370" s="2" t="str">
        <f t="shared" si="28"/>
        <v/>
      </c>
      <c r="Q370" s="85" t="str">
        <f t="shared" si="29"/>
        <v/>
      </c>
    </row>
    <row r="371" spans="1:17">
      <c r="A371" s="72" t="str">
        <f t="shared" si="30"/>
        <v/>
      </c>
      <c r="B371" s="94"/>
      <c r="C371" s="95"/>
      <c r="D371" s="95"/>
      <c r="E371" s="95"/>
      <c r="F371" s="96"/>
      <c r="G371" s="76" t="str">
        <f t="shared" si="25"/>
        <v/>
      </c>
      <c r="H371" s="91" t="str">
        <f>IF(K371&lt;&gt;"",MAX(H$113:H370)+1,"")</f>
        <v/>
      </c>
      <c r="I371" s="94"/>
      <c r="J371" s="92" t="str">
        <f>IF(I371&lt;&gt;"",MAX(J$113:J370)+1,"")</f>
        <v/>
      </c>
      <c r="K371" s="79"/>
      <c r="L371" s="80"/>
      <c r="M371" s="81"/>
      <c r="N371" s="97">
        <f t="shared" si="26"/>
        <v>0</v>
      </c>
      <c r="O371" s="83">
        <f t="shared" si="31"/>
        <v>0</v>
      </c>
      <c r="P371" s="2" t="str">
        <f t="shared" si="28"/>
        <v/>
      </c>
      <c r="Q371" s="85" t="str">
        <f t="shared" si="29"/>
        <v/>
      </c>
    </row>
    <row r="372" spans="1:17">
      <c r="A372" s="72" t="str">
        <f t="shared" si="30"/>
        <v/>
      </c>
      <c r="B372" s="94"/>
      <c r="C372" s="95"/>
      <c r="D372" s="95"/>
      <c r="E372" s="95"/>
      <c r="F372" s="96"/>
      <c r="G372" s="76" t="str">
        <f t="shared" si="25"/>
        <v/>
      </c>
      <c r="H372" s="91" t="str">
        <f>IF(K372&lt;&gt;"",MAX(H$113:H371)+1,"")</f>
        <v/>
      </c>
      <c r="I372" s="94"/>
      <c r="J372" s="92" t="str">
        <f>IF(I372&lt;&gt;"",MAX(J$113:J371)+1,"")</f>
        <v/>
      </c>
      <c r="K372" s="79"/>
      <c r="L372" s="80"/>
      <c r="M372" s="81"/>
      <c r="N372" s="97">
        <f t="shared" si="26"/>
        <v>0</v>
      </c>
      <c r="O372" s="83">
        <f t="shared" si="31"/>
        <v>0</v>
      </c>
      <c r="P372" s="2" t="str">
        <f t="shared" si="28"/>
        <v/>
      </c>
      <c r="Q372" s="85" t="str">
        <f t="shared" si="29"/>
        <v/>
      </c>
    </row>
    <row r="373" spans="1:17">
      <c r="A373" s="72" t="str">
        <f t="shared" si="30"/>
        <v/>
      </c>
      <c r="B373" s="94"/>
      <c r="C373" s="95"/>
      <c r="D373" s="95"/>
      <c r="E373" s="95"/>
      <c r="F373" s="96"/>
      <c r="G373" s="76" t="str">
        <f t="shared" si="25"/>
        <v/>
      </c>
      <c r="H373" s="91" t="str">
        <f>IF(K373&lt;&gt;"",MAX(H$113:H372)+1,"")</f>
        <v/>
      </c>
      <c r="I373" s="94"/>
      <c r="J373" s="92" t="str">
        <f>IF(I373&lt;&gt;"",MAX(J$113:J372)+1,"")</f>
        <v/>
      </c>
      <c r="K373" s="79"/>
      <c r="L373" s="80"/>
      <c r="M373" s="81"/>
      <c r="N373" s="97">
        <f t="shared" si="26"/>
        <v>0</v>
      </c>
      <c r="O373" s="83">
        <f t="shared" si="31"/>
        <v>0</v>
      </c>
      <c r="P373" s="2" t="str">
        <f t="shared" si="28"/>
        <v/>
      </c>
      <c r="Q373" s="85" t="str">
        <f t="shared" si="29"/>
        <v/>
      </c>
    </row>
    <row r="374" spans="1:17">
      <c r="A374" s="72" t="str">
        <f t="shared" si="30"/>
        <v/>
      </c>
      <c r="B374" s="94"/>
      <c r="C374" s="95"/>
      <c r="D374" s="95"/>
      <c r="E374" s="95"/>
      <c r="F374" s="96"/>
      <c r="G374" s="76" t="str">
        <f t="shared" si="25"/>
        <v/>
      </c>
      <c r="H374" s="91" t="str">
        <f>IF(K374&lt;&gt;"",MAX(H$113:H373)+1,"")</f>
        <v/>
      </c>
      <c r="I374" s="94"/>
      <c r="J374" s="92" t="str">
        <f>IF(I374&lt;&gt;"",MAX(J$113:J373)+1,"")</f>
        <v/>
      </c>
      <c r="K374" s="79"/>
      <c r="L374" s="80"/>
      <c r="M374" s="81"/>
      <c r="N374" s="97">
        <f t="shared" si="26"/>
        <v>0</v>
      </c>
      <c r="O374" s="83">
        <f t="shared" si="31"/>
        <v>0</v>
      </c>
      <c r="P374" s="2" t="str">
        <f t="shared" si="28"/>
        <v/>
      </c>
      <c r="Q374" s="85" t="str">
        <f t="shared" si="29"/>
        <v/>
      </c>
    </row>
    <row r="375" spans="1:17" ht="15.75" thickBot="1">
      <c r="A375" s="105" t="str">
        <f t="shared" si="30"/>
        <v/>
      </c>
      <c r="B375" s="106"/>
      <c r="C375" s="107"/>
      <c r="D375" s="107"/>
      <c r="E375" s="107"/>
      <c r="F375" s="108"/>
      <c r="G375" s="109" t="str">
        <f t="shared" si="25"/>
        <v/>
      </c>
      <c r="H375" s="110" t="str">
        <f>IF(K375&lt;&gt;"",MAX(H$113:H374)+1,"")</f>
        <v/>
      </c>
      <c r="I375" s="106"/>
      <c r="J375" s="111" t="str">
        <f>IF(I375&lt;&gt;"",MAX(J$113:J374)+1,"")</f>
        <v/>
      </c>
      <c r="K375" s="112"/>
      <c r="L375" s="113"/>
      <c r="M375" s="114"/>
      <c r="N375" s="115">
        <f t="shared" si="26"/>
        <v>0</v>
      </c>
      <c r="O375" s="83">
        <f t="shared" si="31"/>
        <v>0</v>
      </c>
      <c r="P375" s="2" t="str">
        <f t="shared" si="28"/>
        <v/>
      </c>
      <c r="Q375" s="116" t="str">
        <f t="shared" si="29"/>
        <v/>
      </c>
    </row>
    <row r="376" spans="1:17" ht="15.75">
      <c r="A376" s="118">
        <f>IF(B376&lt;&gt;"",COUNT(A313:A375)+1,"")</f>
        <v>1</v>
      </c>
      <c r="B376" s="119" t="str">
        <f>"Пробіг: Порожній  "&amp;K376&amp;" км. + З вантажем "&amp;L376&amp;" км. = всього "&amp;K377&amp;" км."</f>
        <v>Пробіг: Порожній  0 км. + З вантажем 0 км. = всього 0 км.</v>
      </c>
      <c r="C376" s="99"/>
      <c r="D376" s="99"/>
      <c r="E376" s="99"/>
      <c r="F376" s="99"/>
      <c r="G376" s="99"/>
      <c r="H376" s="99"/>
      <c r="I376" s="99"/>
      <c r="J376" s="120"/>
      <c r="K376" s="121">
        <f>SUM(K313:K375)</f>
        <v>0</v>
      </c>
      <c r="L376" s="122">
        <f>SUM(L313:L375)</f>
        <v>0</v>
      </c>
      <c r="M376" s="123">
        <f>SUM(M313:M375)</f>
        <v>0</v>
      </c>
      <c r="N376" s="124">
        <f>SUM(N313:N375)</f>
        <v>0</v>
      </c>
      <c r="O376" s="125">
        <f>SUM(O313:O375)</f>
        <v>0</v>
      </c>
      <c r="P376" s="126" t="str">
        <f>IF(SUM(G313:G375)&gt;0,"Была буксировака","Не было буксировки")</f>
        <v>Не было буксировки</v>
      </c>
      <c r="Q376" s="127" t="str">
        <f>IF(SUM(Q313:Q375),SUM(Q313:Q375),"")</f>
        <v/>
      </c>
    </row>
    <row r="377" spans="1:17" ht="15.75">
      <c r="A377" s="130">
        <f t="shared" ref="A377:A388" si="32">A376+1</f>
        <v>2</v>
      </c>
      <c r="B377" s="119" t="str">
        <f>"Пробіг загальний:  "&amp;K377&amp;" кілометрів. "</f>
        <v xml:space="preserve">Пробіг загальний:  0 кілометрів. </v>
      </c>
      <c r="C377" s="89"/>
      <c r="D377" s="89"/>
      <c r="E377" s="89"/>
      <c r="F377" s="89"/>
      <c r="G377" s="89"/>
      <c r="H377" s="89"/>
      <c r="I377" s="89"/>
      <c r="J377" s="131"/>
      <c r="K377" s="132">
        <f>SUM(K376:L376)</f>
        <v>0</v>
      </c>
      <c r="L377" s="133" t="s">
        <v>52</v>
      </c>
      <c r="M377" s="134"/>
      <c r="N377" s="134"/>
      <c r="O377" s="2"/>
      <c r="P377" s="135" t="str">
        <f>IF(SUM(G313:G375)&gt;0,"Была буксировака",IF(SUM(G313:G375)&lt;0,"Не было буксировки",""))</f>
        <v/>
      </c>
      <c r="Q377" s="6"/>
    </row>
    <row r="378" spans="1:17" ht="15.75">
      <c r="A378" s="130">
        <f t="shared" si="32"/>
        <v>3</v>
      </c>
      <c r="B378" s="136" t="str">
        <f>"Кількість їздок: Порожній  "&amp;K378&amp;"  + З вантажем "&amp;L378&amp;"  = всього "&amp;SUM(K378:L378)&amp;" їздок"</f>
        <v>Кількість їздок: Порожній  0  + З вантажем 0  = всього 0 їздок</v>
      </c>
      <c r="C378" s="89"/>
      <c r="D378" s="89"/>
      <c r="E378" s="89"/>
      <c r="F378" s="89"/>
      <c r="G378" s="89"/>
      <c r="H378" s="89"/>
      <c r="I378" s="89"/>
      <c r="J378" s="131"/>
      <c r="K378" s="133">
        <f>COUNT(K313:K375)</f>
        <v>0</v>
      </c>
      <c r="L378" s="133">
        <f>COUNT(L313:L375)</f>
        <v>0</v>
      </c>
      <c r="M378" s="134"/>
      <c r="N378" s="134"/>
      <c r="O378" s="137">
        <f>K395</f>
        <v>0</v>
      </c>
      <c r="P378" s="138" t="s">
        <v>53</v>
      </c>
      <c r="Q378" s="139"/>
    </row>
    <row r="379" spans="1:17" ht="16.5" thickBot="1">
      <c r="A379" s="141">
        <f t="shared" si="32"/>
        <v>4</v>
      </c>
      <c r="B379" s="142" t="str">
        <f>"Час в наряді, годин: "&amp;K379&amp;" годин "</f>
        <v xml:space="preserve">Час в наряді, годин:  годин </v>
      </c>
      <c r="C379" s="107"/>
      <c r="D379" s="107"/>
      <c r="E379" s="107"/>
      <c r="F379" s="107"/>
      <c r="G379" s="107"/>
      <c r="H379" s="107"/>
      <c r="I379" s="107"/>
      <c r="J379" s="143"/>
      <c r="K379" s="144"/>
      <c r="L379" s="134"/>
      <c r="M379" s="134"/>
      <c r="N379" s="134"/>
      <c r="O379" s="145">
        <f>O378*K394</f>
        <v>0</v>
      </c>
      <c r="P379" s="146" t="s">
        <v>54</v>
      </c>
      <c r="Q379" s="139"/>
    </row>
    <row r="380" spans="1:17" ht="15.75">
      <c r="A380" s="147">
        <f t="shared" si="32"/>
        <v>5</v>
      </c>
      <c r="B380" s="119" t="s">
        <v>55</v>
      </c>
      <c r="C380" s="99"/>
      <c r="D380" s="99"/>
      <c r="E380" s="99"/>
      <c r="F380" s="99"/>
      <c r="G380" s="99"/>
      <c r="H380" s="99"/>
      <c r="I380" s="99"/>
      <c r="J380" s="120"/>
      <c r="K380" s="148"/>
      <c r="L380" s="134"/>
      <c r="M380" s="134"/>
      <c r="N380" s="134"/>
      <c r="O380" s="149">
        <f>K397</f>
        <v>0</v>
      </c>
      <c r="P380" s="150" t="s">
        <v>56</v>
      </c>
      <c r="Q380" s="139"/>
    </row>
    <row r="381" spans="1:17" ht="16.5" thickBot="1">
      <c r="A381" s="130">
        <f t="shared" si="32"/>
        <v>6</v>
      </c>
      <c r="B381" s="151" t="s">
        <v>57</v>
      </c>
      <c r="C381" s="89"/>
      <c r="D381" s="89"/>
      <c r="E381" s="89"/>
      <c r="F381" s="89"/>
      <c r="G381" s="89"/>
      <c r="H381" s="89"/>
      <c r="I381" s="89"/>
      <c r="J381" s="131"/>
      <c r="K381" s="152">
        <v>42.91</v>
      </c>
      <c r="L381" s="134"/>
      <c r="M381" s="134"/>
      <c r="N381" s="134"/>
      <c r="O381" s="153">
        <f>K397*5*K391/100</f>
        <v>0</v>
      </c>
      <c r="P381" s="154" t="s">
        <v>58</v>
      </c>
      <c r="Q381" s="155"/>
    </row>
    <row r="382" spans="1:17" ht="16.5" thickBot="1">
      <c r="A382" s="157">
        <f t="shared" si="32"/>
        <v>7</v>
      </c>
      <c r="B382" s="142" t="s">
        <v>59</v>
      </c>
      <c r="C382" s="158"/>
      <c r="D382" s="158"/>
      <c r="E382" s="158"/>
      <c r="F382" s="159" t="str">
        <f>K379&amp;" годин х "&amp;K381&amp;" годинну тарифну ставку =    "</f>
        <v xml:space="preserve"> годин х 42.91 годинну тарифну ставку =    </v>
      </c>
      <c r="G382" s="158"/>
      <c r="H382" s="158"/>
      <c r="I382" s="158"/>
      <c r="J382" s="160"/>
      <c r="K382" s="161">
        <f>K379*K381</f>
        <v>0</v>
      </c>
      <c r="L382" s="134"/>
      <c r="M382" s="134"/>
      <c r="N382" s="134"/>
      <c r="O382" s="162">
        <f>SUM(O376,O379,O381)</f>
        <v>0</v>
      </c>
      <c r="P382" s="146" t="s">
        <v>60</v>
      </c>
      <c r="Q382" s="139"/>
    </row>
    <row r="383" spans="1:17" ht="15.75">
      <c r="A383" s="147">
        <f t="shared" si="32"/>
        <v>8</v>
      </c>
      <c r="B383" s="119" t="s">
        <v>61</v>
      </c>
      <c r="C383" s="99"/>
      <c r="D383" s="99"/>
      <c r="E383" s="99"/>
      <c r="F383" s="99"/>
      <c r="G383" s="99"/>
      <c r="H383" s="99"/>
      <c r="I383" s="99"/>
      <c r="J383" s="120"/>
      <c r="K383" s="163" t="s">
        <v>62</v>
      </c>
      <c r="L383" s="164" t="s">
        <v>63</v>
      </c>
      <c r="M383" s="165" t="s">
        <v>64</v>
      </c>
      <c r="N383" s="166" t="s">
        <v>65</v>
      </c>
      <c r="O383" s="167">
        <f>L399</f>
        <v>0</v>
      </c>
      <c r="P383" s="138" t="s">
        <v>66</v>
      </c>
      <c r="Q383" s="168"/>
    </row>
    <row r="384" spans="1:17" ht="15.75">
      <c r="A384" s="130">
        <f t="shared" si="32"/>
        <v>9</v>
      </c>
      <c r="B384" s="170" t="s">
        <v>67</v>
      </c>
      <c r="C384" s="99"/>
      <c r="D384" s="99"/>
      <c r="E384" s="99"/>
      <c r="F384" s="99"/>
      <c r="G384" s="99"/>
      <c r="H384" s="99"/>
      <c r="I384" s="99"/>
      <c r="J384" s="120"/>
      <c r="K384" s="171">
        <f>$AB$16</f>
        <v>0</v>
      </c>
      <c r="L384" s="171">
        <f>$AC$16</f>
        <v>0</v>
      </c>
      <c r="M384" s="172" t="s">
        <v>68</v>
      </c>
      <c r="N384" s="173" t="s">
        <v>69</v>
      </c>
      <c r="O384" s="167">
        <f>M399</f>
        <v>0</v>
      </c>
      <c r="P384" s="138" t="s">
        <v>70</v>
      </c>
      <c r="Q384" s="168"/>
    </row>
    <row r="385" spans="1:17" ht="15.75">
      <c r="A385" s="130">
        <f t="shared" si="32"/>
        <v>10</v>
      </c>
      <c r="B385" s="174" t="s">
        <v>71</v>
      </c>
      <c r="C385" s="89"/>
      <c r="D385" s="89"/>
      <c r="E385" s="89"/>
      <c r="F385" s="89"/>
      <c r="G385" s="89"/>
      <c r="H385" s="89"/>
      <c r="I385" s="89"/>
      <c r="J385" s="131"/>
      <c r="K385" s="171">
        <f>$AF$16</f>
        <v>0</v>
      </c>
      <c r="L385" s="171">
        <f>$AG$16</f>
        <v>0</v>
      </c>
      <c r="M385" s="172" t="s">
        <v>72</v>
      </c>
      <c r="N385" s="175" t="s">
        <v>73</v>
      </c>
      <c r="O385" s="149">
        <f>ROUND(SUM(O383:O384)-O382,0)</f>
        <v>0</v>
      </c>
      <c r="P385" s="176" t="s">
        <v>74</v>
      </c>
      <c r="Q385" s="139"/>
    </row>
    <row r="386" spans="1:17" ht="15.75">
      <c r="A386" s="130">
        <f t="shared" si="32"/>
        <v>11</v>
      </c>
      <c r="B386" s="119" t="s">
        <v>75</v>
      </c>
      <c r="C386" s="99"/>
      <c r="D386" s="99"/>
      <c r="E386" s="99"/>
      <c r="F386" s="99"/>
      <c r="G386" s="99"/>
      <c r="H386" s="177" t="str">
        <f>N376&amp;" тонно ∙ км. х "&amp;K384&amp;" розцінку =    "</f>
        <v xml:space="preserve">0 тонно ∙ км. х 0 розцінку =    </v>
      </c>
      <c r="I386" s="99"/>
      <c r="J386" s="120"/>
      <c r="K386" s="133">
        <f>N376*K384</f>
        <v>0</v>
      </c>
      <c r="L386" s="133">
        <f>N376*L384</f>
        <v>0</v>
      </c>
      <c r="M386" s="178"/>
      <c r="N386" s="179" t="str">
        <f>IF(B313&lt;&gt;"",ROUND(SUM(K388,M387),2),"не їздив")</f>
        <v>не їздив</v>
      </c>
      <c r="O386" s="6"/>
      <c r="P386" s="6"/>
      <c r="Q386" s="6"/>
    </row>
    <row r="387" spans="1:17" ht="15.75">
      <c r="A387" s="130">
        <f t="shared" si="32"/>
        <v>12</v>
      </c>
      <c r="B387" s="136" t="s">
        <v>76</v>
      </c>
      <c r="C387" s="89"/>
      <c r="D387" s="89"/>
      <c r="E387" s="89"/>
      <c r="F387" s="89"/>
      <c r="G387" s="89"/>
      <c r="H387" s="89"/>
      <c r="I387" s="180" t="str">
        <f>M376&amp;" тонн. х "&amp;K385&amp;" розцінку =    "</f>
        <v xml:space="preserve">0 тонн. х 0 розцінку =    </v>
      </c>
      <c r="J387" s="2"/>
      <c r="K387" s="133">
        <f>M376*K385</f>
        <v>0</v>
      </c>
      <c r="L387" s="133">
        <f>M376*L385</f>
        <v>0</v>
      </c>
      <c r="M387" s="175" t="str">
        <f>IF(B313&lt;&gt;"",ROUND(K377/37*K381*J306,2),"")</f>
        <v/>
      </c>
      <c r="N387" s="175" t="s">
        <v>77</v>
      </c>
      <c r="O387" s="6"/>
      <c r="P387" s="6"/>
      <c r="Q387" s="6"/>
    </row>
    <row r="388" spans="1:17" ht="15.75">
      <c r="A388" s="130">
        <f t="shared" si="32"/>
        <v>13</v>
      </c>
      <c r="B388" s="136" t="s">
        <v>78</v>
      </c>
      <c r="C388" s="181"/>
      <c r="D388" s="181"/>
      <c r="E388" s="181"/>
      <c r="F388" s="181"/>
      <c r="G388" s="182" t="str">
        <f>K386&amp;" грн. за т ∙ км.+ "&amp;K387&amp;" грн. за простій =    "</f>
        <v xml:space="preserve">0 грн. за т ∙ км.+ 0 грн. за простій =    </v>
      </c>
      <c r="H388" s="181"/>
      <c r="I388" s="181"/>
      <c r="J388" s="183"/>
      <c r="K388" s="184">
        <f>SUM(K386:K387)</f>
        <v>0</v>
      </c>
      <c r="L388" s="184">
        <f>SUM(L386:L387)</f>
        <v>0</v>
      </c>
      <c r="M388" s="185" t="str">
        <f>IF(B313&lt;&gt;"",ROUND(K377/37*K381*J306,2)&amp;" грн.","")</f>
        <v/>
      </c>
      <c r="N388" s="179" t="str">
        <f>IF(B313&lt;&gt;"",ROUND(SUM(L388,M387),2),"не їздив")</f>
        <v>не їздив</v>
      </c>
      <c r="O388" s="6"/>
      <c r="P388" s="6"/>
      <c r="Q388" s="6"/>
    </row>
    <row r="389" spans="1:17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6"/>
      <c r="P389" s="6"/>
      <c r="Q389" s="6"/>
    </row>
    <row r="390" spans="1:17" ht="15.75">
      <c r="A390" s="74"/>
      <c r="B390" s="186" t="s">
        <v>79</v>
      </c>
      <c r="C390" s="74"/>
      <c r="D390" s="74"/>
      <c r="E390" s="74"/>
      <c r="F390" s="74"/>
      <c r="G390" s="74"/>
      <c r="H390" s="187" t="str">
        <f>IF(E304&lt;&gt;"",E304&amp;"  "&amp;H304&amp;"  "&amp;J304&amp;"  "&amp;B305&amp;"  "&amp;E305&amp;"  "&amp;B306&amp;"  "&amp;TEXT(E306,"[$-FC22]Д ММММ ГГГГ р.")&amp;"  "&amp;B307&amp;"  "&amp;E307&amp;"  "&amp;G307&amp; "")</f>
        <v xml:space="preserve">МАЗ − 5551. 8 тонн  Державний №  СА 34444 АХ  Водій    Дата  0 січня 1900 р.  Подорожній лист №     </v>
      </c>
      <c r="I390" s="188"/>
      <c r="J390" s="188"/>
      <c r="K390" s="188"/>
      <c r="L390" s="187"/>
      <c r="M390" s="189"/>
      <c r="N390" s="2"/>
      <c r="O390" s="6"/>
      <c r="P390" s="6"/>
      <c r="Q390" s="6"/>
    </row>
    <row r="391" spans="1:17" ht="15.75">
      <c r="A391" s="130">
        <v>1</v>
      </c>
      <c r="B391" s="190" t="s">
        <v>80</v>
      </c>
      <c r="C391" s="191"/>
      <c r="D391" s="191"/>
      <c r="E391" s="191"/>
      <c r="F391" s="89"/>
      <c r="G391" s="89"/>
      <c r="H391" s="89"/>
      <c r="I391" s="89"/>
      <c r="J391" s="131"/>
      <c r="K391" s="192">
        <v>30.5</v>
      </c>
      <c r="L391" s="193" t="s">
        <v>81</v>
      </c>
      <c r="M391" s="193" t="s">
        <v>82</v>
      </c>
      <c r="N391" s="193" t="s">
        <v>81</v>
      </c>
      <c r="O391" s="6"/>
      <c r="P391" s="6"/>
      <c r="Q391" s="6"/>
    </row>
    <row r="392" spans="1:17" ht="15.75">
      <c r="A392" s="190">
        <v>2</v>
      </c>
      <c r="B392" s="190" t="s">
        <v>83</v>
      </c>
      <c r="C392" s="191"/>
      <c r="D392" s="191"/>
      <c r="E392" s="191"/>
      <c r="F392" s="89"/>
      <c r="G392" s="89"/>
      <c r="H392" s="89"/>
      <c r="I392" s="89"/>
      <c r="J392" s="131"/>
      <c r="K392" s="194">
        <v>1.3</v>
      </c>
      <c r="L392" s="195" t="s">
        <v>84</v>
      </c>
      <c r="M392" s="195" t="s">
        <v>85</v>
      </c>
      <c r="N392" s="195" t="s">
        <v>84</v>
      </c>
      <c r="O392" s="6"/>
      <c r="P392" s="6"/>
      <c r="Q392" s="6"/>
    </row>
    <row r="393" spans="1:17" ht="15.75">
      <c r="A393" s="190">
        <v>3</v>
      </c>
      <c r="B393" s="196" t="s">
        <v>86</v>
      </c>
      <c r="C393" s="197"/>
      <c r="D393" s="197"/>
      <c r="E393" s="197"/>
      <c r="F393" s="197"/>
      <c r="G393" s="198" t="str">
        <f>"("&amp;K377&amp;" км. х "&amp;K391&amp;" літрів) + ("&amp;K392&amp;" х "&amp;N376&amp;" т ∙ км."&amp;") / 100 =  "</f>
        <v xml:space="preserve">(0 км. х 30.5 літрів) + (1.3 х 0 т ∙ км.) / 100 =  </v>
      </c>
      <c r="H393" s="197"/>
      <c r="I393" s="197"/>
      <c r="J393" s="199"/>
      <c r="K393" s="200">
        <f>(K391*K377/100)+(1.3*N376/100)</f>
        <v>0</v>
      </c>
      <c r="L393" s="195" t="s">
        <v>87</v>
      </c>
      <c r="M393" s="87"/>
      <c r="N393" s="195" t="s">
        <v>88</v>
      </c>
      <c r="O393" s="6"/>
      <c r="P393" s="6"/>
      <c r="Q393" s="6"/>
    </row>
    <row r="394" spans="1:17" ht="15.75">
      <c r="A394" s="190">
        <v>4</v>
      </c>
      <c r="B394" s="190" t="s">
        <v>89</v>
      </c>
      <c r="C394" s="191"/>
      <c r="D394" s="191"/>
      <c r="E394" s="191"/>
      <c r="F394" s="89"/>
      <c r="G394" s="89"/>
      <c r="H394" s="201"/>
      <c r="I394" s="89"/>
      <c r="J394" s="131"/>
      <c r="K394" s="194">
        <v>0.25</v>
      </c>
      <c r="L394" s="87"/>
      <c r="M394" s="87"/>
      <c r="N394" s="195" t="s">
        <v>90</v>
      </c>
      <c r="O394" s="6"/>
      <c r="P394" s="6"/>
      <c r="Q394" s="6"/>
    </row>
    <row r="395" spans="1:17" ht="15.75">
      <c r="A395" s="190">
        <v>5</v>
      </c>
      <c r="B395" s="190" t="s">
        <v>91</v>
      </c>
      <c r="C395" s="191"/>
      <c r="D395" s="191"/>
      <c r="E395" s="191"/>
      <c r="F395" s="89"/>
      <c r="G395" s="89"/>
      <c r="H395" s="89"/>
      <c r="I395" s="89"/>
      <c r="J395" s="131"/>
      <c r="K395" s="202"/>
      <c r="L395" s="87"/>
      <c r="M395" s="87"/>
      <c r="N395" s="87"/>
      <c r="O395" s="6"/>
      <c r="P395" s="6"/>
      <c r="Q395" s="6"/>
    </row>
    <row r="396" spans="1:17" ht="16.5" thickBot="1">
      <c r="A396" s="203">
        <v>6</v>
      </c>
      <c r="B396" s="204" t="s">
        <v>92</v>
      </c>
      <c r="C396" s="205"/>
      <c r="D396" s="205"/>
      <c r="E396" s="205"/>
      <c r="F396" s="206"/>
      <c r="G396" s="206"/>
      <c r="H396" s="206"/>
      <c r="I396" s="207" t="str">
        <f>K395&amp;" підйомів х "&amp;K394&amp;" л. =    "</f>
        <v xml:space="preserve"> підйомів х 0.25 л. =    </v>
      </c>
      <c r="J396" s="208"/>
      <c r="K396" s="209">
        <f>K394*K395</f>
        <v>0</v>
      </c>
      <c r="L396" s="87"/>
      <c r="M396" s="87"/>
      <c r="N396" s="87"/>
      <c r="O396" s="6"/>
      <c r="P396" s="6"/>
      <c r="Q396" s="6"/>
    </row>
    <row r="397" spans="1:17" ht="15.75">
      <c r="A397" s="210">
        <v>7</v>
      </c>
      <c r="B397" s="150" t="s">
        <v>93</v>
      </c>
      <c r="C397" s="139"/>
      <c r="D397" s="139"/>
      <c r="E397" s="139"/>
      <c r="F397" s="139"/>
      <c r="G397" s="139"/>
      <c r="H397" s="139"/>
      <c r="I397" s="139"/>
      <c r="J397" s="211"/>
      <c r="K397" s="212">
        <v>0</v>
      </c>
      <c r="L397" s="87"/>
      <c r="M397" s="87"/>
      <c r="N397" s="87"/>
      <c r="O397" s="6"/>
      <c r="P397" s="6"/>
      <c r="Q397" s="6"/>
    </row>
    <row r="398" spans="1:17" ht="16.5" thickBot="1">
      <c r="A398" s="213">
        <v>8</v>
      </c>
      <c r="B398" s="214" t="s">
        <v>94</v>
      </c>
      <c r="C398" s="155"/>
      <c r="D398" s="155"/>
      <c r="E398" s="155"/>
      <c r="F398" s="155"/>
      <c r="G398" s="156" t="str">
        <f>IF(K397&lt;&gt;""," 1 час = 5 км.  = ")&amp;K397&amp;" часа"&amp;" х"&amp;" 5"&amp;" км."&amp;" = "&amp;K397*5&amp;" км. "&amp;"х "&amp;K391&amp;" л."&amp;" / 100"&amp;" ="&amp;ROUND(K397*5*K391/100,23)</f>
        <v xml:space="preserve"> 1 час = 5 км.  = 0 часа х 5 км. = 0 км. х 30.5 л. / 100 =0</v>
      </c>
      <c r="H398" s="215"/>
      <c r="I398" s="156"/>
      <c r="J398" s="155"/>
      <c r="K398" s="216">
        <f>K397*5*K391/100</f>
        <v>0</v>
      </c>
      <c r="L398" s="217"/>
      <c r="M398" s="217"/>
      <c r="N398" s="217"/>
      <c r="O398" s="6"/>
      <c r="P398" s="6"/>
      <c r="Q398" s="6"/>
    </row>
    <row r="399" spans="1:17" ht="15.75">
      <c r="A399" s="218">
        <v>9</v>
      </c>
      <c r="B399" s="219" t="s">
        <v>95</v>
      </c>
      <c r="C399" s="220"/>
      <c r="D399" s="220"/>
      <c r="E399" s="220"/>
      <c r="F399" s="99"/>
      <c r="G399" s="99"/>
      <c r="H399" s="99"/>
      <c r="I399" s="99"/>
      <c r="J399" s="99"/>
      <c r="K399" s="221">
        <f>SUM(K393,K396,K398)</f>
        <v>0</v>
      </c>
      <c r="L399" s="222"/>
      <c r="M399" s="222"/>
      <c r="N399" s="223">
        <f>ROUND(SUM(L399:M399)-K399,0)</f>
        <v>0</v>
      </c>
      <c r="O399" s="6"/>
      <c r="P399" s="6"/>
      <c r="Q399" s="6"/>
    </row>
  </sheetData>
  <mergeCells count="4">
    <mergeCell ref="E5:G5"/>
    <mergeCell ref="E105:G105"/>
    <mergeCell ref="E206:G206"/>
    <mergeCell ref="E306:G306"/>
  </mergeCells>
  <dataValidations count="5">
    <dataValidation type="custom" allowBlank="1" showInputMessage="1" showErrorMessage="1" errorTitle="   У  В  А  Г  А   !" error="Стовбець &quot;Порожнiй&quot; вже заповнено!_x000a__x000a_Порожнiй автомобiль не може бути завантаженим " sqref="L12:L74 L112:L174 L213:L275 L313:L375">
      <formula1>ISBLANK(K12)</formula1>
    </dataValidation>
    <dataValidation type="custom" allowBlank="1" showInputMessage="1" showErrorMessage="1" errorTitle="У В А Г А  !" error="Поділися секретом ..._x000a_ Як на порожній машині ти зумів перевести вантаж ?!" sqref="M12:M74 M112:M174 M213:M275 M313:M375">
      <formula1>ISBLANK(K12)</formula1>
    </dataValidation>
    <dataValidation type="custom" allowBlank="1" showInputMessage="1" showErrorMessage="1" errorTitle="      О,  Б O Ж Е    !!!" error="Мені здається що ти раніше працював у цирку фокусником ..._x000a_А інакше як можна пояснити що ти бажаєш з завантаженої машини зробити порожню ?!" sqref="K12:K74 K112:K174 K213:K275 K313:K375">
      <formula1>ISBLANK(L12)*ISBLANK(M12)</formula1>
    </dataValidation>
    <dataValidation type="list" allowBlank="1" showInputMessage="1" showErrorMessage="1" sqref="I12:I74 I112:I174 I213:I275 I313:I375">
      <formula1>$AD$30:$AD$61</formula1>
    </dataValidation>
    <dataValidation type="list" allowBlank="1" showInputMessage="1" showErrorMessage="1" sqref="F12:F74 F112:F174 F213:F275 F313:F375">
      <formula1>$U$50:$U$54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00"/>
  <sheetViews>
    <sheetView topLeftCell="A7" workbookViewId="0">
      <selection activeCell="I19" sqref="I19"/>
    </sheetView>
  </sheetViews>
  <sheetFormatPr defaultRowHeight="15"/>
  <sheetData>
    <row r="1" spans="1:20" ht="15.75">
      <c r="A1" s="1" t="s">
        <v>0</v>
      </c>
      <c r="B1" s="2"/>
      <c r="C1" s="3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5"/>
      <c r="P1" s="6"/>
      <c r="Q1" s="6"/>
      <c r="R1" s="6"/>
      <c r="S1" s="2"/>
      <c r="T1" s="2"/>
    </row>
    <row r="2" spans="1:20" ht="15.75">
      <c r="A2" s="1"/>
      <c r="B2" s="4"/>
      <c r="C2" s="4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6"/>
      <c r="P2" s="6"/>
      <c r="Q2" s="6"/>
      <c r="R2" s="6"/>
      <c r="S2" s="2"/>
      <c r="T2" s="2"/>
    </row>
    <row r="3" spans="1:20" ht="15.75">
      <c r="A3" s="2"/>
      <c r="B3" s="7" t="s">
        <v>1</v>
      </c>
      <c r="C3" s="2"/>
      <c r="D3" s="2"/>
      <c r="E3" s="8" t="s">
        <v>2</v>
      </c>
      <c r="F3" s="2"/>
      <c r="G3" s="2"/>
      <c r="H3" s="7" t="s">
        <v>3</v>
      </c>
      <c r="I3" s="2"/>
      <c r="J3" s="8" t="s">
        <v>101</v>
      </c>
      <c r="K3" s="2"/>
      <c r="L3" s="2"/>
      <c r="M3" s="2"/>
      <c r="N3" s="2"/>
      <c r="O3" s="6"/>
      <c r="P3" s="6"/>
      <c r="Q3" s="6"/>
      <c r="R3" s="6"/>
      <c r="S3" s="2"/>
      <c r="T3" s="2"/>
    </row>
    <row r="4" spans="1:20" ht="15.75">
      <c r="A4" s="2"/>
      <c r="B4" s="7" t="s">
        <v>4</v>
      </c>
      <c r="C4" s="2"/>
      <c r="D4" s="2"/>
      <c r="E4" s="9"/>
      <c r="F4" s="2"/>
      <c r="G4" s="2"/>
      <c r="H4" s="10" t="s">
        <v>5</v>
      </c>
      <c r="I4" s="11"/>
      <c r="J4" s="12"/>
      <c r="K4" s="2"/>
      <c r="L4" s="2"/>
      <c r="M4" s="2"/>
      <c r="N4" s="2"/>
      <c r="O4" s="6"/>
      <c r="P4" s="6"/>
      <c r="Q4" s="6"/>
      <c r="R4" s="6"/>
      <c r="S4" s="2"/>
      <c r="T4" s="2"/>
    </row>
    <row r="5" spans="1:20" ht="15.75">
      <c r="A5" s="2"/>
      <c r="B5" s="7" t="s">
        <v>6</v>
      </c>
      <c r="C5" s="13" t="str">
        <f>IF(E5&lt;&gt;"",TEXT(EDATE(E5,0),"[$-FC22]Д ММММ ГГГГ р."),"")</f>
        <v/>
      </c>
      <c r="D5" s="14"/>
      <c r="E5" s="279"/>
      <c r="F5" s="279"/>
      <c r="G5" s="279"/>
      <c r="H5" s="15" t="s">
        <v>7</v>
      </c>
      <c r="I5" s="11"/>
      <c r="J5" s="16" t="str">
        <f>IF(J4&lt;&gt;"",CHOOSE(J4,J6,J7),"")</f>
        <v/>
      </c>
      <c r="K5" s="2"/>
      <c r="L5" s="2"/>
      <c r="M5" s="2"/>
      <c r="N5" s="2"/>
      <c r="O5" s="6"/>
      <c r="P5" s="6"/>
      <c r="Q5" s="6"/>
      <c r="R5" s="6"/>
      <c r="S5" s="17" t="s">
        <v>8</v>
      </c>
      <c r="T5" s="2"/>
    </row>
    <row r="6" spans="1:20" ht="15.75">
      <c r="A6" s="2"/>
      <c r="B6" s="7" t="s">
        <v>9</v>
      </c>
      <c r="C6" s="2"/>
      <c r="D6" s="2"/>
      <c r="E6" s="18"/>
      <c r="F6" s="19" t="str">
        <f>IF(E6&lt;&gt;"",SUBSTITUTE(PROPER(INDEX(n_4,MID(TEXT(E6,n0),1,1)+1)&amp;INDEX(n0x,MID(TEXT(E6,n0),2,1)+1,MID(TEXT(E6,n0),3,1)+1)&amp;IF(-MID(TEXT(E6,n0),1,3),"миллиард"&amp;VLOOKUP(MID(TEXT(E6,n0),3,1)*AND(MID(TEXT(E6,n0),2,1)-1),мил,2),"")&amp;INDEX(n_4,MID(TEXT(E6,n0),4,1)+1)&amp;INDEX(n0x,MID(TEXT(E6,n0),5,1)+1,MID(TEXT(E6,n0),6,1)+1)&amp;IF(-MID(TEXT(E6,n0),4,3),"миллион"&amp;VLOOKUP(MID(TEXT(E6,n0),6,1)*AND(MID(TEXT(E6,n0),5,1)-1),мил,2),"")&amp;INDEX(n_4,MID(TEXT(E6,n0),7,1)+1)&amp;INDEX(n1x,MID(TEXT(E6,n0),8,1)+1,MID(TEXT(E6,n0),9,1)+1)&amp;IF(-MID(TEXT(E6,n0),7,3),VLOOKUP(MID(TEXT(E6,n0),9,1)*AND(MID(TEXT(E6,n0),8,1)-1),тыс,2),"")&amp;INDEX(n_4,MID(TEXT(E6,n0),10,1)+1)&amp;INDEX(IF(-MID(TEXT(E6,n0),14,6),n1x,n0x),MID(TEXT(E6,n0),11,1)+1,MID(TEXT(E6,n0),12,1)+1)),"z"," ")&amp;IF(TRUNC(TEXT(E6,n0)),,"Ноль ")&amp;IF(-MID(TEXT(E6,n0),14,6),IF(MOD(MAX(MOD(MID(TEXT(E6,n0),11,2)-11,100),9),10),"целых ","целая ")&amp;SUBSTITUTE(INDEX(n_4,MID(TEXT(E6,n0),14,6)/10^5+1)&amp;INDEX(n1x,MOD(MID(TEXT(E6,n0),14,6)/10^4,10)+1,MOD(MID(TEXT(E6,n0),14,6)/1000,10)+1)&amp;IF(INT(MID(TEXT(E6,n0),14,6)/1000),VLOOKUP(MOD(MID(TEXT(E6,n0),14,6)/1000,10)*(MOD(INT(MID(TEXT(E6,n0),14,6)/10^4),10)&lt;&gt;1),тыс,2),"")&amp;INDEX(n_4,MOD(MID(TEXT(E6,n0),14,6)/100,10)+1)&amp;INDEX(n1x,MOD(MID(TEXT(E6,n0),14,6)/10,10)+1,MOD(MID(TEXT(E6,n0),14,6),10)+1),"z"," ")&amp;INDEX(доля,LEN(MID(TEXT(E6,n0),14,6)),(MOD(MAX(MOD(MID(TEXT(E6,n0),14,6)-11,100),9),10)&gt;0)+1),),"")</f>
        <v/>
      </c>
      <c r="G6" s="2"/>
      <c r="H6" s="20" t="s">
        <v>10</v>
      </c>
      <c r="I6" s="21">
        <v>1</v>
      </c>
      <c r="J6" s="22">
        <v>0.25</v>
      </c>
      <c r="K6" s="2"/>
      <c r="L6" s="2"/>
      <c r="M6" s="2"/>
      <c r="N6" s="2"/>
      <c r="O6" s="6"/>
      <c r="P6" s="6"/>
      <c r="Q6" s="6"/>
      <c r="R6" s="6"/>
      <c r="S6" s="23" t="s">
        <v>11</v>
      </c>
      <c r="T6" s="2"/>
    </row>
    <row r="7" spans="1:20">
      <c r="A7" s="2"/>
      <c r="B7" s="2"/>
      <c r="C7" s="2"/>
      <c r="D7" s="2"/>
      <c r="E7" s="2"/>
      <c r="F7" s="2"/>
      <c r="G7" s="2"/>
      <c r="H7" s="20" t="s">
        <v>10</v>
      </c>
      <c r="I7" s="21">
        <v>2</v>
      </c>
      <c r="J7" s="24">
        <v>0.1</v>
      </c>
      <c r="K7" s="2"/>
      <c r="L7" s="2"/>
      <c r="M7" s="2"/>
      <c r="N7" s="2"/>
      <c r="O7" s="6"/>
      <c r="P7" s="6"/>
      <c r="Q7" s="6"/>
      <c r="R7" s="6"/>
      <c r="S7" s="23" t="s">
        <v>12</v>
      </c>
      <c r="T7" s="2"/>
    </row>
    <row r="8" spans="1:20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6"/>
      <c r="P8" s="6"/>
      <c r="Q8" s="6"/>
      <c r="R8" s="6"/>
      <c r="S8" s="23" t="s">
        <v>13</v>
      </c>
      <c r="T8" s="2"/>
    </row>
    <row r="9" spans="1:20" ht="15.75">
      <c r="A9" s="25" t="s">
        <v>14</v>
      </c>
      <c r="B9" s="26" t="s">
        <v>15</v>
      </c>
      <c r="C9" s="27"/>
      <c r="D9" s="27"/>
      <c r="E9" s="27"/>
      <c r="F9" s="28" t="s">
        <v>16</v>
      </c>
      <c r="G9" s="29"/>
      <c r="H9" s="30" t="s">
        <v>17</v>
      </c>
      <c r="I9" s="31" t="s">
        <v>18</v>
      </c>
      <c r="J9" s="32"/>
      <c r="K9" s="33" t="s">
        <v>19</v>
      </c>
      <c r="L9" s="34"/>
      <c r="M9" s="35" t="s">
        <v>20</v>
      </c>
      <c r="N9" s="36" t="s">
        <v>21</v>
      </c>
      <c r="O9" s="37" t="s">
        <v>22</v>
      </c>
      <c r="P9" s="38" t="s">
        <v>23</v>
      </c>
      <c r="Q9" s="39" t="s">
        <v>24</v>
      </c>
      <c r="R9" s="39" t="s">
        <v>24</v>
      </c>
      <c r="S9" s="23" t="s">
        <v>25</v>
      </c>
      <c r="T9" s="2"/>
    </row>
    <row r="10" spans="1:20" ht="15.75">
      <c r="A10" s="40"/>
      <c r="B10" s="41" t="s">
        <v>26</v>
      </c>
      <c r="C10" s="42"/>
      <c r="D10" s="43" t="s">
        <v>27</v>
      </c>
      <c r="E10" s="42"/>
      <c r="F10" s="44" t="s">
        <v>28</v>
      </c>
      <c r="G10" s="44" t="s">
        <v>29</v>
      </c>
      <c r="H10" s="45" t="s">
        <v>30</v>
      </c>
      <c r="I10" s="46" t="s">
        <v>31</v>
      </c>
      <c r="J10" s="47"/>
      <c r="K10" s="48" t="s">
        <v>32</v>
      </c>
      <c r="L10" s="49" t="s">
        <v>33</v>
      </c>
      <c r="M10" s="50" t="s">
        <v>34</v>
      </c>
      <c r="N10" s="51" t="s">
        <v>35</v>
      </c>
      <c r="O10" s="52" t="s">
        <v>36</v>
      </c>
      <c r="P10" s="53" t="s">
        <v>37</v>
      </c>
      <c r="Q10" s="54" t="s">
        <v>38</v>
      </c>
      <c r="R10" s="54" t="s">
        <v>38</v>
      </c>
      <c r="S10" s="55" t="s">
        <v>39</v>
      </c>
      <c r="T10" s="2"/>
    </row>
    <row r="11" spans="1:20" ht="15.75" thickBot="1">
      <c r="A11" s="56"/>
      <c r="B11" s="57"/>
      <c r="C11" s="58"/>
      <c r="D11" s="58"/>
      <c r="E11" s="58"/>
      <c r="F11" s="59" t="s">
        <v>40</v>
      </c>
      <c r="G11" s="60" t="s">
        <v>41</v>
      </c>
      <c r="H11" s="61" t="s">
        <v>42</v>
      </c>
      <c r="I11" s="62" t="s">
        <v>43</v>
      </c>
      <c r="J11" s="63" t="s">
        <v>44</v>
      </c>
      <c r="K11" s="64"/>
      <c r="L11" s="65" t="s">
        <v>45</v>
      </c>
      <c r="M11" s="66" t="s">
        <v>41</v>
      </c>
      <c r="N11" s="67" t="s">
        <v>46</v>
      </c>
      <c r="O11" s="68" t="s">
        <v>47</v>
      </c>
      <c r="P11" s="69" t="s">
        <v>48</v>
      </c>
      <c r="Q11" s="70" t="s">
        <v>49</v>
      </c>
      <c r="R11" s="70" t="s">
        <v>50</v>
      </c>
      <c r="S11" s="71" t="s">
        <v>51</v>
      </c>
      <c r="T11" s="2"/>
    </row>
    <row r="12" spans="1:20">
      <c r="A12" s="72" t="str">
        <f>IF(B12&lt;&gt;"",1,"")</f>
        <v/>
      </c>
      <c r="B12" s="73"/>
      <c r="C12" s="74"/>
      <c r="D12" s="74"/>
      <c r="E12" s="74"/>
      <c r="F12" s="75"/>
      <c r="G12" s="76" t="str">
        <f t="shared" ref="G12:G74" si="0">IF(F12="","",INDEX(X$50:X$54,(MATCH(F12,U$50:U$54,0))))</f>
        <v/>
      </c>
      <c r="H12" s="77" t="str">
        <f>IF(K12&lt;&gt;"",MAX(H11:H$113)+1,"")</f>
        <v/>
      </c>
      <c r="I12" s="73"/>
      <c r="J12" s="78" t="str">
        <f>IF(I12&lt;&gt;"",MAX(J11:J$113)+1,"")</f>
        <v/>
      </c>
      <c r="K12" s="79"/>
      <c r="L12" s="80"/>
      <c r="M12" s="81"/>
      <c r="N12" s="82">
        <f t="shared" ref="N12:N74" si="1">L12*M12</f>
        <v>0</v>
      </c>
      <c r="O12" s="83">
        <f t="shared" ref="O12:O43" si="2">IFERROR(IF(F12="",(SUM(K12:L12)*$K$192/100)+(1.3*N12/100),IF(F12&lt;&gt;"",((G12*$K$193)+$K$192)*SUM(K12:L12)/100+($K$192*N12)/100,)),"")</f>
        <v>0</v>
      </c>
      <c r="P12" s="84" t="str">
        <f>IF(F12&lt;&gt;"","Буксировка","Не было")</f>
        <v>Не было</v>
      </c>
      <c r="Q12" s="85" t="str">
        <f>IF(B12&lt;&gt;"",IF(I12="Асфальтобетон",ROUND(N12*$AC$16,2)+ROUND(M12*$AG$16,2),ROUND(N12*$AB$16,2)+ROUND(M12*$AF$16,2)),"")</f>
        <v/>
      </c>
      <c r="R12" s="86">
        <f>IF(I12="Асфальтобетон",ROUND(N12*$AC$16,2)+ROUND(M12*$AG$16,2),ROUND(N12*$AB$16,2)+ROUND(M12*$AF$16,2))</f>
        <v>0</v>
      </c>
      <c r="S12" s="87"/>
      <c r="T12" s="2"/>
    </row>
    <row r="13" spans="1:20">
      <c r="A13" s="72" t="str">
        <f>IF(B13&lt;&gt;"",A12+1,"")</f>
        <v/>
      </c>
      <c r="B13" s="88"/>
      <c r="C13" s="89"/>
      <c r="D13" s="89"/>
      <c r="E13" s="89"/>
      <c r="F13" s="90"/>
      <c r="G13" s="76" t="str">
        <f t="shared" si="0"/>
        <v/>
      </c>
      <c r="H13" s="91" t="str">
        <f>IF(K13&lt;&gt;"",MAX(H12:H$113)+1,"")</f>
        <v/>
      </c>
      <c r="I13" s="88"/>
      <c r="J13" s="92" t="str">
        <f>IF(I13&lt;&gt;"",MAX(J12:J$113)+1,"")</f>
        <v/>
      </c>
      <c r="K13" s="79"/>
      <c r="L13" s="80"/>
      <c r="M13" s="81"/>
      <c r="N13" s="93">
        <f t="shared" si="1"/>
        <v>0</v>
      </c>
      <c r="O13" s="83">
        <f t="shared" si="2"/>
        <v>0</v>
      </c>
      <c r="P13" s="2" t="str">
        <f t="shared" ref="P13:P74" si="3">IF(F13&lt;&gt;"","Буксировка","")</f>
        <v/>
      </c>
      <c r="Q13" s="85" t="str">
        <f t="shared" ref="Q13:Q74" si="4">IF(B13&lt;&gt;"",IF(I13="Асфальтобетон",ROUND(N13*$AC$16,2)+ROUND(M13*$AG$16,2),ROUND(N13*$AB$16,2)+ROUND(M13*$AF$16,2)),"")</f>
        <v/>
      </c>
      <c r="R13" s="86">
        <f t="shared" ref="R13:R74" si="5">IF(I13="Асфальтобетон",ROUND(N13*$AC$16,2)+ROUND(M13*$AG$16,2),ROUND(N13*$AB$16,2)+ROUND(M13*$AF$16,2))</f>
        <v>0</v>
      </c>
      <c r="S13" s="87"/>
      <c r="T13" s="2"/>
    </row>
    <row r="14" spans="1:20">
      <c r="A14" s="72" t="str">
        <f t="shared" ref="A14:A74" si="6">IF(B14&lt;&gt;"",A13+1,"")</f>
        <v/>
      </c>
      <c r="B14" s="88"/>
      <c r="C14" s="89"/>
      <c r="D14" s="89"/>
      <c r="E14" s="89"/>
      <c r="F14" s="90"/>
      <c r="G14" s="76" t="str">
        <f t="shared" si="0"/>
        <v/>
      </c>
      <c r="H14" s="91" t="str">
        <f>IF(K14&lt;&gt;"",MAX(H13:H$113)+1,"")</f>
        <v/>
      </c>
      <c r="I14" s="88"/>
      <c r="J14" s="92" t="str">
        <f>IF(I14&lt;&gt;"",MAX(J13:J$113)+1,"")</f>
        <v/>
      </c>
      <c r="K14" s="79"/>
      <c r="L14" s="80"/>
      <c r="M14" s="81"/>
      <c r="N14" s="93">
        <f t="shared" si="1"/>
        <v>0</v>
      </c>
      <c r="O14" s="83">
        <f t="shared" si="2"/>
        <v>0</v>
      </c>
      <c r="P14" s="2" t="str">
        <f t="shared" si="3"/>
        <v/>
      </c>
      <c r="Q14" s="85" t="str">
        <f t="shared" si="4"/>
        <v/>
      </c>
      <c r="R14" s="86">
        <f t="shared" si="5"/>
        <v>0</v>
      </c>
      <c r="S14" s="87"/>
      <c r="T14" s="2"/>
    </row>
    <row r="15" spans="1:20">
      <c r="A15" s="72" t="str">
        <f t="shared" si="6"/>
        <v/>
      </c>
      <c r="B15" s="88"/>
      <c r="C15" s="89"/>
      <c r="D15" s="89"/>
      <c r="E15" s="89"/>
      <c r="F15" s="90"/>
      <c r="G15" s="76" t="str">
        <f t="shared" si="0"/>
        <v/>
      </c>
      <c r="H15" s="91" t="str">
        <f>IF(K15&lt;&gt;"",MAX(H14:H$113)+1,"")</f>
        <v/>
      </c>
      <c r="I15" s="88"/>
      <c r="J15" s="92" t="str">
        <f>IF(I15&lt;&gt;"",MAX(J14:J$113)+1,"")</f>
        <v/>
      </c>
      <c r="K15" s="79"/>
      <c r="L15" s="80"/>
      <c r="M15" s="81"/>
      <c r="N15" s="93">
        <f t="shared" si="1"/>
        <v>0</v>
      </c>
      <c r="O15" s="83">
        <f t="shared" si="2"/>
        <v>0</v>
      </c>
      <c r="P15" s="2" t="str">
        <f t="shared" si="3"/>
        <v/>
      </c>
      <c r="Q15" s="85" t="str">
        <f t="shared" si="4"/>
        <v/>
      </c>
      <c r="R15" s="86">
        <f t="shared" si="5"/>
        <v>0</v>
      </c>
      <c r="S15" s="87"/>
      <c r="T15" s="2"/>
    </row>
    <row r="16" spans="1:20">
      <c r="A16" s="72" t="str">
        <f t="shared" si="6"/>
        <v/>
      </c>
      <c r="B16" s="88"/>
      <c r="C16" s="89"/>
      <c r="D16" s="89"/>
      <c r="E16" s="89"/>
      <c r="F16" s="90"/>
      <c r="G16" s="76" t="str">
        <f t="shared" si="0"/>
        <v/>
      </c>
      <c r="H16" s="91" t="str">
        <f>IF(K16&lt;&gt;"",MAX(H15:H$113)+1,"")</f>
        <v/>
      </c>
      <c r="I16" s="88"/>
      <c r="J16" s="92" t="str">
        <f>IF(I16&lt;&gt;"",MAX(J15:J$113)+1,"")</f>
        <v/>
      </c>
      <c r="K16" s="79"/>
      <c r="L16" s="80"/>
      <c r="M16" s="81"/>
      <c r="N16" s="93">
        <f t="shared" si="1"/>
        <v>0</v>
      </c>
      <c r="O16" s="83">
        <f t="shared" si="2"/>
        <v>0</v>
      </c>
      <c r="P16" s="2" t="str">
        <f t="shared" si="3"/>
        <v/>
      </c>
      <c r="Q16" s="85" t="str">
        <f t="shared" si="4"/>
        <v/>
      </c>
      <c r="R16" s="86">
        <f t="shared" si="5"/>
        <v>0</v>
      </c>
      <c r="S16" s="87"/>
      <c r="T16" s="2"/>
    </row>
    <row r="17" spans="1:20">
      <c r="A17" s="72" t="str">
        <f t="shared" si="6"/>
        <v/>
      </c>
      <c r="B17" s="94"/>
      <c r="C17" s="95"/>
      <c r="D17" s="95"/>
      <c r="E17" s="95"/>
      <c r="F17" s="96"/>
      <c r="G17" s="76" t="str">
        <f t="shared" si="0"/>
        <v/>
      </c>
      <c r="H17" s="91" t="str">
        <f>IF(K17&lt;&gt;"",MAX(H16:H$113)+1,"")</f>
        <v/>
      </c>
      <c r="I17" s="88"/>
      <c r="J17" s="92" t="str">
        <f>IF(I17&lt;&gt;"",MAX(J16:J$113)+1,"")</f>
        <v/>
      </c>
      <c r="K17" s="79"/>
      <c r="L17" s="80"/>
      <c r="M17" s="81"/>
      <c r="N17" s="97">
        <f t="shared" si="1"/>
        <v>0</v>
      </c>
      <c r="O17" s="83">
        <f t="shared" si="2"/>
        <v>0</v>
      </c>
      <c r="P17" s="2" t="str">
        <f t="shared" si="3"/>
        <v/>
      </c>
      <c r="Q17" s="85" t="str">
        <f t="shared" si="4"/>
        <v/>
      </c>
      <c r="R17" s="86">
        <f t="shared" si="5"/>
        <v>0</v>
      </c>
      <c r="S17" s="87"/>
      <c r="T17" s="2"/>
    </row>
    <row r="18" spans="1:20">
      <c r="A18" s="72" t="str">
        <f t="shared" si="6"/>
        <v/>
      </c>
      <c r="B18" s="98"/>
      <c r="C18" s="99"/>
      <c r="D18" s="99"/>
      <c r="E18" s="99"/>
      <c r="F18" s="100"/>
      <c r="G18" s="76" t="str">
        <f t="shared" si="0"/>
        <v/>
      </c>
      <c r="H18" s="91" t="str">
        <f>IF(K18&lt;&gt;"",MAX(H17:H$113)+1,"")</f>
        <v/>
      </c>
      <c r="I18" s="98"/>
      <c r="J18" s="92" t="str">
        <f>IF(I18&lt;&gt;"",MAX(J17:J$113)+1,"")</f>
        <v/>
      </c>
      <c r="K18" s="79"/>
      <c r="L18" s="80"/>
      <c r="M18" s="81"/>
      <c r="N18" s="82">
        <f t="shared" si="1"/>
        <v>0</v>
      </c>
      <c r="O18" s="83">
        <f t="shared" si="2"/>
        <v>0</v>
      </c>
      <c r="P18" s="2" t="str">
        <f t="shared" si="3"/>
        <v/>
      </c>
      <c r="Q18" s="85" t="str">
        <f t="shared" si="4"/>
        <v/>
      </c>
      <c r="R18" s="86">
        <f t="shared" si="5"/>
        <v>0</v>
      </c>
      <c r="S18" s="87"/>
      <c r="T18" s="2"/>
    </row>
    <row r="19" spans="1:20">
      <c r="A19" s="72" t="str">
        <f t="shared" si="6"/>
        <v/>
      </c>
      <c r="B19" s="88"/>
      <c r="C19" s="89"/>
      <c r="D19" s="89"/>
      <c r="E19" s="89"/>
      <c r="F19" s="90"/>
      <c r="G19" s="76" t="str">
        <f t="shared" si="0"/>
        <v/>
      </c>
      <c r="H19" s="91" t="str">
        <f>IF(K19&lt;&gt;"",MAX(H18:H$113)+1,"")</f>
        <v/>
      </c>
      <c r="I19" s="88"/>
      <c r="J19" s="92" t="str">
        <f>IF(I19&lt;&gt;"",MAX(J18:J$113)+1,"")</f>
        <v/>
      </c>
      <c r="K19" s="79"/>
      <c r="L19" s="80"/>
      <c r="M19" s="81"/>
      <c r="N19" s="93">
        <f t="shared" si="1"/>
        <v>0</v>
      </c>
      <c r="O19" s="83">
        <f t="shared" si="2"/>
        <v>0</v>
      </c>
      <c r="P19" s="2" t="str">
        <f t="shared" si="3"/>
        <v/>
      </c>
      <c r="Q19" s="85" t="str">
        <f t="shared" si="4"/>
        <v/>
      </c>
      <c r="R19" s="86">
        <f t="shared" si="5"/>
        <v>0</v>
      </c>
      <c r="S19" s="87"/>
      <c r="T19" s="2"/>
    </row>
    <row r="20" spans="1:20">
      <c r="A20" s="72" t="str">
        <f t="shared" si="6"/>
        <v/>
      </c>
      <c r="B20" s="88"/>
      <c r="C20" s="89"/>
      <c r="D20" s="89"/>
      <c r="E20" s="89"/>
      <c r="F20" s="100"/>
      <c r="G20" s="76" t="str">
        <f t="shared" si="0"/>
        <v/>
      </c>
      <c r="H20" s="91" t="str">
        <f>IF(K20&lt;&gt;"",MAX(H19:H$113)+1,"")</f>
        <v/>
      </c>
      <c r="I20" s="98"/>
      <c r="J20" s="92" t="str">
        <f>IF(I20&lt;&gt;"",MAX(J19:J$113)+1,"")</f>
        <v/>
      </c>
      <c r="K20" s="79"/>
      <c r="L20" s="80"/>
      <c r="M20" s="81"/>
      <c r="N20" s="93">
        <f t="shared" si="1"/>
        <v>0</v>
      </c>
      <c r="O20" s="83">
        <f t="shared" si="2"/>
        <v>0</v>
      </c>
      <c r="P20" s="2" t="str">
        <f t="shared" si="3"/>
        <v/>
      </c>
      <c r="Q20" s="85" t="str">
        <f t="shared" si="4"/>
        <v/>
      </c>
      <c r="R20" s="86">
        <f t="shared" si="5"/>
        <v>0</v>
      </c>
      <c r="S20" s="87"/>
      <c r="T20" s="2"/>
    </row>
    <row r="21" spans="1:20">
      <c r="A21" s="72" t="str">
        <f t="shared" si="6"/>
        <v/>
      </c>
      <c r="B21" s="88"/>
      <c r="C21" s="89"/>
      <c r="D21" s="89"/>
      <c r="E21" s="89"/>
      <c r="F21" s="90"/>
      <c r="G21" s="76" t="str">
        <f t="shared" si="0"/>
        <v/>
      </c>
      <c r="H21" s="91" t="str">
        <f>IF(K21&lt;&gt;"",MAX(H20:H$113)+1,"")</f>
        <v/>
      </c>
      <c r="I21" s="88"/>
      <c r="J21" s="92" t="str">
        <f>IF(I21&lt;&gt;"",MAX(J20:J$113)+1,"")</f>
        <v/>
      </c>
      <c r="K21" s="79"/>
      <c r="L21" s="80"/>
      <c r="M21" s="81"/>
      <c r="N21" s="93">
        <f t="shared" si="1"/>
        <v>0</v>
      </c>
      <c r="O21" s="83">
        <f t="shared" si="2"/>
        <v>0</v>
      </c>
      <c r="P21" s="2" t="str">
        <f t="shared" si="3"/>
        <v/>
      </c>
      <c r="Q21" s="85" t="str">
        <f t="shared" si="4"/>
        <v/>
      </c>
      <c r="R21" s="86">
        <f t="shared" si="5"/>
        <v>0</v>
      </c>
      <c r="S21" s="87"/>
      <c r="T21" s="2"/>
    </row>
    <row r="22" spans="1:20">
      <c r="A22" s="72" t="str">
        <f t="shared" si="6"/>
        <v/>
      </c>
      <c r="B22" s="94"/>
      <c r="C22" s="95"/>
      <c r="D22" s="95"/>
      <c r="E22" s="95"/>
      <c r="F22" s="100"/>
      <c r="G22" s="76" t="str">
        <f t="shared" si="0"/>
        <v/>
      </c>
      <c r="H22" s="91" t="str">
        <f>IF(K22&lt;&gt;"",MAX(H21:H$113)+1,"")</f>
        <v/>
      </c>
      <c r="I22" s="98"/>
      <c r="J22" s="92" t="str">
        <f>IF(I22&lt;&gt;"",MAX(J21:J$113)+1,"")</f>
        <v/>
      </c>
      <c r="K22" s="79"/>
      <c r="L22" s="80"/>
      <c r="M22" s="81"/>
      <c r="N22" s="97">
        <f t="shared" si="1"/>
        <v>0</v>
      </c>
      <c r="O22" s="83">
        <f t="shared" si="2"/>
        <v>0</v>
      </c>
      <c r="P22" s="2" t="str">
        <f t="shared" si="3"/>
        <v/>
      </c>
      <c r="Q22" s="85" t="str">
        <f t="shared" si="4"/>
        <v/>
      </c>
      <c r="R22" s="86">
        <f t="shared" si="5"/>
        <v>0</v>
      </c>
      <c r="S22" s="87"/>
      <c r="T22" s="2"/>
    </row>
    <row r="23" spans="1:20">
      <c r="A23" s="72" t="str">
        <f t="shared" si="6"/>
        <v/>
      </c>
      <c r="B23" s="98"/>
      <c r="C23" s="99"/>
      <c r="D23" s="99"/>
      <c r="E23" s="99"/>
      <c r="F23" s="90"/>
      <c r="G23" s="76" t="str">
        <f t="shared" si="0"/>
        <v/>
      </c>
      <c r="H23" s="91" t="str">
        <f>IF(K23&lt;&gt;"",MAX(H22:H$113)+1,"")</f>
        <v/>
      </c>
      <c r="I23" s="88"/>
      <c r="J23" s="92" t="str">
        <f>IF(I23&lt;&gt;"",MAX(J22:J$113)+1,"")</f>
        <v/>
      </c>
      <c r="K23" s="79"/>
      <c r="L23" s="80"/>
      <c r="M23" s="81"/>
      <c r="N23" s="82">
        <f t="shared" si="1"/>
        <v>0</v>
      </c>
      <c r="O23" s="83">
        <f t="shared" si="2"/>
        <v>0</v>
      </c>
      <c r="P23" s="2" t="str">
        <f t="shared" si="3"/>
        <v/>
      </c>
      <c r="Q23" s="85" t="str">
        <f t="shared" si="4"/>
        <v/>
      </c>
      <c r="R23" s="86">
        <f t="shared" si="5"/>
        <v>0</v>
      </c>
      <c r="S23" s="87"/>
      <c r="T23" s="2"/>
    </row>
    <row r="24" spans="1:20">
      <c r="A24" s="72" t="str">
        <f t="shared" si="6"/>
        <v/>
      </c>
      <c r="B24" s="88"/>
      <c r="C24" s="89"/>
      <c r="D24" s="89"/>
      <c r="E24" s="89"/>
      <c r="F24" s="100"/>
      <c r="G24" s="76" t="str">
        <f t="shared" si="0"/>
        <v/>
      </c>
      <c r="H24" s="91" t="str">
        <f>IF(K24&lt;&gt;"",MAX(H23:H$113)+1,"")</f>
        <v/>
      </c>
      <c r="I24" s="98"/>
      <c r="J24" s="92" t="str">
        <f>IF(I24&lt;&gt;"",MAX(J23:J$113)+1,"")</f>
        <v/>
      </c>
      <c r="K24" s="79"/>
      <c r="L24" s="80"/>
      <c r="M24" s="81"/>
      <c r="N24" s="93">
        <f t="shared" si="1"/>
        <v>0</v>
      </c>
      <c r="O24" s="83">
        <f t="shared" si="2"/>
        <v>0</v>
      </c>
      <c r="P24" s="2" t="str">
        <f t="shared" si="3"/>
        <v/>
      </c>
      <c r="Q24" s="85" t="str">
        <f t="shared" si="4"/>
        <v/>
      </c>
      <c r="R24" s="86">
        <f t="shared" si="5"/>
        <v>0</v>
      </c>
      <c r="S24" s="87"/>
      <c r="T24" s="2"/>
    </row>
    <row r="25" spans="1:20">
      <c r="A25" s="72" t="str">
        <f t="shared" si="6"/>
        <v/>
      </c>
      <c r="B25" s="88"/>
      <c r="C25" s="89"/>
      <c r="D25" s="89"/>
      <c r="E25" s="89"/>
      <c r="F25" s="90"/>
      <c r="G25" s="76" t="str">
        <f t="shared" si="0"/>
        <v/>
      </c>
      <c r="H25" s="91" t="str">
        <f>IF(K25&lt;&gt;"",MAX(H24:H$113)+1,"")</f>
        <v/>
      </c>
      <c r="I25" s="88"/>
      <c r="J25" s="92" t="str">
        <f>IF(I25&lt;&gt;"",MAX(J24:J$113)+1,"")</f>
        <v/>
      </c>
      <c r="K25" s="79"/>
      <c r="L25" s="80"/>
      <c r="M25" s="81"/>
      <c r="N25" s="93">
        <f t="shared" si="1"/>
        <v>0</v>
      </c>
      <c r="O25" s="83">
        <f t="shared" si="2"/>
        <v>0</v>
      </c>
      <c r="P25" s="2" t="str">
        <f t="shared" si="3"/>
        <v/>
      </c>
      <c r="Q25" s="85" t="str">
        <f t="shared" si="4"/>
        <v/>
      </c>
      <c r="R25" s="86">
        <f t="shared" si="5"/>
        <v>0</v>
      </c>
      <c r="S25" s="87"/>
      <c r="T25" s="2"/>
    </row>
    <row r="26" spans="1:20">
      <c r="A26" s="72" t="str">
        <f t="shared" si="6"/>
        <v/>
      </c>
      <c r="B26" s="88"/>
      <c r="C26" s="89"/>
      <c r="D26" s="89"/>
      <c r="E26" s="89"/>
      <c r="F26" s="100"/>
      <c r="G26" s="76" t="str">
        <f t="shared" si="0"/>
        <v/>
      </c>
      <c r="H26" s="91" t="str">
        <f>IF(K26&lt;&gt;"",MAX(H25:H$113)+1,"")</f>
        <v/>
      </c>
      <c r="I26" s="98"/>
      <c r="J26" s="92" t="str">
        <f>IF(I26&lt;&gt;"",MAX(J25:J$113)+1,"")</f>
        <v/>
      </c>
      <c r="K26" s="79"/>
      <c r="L26" s="80"/>
      <c r="M26" s="81"/>
      <c r="N26" s="93">
        <f t="shared" si="1"/>
        <v>0</v>
      </c>
      <c r="O26" s="83">
        <f t="shared" si="2"/>
        <v>0</v>
      </c>
      <c r="P26" s="2" t="str">
        <f t="shared" si="3"/>
        <v/>
      </c>
      <c r="Q26" s="85" t="str">
        <f t="shared" si="4"/>
        <v/>
      </c>
      <c r="R26" s="86">
        <f t="shared" si="5"/>
        <v>0</v>
      </c>
      <c r="S26" s="87"/>
      <c r="T26" s="2"/>
    </row>
    <row r="27" spans="1:20">
      <c r="A27" s="72" t="str">
        <f t="shared" si="6"/>
        <v/>
      </c>
      <c r="B27" s="94"/>
      <c r="C27" s="95"/>
      <c r="D27" s="95"/>
      <c r="E27" s="95"/>
      <c r="F27" s="90"/>
      <c r="G27" s="76" t="str">
        <f t="shared" si="0"/>
        <v/>
      </c>
      <c r="H27" s="91" t="str">
        <f>IF(K27&lt;&gt;"",MAX(H26:H$113)+1,"")</f>
        <v/>
      </c>
      <c r="I27" s="88"/>
      <c r="J27" s="92" t="str">
        <f>IF(I27&lt;&gt;"",MAX(J26:J$113)+1,"")</f>
        <v/>
      </c>
      <c r="K27" s="79"/>
      <c r="L27" s="80"/>
      <c r="M27" s="81"/>
      <c r="N27" s="97">
        <f t="shared" si="1"/>
        <v>0</v>
      </c>
      <c r="O27" s="83">
        <f t="shared" si="2"/>
        <v>0</v>
      </c>
      <c r="P27" s="2" t="str">
        <f t="shared" si="3"/>
        <v/>
      </c>
      <c r="Q27" s="85" t="str">
        <f t="shared" si="4"/>
        <v/>
      </c>
      <c r="R27" s="86">
        <f t="shared" si="5"/>
        <v>0</v>
      </c>
      <c r="S27" s="87"/>
      <c r="T27" s="2"/>
    </row>
    <row r="28" spans="1:20">
      <c r="A28" s="72" t="str">
        <f t="shared" si="6"/>
        <v/>
      </c>
      <c r="B28" s="94"/>
      <c r="C28" s="95"/>
      <c r="D28" s="95"/>
      <c r="E28" s="95"/>
      <c r="F28" s="100"/>
      <c r="G28" s="76" t="str">
        <f t="shared" si="0"/>
        <v/>
      </c>
      <c r="H28" s="91" t="str">
        <f>IF(K28&lt;&gt;"",MAX(H27:H$113)+1,"")</f>
        <v/>
      </c>
      <c r="I28" s="98"/>
      <c r="J28" s="92" t="str">
        <f>IF(I28&lt;&gt;"",MAX(J27:J$113)+1,"")</f>
        <v/>
      </c>
      <c r="K28" s="79"/>
      <c r="L28" s="80"/>
      <c r="M28" s="81"/>
      <c r="N28" s="97">
        <f t="shared" si="1"/>
        <v>0</v>
      </c>
      <c r="O28" s="83">
        <f t="shared" si="2"/>
        <v>0</v>
      </c>
      <c r="P28" s="2" t="str">
        <f t="shared" si="3"/>
        <v/>
      </c>
      <c r="Q28" s="85" t="str">
        <f t="shared" si="4"/>
        <v/>
      </c>
      <c r="R28" s="86">
        <f t="shared" si="5"/>
        <v>0</v>
      </c>
      <c r="S28" s="87"/>
      <c r="T28" s="2"/>
    </row>
    <row r="29" spans="1:20">
      <c r="A29" s="72" t="str">
        <f t="shared" si="6"/>
        <v/>
      </c>
      <c r="B29" s="94"/>
      <c r="C29" s="95"/>
      <c r="D29" s="95"/>
      <c r="E29" s="95"/>
      <c r="F29" s="90"/>
      <c r="G29" s="76" t="str">
        <f t="shared" si="0"/>
        <v/>
      </c>
      <c r="H29" s="91" t="str">
        <f>IF(K29&lt;&gt;"",MAX(H28:H$113)+1,"")</f>
        <v/>
      </c>
      <c r="I29" s="88"/>
      <c r="J29" s="92" t="str">
        <f>IF(I29&lt;&gt;"",MAX(J28:J$113)+1,"")</f>
        <v/>
      </c>
      <c r="K29" s="79"/>
      <c r="L29" s="80"/>
      <c r="M29" s="81"/>
      <c r="N29" s="97">
        <f t="shared" si="1"/>
        <v>0</v>
      </c>
      <c r="O29" s="83">
        <f t="shared" si="2"/>
        <v>0</v>
      </c>
      <c r="P29" s="2" t="str">
        <f t="shared" si="3"/>
        <v/>
      </c>
      <c r="Q29" s="85" t="str">
        <f t="shared" si="4"/>
        <v/>
      </c>
      <c r="R29" s="86">
        <f t="shared" si="5"/>
        <v>0</v>
      </c>
      <c r="S29" s="87"/>
      <c r="T29" s="2"/>
    </row>
    <row r="30" spans="1:20">
      <c r="A30" s="72" t="str">
        <f t="shared" si="6"/>
        <v/>
      </c>
      <c r="B30" s="94"/>
      <c r="C30" s="95"/>
      <c r="D30" s="95"/>
      <c r="E30" s="95"/>
      <c r="F30" s="100"/>
      <c r="G30" s="76" t="str">
        <f t="shared" si="0"/>
        <v/>
      </c>
      <c r="H30" s="91" t="str">
        <f>IF(K30&lt;&gt;"",MAX(H29:H$113)+1,"")</f>
        <v/>
      </c>
      <c r="I30" s="98"/>
      <c r="J30" s="92" t="str">
        <f>IF(I30&lt;&gt;"",MAX(J29:J$113)+1,"")</f>
        <v/>
      </c>
      <c r="K30" s="79"/>
      <c r="L30" s="80"/>
      <c r="M30" s="81"/>
      <c r="N30" s="97">
        <f t="shared" si="1"/>
        <v>0</v>
      </c>
      <c r="O30" s="83">
        <f t="shared" si="2"/>
        <v>0</v>
      </c>
      <c r="P30" s="2" t="str">
        <f t="shared" si="3"/>
        <v/>
      </c>
      <c r="Q30" s="85" t="str">
        <f t="shared" si="4"/>
        <v/>
      </c>
      <c r="R30" s="86">
        <f t="shared" si="5"/>
        <v>0</v>
      </c>
      <c r="S30" s="87"/>
      <c r="T30" s="2"/>
    </row>
    <row r="31" spans="1:20">
      <c r="A31" s="72" t="str">
        <f t="shared" si="6"/>
        <v/>
      </c>
      <c r="B31" s="94"/>
      <c r="C31" s="95"/>
      <c r="D31" s="95"/>
      <c r="E31" s="95"/>
      <c r="F31" s="90"/>
      <c r="G31" s="76" t="str">
        <f t="shared" si="0"/>
        <v/>
      </c>
      <c r="H31" s="91" t="str">
        <f>IF(K31&lt;&gt;"",MAX(H30:H$113)+1,"")</f>
        <v/>
      </c>
      <c r="I31" s="88"/>
      <c r="J31" s="92" t="str">
        <f>IF(I31&lt;&gt;"",MAX(J30:J$113)+1,"")</f>
        <v/>
      </c>
      <c r="K31" s="79"/>
      <c r="L31" s="80"/>
      <c r="M31" s="81"/>
      <c r="N31" s="97">
        <f t="shared" si="1"/>
        <v>0</v>
      </c>
      <c r="O31" s="83">
        <f t="shared" si="2"/>
        <v>0</v>
      </c>
      <c r="P31" s="2" t="str">
        <f t="shared" si="3"/>
        <v/>
      </c>
      <c r="Q31" s="85" t="str">
        <f t="shared" si="4"/>
        <v/>
      </c>
      <c r="R31" s="86">
        <f t="shared" si="5"/>
        <v>0</v>
      </c>
      <c r="S31" s="87"/>
      <c r="T31" s="2"/>
    </row>
    <row r="32" spans="1:20">
      <c r="A32" s="72" t="str">
        <f t="shared" si="6"/>
        <v/>
      </c>
      <c r="B32" s="94"/>
      <c r="C32" s="95"/>
      <c r="D32" s="95"/>
      <c r="E32" s="95"/>
      <c r="F32" s="100"/>
      <c r="G32" s="76" t="str">
        <f t="shared" si="0"/>
        <v/>
      </c>
      <c r="H32" s="91" t="str">
        <f>IF(K32&lt;&gt;"",MAX(H31:H$113)+1,"")</f>
        <v/>
      </c>
      <c r="I32" s="98"/>
      <c r="J32" s="92" t="str">
        <f>IF(I32&lt;&gt;"",MAX(J31:J$113)+1,"")</f>
        <v/>
      </c>
      <c r="K32" s="79"/>
      <c r="L32" s="80"/>
      <c r="M32" s="81"/>
      <c r="N32" s="97">
        <f t="shared" si="1"/>
        <v>0</v>
      </c>
      <c r="O32" s="83">
        <f t="shared" si="2"/>
        <v>0</v>
      </c>
      <c r="P32" s="2" t="str">
        <f t="shared" si="3"/>
        <v/>
      </c>
      <c r="Q32" s="85" t="str">
        <f t="shared" si="4"/>
        <v/>
      </c>
      <c r="R32" s="86">
        <f t="shared" si="5"/>
        <v>0</v>
      </c>
      <c r="S32" s="87"/>
      <c r="T32" s="2"/>
    </row>
    <row r="33" spans="1:20">
      <c r="A33" s="72" t="str">
        <f t="shared" si="6"/>
        <v/>
      </c>
      <c r="B33" s="94"/>
      <c r="C33" s="95"/>
      <c r="D33" s="95"/>
      <c r="E33" s="95"/>
      <c r="F33" s="90"/>
      <c r="G33" s="76" t="str">
        <f t="shared" si="0"/>
        <v/>
      </c>
      <c r="H33" s="91" t="str">
        <f>IF(K33&lt;&gt;"",MAX(H32:H$113)+1,"")</f>
        <v/>
      </c>
      <c r="I33" s="88"/>
      <c r="J33" s="92" t="str">
        <f>IF(I33&lt;&gt;"",MAX(J32:J$113)+1,"")</f>
        <v/>
      </c>
      <c r="K33" s="79"/>
      <c r="L33" s="80"/>
      <c r="M33" s="81"/>
      <c r="N33" s="97">
        <f t="shared" si="1"/>
        <v>0</v>
      </c>
      <c r="O33" s="83">
        <f t="shared" si="2"/>
        <v>0</v>
      </c>
      <c r="P33" s="2" t="str">
        <f t="shared" si="3"/>
        <v/>
      </c>
      <c r="Q33" s="85" t="str">
        <f t="shared" si="4"/>
        <v/>
      </c>
      <c r="R33" s="86">
        <f t="shared" si="5"/>
        <v>0</v>
      </c>
      <c r="S33" s="87"/>
      <c r="T33" s="2"/>
    </row>
    <row r="34" spans="1:20">
      <c r="A34" s="72" t="str">
        <f t="shared" si="6"/>
        <v/>
      </c>
      <c r="B34" s="94"/>
      <c r="C34" s="95"/>
      <c r="D34" s="95"/>
      <c r="E34" s="95"/>
      <c r="F34" s="100"/>
      <c r="G34" s="76" t="str">
        <f t="shared" si="0"/>
        <v/>
      </c>
      <c r="H34" s="91" t="str">
        <f>IF(K34&lt;&gt;"",MAX(H33:H$113)+1,"")</f>
        <v/>
      </c>
      <c r="I34" s="98"/>
      <c r="J34" s="92" t="str">
        <f>IF(I34&lt;&gt;"",MAX(J33:J$113)+1,"")</f>
        <v/>
      </c>
      <c r="K34" s="79"/>
      <c r="L34" s="80"/>
      <c r="M34" s="81"/>
      <c r="N34" s="97">
        <f t="shared" si="1"/>
        <v>0</v>
      </c>
      <c r="O34" s="83">
        <f t="shared" si="2"/>
        <v>0</v>
      </c>
      <c r="P34" s="2" t="str">
        <f t="shared" si="3"/>
        <v/>
      </c>
      <c r="Q34" s="85" t="str">
        <f t="shared" si="4"/>
        <v/>
      </c>
      <c r="R34" s="86">
        <f t="shared" si="5"/>
        <v>0</v>
      </c>
      <c r="S34" s="87"/>
      <c r="T34" s="2"/>
    </row>
    <row r="35" spans="1:20">
      <c r="A35" s="72" t="str">
        <f t="shared" si="6"/>
        <v/>
      </c>
      <c r="B35" s="94"/>
      <c r="C35" s="95"/>
      <c r="D35" s="95"/>
      <c r="E35" s="95"/>
      <c r="F35" s="90"/>
      <c r="G35" s="76" t="str">
        <f t="shared" si="0"/>
        <v/>
      </c>
      <c r="H35" s="91" t="str">
        <f>IF(K35&lt;&gt;"",MAX(H34:H$113)+1,"")</f>
        <v/>
      </c>
      <c r="I35" s="88"/>
      <c r="J35" s="92" t="str">
        <f>IF(I35&lt;&gt;"",MAX(J34:J$113)+1,"")</f>
        <v/>
      </c>
      <c r="K35" s="79"/>
      <c r="L35" s="80"/>
      <c r="M35" s="81"/>
      <c r="N35" s="97">
        <f t="shared" si="1"/>
        <v>0</v>
      </c>
      <c r="O35" s="83">
        <f t="shared" si="2"/>
        <v>0</v>
      </c>
      <c r="P35" s="2" t="str">
        <f t="shared" si="3"/>
        <v/>
      </c>
      <c r="Q35" s="85" t="str">
        <f t="shared" si="4"/>
        <v/>
      </c>
      <c r="R35" s="86">
        <f t="shared" si="5"/>
        <v>0</v>
      </c>
      <c r="S35" s="87"/>
      <c r="T35" s="2"/>
    </row>
    <row r="36" spans="1:20">
      <c r="A36" s="72" t="str">
        <f t="shared" si="6"/>
        <v/>
      </c>
      <c r="B36" s="94"/>
      <c r="C36" s="95"/>
      <c r="D36" s="95"/>
      <c r="E36" s="95"/>
      <c r="F36" s="96"/>
      <c r="G36" s="76" t="str">
        <f t="shared" si="0"/>
        <v/>
      </c>
      <c r="H36" s="91" t="str">
        <f>IF(K36&lt;&gt;"",MAX(H35:H$113)+1,"")</f>
        <v/>
      </c>
      <c r="I36" s="94"/>
      <c r="J36" s="92" t="str">
        <f>IF(I36&lt;&gt;"",MAX(J35:J$113)+1,"")</f>
        <v/>
      </c>
      <c r="K36" s="79"/>
      <c r="L36" s="80"/>
      <c r="M36" s="81"/>
      <c r="N36" s="97">
        <f t="shared" si="1"/>
        <v>0</v>
      </c>
      <c r="O36" s="83">
        <f t="shared" si="2"/>
        <v>0</v>
      </c>
      <c r="P36" s="2" t="str">
        <f t="shared" si="3"/>
        <v/>
      </c>
      <c r="Q36" s="85" t="str">
        <f t="shared" si="4"/>
        <v/>
      </c>
      <c r="R36" s="86">
        <f t="shared" si="5"/>
        <v>0</v>
      </c>
      <c r="S36" s="87"/>
      <c r="T36" s="2"/>
    </row>
    <row r="37" spans="1:20">
      <c r="A37" s="72" t="str">
        <f t="shared" si="6"/>
        <v/>
      </c>
      <c r="B37" s="94"/>
      <c r="C37" s="95"/>
      <c r="D37" s="95"/>
      <c r="E37" s="95"/>
      <c r="F37" s="96"/>
      <c r="G37" s="76" t="str">
        <f t="shared" si="0"/>
        <v/>
      </c>
      <c r="H37" s="91" t="str">
        <f>IF(K37&lt;&gt;"",MAX(H36:H$113)+1,"")</f>
        <v/>
      </c>
      <c r="I37" s="94"/>
      <c r="J37" s="92" t="str">
        <f>IF(I37&lt;&gt;"",MAX(J36:J$113)+1,"")</f>
        <v/>
      </c>
      <c r="K37" s="79"/>
      <c r="L37" s="80"/>
      <c r="M37" s="81"/>
      <c r="N37" s="97">
        <f t="shared" si="1"/>
        <v>0</v>
      </c>
      <c r="O37" s="83">
        <f t="shared" si="2"/>
        <v>0</v>
      </c>
      <c r="P37" s="2" t="str">
        <f t="shared" si="3"/>
        <v/>
      </c>
      <c r="Q37" s="85" t="str">
        <f t="shared" si="4"/>
        <v/>
      </c>
      <c r="R37" s="86">
        <f t="shared" si="5"/>
        <v>0</v>
      </c>
      <c r="S37" s="87"/>
      <c r="T37" s="2"/>
    </row>
    <row r="38" spans="1:20">
      <c r="A38" s="72" t="str">
        <f t="shared" si="6"/>
        <v/>
      </c>
      <c r="B38" s="94"/>
      <c r="C38" s="95"/>
      <c r="D38" s="95"/>
      <c r="E38" s="95"/>
      <c r="F38" s="96"/>
      <c r="G38" s="76" t="str">
        <f t="shared" si="0"/>
        <v/>
      </c>
      <c r="H38" s="91" t="str">
        <f>IF(K38&lt;&gt;"",MAX(H37:H$113)+1,"")</f>
        <v/>
      </c>
      <c r="I38" s="94"/>
      <c r="J38" s="92" t="str">
        <f>IF(I38&lt;&gt;"",MAX(J37:J$113)+1,"")</f>
        <v/>
      </c>
      <c r="K38" s="79"/>
      <c r="L38" s="80"/>
      <c r="M38" s="81"/>
      <c r="N38" s="97">
        <f t="shared" si="1"/>
        <v>0</v>
      </c>
      <c r="O38" s="83">
        <f t="shared" si="2"/>
        <v>0</v>
      </c>
      <c r="P38" s="2" t="str">
        <f t="shared" si="3"/>
        <v/>
      </c>
      <c r="Q38" s="85" t="str">
        <f t="shared" si="4"/>
        <v/>
      </c>
      <c r="R38" s="86">
        <f t="shared" si="5"/>
        <v>0</v>
      </c>
      <c r="S38" s="87"/>
      <c r="T38" s="2"/>
    </row>
    <row r="39" spans="1:20">
      <c r="A39" s="72" t="str">
        <f t="shared" si="6"/>
        <v/>
      </c>
      <c r="B39" s="94"/>
      <c r="C39" s="95"/>
      <c r="D39" s="95"/>
      <c r="E39" s="95"/>
      <c r="F39" s="96"/>
      <c r="G39" s="76" t="str">
        <f t="shared" si="0"/>
        <v/>
      </c>
      <c r="H39" s="91" t="str">
        <f>IF(K39&lt;&gt;"",MAX(H38:H$113)+1,"")</f>
        <v/>
      </c>
      <c r="I39" s="94"/>
      <c r="J39" s="92" t="str">
        <f>IF(I39&lt;&gt;"",MAX(J38:J$113)+1,"")</f>
        <v/>
      </c>
      <c r="K39" s="79"/>
      <c r="L39" s="80"/>
      <c r="M39" s="81"/>
      <c r="N39" s="97">
        <f t="shared" si="1"/>
        <v>0</v>
      </c>
      <c r="O39" s="83">
        <f t="shared" si="2"/>
        <v>0</v>
      </c>
      <c r="P39" s="2" t="str">
        <f t="shared" si="3"/>
        <v/>
      </c>
      <c r="Q39" s="85" t="str">
        <f t="shared" si="4"/>
        <v/>
      </c>
      <c r="R39" s="86">
        <f t="shared" si="5"/>
        <v>0</v>
      </c>
      <c r="S39" s="87"/>
      <c r="T39" s="2"/>
    </row>
    <row r="40" spans="1:20">
      <c r="A40" s="72" t="str">
        <f t="shared" si="6"/>
        <v/>
      </c>
      <c r="B40" s="94"/>
      <c r="C40" s="95"/>
      <c r="D40" s="95"/>
      <c r="E40" s="95"/>
      <c r="F40" s="96"/>
      <c r="G40" s="76" t="str">
        <f t="shared" si="0"/>
        <v/>
      </c>
      <c r="H40" s="91" t="str">
        <f>IF(K40&lt;&gt;"",MAX(H39:H$113)+1,"")</f>
        <v/>
      </c>
      <c r="I40" s="94"/>
      <c r="J40" s="92" t="str">
        <f>IF(I40&lt;&gt;"",MAX(J39:J$113)+1,"")</f>
        <v/>
      </c>
      <c r="K40" s="79"/>
      <c r="L40" s="80"/>
      <c r="M40" s="81"/>
      <c r="N40" s="97">
        <f t="shared" si="1"/>
        <v>0</v>
      </c>
      <c r="O40" s="83">
        <f t="shared" si="2"/>
        <v>0</v>
      </c>
      <c r="P40" s="2" t="str">
        <f t="shared" si="3"/>
        <v/>
      </c>
      <c r="Q40" s="85" t="str">
        <f t="shared" si="4"/>
        <v/>
      </c>
      <c r="R40" s="86">
        <f t="shared" si="5"/>
        <v>0</v>
      </c>
      <c r="S40" s="87"/>
      <c r="T40" s="2"/>
    </row>
    <row r="41" spans="1:20">
      <c r="A41" s="72" t="str">
        <f t="shared" si="6"/>
        <v/>
      </c>
      <c r="B41" s="94"/>
      <c r="C41" s="95"/>
      <c r="D41" s="95"/>
      <c r="E41" s="95"/>
      <c r="F41" s="96"/>
      <c r="G41" s="76" t="str">
        <f t="shared" si="0"/>
        <v/>
      </c>
      <c r="H41" s="91" t="str">
        <f>IF(K41&lt;&gt;"",MAX(H40:H$113)+1,"")</f>
        <v/>
      </c>
      <c r="I41" s="94"/>
      <c r="J41" s="92" t="str">
        <f>IF(I41&lt;&gt;"",MAX(J40:J$113)+1,"")</f>
        <v/>
      </c>
      <c r="K41" s="79"/>
      <c r="L41" s="80"/>
      <c r="M41" s="81"/>
      <c r="N41" s="97">
        <f t="shared" si="1"/>
        <v>0</v>
      </c>
      <c r="O41" s="83">
        <f t="shared" si="2"/>
        <v>0</v>
      </c>
      <c r="P41" s="2" t="str">
        <f t="shared" si="3"/>
        <v/>
      </c>
      <c r="Q41" s="85" t="str">
        <f t="shared" si="4"/>
        <v/>
      </c>
      <c r="R41" s="86">
        <f t="shared" si="5"/>
        <v>0</v>
      </c>
      <c r="S41" s="87"/>
      <c r="T41" s="2"/>
    </row>
    <row r="42" spans="1:20">
      <c r="A42" s="72" t="str">
        <f t="shared" si="6"/>
        <v/>
      </c>
      <c r="B42" s="94"/>
      <c r="C42" s="95"/>
      <c r="D42" s="95"/>
      <c r="E42" s="95"/>
      <c r="F42" s="96"/>
      <c r="G42" s="76" t="str">
        <f t="shared" si="0"/>
        <v/>
      </c>
      <c r="H42" s="91" t="str">
        <f>IF(K42&lt;&gt;"",MAX(H41:H$113)+1,"")</f>
        <v/>
      </c>
      <c r="I42" s="94"/>
      <c r="J42" s="92" t="str">
        <f>IF(I42&lt;&gt;"",MAX(J41:J$113)+1,"")</f>
        <v/>
      </c>
      <c r="K42" s="79"/>
      <c r="L42" s="80"/>
      <c r="M42" s="81"/>
      <c r="N42" s="97">
        <f t="shared" si="1"/>
        <v>0</v>
      </c>
      <c r="O42" s="83">
        <f t="shared" si="2"/>
        <v>0</v>
      </c>
      <c r="P42" s="2" t="str">
        <f t="shared" si="3"/>
        <v/>
      </c>
      <c r="Q42" s="85" t="str">
        <f t="shared" si="4"/>
        <v/>
      </c>
      <c r="R42" s="86">
        <f t="shared" si="5"/>
        <v>0</v>
      </c>
      <c r="S42" s="87"/>
      <c r="T42" s="2"/>
    </row>
    <row r="43" spans="1:20">
      <c r="A43" s="72" t="str">
        <f t="shared" si="6"/>
        <v/>
      </c>
      <c r="B43" s="94"/>
      <c r="C43" s="95"/>
      <c r="D43" s="95"/>
      <c r="E43" s="95"/>
      <c r="F43" s="96"/>
      <c r="G43" s="76" t="str">
        <f t="shared" si="0"/>
        <v/>
      </c>
      <c r="H43" s="91" t="str">
        <f>IF(K43&lt;&gt;"",MAX(H42:H$113)+1,"")</f>
        <v/>
      </c>
      <c r="I43" s="94"/>
      <c r="J43" s="92" t="str">
        <f>IF(I43&lt;&gt;"",MAX(J42:J$113)+1,"")</f>
        <v/>
      </c>
      <c r="K43" s="79"/>
      <c r="L43" s="80"/>
      <c r="M43" s="81"/>
      <c r="N43" s="97">
        <f t="shared" si="1"/>
        <v>0</v>
      </c>
      <c r="O43" s="83">
        <f t="shared" si="2"/>
        <v>0</v>
      </c>
      <c r="P43" s="2" t="str">
        <f t="shared" si="3"/>
        <v/>
      </c>
      <c r="Q43" s="85" t="str">
        <f t="shared" si="4"/>
        <v/>
      </c>
      <c r="R43" s="86">
        <f t="shared" si="5"/>
        <v>0</v>
      </c>
      <c r="S43" s="87"/>
      <c r="T43" s="2"/>
    </row>
    <row r="44" spans="1:20">
      <c r="A44" s="72" t="str">
        <f t="shared" si="6"/>
        <v/>
      </c>
      <c r="B44" s="94"/>
      <c r="C44" s="95"/>
      <c r="D44" s="95"/>
      <c r="E44" s="95"/>
      <c r="F44" s="96"/>
      <c r="G44" s="76" t="str">
        <f t="shared" si="0"/>
        <v/>
      </c>
      <c r="H44" s="91" t="str">
        <f>IF(K44&lt;&gt;"",MAX(H43:H$113)+1,"")</f>
        <v/>
      </c>
      <c r="I44" s="94"/>
      <c r="J44" s="92" t="str">
        <f>IF(I44&lt;&gt;"",MAX(J43:J$113)+1,"")</f>
        <v/>
      </c>
      <c r="K44" s="79"/>
      <c r="L44" s="80"/>
      <c r="M44" s="81"/>
      <c r="N44" s="97">
        <f t="shared" si="1"/>
        <v>0</v>
      </c>
      <c r="O44" s="83">
        <f t="shared" ref="O44:O74" si="7">IFERROR(IF(F44="",(SUM(K44:L44)*$K$192/100)+(1.3*N44/100),IF(F44&lt;&gt;"",((G44*$K$193)+$K$192)*SUM(K44:L44)/100+($K$192*N44)/100,)),"")</f>
        <v>0</v>
      </c>
      <c r="P44" s="2" t="str">
        <f t="shared" si="3"/>
        <v/>
      </c>
      <c r="Q44" s="85" t="str">
        <f t="shared" si="4"/>
        <v/>
      </c>
      <c r="R44" s="86">
        <f t="shared" si="5"/>
        <v>0</v>
      </c>
      <c r="S44" s="87"/>
      <c r="T44" s="2"/>
    </row>
    <row r="45" spans="1:20">
      <c r="A45" s="72" t="str">
        <f t="shared" si="6"/>
        <v/>
      </c>
      <c r="B45" s="94"/>
      <c r="C45" s="95"/>
      <c r="D45" s="95"/>
      <c r="E45" s="95"/>
      <c r="F45" s="96"/>
      <c r="G45" s="76" t="str">
        <f t="shared" si="0"/>
        <v/>
      </c>
      <c r="H45" s="91" t="str">
        <f>IF(K45&lt;&gt;"",MAX(H44:H$113)+1,"")</f>
        <v/>
      </c>
      <c r="I45" s="94"/>
      <c r="J45" s="92" t="str">
        <f>IF(I45&lt;&gt;"",MAX(J44:J$113)+1,"")</f>
        <v/>
      </c>
      <c r="K45" s="79"/>
      <c r="L45" s="80"/>
      <c r="M45" s="81"/>
      <c r="N45" s="97">
        <f t="shared" si="1"/>
        <v>0</v>
      </c>
      <c r="O45" s="83">
        <f t="shared" si="7"/>
        <v>0</v>
      </c>
      <c r="P45" s="2" t="str">
        <f t="shared" si="3"/>
        <v/>
      </c>
      <c r="Q45" s="85" t="str">
        <f t="shared" si="4"/>
        <v/>
      </c>
      <c r="R45" s="86">
        <f t="shared" si="5"/>
        <v>0</v>
      </c>
      <c r="S45" s="87"/>
      <c r="T45" s="2"/>
    </row>
    <row r="46" spans="1:20">
      <c r="A46" s="72" t="str">
        <f t="shared" si="6"/>
        <v/>
      </c>
      <c r="B46" s="94"/>
      <c r="C46" s="95"/>
      <c r="D46" s="95"/>
      <c r="E46" s="95"/>
      <c r="F46" s="96"/>
      <c r="G46" s="76" t="str">
        <f t="shared" si="0"/>
        <v/>
      </c>
      <c r="H46" s="91" t="str">
        <f>IF(K46&lt;&gt;"",MAX(H45:H$113)+1,"")</f>
        <v/>
      </c>
      <c r="I46" s="94"/>
      <c r="J46" s="92" t="str">
        <f>IF(I46&lt;&gt;"",MAX(J45:J$113)+1,"")</f>
        <v/>
      </c>
      <c r="K46" s="79"/>
      <c r="L46" s="80"/>
      <c r="M46" s="81"/>
      <c r="N46" s="97">
        <f t="shared" si="1"/>
        <v>0</v>
      </c>
      <c r="O46" s="83">
        <f t="shared" si="7"/>
        <v>0</v>
      </c>
      <c r="P46" s="2" t="str">
        <f t="shared" si="3"/>
        <v/>
      </c>
      <c r="Q46" s="85" t="str">
        <f t="shared" si="4"/>
        <v/>
      </c>
      <c r="R46" s="86">
        <f t="shared" si="5"/>
        <v>0</v>
      </c>
      <c r="S46" s="87"/>
      <c r="T46" s="2"/>
    </row>
    <row r="47" spans="1:20">
      <c r="A47" s="72" t="str">
        <f t="shared" si="6"/>
        <v/>
      </c>
      <c r="B47" s="94"/>
      <c r="C47" s="95"/>
      <c r="D47" s="95"/>
      <c r="E47" s="95"/>
      <c r="F47" s="96"/>
      <c r="G47" s="76" t="str">
        <f t="shared" si="0"/>
        <v/>
      </c>
      <c r="H47" s="91" t="str">
        <f>IF(K47&lt;&gt;"",MAX(H46:H$113)+1,"")</f>
        <v/>
      </c>
      <c r="I47" s="94"/>
      <c r="J47" s="92" t="str">
        <f>IF(I47&lt;&gt;"",MAX(J46:J$113)+1,"")</f>
        <v/>
      </c>
      <c r="K47" s="79"/>
      <c r="L47" s="80"/>
      <c r="M47" s="81"/>
      <c r="N47" s="97">
        <f t="shared" si="1"/>
        <v>0</v>
      </c>
      <c r="O47" s="83">
        <f t="shared" si="7"/>
        <v>0</v>
      </c>
      <c r="P47" s="2" t="str">
        <f t="shared" si="3"/>
        <v/>
      </c>
      <c r="Q47" s="85" t="str">
        <f t="shared" si="4"/>
        <v/>
      </c>
      <c r="R47" s="86">
        <f t="shared" si="5"/>
        <v>0</v>
      </c>
      <c r="S47" s="87"/>
      <c r="T47" s="2"/>
    </row>
    <row r="48" spans="1:20">
      <c r="A48" s="72" t="str">
        <f t="shared" si="6"/>
        <v/>
      </c>
      <c r="B48" s="94"/>
      <c r="C48" s="95"/>
      <c r="D48" s="95"/>
      <c r="E48" s="95"/>
      <c r="F48" s="96"/>
      <c r="G48" s="76" t="str">
        <f t="shared" si="0"/>
        <v/>
      </c>
      <c r="H48" s="91" t="str">
        <f>IF(K48&lt;&gt;"",MAX(H47:H$113)+1,"")</f>
        <v/>
      </c>
      <c r="I48" s="94"/>
      <c r="J48" s="92" t="str">
        <f>IF(I48&lt;&gt;"",MAX(J47:J$113)+1,"")</f>
        <v/>
      </c>
      <c r="K48" s="79"/>
      <c r="L48" s="80"/>
      <c r="M48" s="81"/>
      <c r="N48" s="97">
        <f t="shared" si="1"/>
        <v>0</v>
      </c>
      <c r="O48" s="83">
        <f t="shared" si="7"/>
        <v>0</v>
      </c>
      <c r="P48" s="2" t="str">
        <f t="shared" si="3"/>
        <v/>
      </c>
      <c r="Q48" s="85" t="str">
        <f t="shared" si="4"/>
        <v/>
      </c>
      <c r="R48" s="86">
        <f t="shared" si="5"/>
        <v>0</v>
      </c>
      <c r="S48" s="87"/>
      <c r="T48" s="2"/>
    </row>
    <row r="49" spans="1:20">
      <c r="A49" s="72" t="str">
        <f t="shared" si="6"/>
        <v/>
      </c>
      <c r="B49" s="94"/>
      <c r="C49" s="95"/>
      <c r="D49" s="95"/>
      <c r="E49" s="95"/>
      <c r="F49" s="96"/>
      <c r="G49" s="76" t="str">
        <f t="shared" si="0"/>
        <v/>
      </c>
      <c r="H49" s="91" t="str">
        <f>IF(K49&lt;&gt;"",MAX(H48:H$113)+1,"")</f>
        <v/>
      </c>
      <c r="I49" s="94"/>
      <c r="J49" s="92" t="str">
        <f>IF(I49&lt;&gt;"",MAX(J48:J$113)+1,"")</f>
        <v/>
      </c>
      <c r="K49" s="79"/>
      <c r="L49" s="80"/>
      <c r="M49" s="81"/>
      <c r="N49" s="97">
        <f t="shared" si="1"/>
        <v>0</v>
      </c>
      <c r="O49" s="83">
        <f t="shared" si="7"/>
        <v>0</v>
      </c>
      <c r="P49" s="2" t="str">
        <f t="shared" si="3"/>
        <v/>
      </c>
      <c r="Q49" s="85" t="str">
        <f t="shared" si="4"/>
        <v/>
      </c>
      <c r="R49" s="86">
        <f t="shared" si="5"/>
        <v>0</v>
      </c>
      <c r="S49" s="87"/>
      <c r="T49" s="2"/>
    </row>
    <row r="50" spans="1:20">
      <c r="A50" s="72" t="str">
        <f t="shared" si="6"/>
        <v/>
      </c>
      <c r="B50" s="94"/>
      <c r="C50" s="95"/>
      <c r="D50" s="95"/>
      <c r="E50" s="95"/>
      <c r="F50" s="96"/>
      <c r="G50" s="76" t="str">
        <f t="shared" si="0"/>
        <v/>
      </c>
      <c r="H50" s="91" t="str">
        <f>IF(K50&lt;&gt;"",MAX(H49:H$113)+1,"")</f>
        <v/>
      </c>
      <c r="I50" s="94"/>
      <c r="J50" s="92" t="str">
        <f>IF(I50&lt;&gt;"",MAX(J49:J$113)+1,"")</f>
        <v/>
      </c>
      <c r="K50" s="79"/>
      <c r="L50" s="80"/>
      <c r="M50" s="81"/>
      <c r="N50" s="97">
        <f t="shared" si="1"/>
        <v>0</v>
      </c>
      <c r="O50" s="83">
        <f t="shared" si="7"/>
        <v>0</v>
      </c>
      <c r="P50" s="2" t="str">
        <f t="shared" si="3"/>
        <v/>
      </c>
      <c r="Q50" s="85" t="str">
        <f t="shared" si="4"/>
        <v/>
      </c>
      <c r="R50" s="86">
        <f t="shared" si="5"/>
        <v>0</v>
      </c>
      <c r="S50" s="87"/>
      <c r="T50" s="2"/>
    </row>
    <row r="51" spans="1:20">
      <c r="A51" s="72" t="str">
        <f t="shared" si="6"/>
        <v/>
      </c>
      <c r="B51" s="94"/>
      <c r="C51" s="95"/>
      <c r="D51" s="95"/>
      <c r="E51" s="95"/>
      <c r="F51" s="96"/>
      <c r="G51" s="76" t="str">
        <f t="shared" si="0"/>
        <v/>
      </c>
      <c r="H51" s="91" t="str">
        <f>IF(K51&lt;&gt;"",MAX(H50:H$113)+1,"")</f>
        <v/>
      </c>
      <c r="I51" s="94"/>
      <c r="J51" s="92" t="str">
        <f>IF(I51&lt;&gt;"",MAX(J50:J$113)+1,"")</f>
        <v/>
      </c>
      <c r="K51" s="79"/>
      <c r="L51" s="80"/>
      <c r="M51" s="81"/>
      <c r="N51" s="97">
        <f t="shared" si="1"/>
        <v>0</v>
      </c>
      <c r="O51" s="83">
        <f t="shared" si="7"/>
        <v>0</v>
      </c>
      <c r="P51" s="2" t="str">
        <f t="shared" si="3"/>
        <v/>
      </c>
      <c r="Q51" s="85" t="str">
        <f t="shared" si="4"/>
        <v/>
      </c>
      <c r="R51" s="86">
        <f t="shared" si="5"/>
        <v>0</v>
      </c>
      <c r="S51" s="87"/>
      <c r="T51" s="2"/>
    </row>
    <row r="52" spans="1:20">
      <c r="A52" s="72" t="str">
        <f t="shared" si="6"/>
        <v/>
      </c>
      <c r="B52" s="94"/>
      <c r="C52" s="95"/>
      <c r="D52" s="95"/>
      <c r="E52" s="95"/>
      <c r="F52" s="96"/>
      <c r="G52" s="76" t="str">
        <f t="shared" si="0"/>
        <v/>
      </c>
      <c r="H52" s="91" t="str">
        <f>IF(K52&lt;&gt;"",MAX(H51:H$113)+1,"")</f>
        <v/>
      </c>
      <c r="I52" s="94"/>
      <c r="J52" s="92" t="str">
        <f>IF(I52&lt;&gt;"",MAX(J51:J$113)+1,"")</f>
        <v/>
      </c>
      <c r="K52" s="79"/>
      <c r="L52" s="80"/>
      <c r="M52" s="81"/>
      <c r="N52" s="97">
        <f t="shared" si="1"/>
        <v>0</v>
      </c>
      <c r="O52" s="83">
        <f t="shared" si="7"/>
        <v>0</v>
      </c>
      <c r="P52" s="2" t="str">
        <f t="shared" si="3"/>
        <v/>
      </c>
      <c r="Q52" s="85" t="str">
        <f t="shared" si="4"/>
        <v/>
      </c>
      <c r="R52" s="86">
        <f t="shared" si="5"/>
        <v>0</v>
      </c>
      <c r="S52" s="87"/>
      <c r="T52" s="2"/>
    </row>
    <row r="53" spans="1:20">
      <c r="A53" s="72" t="str">
        <f t="shared" si="6"/>
        <v/>
      </c>
      <c r="B53" s="94"/>
      <c r="C53" s="95"/>
      <c r="D53" s="95"/>
      <c r="E53" s="95"/>
      <c r="F53" s="96"/>
      <c r="G53" s="76" t="str">
        <f t="shared" si="0"/>
        <v/>
      </c>
      <c r="H53" s="91" t="str">
        <f>IF(K53&lt;&gt;"",MAX(H52:H$113)+1,"")</f>
        <v/>
      </c>
      <c r="I53" s="94"/>
      <c r="J53" s="92" t="str">
        <f>IF(I53&lt;&gt;"",MAX(J52:J$113)+1,"")</f>
        <v/>
      </c>
      <c r="K53" s="79"/>
      <c r="L53" s="80"/>
      <c r="M53" s="81"/>
      <c r="N53" s="97">
        <f t="shared" si="1"/>
        <v>0</v>
      </c>
      <c r="O53" s="83">
        <f t="shared" si="7"/>
        <v>0</v>
      </c>
      <c r="P53" s="2" t="str">
        <f t="shared" si="3"/>
        <v/>
      </c>
      <c r="Q53" s="85" t="str">
        <f t="shared" si="4"/>
        <v/>
      </c>
      <c r="R53" s="86">
        <f t="shared" si="5"/>
        <v>0</v>
      </c>
      <c r="S53" s="87"/>
      <c r="T53" s="2"/>
    </row>
    <row r="54" spans="1:20">
      <c r="A54" s="72" t="str">
        <f t="shared" si="6"/>
        <v/>
      </c>
      <c r="B54" s="94"/>
      <c r="C54" s="95"/>
      <c r="D54" s="95"/>
      <c r="E54" s="95"/>
      <c r="F54" s="96"/>
      <c r="G54" s="76" t="str">
        <f t="shared" si="0"/>
        <v/>
      </c>
      <c r="H54" s="91" t="str">
        <f>IF(K54&lt;&gt;"",MAX(H53:H$113)+1,"")</f>
        <v/>
      </c>
      <c r="I54" s="94"/>
      <c r="J54" s="92" t="str">
        <f>IF(I54&lt;&gt;"",MAX(J53:J$113)+1,"")</f>
        <v/>
      </c>
      <c r="K54" s="79"/>
      <c r="L54" s="80"/>
      <c r="M54" s="81"/>
      <c r="N54" s="97">
        <f t="shared" si="1"/>
        <v>0</v>
      </c>
      <c r="O54" s="83">
        <f t="shared" si="7"/>
        <v>0</v>
      </c>
      <c r="P54" s="2" t="str">
        <f t="shared" si="3"/>
        <v/>
      </c>
      <c r="Q54" s="85" t="str">
        <f t="shared" si="4"/>
        <v/>
      </c>
      <c r="R54" s="86">
        <f t="shared" si="5"/>
        <v>0</v>
      </c>
      <c r="S54" s="87"/>
      <c r="T54" s="2"/>
    </row>
    <row r="55" spans="1:20">
      <c r="A55" s="72" t="str">
        <f t="shared" si="6"/>
        <v/>
      </c>
      <c r="B55" s="94"/>
      <c r="C55" s="95"/>
      <c r="D55" s="95"/>
      <c r="E55" s="95"/>
      <c r="F55" s="96"/>
      <c r="G55" s="76" t="str">
        <f t="shared" si="0"/>
        <v/>
      </c>
      <c r="H55" s="91" t="str">
        <f>IF(K55&lt;&gt;"",MAX(H54:H$113)+1,"")</f>
        <v/>
      </c>
      <c r="I55" s="94"/>
      <c r="J55" s="92" t="str">
        <f>IF(I55&lt;&gt;"",MAX(J54:J$113)+1,"")</f>
        <v/>
      </c>
      <c r="K55" s="79"/>
      <c r="L55" s="80"/>
      <c r="M55" s="81"/>
      <c r="N55" s="97">
        <f t="shared" si="1"/>
        <v>0</v>
      </c>
      <c r="O55" s="83">
        <f t="shared" si="7"/>
        <v>0</v>
      </c>
      <c r="P55" s="2" t="str">
        <f t="shared" si="3"/>
        <v/>
      </c>
      <c r="Q55" s="85" t="str">
        <f t="shared" si="4"/>
        <v/>
      </c>
      <c r="R55" s="86">
        <f t="shared" si="5"/>
        <v>0</v>
      </c>
      <c r="S55" s="87"/>
      <c r="T55" s="2"/>
    </row>
    <row r="56" spans="1:20">
      <c r="A56" s="72" t="str">
        <f t="shared" si="6"/>
        <v/>
      </c>
      <c r="B56" s="94"/>
      <c r="C56" s="95"/>
      <c r="D56" s="95"/>
      <c r="E56" s="95"/>
      <c r="F56" s="96"/>
      <c r="G56" s="76" t="str">
        <f t="shared" si="0"/>
        <v/>
      </c>
      <c r="H56" s="91" t="str">
        <f>IF(K56&lt;&gt;"",MAX(H55:H$113)+1,"")</f>
        <v/>
      </c>
      <c r="I56" s="94"/>
      <c r="J56" s="92" t="str">
        <f>IF(I56&lt;&gt;"",MAX(J55:J$113)+1,"")</f>
        <v/>
      </c>
      <c r="K56" s="79"/>
      <c r="L56" s="80"/>
      <c r="M56" s="81"/>
      <c r="N56" s="97">
        <f t="shared" si="1"/>
        <v>0</v>
      </c>
      <c r="O56" s="83">
        <f t="shared" si="7"/>
        <v>0</v>
      </c>
      <c r="P56" s="2" t="str">
        <f t="shared" si="3"/>
        <v/>
      </c>
      <c r="Q56" s="85" t="str">
        <f t="shared" si="4"/>
        <v/>
      </c>
      <c r="R56" s="86">
        <f t="shared" si="5"/>
        <v>0</v>
      </c>
      <c r="S56" s="87"/>
      <c r="T56" s="2"/>
    </row>
    <row r="57" spans="1:20">
      <c r="A57" s="72" t="str">
        <f t="shared" si="6"/>
        <v/>
      </c>
      <c r="B57" s="94"/>
      <c r="C57" s="95"/>
      <c r="D57" s="95"/>
      <c r="E57" s="95"/>
      <c r="F57" s="96"/>
      <c r="G57" s="76" t="str">
        <f t="shared" si="0"/>
        <v/>
      </c>
      <c r="H57" s="91" t="str">
        <f>IF(K57&lt;&gt;"",MAX(H56:H$113)+1,"")</f>
        <v/>
      </c>
      <c r="I57" s="94"/>
      <c r="J57" s="92" t="str">
        <f>IF(I57&lt;&gt;"",MAX(J56:J$113)+1,"")</f>
        <v/>
      </c>
      <c r="K57" s="79"/>
      <c r="L57" s="80"/>
      <c r="M57" s="81"/>
      <c r="N57" s="97">
        <f t="shared" si="1"/>
        <v>0</v>
      </c>
      <c r="O57" s="83">
        <f t="shared" si="7"/>
        <v>0</v>
      </c>
      <c r="P57" s="2" t="str">
        <f t="shared" si="3"/>
        <v/>
      </c>
      <c r="Q57" s="85" t="str">
        <f t="shared" si="4"/>
        <v/>
      </c>
      <c r="R57" s="86">
        <f t="shared" si="5"/>
        <v>0</v>
      </c>
      <c r="S57" s="87"/>
      <c r="T57" s="2"/>
    </row>
    <row r="58" spans="1:20">
      <c r="A58" s="72" t="str">
        <f t="shared" si="6"/>
        <v/>
      </c>
      <c r="B58" s="94"/>
      <c r="C58" s="95"/>
      <c r="D58" s="95"/>
      <c r="E58" s="95"/>
      <c r="F58" s="96"/>
      <c r="G58" s="76" t="str">
        <f t="shared" si="0"/>
        <v/>
      </c>
      <c r="H58" s="91" t="str">
        <f>IF(K58&lt;&gt;"",MAX(H57:H$113)+1,"")</f>
        <v/>
      </c>
      <c r="I58" s="94"/>
      <c r="J58" s="92" t="str">
        <f>IF(I58&lt;&gt;"",MAX(J57:J$113)+1,"")</f>
        <v/>
      </c>
      <c r="K58" s="79"/>
      <c r="L58" s="80"/>
      <c r="M58" s="81"/>
      <c r="N58" s="97">
        <f t="shared" si="1"/>
        <v>0</v>
      </c>
      <c r="O58" s="83">
        <f t="shared" si="7"/>
        <v>0</v>
      </c>
      <c r="P58" s="2" t="str">
        <f t="shared" si="3"/>
        <v/>
      </c>
      <c r="Q58" s="85" t="str">
        <f t="shared" si="4"/>
        <v/>
      </c>
      <c r="R58" s="86">
        <f t="shared" si="5"/>
        <v>0</v>
      </c>
      <c r="S58" s="87"/>
      <c r="T58" s="2"/>
    </row>
    <row r="59" spans="1:20">
      <c r="A59" s="72" t="str">
        <f t="shared" si="6"/>
        <v/>
      </c>
      <c r="B59" s="94"/>
      <c r="C59" s="95"/>
      <c r="D59" s="95"/>
      <c r="E59" s="95"/>
      <c r="F59" s="96"/>
      <c r="G59" s="76" t="str">
        <f t="shared" si="0"/>
        <v/>
      </c>
      <c r="H59" s="91" t="str">
        <f>IF(K59&lt;&gt;"",MAX(H58:H$113)+1,"")</f>
        <v/>
      </c>
      <c r="I59" s="94"/>
      <c r="J59" s="92" t="str">
        <f>IF(I59&lt;&gt;"",MAX(J58:J$113)+1,"")</f>
        <v/>
      </c>
      <c r="K59" s="79"/>
      <c r="L59" s="80"/>
      <c r="M59" s="81"/>
      <c r="N59" s="97">
        <f t="shared" si="1"/>
        <v>0</v>
      </c>
      <c r="O59" s="83">
        <f t="shared" si="7"/>
        <v>0</v>
      </c>
      <c r="P59" s="2" t="str">
        <f t="shared" si="3"/>
        <v/>
      </c>
      <c r="Q59" s="85" t="str">
        <f t="shared" si="4"/>
        <v/>
      </c>
      <c r="R59" s="86">
        <f t="shared" si="5"/>
        <v>0</v>
      </c>
      <c r="S59" s="87"/>
      <c r="T59" s="2"/>
    </row>
    <row r="60" spans="1:20">
      <c r="A60" s="72" t="str">
        <f t="shared" si="6"/>
        <v/>
      </c>
      <c r="B60" s="94"/>
      <c r="C60" s="95"/>
      <c r="D60" s="95"/>
      <c r="E60" s="95"/>
      <c r="F60" s="96"/>
      <c r="G60" s="76" t="str">
        <f t="shared" si="0"/>
        <v/>
      </c>
      <c r="H60" s="91" t="str">
        <f>IF(K60&lt;&gt;"",MAX(H59:H$113)+1,"")</f>
        <v/>
      </c>
      <c r="I60" s="94"/>
      <c r="J60" s="92" t="str">
        <f>IF(I60&lt;&gt;"",MAX(J59:J$113)+1,"")</f>
        <v/>
      </c>
      <c r="K60" s="79"/>
      <c r="L60" s="80"/>
      <c r="M60" s="81"/>
      <c r="N60" s="97">
        <f t="shared" si="1"/>
        <v>0</v>
      </c>
      <c r="O60" s="83">
        <f t="shared" si="7"/>
        <v>0</v>
      </c>
      <c r="P60" s="2" t="str">
        <f t="shared" si="3"/>
        <v/>
      </c>
      <c r="Q60" s="85" t="str">
        <f t="shared" si="4"/>
        <v/>
      </c>
      <c r="R60" s="86">
        <f t="shared" si="5"/>
        <v>0</v>
      </c>
      <c r="S60" s="87"/>
      <c r="T60" s="2"/>
    </row>
    <row r="61" spans="1:20">
      <c r="A61" s="72" t="str">
        <f t="shared" si="6"/>
        <v/>
      </c>
      <c r="B61" s="94"/>
      <c r="C61" s="95"/>
      <c r="D61" s="95"/>
      <c r="E61" s="95"/>
      <c r="F61" s="96"/>
      <c r="G61" s="76" t="str">
        <f t="shared" si="0"/>
        <v/>
      </c>
      <c r="H61" s="91" t="str">
        <f>IF(K61&lt;&gt;"",MAX(H60:H$113)+1,"")</f>
        <v/>
      </c>
      <c r="I61" s="94"/>
      <c r="J61" s="92" t="str">
        <f>IF(I61&lt;&gt;"",MAX(J60:J$113)+1,"")</f>
        <v/>
      </c>
      <c r="K61" s="79"/>
      <c r="L61" s="80"/>
      <c r="M61" s="81"/>
      <c r="N61" s="97">
        <f t="shared" si="1"/>
        <v>0</v>
      </c>
      <c r="O61" s="83">
        <f t="shared" si="7"/>
        <v>0</v>
      </c>
      <c r="P61" s="2" t="str">
        <f t="shared" si="3"/>
        <v/>
      </c>
      <c r="Q61" s="85" t="str">
        <f t="shared" si="4"/>
        <v/>
      </c>
      <c r="R61" s="86">
        <f t="shared" si="5"/>
        <v>0</v>
      </c>
      <c r="S61" s="87"/>
      <c r="T61" s="2"/>
    </row>
    <row r="62" spans="1:20">
      <c r="A62" s="72" t="str">
        <f t="shared" si="6"/>
        <v/>
      </c>
      <c r="B62" s="94"/>
      <c r="C62" s="95"/>
      <c r="D62" s="95"/>
      <c r="E62" s="95"/>
      <c r="F62" s="96"/>
      <c r="G62" s="76" t="str">
        <f t="shared" si="0"/>
        <v/>
      </c>
      <c r="H62" s="91" t="str">
        <f>IF(K62&lt;&gt;"",MAX(H61:H$113)+1,"")</f>
        <v/>
      </c>
      <c r="I62" s="94"/>
      <c r="J62" s="92" t="str">
        <f>IF(I62&lt;&gt;"",MAX(J61:J$113)+1,"")</f>
        <v/>
      </c>
      <c r="K62" s="79"/>
      <c r="L62" s="80"/>
      <c r="M62" s="81"/>
      <c r="N62" s="97">
        <f t="shared" si="1"/>
        <v>0</v>
      </c>
      <c r="O62" s="83">
        <f t="shared" si="7"/>
        <v>0</v>
      </c>
      <c r="P62" s="2" t="str">
        <f t="shared" si="3"/>
        <v/>
      </c>
      <c r="Q62" s="85" t="str">
        <f t="shared" si="4"/>
        <v/>
      </c>
      <c r="R62" s="86">
        <f t="shared" si="5"/>
        <v>0</v>
      </c>
      <c r="S62" s="87"/>
      <c r="T62" s="2"/>
    </row>
    <row r="63" spans="1:20">
      <c r="A63" s="72" t="str">
        <f t="shared" si="6"/>
        <v/>
      </c>
      <c r="B63" s="94"/>
      <c r="C63" s="95"/>
      <c r="D63" s="95"/>
      <c r="E63" s="95"/>
      <c r="F63" s="96"/>
      <c r="G63" s="76" t="str">
        <f t="shared" si="0"/>
        <v/>
      </c>
      <c r="H63" s="91" t="str">
        <f>IF(K63&lt;&gt;"",MAX(H62:H$113)+1,"")</f>
        <v/>
      </c>
      <c r="I63" s="94"/>
      <c r="J63" s="92" t="str">
        <f>IF(I63&lt;&gt;"",MAX(J62:J$113)+1,"")</f>
        <v/>
      </c>
      <c r="K63" s="79"/>
      <c r="L63" s="80"/>
      <c r="M63" s="81"/>
      <c r="N63" s="97">
        <f t="shared" si="1"/>
        <v>0</v>
      </c>
      <c r="O63" s="83">
        <f t="shared" si="7"/>
        <v>0</v>
      </c>
      <c r="P63" s="2" t="str">
        <f t="shared" si="3"/>
        <v/>
      </c>
      <c r="Q63" s="85" t="str">
        <f t="shared" si="4"/>
        <v/>
      </c>
      <c r="R63" s="86">
        <f t="shared" si="5"/>
        <v>0</v>
      </c>
      <c r="S63" s="87"/>
      <c r="T63" s="2"/>
    </row>
    <row r="64" spans="1:20">
      <c r="A64" s="72" t="str">
        <f t="shared" si="6"/>
        <v/>
      </c>
      <c r="B64" s="94"/>
      <c r="C64" s="95"/>
      <c r="D64" s="95"/>
      <c r="E64" s="95"/>
      <c r="F64" s="96"/>
      <c r="G64" s="76" t="str">
        <f t="shared" si="0"/>
        <v/>
      </c>
      <c r="H64" s="91" t="str">
        <f>IF(K64&lt;&gt;"",MAX(H63:H$113)+1,"")</f>
        <v/>
      </c>
      <c r="I64" s="94"/>
      <c r="J64" s="92" t="str">
        <f>IF(I64&lt;&gt;"",MAX(J63:J$113)+1,"")</f>
        <v/>
      </c>
      <c r="K64" s="79"/>
      <c r="L64" s="80"/>
      <c r="M64" s="81"/>
      <c r="N64" s="97">
        <f t="shared" si="1"/>
        <v>0</v>
      </c>
      <c r="O64" s="83">
        <f t="shared" si="7"/>
        <v>0</v>
      </c>
      <c r="P64" s="2" t="str">
        <f t="shared" si="3"/>
        <v/>
      </c>
      <c r="Q64" s="85" t="str">
        <f t="shared" si="4"/>
        <v/>
      </c>
      <c r="R64" s="86">
        <f t="shared" si="5"/>
        <v>0</v>
      </c>
      <c r="S64" s="87"/>
      <c r="T64" s="2"/>
    </row>
    <row r="65" spans="1:20">
      <c r="A65" s="72" t="str">
        <f t="shared" si="6"/>
        <v/>
      </c>
      <c r="B65" s="94"/>
      <c r="C65" s="95"/>
      <c r="D65" s="95"/>
      <c r="E65" s="95"/>
      <c r="F65" s="96"/>
      <c r="G65" s="76" t="str">
        <f t="shared" si="0"/>
        <v/>
      </c>
      <c r="H65" s="91" t="str">
        <f>IF(K65&lt;&gt;"",MAX(H64:H$113)+1,"")</f>
        <v/>
      </c>
      <c r="I65" s="94"/>
      <c r="J65" s="92" t="str">
        <f>IF(I65&lt;&gt;"",MAX(J64:J$113)+1,"")</f>
        <v/>
      </c>
      <c r="K65" s="79"/>
      <c r="L65" s="80"/>
      <c r="M65" s="81"/>
      <c r="N65" s="97">
        <f t="shared" si="1"/>
        <v>0</v>
      </c>
      <c r="O65" s="83">
        <f t="shared" si="7"/>
        <v>0</v>
      </c>
      <c r="P65" s="2" t="str">
        <f t="shared" si="3"/>
        <v/>
      </c>
      <c r="Q65" s="85" t="str">
        <f t="shared" si="4"/>
        <v/>
      </c>
      <c r="R65" s="86">
        <f t="shared" si="5"/>
        <v>0</v>
      </c>
      <c r="S65" s="87"/>
      <c r="T65" s="2"/>
    </row>
    <row r="66" spans="1:20">
      <c r="A66" s="72" t="str">
        <f t="shared" si="6"/>
        <v/>
      </c>
      <c r="B66" s="94"/>
      <c r="C66" s="95"/>
      <c r="D66" s="95"/>
      <c r="E66" s="95"/>
      <c r="F66" s="96"/>
      <c r="G66" s="76" t="str">
        <f t="shared" si="0"/>
        <v/>
      </c>
      <c r="H66" s="91" t="str">
        <f>IF(K66&lt;&gt;"",MAX(H65:H$113)+1,"")</f>
        <v/>
      </c>
      <c r="I66" s="94"/>
      <c r="J66" s="92" t="str">
        <f>IF(I66&lt;&gt;"",MAX(J65:J$113)+1,"")</f>
        <v/>
      </c>
      <c r="K66" s="79"/>
      <c r="L66" s="80"/>
      <c r="M66" s="81"/>
      <c r="N66" s="97">
        <f t="shared" si="1"/>
        <v>0</v>
      </c>
      <c r="O66" s="83">
        <f t="shared" si="7"/>
        <v>0</v>
      </c>
      <c r="P66" s="2" t="str">
        <f t="shared" si="3"/>
        <v/>
      </c>
      <c r="Q66" s="85" t="str">
        <f t="shared" si="4"/>
        <v/>
      </c>
      <c r="R66" s="86">
        <f t="shared" si="5"/>
        <v>0</v>
      </c>
      <c r="S66" s="87"/>
      <c r="T66" s="2"/>
    </row>
    <row r="67" spans="1:20">
      <c r="A67" s="72" t="str">
        <f t="shared" si="6"/>
        <v/>
      </c>
      <c r="B67" s="94"/>
      <c r="C67" s="95"/>
      <c r="D67" s="95"/>
      <c r="E67" s="95"/>
      <c r="F67" s="96"/>
      <c r="G67" s="76" t="str">
        <f t="shared" si="0"/>
        <v/>
      </c>
      <c r="H67" s="91" t="str">
        <f>IF(K67&lt;&gt;"",MAX(H66:H$113)+1,"")</f>
        <v/>
      </c>
      <c r="I67" s="94"/>
      <c r="J67" s="92" t="str">
        <f>IF(I67&lt;&gt;"",MAX(J66:J$113)+1,"")</f>
        <v/>
      </c>
      <c r="K67" s="79"/>
      <c r="L67" s="80"/>
      <c r="M67" s="81"/>
      <c r="N67" s="97">
        <f t="shared" si="1"/>
        <v>0</v>
      </c>
      <c r="O67" s="83">
        <f t="shared" si="7"/>
        <v>0</v>
      </c>
      <c r="P67" s="2" t="str">
        <f t="shared" si="3"/>
        <v/>
      </c>
      <c r="Q67" s="85" t="str">
        <f t="shared" si="4"/>
        <v/>
      </c>
      <c r="R67" s="86">
        <f t="shared" si="5"/>
        <v>0</v>
      </c>
      <c r="S67" s="101"/>
      <c r="T67" s="2"/>
    </row>
    <row r="68" spans="1:20">
      <c r="A68" s="72" t="str">
        <f t="shared" si="6"/>
        <v/>
      </c>
      <c r="B68" s="94"/>
      <c r="C68" s="95"/>
      <c r="D68" s="95"/>
      <c r="E68" s="95"/>
      <c r="F68" s="96"/>
      <c r="G68" s="76" t="str">
        <f t="shared" si="0"/>
        <v/>
      </c>
      <c r="H68" s="91" t="str">
        <f>IF(K68&lt;&gt;"",MAX(H67:H$113)+1,"")</f>
        <v/>
      </c>
      <c r="I68" s="94"/>
      <c r="J68" s="92" t="str">
        <f>IF(I68&lt;&gt;"",MAX(J67:J$113)+1,"")</f>
        <v/>
      </c>
      <c r="K68" s="79"/>
      <c r="L68" s="80"/>
      <c r="M68" s="81"/>
      <c r="N68" s="97">
        <f t="shared" si="1"/>
        <v>0</v>
      </c>
      <c r="O68" s="83">
        <f t="shared" si="7"/>
        <v>0</v>
      </c>
      <c r="P68" s="2" t="str">
        <f t="shared" si="3"/>
        <v/>
      </c>
      <c r="Q68" s="85" t="str">
        <f t="shared" si="4"/>
        <v/>
      </c>
      <c r="R68" s="86">
        <f t="shared" si="5"/>
        <v>0</v>
      </c>
      <c r="S68" s="102" t="s">
        <v>8</v>
      </c>
      <c r="T68" s="2"/>
    </row>
    <row r="69" spans="1:20">
      <c r="A69" s="72" t="str">
        <f t="shared" si="6"/>
        <v/>
      </c>
      <c r="B69" s="94"/>
      <c r="C69" s="95"/>
      <c r="D69" s="95"/>
      <c r="E69" s="95"/>
      <c r="F69" s="96"/>
      <c r="G69" s="76" t="str">
        <f t="shared" si="0"/>
        <v/>
      </c>
      <c r="H69" s="91" t="str">
        <f>IF(K69&lt;&gt;"",MAX(H68:H$113)+1,"")</f>
        <v/>
      </c>
      <c r="I69" s="94"/>
      <c r="J69" s="92" t="str">
        <f>IF(I69&lt;&gt;"",MAX(J68:J$113)+1,"")</f>
        <v/>
      </c>
      <c r="K69" s="79"/>
      <c r="L69" s="80"/>
      <c r="M69" s="81"/>
      <c r="N69" s="97">
        <f t="shared" si="1"/>
        <v>0</v>
      </c>
      <c r="O69" s="83">
        <f t="shared" si="7"/>
        <v>0</v>
      </c>
      <c r="P69" s="2" t="str">
        <f t="shared" si="3"/>
        <v/>
      </c>
      <c r="Q69" s="85" t="str">
        <f t="shared" si="4"/>
        <v/>
      </c>
      <c r="R69" s="86">
        <f t="shared" si="5"/>
        <v>0</v>
      </c>
      <c r="S69" s="103" t="s">
        <v>11</v>
      </c>
      <c r="T69" s="2"/>
    </row>
    <row r="70" spans="1:20">
      <c r="A70" s="72" t="str">
        <f t="shared" si="6"/>
        <v/>
      </c>
      <c r="B70" s="94"/>
      <c r="C70" s="95"/>
      <c r="D70" s="95"/>
      <c r="E70" s="95"/>
      <c r="F70" s="96"/>
      <c r="G70" s="76" t="str">
        <f t="shared" si="0"/>
        <v/>
      </c>
      <c r="H70" s="91" t="str">
        <f>IF(K70&lt;&gt;"",MAX(H69:H$113)+1,"")</f>
        <v/>
      </c>
      <c r="I70" s="94"/>
      <c r="J70" s="92" t="str">
        <f>IF(I70&lt;&gt;"",MAX(J69:J$113)+1,"")</f>
        <v/>
      </c>
      <c r="K70" s="79"/>
      <c r="L70" s="80"/>
      <c r="M70" s="81"/>
      <c r="N70" s="97">
        <f t="shared" si="1"/>
        <v>0</v>
      </c>
      <c r="O70" s="83">
        <f t="shared" si="7"/>
        <v>0</v>
      </c>
      <c r="P70" s="2" t="str">
        <f t="shared" si="3"/>
        <v/>
      </c>
      <c r="Q70" s="85" t="str">
        <f t="shared" si="4"/>
        <v/>
      </c>
      <c r="R70" s="86">
        <f t="shared" si="5"/>
        <v>0</v>
      </c>
      <c r="S70" s="103" t="s">
        <v>12</v>
      </c>
      <c r="T70" s="2"/>
    </row>
    <row r="71" spans="1:20">
      <c r="A71" s="72" t="str">
        <f t="shared" si="6"/>
        <v/>
      </c>
      <c r="B71" s="94"/>
      <c r="C71" s="95"/>
      <c r="D71" s="95"/>
      <c r="E71" s="95"/>
      <c r="F71" s="96"/>
      <c r="G71" s="76" t="str">
        <f t="shared" si="0"/>
        <v/>
      </c>
      <c r="H71" s="91" t="str">
        <f>IF(K71&lt;&gt;"",MAX(H70:H$113)+1,"")</f>
        <v/>
      </c>
      <c r="I71" s="94"/>
      <c r="J71" s="92" t="str">
        <f>IF(I71&lt;&gt;"",MAX(J70:J$113)+1,"")</f>
        <v/>
      </c>
      <c r="K71" s="79"/>
      <c r="L71" s="80"/>
      <c r="M71" s="81"/>
      <c r="N71" s="97">
        <f t="shared" si="1"/>
        <v>0</v>
      </c>
      <c r="O71" s="83">
        <f t="shared" si="7"/>
        <v>0</v>
      </c>
      <c r="P71" s="2" t="str">
        <f t="shared" si="3"/>
        <v/>
      </c>
      <c r="Q71" s="85" t="str">
        <f t="shared" si="4"/>
        <v/>
      </c>
      <c r="R71" s="86">
        <f t="shared" si="5"/>
        <v>0</v>
      </c>
      <c r="S71" s="103" t="s">
        <v>13</v>
      </c>
      <c r="T71" s="2"/>
    </row>
    <row r="72" spans="1:20">
      <c r="A72" s="72" t="str">
        <f t="shared" si="6"/>
        <v/>
      </c>
      <c r="B72" s="94"/>
      <c r="C72" s="95"/>
      <c r="D72" s="95"/>
      <c r="E72" s="95"/>
      <c r="F72" s="96"/>
      <c r="G72" s="76" t="str">
        <f t="shared" si="0"/>
        <v/>
      </c>
      <c r="H72" s="91" t="str">
        <f>IF(K72&lt;&gt;"",MAX(H71:H$113)+1,"")</f>
        <v/>
      </c>
      <c r="I72" s="94"/>
      <c r="J72" s="92" t="str">
        <f>IF(I72&lt;&gt;"",MAX(J71:J$113)+1,"")</f>
        <v/>
      </c>
      <c r="K72" s="79"/>
      <c r="L72" s="80"/>
      <c r="M72" s="81"/>
      <c r="N72" s="97">
        <f t="shared" si="1"/>
        <v>0</v>
      </c>
      <c r="O72" s="83">
        <f t="shared" si="7"/>
        <v>0</v>
      </c>
      <c r="P72" s="2" t="str">
        <f t="shared" si="3"/>
        <v/>
      </c>
      <c r="Q72" s="85" t="str">
        <f t="shared" si="4"/>
        <v/>
      </c>
      <c r="R72" s="86">
        <f t="shared" si="5"/>
        <v>0</v>
      </c>
      <c r="S72" s="103" t="s">
        <v>25</v>
      </c>
      <c r="T72" s="2"/>
    </row>
    <row r="73" spans="1:20">
      <c r="A73" s="72" t="str">
        <f t="shared" si="6"/>
        <v/>
      </c>
      <c r="B73" s="94"/>
      <c r="C73" s="95"/>
      <c r="D73" s="95"/>
      <c r="E73" s="95"/>
      <c r="F73" s="96"/>
      <c r="G73" s="76" t="str">
        <f t="shared" si="0"/>
        <v/>
      </c>
      <c r="H73" s="91" t="str">
        <f>IF(K73&lt;&gt;"",MAX(H72:H$113)+1,"")</f>
        <v/>
      </c>
      <c r="I73" s="94"/>
      <c r="J73" s="92" t="str">
        <f>IF(I73&lt;&gt;"",MAX(J72:J$113)+1,"")</f>
        <v/>
      </c>
      <c r="K73" s="79"/>
      <c r="L73" s="80"/>
      <c r="M73" s="81"/>
      <c r="N73" s="97">
        <f t="shared" si="1"/>
        <v>0</v>
      </c>
      <c r="O73" s="83">
        <f t="shared" si="7"/>
        <v>0</v>
      </c>
      <c r="P73" s="2" t="str">
        <f t="shared" si="3"/>
        <v/>
      </c>
      <c r="Q73" s="85" t="str">
        <f t="shared" si="4"/>
        <v/>
      </c>
      <c r="R73" s="86">
        <f t="shared" si="5"/>
        <v>0</v>
      </c>
      <c r="S73" s="104" t="s">
        <v>39</v>
      </c>
      <c r="T73" s="2"/>
    </row>
    <row r="74" spans="1:20" ht="15.75" thickBot="1">
      <c r="A74" s="105" t="str">
        <f t="shared" si="6"/>
        <v/>
      </c>
      <c r="B74" s="106"/>
      <c r="C74" s="107"/>
      <c r="D74" s="107"/>
      <c r="E74" s="107"/>
      <c r="F74" s="108"/>
      <c r="G74" s="109" t="str">
        <f t="shared" si="0"/>
        <v/>
      </c>
      <c r="H74" s="110" t="str">
        <f>IF(K74&lt;&gt;"",MAX(H73:H$113)+1,"")</f>
        <v/>
      </c>
      <c r="I74" s="106"/>
      <c r="J74" s="111" t="str">
        <f>IF(I74&lt;&gt;"",MAX(J73:J$113)+1,"")</f>
        <v/>
      </c>
      <c r="K74" s="112"/>
      <c r="L74" s="113"/>
      <c r="M74" s="114"/>
      <c r="N74" s="115">
        <f t="shared" si="1"/>
        <v>0</v>
      </c>
      <c r="O74" s="83">
        <f t="shared" si="7"/>
        <v>0</v>
      </c>
      <c r="P74" s="2" t="str">
        <f t="shared" si="3"/>
        <v/>
      </c>
      <c r="Q74" s="116" t="str">
        <f t="shared" si="4"/>
        <v/>
      </c>
      <c r="R74" s="116">
        <f t="shared" si="5"/>
        <v>0</v>
      </c>
      <c r="S74" s="117" t="s">
        <v>51</v>
      </c>
      <c r="T74" s="2"/>
    </row>
    <row r="75" spans="1:20" ht="15.75">
      <c r="A75" s="118">
        <f>IF(B75&lt;&gt;"",COUNT(A12:A74)+1,"")</f>
        <v>1</v>
      </c>
      <c r="B75" s="119" t="str">
        <f>"Пробіг: Порожній  "&amp;K75&amp;" км. + З вантажем "&amp;L75&amp;" км. = всього "&amp;K76&amp;" км."</f>
        <v>Пробіг: Порожній  0 км. + З вантажем 0 км. = всього 0 км.</v>
      </c>
      <c r="C75" s="99"/>
      <c r="D75" s="99"/>
      <c r="E75" s="99"/>
      <c r="F75" s="99"/>
      <c r="G75" s="99"/>
      <c r="H75" s="99"/>
      <c r="I75" s="99"/>
      <c r="J75" s="120"/>
      <c r="K75" s="121">
        <f>SUM(K12:K74)</f>
        <v>0</v>
      </c>
      <c r="L75" s="122">
        <f>SUM(L12:L74)</f>
        <v>0</v>
      </c>
      <c r="M75" s="123">
        <f>SUM(M12:M74)</f>
        <v>0</v>
      </c>
      <c r="N75" s="124">
        <f>SUM(N12:N74)</f>
        <v>0</v>
      </c>
      <c r="O75" s="125">
        <f>SUM(O12:O74)</f>
        <v>0</v>
      </c>
      <c r="P75" s="126" t="str">
        <f>IF(SUM(G12:G74)&gt;0,"Была буксировака","Не было буксировки")</f>
        <v>Не было буксировки</v>
      </c>
      <c r="Q75" s="127" t="str">
        <f>IF(SUM(Q12:Q74),SUM(Q12:Q74),"")</f>
        <v/>
      </c>
      <c r="R75" s="128" t="str">
        <f>IF(SUM(R12:R74),SUM(R12:R74),"")</f>
        <v/>
      </c>
      <c r="S75" s="129" t="str">
        <f>IF(B12&lt;&gt;"",IFERROR(L75/K76,),"не їздив")</f>
        <v>не їздив</v>
      </c>
      <c r="T75" s="2"/>
    </row>
    <row r="76" spans="1:20" ht="15.75">
      <c r="A76" s="130">
        <f t="shared" ref="A76:A87" si="8">A75+1</f>
        <v>2</v>
      </c>
      <c r="B76" s="119" t="str">
        <f>"Пробіг загальний:  "&amp;K76&amp;" кілометрів. "</f>
        <v xml:space="preserve">Пробіг загальний:  0 кілометрів. </v>
      </c>
      <c r="C76" s="89"/>
      <c r="D76" s="89"/>
      <c r="E76" s="89"/>
      <c r="F76" s="89"/>
      <c r="G76" s="89"/>
      <c r="H76" s="89"/>
      <c r="I76" s="89"/>
      <c r="J76" s="131"/>
      <c r="K76" s="132">
        <f>SUM(K75:L75)</f>
        <v>0</v>
      </c>
      <c r="L76" s="133" t="s">
        <v>52</v>
      </c>
      <c r="M76" s="134"/>
      <c r="N76" s="134"/>
      <c r="O76" s="2"/>
      <c r="P76" s="135" t="str">
        <f>IF(SUM(G12:G74)&gt;0,"Была буксировака",IF(SUM(G12:G74)&lt;0,"Не было буксировки",""))</f>
        <v/>
      </c>
      <c r="Q76" s="6"/>
      <c r="R76" s="6"/>
      <c r="S76" s="2"/>
      <c r="T76" s="2"/>
    </row>
    <row r="77" spans="1:20" ht="15.75">
      <c r="A77" s="130">
        <f t="shared" si="8"/>
        <v>3</v>
      </c>
      <c r="B77" s="136" t="str">
        <f>"Кількість їздок: Порожній  "&amp;K77&amp;"  + З вантажем "&amp;L77&amp;"  = всього "&amp;SUM(K77:L77)&amp;" їздок"</f>
        <v>Кількість їздок: Порожній  0  + З вантажем 0  = всього 0 їздок</v>
      </c>
      <c r="C77" s="89"/>
      <c r="D77" s="89"/>
      <c r="E77" s="89"/>
      <c r="F77" s="89"/>
      <c r="G77" s="89"/>
      <c r="H77" s="89"/>
      <c r="I77" s="89"/>
      <c r="J77" s="131"/>
      <c r="K77" s="133">
        <f>COUNT(K12:K74)</f>
        <v>0</v>
      </c>
      <c r="L77" s="133">
        <f>COUNT(L12:L74)</f>
        <v>0</v>
      </c>
      <c r="M77" s="134"/>
      <c r="N77" s="134"/>
      <c r="O77" s="137">
        <f>K94</f>
        <v>0</v>
      </c>
      <c r="P77" s="138" t="s">
        <v>53</v>
      </c>
      <c r="Q77" s="139"/>
      <c r="R77" s="140"/>
      <c r="S77" s="139"/>
      <c r="T77" s="139"/>
    </row>
    <row r="78" spans="1:20" ht="16.5" thickBot="1">
      <c r="A78" s="141">
        <f t="shared" si="8"/>
        <v>4</v>
      </c>
      <c r="B78" s="142" t="str">
        <f>"Час в наряді, годин: "&amp;K78&amp;" годин "</f>
        <v xml:space="preserve">Час в наряді, годин:  годин </v>
      </c>
      <c r="C78" s="107"/>
      <c r="D78" s="107"/>
      <c r="E78" s="107"/>
      <c r="F78" s="107"/>
      <c r="G78" s="107"/>
      <c r="H78" s="107"/>
      <c r="I78" s="107"/>
      <c r="J78" s="143"/>
      <c r="K78" s="144"/>
      <c r="L78" s="134"/>
      <c r="M78" s="134"/>
      <c r="N78" s="134"/>
      <c r="O78" s="145">
        <f>O77*K93</f>
        <v>0</v>
      </c>
      <c r="P78" s="146" t="s">
        <v>54</v>
      </c>
      <c r="Q78" s="139"/>
      <c r="R78" s="140"/>
      <c r="S78" s="139"/>
      <c r="T78" s="139"/>
    </row>
    <row r="79" spans="1:20" ht="15.75">
      <c r="A79" s="147">
        <f t="shared" si="8"/>
        <v>5</v>
      </c>
      <c r="B79" s="119" t="s">
        <v>55</v>
      </c>
      <c r="C79" s="99"/>
      <c r="D79" s="99"/>
      <c r="E79" s="99"/>
      <c r="F79" s="99"/>
      <c r="G79" s="99"/>
      <c r="H79" s="99"/>
      <c r="I79" s="99"/>
      <c r="J79" s="120"/>
      <c r="K79" s="148"/>
      <c r="L79" s="134"/>
      <c r="M79" s="134"/>
      <c r="N79" s="134"/>
      <c r="O79" s="149">
        <f>K96</f>
        <v>0</v>
      </c>
      <c r="P79" s="150" t="s">
        <v>56</v>
      </c>
      <c r="Q79" s="139"/>
      <c r="R79" s="139"/>
      <c r="S79" s="139"/>
      <c r="T79" s="139"/>
    </row>
    <row r="80" spans="1:20" ht="16.5" thickBot="1">
      <c r="A80" s="130">
        <f t="shared" si="8"/>
        <v>6</v>
      </c>
      <c r="B80" s="151" t="s">
        <v>57</v>
      </c>
      <c r="C80" s="89"/>
      <c r="D80" s="89"/>
      <c r="E80" s="89"/>
      <c r="F80" s="89"/>
      <c r="G80" s="89"/>
      <c r="H80" s="89"/>
      <c r="I80" s="89"/>
      <c r="J80" s="131"/>
      <c r="K80" s="152">
        <v>42.91</v>
      </c>
      <c r="L80" s="134"/>
      <c r="M80" s="134"/>
      <c r="N80" s="134"/>
      <c r="O80" s="153">
        <f>K96*5*K90/100</f>
        <v>0</v>
      </c>
      <c r="P80" s="154" t="s">
        <v>58</v>
      </c>
      <c r="Q80" s="155"/>
      <c r="R80" s="155"/>
      <c r="S80" s="155"/>
      <c r="T80" s="155"/>
    </row>
    <row r="81" spans="1:20" ht="16.5" thickBot="1">
      <c r="A81" s="157">
        <f t="shared" si="8"/>
        <v>7</v>
      </c>
      <c r="B81" s="142" t="s">
        <v>59</v>
      </c>
      <c r="C81" s="158"/>
      <c r="D81" s="158"/>
      <c r="E81" s="158"/>
      <c r="F81" s="159" t="str">
        <f>K78&amp;" годин х "&amp;K80&amp;" годинну тарифну ставку =    "</f>
        <v xml:space="preserve"> годин х 42.91 годинну тарифну ставку =    </v>
      </c>
      <c r="G81" s="158"/>
      <c r="H81" s="158"/>
      <c r="I81" s="158"/>
      <c r="J81" s="160"/>
      <c r="K81" s="161">
        <f>K78*K80</f>
        <v>0</v>
      </c>
      <c r="L81" s="134"/>
      <c r="M81" s="134"/>
      <c r="N81" s="134"/>
      <c r="O81" s="162">
        <f>SUM(O75,O78,O80)</f>
        <v>0</v>
      </c>
      <c r="P81" s="146" t="s">
        <v>60</v>
      </c>
      <c r="Q81" s="139"/>
      <c r="R81" s="140"/>
      <c r="S81" s="139"/>
      <c r="T81" s="139"/>
    </row>
    <row r="82" spans="1:20" ht="15.75">
      <c r="A82" s="147">
        <f t="shared" si="8"/>
        <v>8</v>
      </c>
      <c r="B82" s="119" t="s">
        <v>61</v>
      </c>
      <c r="C82" s="99"/>
      <c r="D82" s="99"/>
      <c r="E82" s="99"/>
      <c r="F82" s="99"/>
      <c r="G82" s="99"/>
      <c r="H82" s="99"/>
      <c r="I82" s="99"/>
      <c r="J82" s="120"/>
      <c r="K82" s="163" t="s">
        <v>62</v>
      </c>
      <c r="L82" s="164" t="s">
        <v>63</v>
      </c>
      <c r="M82" s="165" t="s">
        <v>64</v>
      </c>
      <c r="N82" s="166" t="s">
        <v>65</v>
      </c>
      <c r="O82" s="167">
        <f>L98</f>
        <v>0</v>
      </c>
      <c r="P82" s="138" t="s">
        <v>66</v>
      </c>
      <c r="Q82" s="168"/>
      <c r="R82" s="140"/>
      <c r="S82" s="168"/>
      <c r="T82" s="168"/>
    </row>
    <row r="83" spans="1:20" ht="15.75">
      <c r="A83" s="130">
        <f t="shared" si="8"/>
        <v>9</v>
      </c>
      <c r="B83" s="170" t="s">
        <v>67</v>
      </c>
      <c r="C83" s="99"/>
      <c r="D83" s="99"/>
      <c r="E83" s="99"/>
      <c r="F83" s="99"/>
      <c r="G83" s="99"/>
      <c r="H83" s="99"/>
      <c r="I83" s="99"/>
      <c r="J83" s="120"/>
      <c r="K83" s="171">
        <f>$AB$16</f>
        <v>0</v>
      </c>
      <c r="L83" s="171">
        <f>$AC$16</f>
        <v>0</v>
      </c>
      <c r="M83" s="172" t="s">
        <v>68</v>
      </c>
      <c r="N83" s="173" t="s">
        <v>69</v>
      </c>
      <c r="O83" s="167">
        <f>M98</f>
        <v>0</v>
      </c>
      <c r="P83" s="138" t="s">
        <v>70</v>
      </c>
      <c r="Q83" s="168"/>
      <c r="R83" s="140"/>
      <c r="S83" s="168"/>
      <c r="T83" s="168"/>
    </row>
    <row r="84" spans="1:20" ht="15.75">
      <c r="A84" s="130">
        <f t="shared" si="8"/>
        <v>10</v>
      </c>
      <c r="B84" s="174" t="s">
        <v>71</v>
      </c>
      <c r="C84" s="89"/>
      <c r="D84" s="89"/>
      <c r="E84" s="89"/>
      <c r="F84" s="89"/>
      <c r="G84" s="89"/>
      <c r="H84" s="89"/>
      <c r="I84" s="89"/>
      <c r="J84" s="131"/>
      <c r="K84" s="171">
        <f>$AF$16</f>
        <v>0</v>
      </c>
      <c r="L84" s="171">
        <f>$AG$16</f>
        <v>0</v>
      </c>
      <c r="M84" s="172" t="s">
        <v>72</v>
      </c>
      <c r="N84" s="175" t="s">
        <v>73</v>
      </c>
      <c r="O84" s="149">
        <f>ROUND(SUM(O82:O83)-O81,0)</f>
        <v>0</v>
      </c>
      <c r="P84" s="176" t="s">
        <v>74</v>
      </c>
      <c r="Q84" s="139"/>
      <c r="R84" s="140"/>
      <c r="S84" s="139"/>
      <c r="T84" s="139"/>
    </row>
    <row r="85" spans="1:20" ht="15.75">
      <c r="A85" s="130">
        <f t="shared" si="8"/>
        <v>11</v>
      </c>
      <c r="B85" s="119" t="s">
        <v>75</v>
      </c>
      <c r="C85" s="99"/>
      <c r="D85" s="99"/>
      <c r="E85" s="99"/>
      <c r="F85" s="99"/>
      <c r="G85" s="99"/>
      <c r="H85" s="177" t="str">
        <f>N75&amp;" тонно ∙ км. х "&amp;K83&amp;" розцінку =    "</f>
        <v xml:space="preserve">0 тонно ∙ км. х 0 розцінку =    </v>
      </c>
      <c r="I85" s="99"/>
      <c r="J85" s="120"/>
      <c r="K85" s="133">
        <f>N75*K83</f>
        <v>0</v>
      </c>
      <c r="L85" s="133">
        <f>N75*L83</f>
        <v>0</v>
      </c>
      <c r="M85" s="178"/>
      <c r="N85" s="179" t="str">
        <f>IF(B12&lt;&gt;"",ROUND(SUM(K87,M86),2),"не їздив")</f>
        <v>не їздив</v>
      </c>
      <c r="O85" s="6"/>
      <c r="P85" s="6"/>
      <c r="Q85" s="6"/>
      <c r="R85" s="6"/>
      <c r="S85" s="2"/>
      <c r="T85" s="2"/>
    </row>
    <row r="86" spans="1:20" ht="15.75">
      <c r="A86" s="130">
        <f t="shared" si="8"/>
        <v>12</v>
      </c>
      <c r="B86" s="136" t="s">
        <v>76</v>
      </c>
      <c r="C86" s="89"/>
      <c r="D86" s="89"/>
      <c r="E86" s="89"/>
      <c r="F86" s="89"/>
      <c r="G86" s="89"/>
      <c r="H86" s="89"/>
      <c r="I86" s="180" t="str">
        <f>M75&amp;" тонн. х "&amp;K84&amp;" розцінку =    "</f>
        <v xml:space="preserve">0 тонн. х 0 розцінку =    </v>
      </c>
      <c r="J86" s="2"/>
      <c r="K86" s="133">
        <f>M75*K84</f>
        <v>0</v>
      </c>
      <c r="L86" s="133">
        <f>M75*L84</f>
        <v>0</v>
      </c>
      <c r="M86" s="175" t="str">
        <f>IF(B12&lt;&gt;"",ROUND(K76/37*K80*J5,2),"")</f>
        <v/>
      </c>
      <c r="N86" s="175" t="s">
        <v>77</v>
      </c>
      <c r="O86" s="6"/>
      <c r="P86" s="6"/>
      <c r="Q86" s="6"/>
      <c r="R86" s="6"/>
      <c r="S86" s="2"/>
      <c r="T86" s="2"/>
    </row>
    <row r="87" spans="1:20" ht="15.75">
      <c r="A87" s="130">
        <f t="shared" si="8"/>
        <v>13</v>
      </c>
      <c r="B87" s="136" t="s">
        <v>78</v>
      </c>
      <c r="C87" s="181"/>
      <c r="D87" s="181"/>
      <c r="E87" s="181"/>
      <c r="F87" s="181"/>
      <c r="G87" s="182" t="str">
        <f>K85&amp;" грн. за т ∙ км.+ "&amp;K86&amp;" грн. за простій =    "</f>
        <v xml:space="preserve">0 грн. за т ∙ км.+ 0 грн. за простій =    </v>
      </c>
      <c r="H87" s="181"/>
      <c r="I87" s="181"/>
      <c r="J87" s="183"/>
      <c r="K87" s="184">
        <f>SUM(K85:K86)</f>
        <v>0</v>
      </c>
      <c r="L87" s="184">
        <f>SUM(L85:L86)</f>
        <v>0</v>
      </c>
      <c r="M87" s="185" t="str">
        <f>IF(B12&lt;&gt;"",ROUND(K76/37*K80*J5,2)&amp;" грн.","")</f>
        <v/>
      </c>
      <c r="N87" s="179" t="str">
        <f>IF(B12&lt;&gt;"",ROUND(SUM(L87,M86),2),"не їздив")</f>
        <v>не їздив</v>
      </c>
      <c r="O87" s="6"/>
      <c r="P87" s="6"/>
      <c r="Q87" s="6"/>
      <c r="R87" s="6"/>
      <c r="S87" s="2"/>
      <c r="T87" s="2"/>
    </row>
    <row r="88" spans="1:2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6"/>
      <c r="P88" s="6"/>
      <c r="Q88" s="6"/>
      <c r="R88" s="6"/>
      <c r="S88" s="2"/>
      <c r="T88" s="2"/>
    </row>
    <row r="89" spans="1:20" ht="15.75">
      <c r="A89" s="74"/>
      <c r="B89" s="186" t="s">
        <v>79</v>
      </c>
      <c r="C89" s="74"/>
      <c r="D89" s="74"/>
      <c r="E89" s="74"/>
      <c r="F89" s="74"/>
      <c r="G89" s="74"/>
      <c r="H89" s="187" t="str">
        <f>IF(E3&lt;&gt;"",E3&amp;"  "&amp;H3&amp;"  "&amp;J3&amp;"  "&amp;B4&amp;"  "&amp;E4&amp;"  "&amp;B5&amp;"  "&amp;TEXT(E5,"[$-FC22]Д ММММ ГГГГ р.")&amp;"  "&amp;B6&amp;"  "&amp;E6&amp;"  "&amp;G6&amp; "")</f>
        <v xml:space="preserve">ЗИЛ ММЗ 544 М. 6 тонн  Державний №  СА 1111 АХ  Водій    Дата  0 січня 1900 р.  Подорожній лист №     </v>
      </c>
      <c r="I89" s="188"/>
      <c r="J89" s="188"/>
      <c r="K89" s="188"/>
      <c r="L89" s="187"/>
      <c r="M89" s="189"/>
      <c r="N89" s="2"/>
      <c r="O89" s="6"/>
      <c r="P89" s="6"/>
      <c r="Q89" s="6"/>
      <c r="R89" s="6"/>
      <c r="S89" s="2"/>
      <c r="T89" s="2"/>
    </row>
    <row r="90" spans="1:20" ht="15.75">
      <c r="A90" s="130">
        <v>1</v>
      </c>
      <c r="B90" s="190" t="s">
        <v>80</v>
      </c>
      <c r="C90" s="191"/>
      <c r="D90" s="191"/>
      <c r="E90" s="191"/>
      <c r="F90" s="89"/>
      <c r="G90" s="89"/>
      <c r="H90" s="89"/>
      <c r="I90" s="89"/>
      <c r="J90" s="131"/>
      <c r="K90" s="192">
        <v>30.5</v>
      </c>
      <c r="L90" s="193" t="s">
        <v>81</v>
      </c>
      <c r="M90" s="193" t="s">
        <v>82</v>
      </c>
      <c r="N90" s="193" t="s">
        <v>81</v>
      </c>
      <c r="O90" s="6"/>
      <c r="P90" s="6"/>
      <c r="Q90" s="6"/>
      <c r="R90" s="6"/>
      <c r="S90" s="2"/>
      <c r="T90" s="2"/>
    </row>
    <row r="91" spans="1:20" ht="15.75">
      <c r="A91" s="190">
        <v>2</v>
      </c>
      <c r="B91" s="190" t="s">
        <v>83</v>
      </c>
      <c r="C91" s="191"/>
      <c r="D91" s="191"/>
      <c r="E91" s="191"/>
      <c r="F91" s="89"/>
      <c r="G91" s="89"/>
      <c r="H91" s="89"/>
      <c r="I91" s="89"/>
      <c r="J91" s="131"/>
      <c r="K91" s="194">
        <v>1.3</v>
      </c>
      <c r="L91" s="195" t="s">
        <v>84</v>
      </c>
      <c r="M91" s="195" t="s">
        <v>85</v>
      </c>
      <c r="N91" s="195" t="s">
        <v>84</v>
      </c>
      <c r="O91" s="6"/>
      <c r="P91" s="6"/>
      <c r="Q91" s="6"/>
      <c r="R91" s="6"/>
      <c r="S91" s="2"/>
      <c r="T91" s="2"/>
    </row>
    <row r="92" spans="1:20" ht="15.75">
      <c r="A92" s="190">
        <v>3</v>
      </c>
      <c r="B92" s="196" t="s">
        <v>86</v>
      </c>
      <c r="C92" s="197"/>
      <c r="D92" s="197"/>
      <c r="E92" s="197"/>
      <c r="F92" s="197"/>
      <c r="G92" s="198" t="str">
        <f>"("&amp;K76&amp;" км. х "&amp;K90&amp;" літрів) + ("&amp;K91&amp;" х "&amp;N75&amp;" т ∙ км."&amp;") / 100 =  "</f>
        <v xml:space="preserve">(0 км. х 30.5 літрів) + (1.3 х 0 т ∙ км.) / 100 =  </v>
      </c>
      <c r="H92" s="197"/>
      <c r="I92" s="197"/>
      <c r="J92" s="199"/>
      <c r="K92" s="200">
        <f>(K90*K76/100)+(1.3*N75/100)</f>
        <v>0</v>
      </c>
      <c r="L92" s="195" t="s">
        <v>87</v>
      </c>
      <c r="M92" s="87"/>
      <c r="N92" s="195" t="s">
        <v>88</v>
      </c>
      <c r="O92" s="6"/>
      <c r="P92" s="6"/>
      <c r="Q92" s="6"/>
      <c r="R92" s="6"/>
      <c r="S92" s="2"/>
      <c r="T92" s="2"/>
    </row>
    <row r="93" spans="1:20" ht="15.75">
      <c r="A93" s="190">
        <v>4</v>
      </c>
      <c r="B93" s="190" t="s">
        <v>89</v>
      </c>
      <c r="C93" s="191"/>
      <c r="D93" s="191"/>
      <c r="E93" s="191"/>
      <c r="F93" s="89"/>
      <c r="G93" s="89"/>
      <c r="H93" s="201"/>
      <c r="I93" s="89"/>
      <c r="J93" s="131"/>
      <c r="K93" s="194">
        <v>0.25</v>
      </c>
      <c r="L93" s="87"/>
      <c r="M93" s="87"/>
      <c r="N93" s="195" t="s">
        <v>90</v>
      </c>
      <c r="O93" s="6"/>
      <c r="P93" s="6"/>
      <c r="Q93" s="6"/>
      <c r="R93" s="6"/>
      <c r="S93" s="2"/>
      <c r="T93" s="2"/>
    </row>
    <row r="94" spans="1:20" ht="15.75">
      <c r="A94" s="190">
        <v>5</v>
      </c>
      <c r="B94" s="190" t="s">
        <v>91</v>
      </c>
      <c r="C94" s="191"/>
      <c r="D94" s="191"/>
      <c r="E94" s="191"/>
      <c r="F94" s="89"/>
      <c r="G94" s="89"/>
      <c r="H94" s="89"/>
      <c r="I94" s="89"/>
      <c r="J94" s="131"/>
      <c r="K94" s="202"/>
      <c r="L94" s="87"/>
      <c r="M94" s="87"/>
      <c r="N94" s="87"/>
      <c r="O94" s="6"/>
      <c r="P94" s="6"/>
      <c r="Q94" s="6"/>
      <c r="R94" s="6"/>
      <c r="S94" s="2"/>
      <c r="T94" s="2"/>
    </row>
    <row r="95" spans="1:20" ht="16.5" thickBot="1">
      <c r="A95" s="203">
        <v>6</v>
      </c>
      <c r="B95" s="204" t="s">
        <v>92</v>
      </c>
      <c r="C95" s="205"/>
      <c r="D95" s="205"/>
      <c r="E95" s="205"/>
      <c r="F95" s="206"/>
      <c r="G95" s="206"/>
      <c r="H95" s="206"/>
      <c r="I95" s="207" t="str">
        <f>K94&amp;" підйомів х "&amp;K93&amp;" л. =    "</f>
        <v xml:space="preserve"> підйомів х 0.25 л. =    </v>
      </c>
      <c r="J95" s="208"/>
      <c r="K95" s="209">
        <f>K93*K94</f>
        <v>0</v>
      </c>
      <c r="L95" s="87"/>
      <c r="M95" s="87"/>
      <c r="N95" s="87"/>
      <c r="O95" s="6"/>
      <c r="P95" s="6"/>
      <c r="Q95" s="6"/>
      <c r="R95" s="6"/>
      <c r="S95" s="2"/>
      <c r="T95" s="2"/>
    </row>
    <row r="96" spans="1:20" ht="15.75">
      <c r="A96" s="210">
        <v>7</v>
      </c>
      <c r="B96" s="150" t="s">
        <v>93</v>
      </c>
      <c r="C96" s="139"/>
      <c r="D96" s="139"/>
      <c r="E96" s="139"/>
      <c r="F96" s="139"/>
      <c r="G96" s="139"/>
      <c r="H96" s="139"/>
      <c r="I96" s="139"/>
      <c r="J96" s="211"/>
      <c r="K96" s="212">
        <v>0</v>
      </c>
      <c r="L96" s="87"/>
      <c r="M96" s="87"/>
      <c r="N96" s="87"/>
      <c r="O96" s="6"/>
      <c r="P96" s="6"/>
      <c r="Q96" s="6"/>
      <c r="R96" s="6"/>
      <c r="S96" s="2"/>
      <c r="T96" s="2"/>
    </row>
    <row r="97" spans="1:20" ht="16.5" thickBot="1">
      <c r="A97" s="213">
        <v>8</v>
      </c>
      <c r="B97" s="214" t="s">
        <v>94</v>
      </c>
      <c r="C97" s="155"/>
      <c r="D97" s="155"/>
      <c r="E97" s="155"/>
      <c r="F97" s="155"/>
      <c r="G97" s="156" t="str">
        <f>IF(K96&lt;&gt;""," 1 час = 5 км.  = ")&amp;K96&amp;" часа"&amp;" х"&amp;" 5"&amp;" км."&amp;" = "&amp;K96*5&amp;" км. "&amp;"х "&amp;K90&amp;" л."&amp;" / 100"&amp;" ="&amp;ROUND(K96*5*K90/100,23)</f>
        <v xml:space="preserve"> 1 час = 5 км.  = 0 часа х 5 км. = 0 км. х 30.5 л. / 100 =0</v>
      </c>
      <c r="H97" s="215"/>
      <c r="I97" s="156"/>
      <c r="J97" s="155"/>
      <c r="K97" s="216">
        <f>K96*5*K90/100</f>
        <v>0</v>
      </c>
      <c r="L97" s="217"/>
      <c r="M97" s="217"/>
      <c r="N97" s="217"/>
      <c r="O97" s="6"/>
      <c r="P97" s="6"/>
      <c r="Q97" s="6"/>
      <c r="R97" s="6"/>
      <c r="S97" s="2"/>
      <c r="T97" s="2"/>
    </row>
    <row r="98" spans="1:20" ht="15.75">
      <c r="A98" s="218">
        <v>9</v>
      </c>
      <c r="B98" s="219" t="s">
        <v>95</v>
      </c>
      <c r="C98" s="220"/>
      <c r="D98" s="220"/>
      <c r="E98" s="220"/>
      <c r="F98" s="99"/>
      <c r="G98" s="99"/>
      <c r="H98" s="99"/>
      <c r="I98" s="99"/>
      <c r="J98" s="99"/>
      <c r="K98" s="221">
        <f>SUM(K92,K95,K97)</f>
        <v>0</v>
      </c>
      <c r="L98" s="222"/>
      <c r="M98" s="222"/>
      <c r="N98" s="223">
        <f>ROUND(SUM(L98:M98)-K98,0)</f>
        <v>0</v>
      </c>
      <c r="O98" s="6"/>
      <c r="P98" s="6"/>
      <c r="Q98" s="6"/>
      <c r="R98" s="6"/>
      <c r="S98" s="2"/>
      <c r="T98" s="2"/>
    </row>
    <row r="99" spans="1:2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2" spans="1:20" ht="15.75">
      <c r="A102" s="253"/>
      <c r="B102" s="254"/>
      <c r="C102" s="255"/>
      <c r="D102" s="256"/>
      <c r="E102" s="254"/>
      <c r="F102" s="254"/>
      <c r="G102" s="254"/>
      <c r="H102" s="254"/>
      <c r="I102" s="254"/>
      <c r="J102" s="254"/>
      <c r="K102" s="254"/>
      <c r="L102" s="254"/>
      <c r="M102" s="254"/>
      <c r="N102" s="254"/>
      <c r="O102" s="257"/>
      <c r="P102" s="254"/>
      <c r="Q102" s="254"/>
      <c r="R102" s="254"/>
      <c r="S102" s="254"/>
      <c r="T102" s="254"/>
    </row>
    <row r="103" spans="1:20" ht="15.75">
      <c r="A103" s="253"/>
      <c r="B103" s="256"/>
      <c r="C103" s="256"/>
      <c r="D103" s="256"/>
      <c r="E103" s="254"/>
      <c r="F103" s="254"/>
      <c r="G103" s="254"/>
      <c r="H103" s="254"/>
      <c r="I103" s="254"/>
      <c r="J103" s="254"/>
      <c r="K103" s="254"/>
      <c r="L103" s="254"/>
      <c r="M103" s="254"/>
      <c r="N103" s="254"/>
      <c r="O103" s="254"/>
      <c r="P103" s="254"/>
      <c r="Q103" s="254"/>
      <c r="R103" s="254"/>
      <c r="S103" s="254"/>
      <c r="T103" s="254"/>
    </row>
    <row r="104" spans="1:20" ht="15.75">
      <c r="A104" s="254"/>
      <c r="B104" s="258"/>
      <c r="C104" s="254"/>
      <c r="D104" s="254"/>
      <c r="E104" s="258"/>
      <c r="F104" s="254"/>
      <c r="G104" s="254"/>
      <c r="H104" s="258"/>
      <c r="I104" s="254"/>
      <c r="J104" s="258"/>
      <c r="K104" s="254"/>
      <c r="L104" s="254"/>
      <c r="M104" s="254"/>
      <c r="N104" s="254"/>
      <c r="O104" s="254"/>
      <c r="P104" s="254"/>
      <c r="Q104" s="254"/>
      <c r="R104" s="254"/>
      <c r="S104" s="254"/>
      <c r="T104" s="254"/>
    </row>
    <row r="105" spans="1:20" ht="15.75">
      <c r="A105" s="254"/>
      <c r="B105" s="258"/>
      <c r="C105" s="254"/>
      <c r="D105" s="254"/>
      <c r="E105" s="259"/>
      <c r="F105" s="254"/>
      <c r="G105" s="254"/>
      <c r="H105" s="226"/>
      <c r="I105" s="254"/>
      <c r="J105" s="228"/>
      <c r="K105" s="254"/>
      <c r="L105" s="254"/>
      <c r="M105" s="254"/>
      <c r="N105" s="254"/>
      <c r="O105" s="254"/>
      <c r="P105" s="254"/>
      <c r="Q105" s="254"/>
      <c r="R105" s="254"/>
      <c r="S105" s="254"/>
      <c r="T105" s="254"/>
    </row>
    <row r="106" spans="1:20" ht="15.75">
      <c r="A106" s="254"/>
      <c r="B106" s="258"/>
      <c r="C106" s="260"/>
      <c r="D106" s="261"/>
      <c r="E106" s="262"/>
      <c r="F106" s="262"/>
      <c r="G106" s="262"/>
      <c r="H106" s="254"/>
      <c r="I106" s="254"/>
      <c r="J106" s="229"/>
      <c r="K106" s="254"/>
      <c r="L106" s="254"/>
      <c r="M106" s="254"/>
      <c r="N106" s="254"/>
      <c r="O106" s="254"/>
      <c r="P106" s="254"/>
      <c r="Q106" s="254"/>
      <c r="R106" s="254"/>
      <c r="S106" s="230"/>
      <c r="T106" s="254"/>
    </row>
    <row r="107" spans="1:20" ht="15.75">
      <c r="A107" s="254"/>
      <c r="B107" s="258"/>
      <c r="C107" s="254"/>
      <c r="D107" s="254"/>
      <c r="E107" s="231"/>
      <c r="F107" s="263"/>
      <c r="G107" s="254"/>
      <c r="H107" s="264"/>
      <c r="I107" s="232"/>
      <c r="J107" s="229"/>
      <c r="K107" s="254"/>
      <c r="L107" s="254"/>
      <c r="M107" s="254"/>
      <c r="N107" s="254"/>
      <c r="O107" s="254"/>
      <c r="P107" s="254"/>
      <c r="Q107" s="254"/>
      <c r="R107" s="254"/>
      <c r="S107" s="230"/>
      <c r="T107" s="254"/>
    </row>
    <row r="108" spans="1:20">
      <c r="A108" s="254"/>
      <c r="B108" s="254"/>
      <c r="C108" s="254"/>
      <c r="D108" s="254"/>
      <c r="E108" s="254"/>
      <c r="F108" s="254"/>
      <c r="G108" s="254"/>
      <c r="H108" s="264"/>
      <c r="I108" s="232"/>
      <c r="J108" s="229"/>
      <c r="K108" s="254"/>
      <c r="L108" s="254"/>
      <c r="M108" s="254"/>
      <c r="N108" s="254"/>
      <c r="O108" s="254"/>
      <c r="P108" s="254"/>
      <c r="Q108" s="254"/>
      <c r="R108" s="254"/>
      <c r="S108" s="230"/>
      <c r="T108" s="254"/>
    </row>
    <row r="109" spans="1:20">
      <c r="A109" s="254"/>
      <c r="B109" s="254"/>
      <c r="C109" s="254"/>
      <c r="D109" s="254"/>
      <c r="E109" s="254"/>
      <c r="F109" s="254"/>
      <c r="G109" s="254"/>
      <c r="H109" s="254"/>
      <c r="I109" s="254"/>
      <c r="J109" s="254"/>
      <c r="K109" s="254"/>
      <c r="L109" s="254"/>
      <c r="M109" s="254"/>
      <c r="N109" s="254"/>
      <c r="O109" s="254"/>
      <c r="P109" s="254"/>
      <c r="Q109" s="254"/>
      <c r="R109" s="254"/>
      <c r="S109" s="230"/>
      <c r="T109" s="254"/>
    </row>
    <row r="110" spans="1:20" ht="15.75">
      <c r="A110" s="233"/>
      <c r="B110" s="265"/>
      <c r="C110" s="254"/>
      <c r="D110" s="254"/>
      <c r="E110" s="254"/>
      <c r="F110" s="254"/>
      <c r="G110" s="254"/>
      <c r="H110" s="225"/>
      <c r="I110" s="265"/>
      <c r="J110" s="254"/>
      <c r="K110" s="266"/>
      <c r="L110" s="254"/>
      <c r="M110" s="225"/>
      <c r="N110" s="225"/>
      <c r="O110" s="225"/>
      <c r="P110" s="225"/>
      <c r="Q110" s="225"/>
      <c r="R110" s="225"/>
      <c r="S110" s="230"/>
      <c r="T110" s="254"/>
    </row>
    <row r="111" spans="1:20" ht="15.75">
      <c r="A111" s="254"/>
      <c r="B111" s="265"/>
      <c r="C111" s="254"/>
      <c r="D111" s="265"/>
      <c r="E111" s="254"/>
      <c r="F111" s="225"/>
      <c r="G111" s="225"/>
      <c r="H111" s="225"/>
      <c r="I111" s="265"/>
      <c r="J111" s="254"/>
      <c r="K111" s="234"/>
      <c r="L111" s="225"/>
      <c r="M111" s="225"/>
      <c r="N111" s="225"/>
      <c r="O111" s="225"/>
      <c r="P111" s="225"/>
      <c r="Q111" s="225"/>
      <c r="R111" s="225"/>
      <c r="S111" s="230"/>
      <c r="T111" s="254"/>
    </row>
    <row r="112" spans="1:20">
      <c r="A112" s="254"/>
      <c r="B112" s="254"/>
      <c r="C112" s="254"/>
      <c r="D112" s="254"/>
      <c r="E112" s="254"/>
      <c r="F112" s="254"/>
      <c r="G112" s="225"/>
      <c r="H112" s="225"/>
      <c r="I112" s="225"/>
      <c r="J112" s="225"/>
      <c r="K112" s="225"/>
      <c r="L112" s="225"/>
      <c r="M112" s="225"/>
      <c r="N112" s="225"/>
      <c r="O112" s="225"/>
      <c r="P112" s="225"/>
      <c r="Q112" s="225"/>
      <c r="R112" s="225"/>
      <c r="S112" s="230"/>
      <c r="T112" s="254"/>
    </row>
    <row r="113" spans="1:20">
      <c r="A113" s="254"/>
      <c r="B113" s="267"/>
      <c r="C113" s="254"/>
      <c r="D113" s="254"/>
      <c r="E113" s="254"/>
      <c r="F113" s="267"/>
      <c r="G113" s="235"/>
      <c r="H113" s="225"/>
      <c r="I113" s="267"/>
      <c r="J113" s="225"/>
      <c r="K113" s="236"/>
      <c r="L113" s="236"/>
      <c r="M113" s="236"/>
      <c r="N113" s="237"/>
      <c r="O113" s="238"/>
      <c r="P113" s="254"/>
      <c r="Q113" s="225"/>
      <c r="R113" s="225"/>
      <c r="S113" s="254"/>
      <c r="T113" s="254"/>
    </row>
    <row r="114" spans="1:20">
      <c r="A114" s="254"/>
      <c r="B114" s="267"/>
      <c r="C114" s="254"/>
      <c r="D114" s="254"/>
      <c r="E114" s="254"/>
      <c r="F114" s="267"/>
      <c r="G114" s="235"/>
      <c r="H114" s="225"/>
      <c r="I114" s="267"/>
      <c r="J114" s="225"/>
      <c r="K114" s="236"/>
      <c r="L114" s="236"/>
      <c r="M114" s="236"/>
      <c r="N114" s="237"/>
      <c r="O114" s="238"/>
      <c r="P114" s="254"/>
      <c r="Q114" s="225"/>
      <c r="R114" s="225"/>
      <c r="S114" s="254"/>
      <c r="T114" s="254"/>
    </row>
    <row r="115" spans="1:20">
      <c r="A115" s="254"/>
      <c r="B115" s="267"/>
      <c r="C115" s="254"/>
      <c r="D115" s="254"/>
      <c r="E115" s="254"/>
      <c r="F115" s="267"/>
      <c r="G115" s="235"/>
      <c r="H115" s="225"/>
      <c r="I115" s="267"/>
      <c r="J115" s="225"/>
      <c r="K115" s="236"/>
      <c r="L115" s="236"/>
      <c r="M115" s="236"/>
      <c r="N115" s="237"/>
      <c r="O115" s="238"/>
      <c r="P115" s="254"/>
      <c r="Q115" s="225"/>
      <c r="R115" s="225"/>
      <c r="S115" s="254"/>
      <c r="T115" s="254"/>
    </row>
    <row r="116" spans="1:20">
      <c r="A116" s="254"/>
      <c r="B116" s="267"/>
      <c r="C116" s="254"/>
      <c r="D116" s="254"/>
      <c r="E116" s="254"/>
      <c r="F116" s="267"/>
      <c r="G116" s="235"/>
      <c r="H116" s="225"/>
      <c r="I116" s="267"/>
      <c r="J116" s="225"/>
      <c r="K116" s="236"/>
      <c r="L116" s="236"/>
      <c r="M116" s="236"/>
      <c r="N116" s="237"/>
      <c r="O116" s="238"/>
      <c r="P116" s="254"/>
      <c r="Q116" s="225"/>
      <c r="R116" s="225"/>
      <c r="S116" s="254"/>
      <c r="T116" s="254"/>
    </row>
    <row r="117" spans="1:20">
      <c r="A117" s="254"/>
      <c r="B117" s="267"/>
      <c r="C117" s="254"/>
      <c r="D117" s="254"/>
      <c r="E117" s="254"/>
      <c r="F117" s="267"/>
      <c r="G117" s="235"/>
      <c r="H117" s="225"/>
      <c r="I117" s="267"/>
      <c r="J117" s="225"/>
      <c r="K117" s="236"/>
      <c r="L117" s="236"/>
      <c r="M117" s="236"/>
      <c r="N117" s="237"/>
      <c r="O117" s="238"/>
      <c r="P117" s="254"/>
      <c r="Q117" s="225"/>
      <c r="R117" s="225"/>
      <c r="S117" s="254"/>
      <c r="T117" s="254"/>
    </row>
    <row r="118" spans="1:20">
      <c r="A118" s="254"/>
      <c r="B118" s="267"/>
      <c r="C118" s="254"/>
      <c r="D118" s="254"/>
      <c r="E118" s="254"/>
      <c r="F118" s="267"/>
      <c r="G118" s="235"/>
      <c r="H118" s="225"/>
      <c r="I118" s="267"/>
      <c r="J118" s="225"/>
      <c r="K118" s="236"/>
      <c r="L118" s="236"/>
      <c r="M118" s="236"/>
      <c r="N118" s="237"/>
      <c r="O118" s="238"/>
      <c r="P118" s="254"/>
      <c r="Q118" s="225"/>
      <c r="R118" s="225"/>
      <c r="S118" s="254"/>
      <c r="T118" s="254"/>
    </row>
    <row r="119" spans="1:20">
      <c r="A119" s="254"/>
      <c r="B119" s="267"/>
      <c r="C119" s="254"/>
      <c r="D119" s="254"/>
      <c r="E119" s="254"/>
      <c r="F119" s="267"/>
      <c r="G119" s="235"/>
      <c r="H119" s="225"/>
      <c r="I119" s="267"/>
      <c r="J119" s="225"/>
      <c r="K119" s="236"/>
      <c r="L119" s="236"/>
      <c r="M119" s="236"/>
      <c r="N119" s="237"/>
      <c r="O119" s="238"/>
      <c r="P119" s="254"/>
      <c r="Q119" s="225"/>
      <c r="R119" s="225"/>
      <c r="S119" s="254"/>
      <c r="T119" s="254"/>
    </row>
    <row r="120" spans="1:20">
      <c r="A120" s="254"/>
      <c r="B120" s="267"/>
      <c r="C120" s="254"/>
      <c r="D120" s="254"/>
      <c r="E120" s="254"/>
      <c r="F120" s="267"/>
      <c r="G120" s="235"/>
      <c r="H120" s="225"/>
      <c r="I120" s="267"/>
      <c r="J120" s="225"/>
      <c r="K120" s="236"/>
      <c r="L120" s="236"/>
      <c r="M120" s="236"/>
      <c r="N120" s="237"/>
      <c r="O120" s="238"/>
      <c r="P120" s="254"/>
      <c r="Q120" s="225"/>
      <c r="R120" s="225"/>
      <c r="S120" s="254"/>
      <c r="T120" s="254"/>
    </row>
    <row r="121" spans="1:20">
      <c r="A121" s="254"/>
      <c r="B121" s="267"/>
      <c r="C121" s="254"/>
      <c r="D121" s="254"/>
      <c r="E121" s="254"/>
      <c r="F121" s="267"/>
      <c r="G121" s="235"/>
      <c r="H121" s="225"/>
      <c r="I121" s="267"/>
      <c r="J121" s="225"/>
      <c r="K121" s="236"/>
      <c r="L121" s="236"/>
      <c r="M121" s="236"/>
      <c r="N121" s="237"/>
      <c r="O121" s="238"/>
      <c r="P121" s="254"/>
      <c r="Q121" s="225"/>
      <c r="R121" s="225"/>
      <c r="S121" s="254"/>
      <c r="T121" s="254"/>
    </row>
    <row r="122" spans="1:20">
      <c r="A122" s="254"/>
      <c r="B122" s="267"/>
      <c r="C122" s="254"/>
      <c r="D122" s="254"/>
      <c r="E122" s="254"/>
      <c r="F122" s="267"/>
      <c r="G122" s="235"/>
      <c r="H122" s="225"/>
      <c r="I122" s="267"/>
      <c r="J122" s="225"/>
      <c r="K122" s="236"/>
      <c r="L122" s="236"/>
      <c r="M122" s="236"/>
      <c r="N122" s="237"/>
      <c r="O122" s="238"/>
      <c r="P122" s="254"/>
      <c r="Q122" s="225"/>
      <c r="R122" s="225"/>
      <c r="S122" s="254"/>
      <c r="T122" s="254"/>
    </row>
    <row r="123" spans="1:20">
      <c r="A123" s="254"/>
      <c r="B123" s="267"/>
      <c r="C123" s="254"/>
      <c r="D123" s="254"/>
      <c r="E123" s="254"/>
      <c r="F123" s="267"/>
      <c r="G123" s="235"/>
      <c r="H123" s="225"/>
      <c r="I123" s="267"/>
      <c r="J123" s="225"/>
      <c r="K123" s="236"/>
      <c r="L123" s="236"/>
      <c r="M123" s="236"/>
      <c r="N123" s="237"/>
      <c r="O123" s="238"/>
      <c r="P123" s="254"/>
      <c r="Q123" s="225"/>
      <c r="R123" s="225"/>
      <c r="S123" s="254"/>
      <c r="T123" s="254"/>
    </row>
    <row r="124" spans="1:20">
      <c r="A124" s="254"/>
      <c r="B124" s="267"/>
      <c r="C124" s="254"/>
      <c r="D124" s="254"/>
      <c r="E124" s="254"/>
      <c r="F124" s="267"/>
      <c r="G124" s="235"/>
      <c r="H124" s="225"/>
      <c r="I124" s="267"/>
      <c r="J124" s="225"/>
      <c r="K124" s="236"/>
      <c r="L124" s="236"/>
      <c r="M124" s="236"/>
      <c r="N124" s="237"/>
      <c r="O124" s="238"/>
      <c r="P124" s="254"/>
      <c r="Q124" s="225"/>
      <c r="R124" s="225"/>
      <c r="S124" s="254"/>
      <c r="T124" s="254"/>
    </row>
    <row r="125" spans="1:20">
      <c r="A125" s="254"/>
      <c r="B125" s="267"/>
      <c r="C125" s="254"/>
      <c r="D125" s="254"/>
      <c r="E125" s="254"/>
      <c r="F125" s="267"/>
      <c r="G125" s="235"/>
      <c r="H125" s="225"/>
      <c r="I125" s="267"/>
      <c r="J125" s="225"/>
      <c r="K125" s="236"/>
      <c r="L125" s="236"/>
      <c r="M125" s="236"/>
      <c r="N125" s="237"/>
      <c r="O125" s="238"/>
      <c r="P125" s="254"/>
      <c r="Q125" s="225"/>
      <c r="R125" s="225"/>
      <c r="S125" s="254"/>
      <c r="T125" s="254"/>
    </row>
    <row r="126" spans="1:20">
      <c r="A126" s="254"/>
      <c r="B126" s="267"/>
      <c r="C126" s="254"/>
      <c r="D126" s="254"/>
      <c r="E126" s="254"/>
      <c r="F126" s="267"/>
      <c r="G126" s="235"/>
      <c r="H126" s="225"/>
      <c r="I126" s="267"/>
      <c r="J126" s="225"/>
      <c r="K126" s="236"/>
      <c r="L126" s="236"/>
      <c r="M126" s="236"/>
      <c r="N126" s="237"/>
      <c r="O126" s="238"/>
      <c r="P126" s="254"/>
      <c r="Q126" s="225"/>
      <c r="R126" s="225"/>
      <c r="S126" s="254"/>
      <c r="T126" s="254"/>
    </row>
    <row r="127" spans="1:20">
      <c r="A127" s="254"/>
      <c r="B127" s="267"/>
      <c r="C127" s="254"/>
      <c r="D127" s="254"/>
      <c r="E127" s="254"/>
      <c r="F127" s="267"/>
      <c r="G127" s="235"/>
      <c r="H127" s="225"/>
      <c r="I127" s="267"/>
      <c r="J127" s="225"/>
      <c r="K127" s="236"/>
      <c r="L127" s="236"/>
      <c r="M127" s="236"/>
      <c r="N127" s="237"/>
      <c r="O127" s="238"/>
      <c r="P127" s="254"/>
      <c r="Q127" s="225"/>
      <c r="R127" s="225"/>
      <c r="S127" s="254"/>
      <c r="T127" s="254"/>
    </row>
    <row r="128" spans="1:20">
      <c r="A128" s="254"/>
      <c r="B128" s="267"/>
      <c r="C128" s="254"/>
      <c r="D128" s="254"/>
      <c r="E128" s="254"/>
      <c r="F128" s="267"/>
      <c r="G128" s="235"/>
      <c r="H128" s="225"/>
      <c r="I128" s="267"/>
      <c r="J128" s="225"/>
      <c r="K128" s="236"/>
      <c r="L128" s="236"/>
      <c r="M128" s="236"/>
      <c r="N128" s="237"/>
      <c r="O128" s="238"/>
      <c r="P128" s="254"/>
      <c r="Q128" s="225"/>
      <c r="R128" s="225"/>
      <c r="S128" s="254"/>
      <c r="T128" s="254"/>
    </row>
    <row r="129" spans="1:20">
      <c r="A129" s="254"/>
      <c r="B129" s="267"/>
      <c r="C129" s="254"/>
      <c r="D129" s="254"/>
      <c r="E129" s="254"/>
      <c r="F129" s="267"/>
      <c r="G129" s="235"/>
      <c r="H129" s="225"/>
      <c r="I129" s="267"/>
      <c r="J129" s="225"/>
      <c r="K129" s="236"/>
      <c r="L129" s="236"/>
      <c r="M129" s="236"/>
      <c r="N129" s="237"/>
      <c r="O129" s="238"/>
      <c r="P129" s="254"/>
      <c r="Q129" s="225"/>
      <c r="R129" s="225"/>
      <c r="S129" s="254"/>
      <c r="T129" s="254"/>
    </row>
    <row r="130" spans="1:20">
      <c r="A130" s="254"/>
      <c r="B130" s="267"/>
      <c r="C130" s="254"/>
      <c r="D130" s="254"/>
      <c r="E130" s="254"/>
      <c r="F130" s="267"/>
      <c r="G130" s="235"/>
      <c r="H130" s="225"/>
      <c r="I130" s="267"/>
      <c r="J130" s="225"/>
      <c r="K130" s="236"/>
      <c r="L130" s="236"/>
      <c r="M130" s="236"/>
      <c r="N130" s="237"/>
      <c r="O130" s="238"/>
      <c r="P130" s="254"/>
      <c r="Q130" s="225"/>
      <c r="R130" s="225"/>
      <c r="S130" s="254"/>
      <c r="T130" s="254"/>
    </row>
    <row r="131" spans="1:20">
      <c r="A131" s="254"/>
      <c r="B131" s="267"/>
      <c r="C131" s="254"/>
      <c r="D131" s="254"/>
      <c r="E131" s="254"/>
      <c r="F131" s="267"/>
      <c r="G131" s="235"/>
      <c r="H131" s="225"/>
      <c r="I131" s="267"/>
      <c r="J131" s="225"/>
      <c r="K131" s="236"/>
      <c r="L131" s="236"/>
      <c r="M131" s="236"/>
      <c r="N131" s="237"/>
      <c r="O131" s="238"/>
      <c r="P131" s="254"/>
      <c r="Q131" s="225"/>
      <c r="R131" s="225"/>
      <c r="S131" s="254"/>
      <c r="T131" s="254"/>
    </row>
    <row r="132" spans="1:20">
      <c r="A132" s="254"/>
      <c r="B132" s="267"/>
      <c r="C132" s="254"/>
      <c r="D132" s="254"/>
      <c r="E132" s="254"/>
      <c r="F132" s="267"/>
      <c r="G132" s="235"/>
      <c r="H132" s="225"/>
      <c r="I132" s="267"/>
      <c r="J132" s="225"/>
      <c r="K132" s="236"/>
      <c r="L132" s="236"/>
      <c r="M132" s="236"/>
      <c r="N132" s="237"/>
      <c r="O132" s="238"/>
      <c r="P132" s="254"/>
      <c r="Q132" s="225"/>
      <c r="R132" s="225"/>
      <c r="S132" s="254"/>
      <c r="T132" s="254"/>
    </row>
    <row r="133" spans="1:20">
      <c r="A133" s="254"/>
      <c r="B133" s="267"/>
      <c r="C133" s="254"/>
      <c r="D133" s="254"/>
      <c r="E133" s="254"/>
      <c r="F133" s="267"/>
      <c r="G133" s="235"/>
      <c r="H133" s="225"/>
      <c r="I133" s="267"/>
      <c r="J133" s="225"/>
      <c r="K133" s="236"/>
      <c r="L133" s="236"/>
      <c r="M133" s="236"/>
      <c r="N133" s="237"/>
      <c r="O133" s="238"/>
      <c r="P133" s="254"/>
      <c r="Q133" s="225"/>
      <c r="R133" s="225"/>
      <c r="S133" s="254"/>
      <c r="T133" s="254"/>
    </row>
    <row r="134" spans="1:20">
      <c r="A134" s="254"/>
      <c r="B134" s="267"/>
      <c r="C134" s="254"/>
      <c r="D134" s="254"/>
      <c r="E134" s="254"/>
      <c r="F134" s="267"/>
      <c r="G134" s="235"/>
      <c r="H134" s="225"/>
      <c r="I134" s="267"/>
      <c r="J134" s="225"/>
      <c r="K134" s="236"/>
      <c r="L134" s="236"/>
      <c r="M134" s="236"/>
      <c r="N134" s="237"/>
      <c r="O134" s="238"/>
      <c r="P134" s="254"/>
      <c r="Q134" s="225"/>
      <c r="R134" s="225"/>
      <c r="S134" s="254"/>
      <c r="T134" s="254"/>
    </row>
    <row r="135" spans="1:20">
      <c r="A135" s="254"/>
      <c r="B135" s="267"/>
      <c r="C135" s="254"/>
      <c r="D135" s="254"/>
      <c r="E135" s="254"/>
      <c r="F135" s="267"/>
      <c r="G135" s="235"/>
      <c r="H135" s="225"/>
      <c r="I135" s="267"/>
      <c r="J135" s="225"/>
      <c r="K135" s="236"/>
      <c r="L135" s="236"/>
      <c r="M135" s="236"/>
      <c r="N135" s="237"/>
      <c r="O135" s="238"/>
      <c r="P135" s="254"/>
      <c r="Q135" s="225"/>
      <c r="R135" s="225"/>
      <c r="S135" s="254"/>
      <c r="T135" s="254"/>
    </row>
    <row r="136" spans="1:20">
      <c r="A136" s="254"/>
      <c r="B136" s="267"/>
      <c r="C136" s="254"/>
      <c r="D136" s="254"/>
      <c r="E136" s="254"/>
      <c r="F136" s="267"/>
      <c r="G136" s="235"/>
      <c r="H136" s="225"/>
      <c r="I136" s="267"/>
      <c r="J136" s="225"/>
      <c r="K136" s="236"/>
      <c r="L136" s="236"/>
      <c r="M136" s="236"/>
      <c r="N136" s="237"/>
      <c r="O136" s="238"/>
      <c r="P136" s="254"/>
      <c r="Q136" s="225"/>
      <c r="R136" s="225"/>
      <c r="S136" s="254"/>
      <c r="T136" s="254"/>
    </row>
    <row r="137" spans="1:20">
      <c r="A137" s="254"/>
      <c r="B137" s="267"/>
      <c r="C137" s="254"/>
      <c r="D137" s="254"/>
      <c r="E137" s="254"/>
      <c r="F137" s="267"/>
      <c r="G137" s="235"/>
      <c r="H137" s="225"/>
      <c r="I137" s="267"/>
      <c r="J137" s="225"/>
      <c r="K137" s="236"/>
      <c r="L137" s="236"/>
      <c r="M137" s="236"/>
      <c r="N137" s="237"/>
      <c r="O137" s="238"/>
      <c r="P137" s="254"/>
      <c r="Q137" s="225"/>
      <c r="R137" s="225"/>
      <c r="S137" s="254"/>
      <c r="T137" s="254"/>
    </row>
    <row r="138" spans="1:20">
      <c r="A138" s="254"/>
      <c r="B138" s="267"/>
      <c r="C138" s="254"/>
      <c r="D138" s="254"/>
      <c r="E138" s="254"/>
      <c r="F138" s="267"/>
      <c r="G138" s="235"/>
      <c r="H138" s="225"/>
      <c r="I138" s="267"/>
      <c r="J138" s="225"/>
      <c r="K138" s="236"/>
      <c r="L138" s="236"/>
      <c r="M138" s="236"/>
      <c r="N138" s="237"/>
      <c r="O138" s="238"/>
      <c r="P138" s="254"/>
      <c r="Q138" s="225"/>
      <c r="R138" s="225"/>
      <c r="S138" s="254"/>
      <c r="T138" s="254"/>
    </row>
    <row r="139" spans="1:20">
      <c r="A139" s="254"/>
      <c r="B139" s="267"/>
      <c r="C139" s="254"/>
      <c r="D139" s="254"/>
      <c r="E139" s="254"/>
      <c r="F139" s="267"/>
      <c r="G139" s="235"/>
      <c r="H139" s="225"/>
      <c r="I139" s="267"/>
      <c r="J139" s="225"/>
      <c r="K139" s="236"/>
      <c r="L139" s="236"/>
      <c r="M139" s="236"/>
      <c r="N139" s="237"/>
      <c r="O139" s="238"/>
      <c r="P139" s="254"/>
      <c r="Q139" s="225"/>
      <c r="R139" s="225"/>
      <c r="S139" s="254"/>
      <c r="T139" s="254"/>
    </row>
    <row r="140" spans="1:20">
      <c r="A140" s="254"/>
      <c r="B140" s="267"/>
      <c r="C140" s="254"/>
      <c r="D140" s="254"/>
      <c r="E140" s="254"/>
      <c r="F140" s="267"/>
      <c r="G140" s="235"/>
      <c r="H140" s="225"/>
      <c r="I140" s="267"/>
      <c r="J140" s="225"/>
      <c r="K140" s="236"/>
      <c r="L140" s="236"/>
      <c r="M140" s="236"/>
      <c r="N140" s="237"/>
      <c r="O140" s="238"/>
      <c r="P140" s="254"/>
      <c r="Q140" s="225"/>
      <c r="R140" s="225"/>
      <c r="S140" s="254"/>
      <c r="T140" s="254"/>
    </row>
    <row r="141" spans="1:20">
      <c r="A141" s="254"/>
      <c r="B141" s="267"/>
      <c r="C141" s="254"/>
      <c r="D141" s="254"/>
      <c r="E141" s="254"/>
      <c r="F141" s="267"/>
      <c r="G141" s="235"/>
      <c r="H141" s="225"/>
      <c r="I141" s="267"/>
      <c r="J141" s="225"/>
      <c r="K141" s="236"/>
      <c r="L141" s="236"/>
      <c r="M141" s="236"/>
      <c r="N141" s="237"/>
      <c r="O141" s="238"/>
      <c r="P141" s="254"/>
      <c r="Q141" s="225"/>
      <c r="R141" s="225"/>
      <c r="S141" s="254"/>
      <c r="T141" s="254"/>
    </row>
    <row r="142" spans="1:20">
      <c r="A142" s="254"/>
      <c r="B142" s="267"/>
      <c r="C142" s="254"/>
      <c r="D142" s="254"/>
      <c r="E142" s="254"/>
      <c r="F142" s="267"/>
      <c r="G142" s="235"/>
      <c r="H142" s="225"/>
      <c r="I142" s="267"/>
      <c r="J142" s="225"/>
      <c r="K142" s="236"/>
      <c r="L142" s="236"/>
      <c r="M142" s="236"/>
      <c r="N142" s="237"/>
      <c r="O142" s="238"/>
      <c r="P142" s="254"/>
      <c r="Q142" s="225"/>
      <c r="R142" s="225"/>
      <c r="S142" s="254"/>
      <c r="T142" s="254"/>
    </row>
    <row r="143" spans="1:20">
      <c r="A143" s="254"/>
      <c r="B143" s="267"/>
      <c r="C143" s="254"/>
      <c r="D143" s="254"/>
      <c r="E143" s="254"/>
      <c r="F143" s="267"/>
      <c r="G143" s="235"/>
      <c r="H143" s="225"/>
      <c r="I143" s="267"/>
      <c r="J143" s="225"/>
      <c r="K143" s="236"/>
      <c r="L143" s="236"/>
      <c r="M143" s="236"/>
      <c r="N143" s="237"/>
      <c r="O143" s="238"/>
      <c r="P143" s="254"/>
      <c r="Q143" s="225"/>
      <c r="R143" s="225"/>
      <c r="S143" s="254"/>
      <c r="T143" s="254"/>
    </row>
    <row r="144" spans="1:20">
      <c r="A144" s="254"/>
      <c r="B144" s="267"/>
      <c r="C144" s="254"/>
      <c r="D144" s="254"/>
      <c r="E144" s="254"/>
      <c r="F144" s="267"/>
      <c r="G144" s="235"/>
      <c r="H144" s="225"/>
      <c r="I144" s="267"/>
      <c r="J144" s="225"/>
      <c r="K144" s="236"/>
      <c r="L144" s="236"/>
      <c r="M144" s="236"/>
      <c r="N144" s="237"/>
      <c r="O144" s="238"/>
      <c r="P144" s="254"/>
      <c r="Q144" s="225"/>
      <c r="R144" s="225"/>
      <c r="S144" s="254"/>
      <c r="T144" s="254"/>
    </row>
    <row r="145" spans="1:20">
      <c r="A145" s="254"/>
      <c r="B145" s="267"/>
      <c r="C145" s="254"/>
      <c r="D145" s="254"/>
      <c r="E145" s="254"/>
      <c r="F145" s="267"/>
      <c r="G145" s="235"/>
      <c r="H145" s="225"/>
      <c r="I145" s="267"/>
      <c r="J145" s="225"/>
      <c r="K145" s="236"/>
      <c r="L145" s="236"/>
      <c r="M145" s="236"/>
      <c r="N145" s="237"/>
      <c r="O145" s="238"/>
      <c r="P145" s="254"/>
      <c r="Q145" s="225"/>
      <c r="R145" s="225"/>
      <c r="S145" s="254"/>
      <c r="T145" s="254"/>
    </row>
    <row r="146" spans="1:20">
      <c r="A146" s="254"/>
      <c r="B146" s="267"/>
      <c r="C146" s="254"/>
      <c r="D146" s="254"/>
      <c r="E146" s="254"/>
      <c r="F146" s="267"/>
      <c r="G146" s="235"/>
      <c r="H146" s="225"/>
      <c r="I146" s="267"/>
      <c r="J146" s="225"/>
      <c r="K146" s="236"/>
      <c r="L146" s="236"/>
      <c r="M146" s="236"/>
      <c r="N146" s="237"/>
      <c r="O146" s="238"/>
      <c r="P146" s="254"/>
      <c r="Q146" s="225"/>
      <c r="R146" s="225"/>
      <c r="S146" s="254"/>
      <c r="T146" s="254"/>
    </row>
    <row r="147" spans="1:20">
      <c r="A147" s="254"/>
      <c r="B147" s="267"/>
      <c r="C147" s="254"/>
      <c r="D147" s="254"/>
      <c r="E147" s="254"/>
      <c r="F147" s="267"/>
      <c r="G147" s="235"/>
      <c r="H147" s="225"/>
      <c r="I147" s="267"/>
      <c r="J147" s="225"/>
      <c r="K147" s="236"/>
      <c r="L147" s="236"/>
      <c r="M147" s="236"/>
      <c r="N147" s="237"/>
      <c r="O147" s="238"/>
      <c r="P147" s="254"/>
      <c r="Q147" s="225"/>
      <c r="R147" s="225"/>
      <c r="S147" s="254"/>
      <c r="T147" s="254"/>
    </row>
    <row r="148" spans="1:20">
      <c r="A148" s="254"/>
      <c r="B148" s="267"/>
      <c r="C148" s="254"/>
      <c r="D148" s="254"/>
      <c r="E148" s="254"/>
      <c r="F148" s="267"/>
      <c r="G148" s="235"/>
      <c r="H148" s="225"/>
      <c r="I148" s="267"/>
      <c r="J148" s="225"/>
      <c r="K148" s="236"/>
      <c r="L148" s="236"/>
      <c r="M148" s="236"/>
      <c r="N148" s="237"/>
      <c r="O148" s="238"/>
      <c r="P148" s="254"/>
      <c r="Q148" s="225"/>
      <c r="R148" s="225"/>
      <c r="S148" s="254"/>
      <c r="T148" s="254"/>
    </row>
    <row r="149" spans="1:20">
      <c r="A149" s="254"/>
      <c r="B149" s="267"/>
      <c r="C149" s="254"/>
      <c r="D149" s="254"/>
      <c r="E149" s="254"/>
      <c r="F149" s="267"/>
      <c r="G149" s="235"/>
      <c r="H149" s="225"/>
      <c r="I149" s="267"/>
      <c r="J149" s="225"/>
      <c r="K149" s="236"/>
      <c r="L149" s="236"/>
      <c r="M149" s="236"/>
      <c r="N149" s="237"/>
      <c r="O149" s="238"/>
      <c r="P149" s="254"/>
      <c r="Q149" s="225"/>
      <c r="R149" s="225"/>
      <c r="S149" s="254"/>
      <c r="T149" s="254"/>
    </row>
    <row r="150" spans="1:20">
      <c r="A150" s="254"/>
      <c r="B150" s="267"/>
      <c r="C150" s="254"/>
      <c r="D150" s="254"/>
      <c r="E150" s="254"/>
      <c r="F150" s="267"/>
      <c r="G150" s="235"/>
      <c r="H150" s="225"/>
      <c r="I150" s="267"/>
      <c r="J150" s="225"/>
      <c r="K150" s="236"/>
      <c r="L150" s="236"/>
      <c r="M150" s="236"/>
      <c r="N150" s="237"/>
      <c r="O150" s="238"/>
      <c r="P150" s="254"/>
      <c r="Q150" s="225"/>
      <c r="R150" s="225"/>
      <c r="S150" s="254"/>
      <c r="T150" s="254"/>
    </row>
    <row r="151" spans="1:20">
      <c r="A151" s="254"/>
      <c r="B151" s="267"/>
      <c r="C151" s="254"/>
      <c r="D151" s="254"/>
      <c r="E151" s="254"/>
      <c r="F151" s="267"/>
      <c r="G151" s="235"/>
      <c r="H151" s="225"/>
      <c r="I151" s="267"/>
      <c r="J151" s="225"/>
      <c r="K151" s="236"/>
      <c r="L151" s="236"/>
      <c r="M151" s="236"/>
      <c r="N151" s="237"/>
      <c r="O151" s="238"/>
      <c r="P151" s="254"/>
      <c r="Q151" s="225"/>
      <c r="R151" s="225"/>
      <c r="S151" s="254"/>
      <c r="T151" s="254"/>
    </row>
    <row r="152" spans="1:20">
      <c r="A152" s="254"/>
      <c r="B152" s="267"/>
      <c r="C152" s="254"/>
      <c r="D152" s="254"/>
      <c r="E152" s="254"/>
      <c r="F152" s="267"/>
      <c r="G152" s="235"/>
      <c r="H152" s="225"/>
      <c r="I152" s="267"/>
      <c r="J152" s="225"/>
      <c r="K152" s="236"/>
      <c r="L152" s="236"/>
      <c r="M152" s="236"/>
      <c r="N152" s="237"/>
      <c r="O152" s="238"/>
      <c r="P152" s="254"/>
      <c r="Q152" s="225"/>
      <c r="R152" s="225"/>
      <c r="S152" s="254"/>
      <c r="T152" s="254"/>
    </row>
    <row r="153" spans="1:20">
      <c r="A153" s="254"/>
      <c r="B153" s="267"/>
      <c r="C153" s="254"/>
      <c r="D153" s="254"/>
      <c r="E153" s="254"/>
      <c r="F153" s="267"/>
      <c r="G153" s="235"/>
      <c r="H153" s="225"/>
      <c r="I153" s="267"/>
      <c r="J153" s="225"/>
      <c r="K153" s="236"/>
      <c r="L153" s="236"/>
      <c r="M153" s="236"/>
      <c r="N153" s="237"/>
      <c r="O153" s="238"/>
      <c r="P153" s="254"/>
      <c r="Q153" s="225"/>
      <c r="R153" s="225"/>
      <c r="S153" s="254"/>
      <c r="T153" s="254"/>
    </row>
    <row r="154" spans="1:20">
      <c r="A154" s="254"/>
      <c r="B154" s="267"/>
      <c r="C154" s="254"/>
      <c r="D154" s="254"/>
      <c r="E154" s="254"/>
      <c r="F154" s="267"/>
      <c r="G154" s="235"/>
      <c r="H154" s="225"/>
      <c r="I154" s="267"/>
      <c r="J154" s="225"/>
      <c r="K154" s="236"/>
      <c r="L154" s="236"/>
      <c r="M154" s="236"/>
      <c r="N154" s="237"/>
      <c r="O154" s="238"/>
      <c r="P154" s="254"/>
      <c r="Q154" s="225"/>
      <c r="R154" s="225"/>
      <c r="S154" s="254"/>
      <c r="T154" s="254"/>
    </row>
    <row r="155" spans="1:20">
      <c r="A155" s="254"/>
      <c r="B155" s="267"/>
      <c r="C155" s="254"/>
      <c r="D155" s="254"/>
      <c r="E155" s="254"/>
      <c r="F155" s="267"/>
      <c r="G155" s="235"/>
      <c r="H155" s="225"/>
      <c r="I155" s="267"/>
      <c r="J155" s="225"/>
      <c r="K155" s="236"/>
      <c r="L155" s="236"/>
      <c r="M155" s="236"/>
      <c r="N155" s="237"/>
      <c r="O155" s="238"/>
      <c r="P155" s="254"/>
      <c r="Q155" s="225"/>
      <c r="R155" s="225"/>
      <c r="S155" s="254"/>
      <c r="T155" s="254"/>
    </row>
    <row r="156" spans="1:20">
      <c r="A156" s="254"/>
      <c r="B156" s="267"/>
      <c r="C156" s="254"/>
      <c r="D156" s="254"/>
      <c r="E156" s="254"/>
      <c r="F156" s="267"/>
      <c r="G156" s="235"/>
      <c r="H156" s="225"/>
      <c r="I156" s="267"/>
      <c r="J156" s="225"/>
      <c r="K156" s="236"/>
      <c r="L156" s="236"/>
      <c r="M156" s="236"/>
      <c r="N156" s="237"/>
      <c r="O156" s="238"/>
      <c r="P156" s="254"/>
      <c r="Q156" s="225"/>
      <c r="R156" s="225"/>
      <c r="S156" s="254"/>
      <c r="T156" s="254"/>
    </row>
    <row r="157" spans="1:20">
      <c r="A157" s="254"/>
      <c r="B157" s="267"/>
      <c r="C157" s="254"/>
      <c r="D157" s="254"/>
      <c r="E157" s="254"/>
      <c r="F157" s="267"/>
      <c r="G157" s="235"/>
      <c r="H157" s="225"/>
      <c r="I157" s="267"/>
      <c r="J157" s="225"/>
      <c r="K157" s="236"/>
      <c r="L157" s="236"/>
      <c r="M157" s="236"/>
      <c r="N157" s="237"/>
      <c r="O157" s="238"/>
      <c r="P157" s="254"/>
      <c r="Q157" s="225"/>
      <c r="R157" s="225"/>
      <c r="S157" s="254"/>
      <c r="T157" s="254"/>
    </row>
    <row r="158" spans="1:20">
      <c r="A158" s="254"/>
      <c r="B158" s="267"/>
      <c r="C158" s="254"/>
      <c r="D158" s="254"/>
      <c r="E158" s="254"/>
      <c r="F158" s="267"/>
      <c r="G158" s="235"/>
      <c r="H158" s="225"/>
      <c r="I158" s="267"/>
      <c r="J158" s="225"/>
      <c r="K158" s="236"/>
      <c r="L158" s="236"/>
      <c r="M158" s="236"/>
      <c r="N158" s="237"/>
      <c r="O158" s="238"/>
      <c r="P158" s="254"/>
      <c r="Q158" s="225"/>
      <c r="R158" s="225"/>
      <c r="S158" s="254"/>
      <c r="T158" s="254"/>
    </row>
    <row r="159" spans="1:20">
      <c r="A159" s="254"/>
      <c r="B159" s="267"/>
      <c r="C159" s="254"/>
      <c r="D159" s="254"/>
      <c r="E159" s="254"/>
      <c r="F159" s="267"/>
      <c r="G159" s="235"/>
      <c r="H159" s="225"/>
      <c r="I159" s="267"/>
      <c r="J159" s="225"/>
      <c r="K159" s="236"/>
      <c r="L159" s="236"/>
      <c r="M159" s="236"/>
      <c r="N159" s="237"/>
      <c r="O159" s="238"/>
      <c r="P159" s="254"/>
      <c r="Q159" s="225"/>
      <c r="R159" s="225"/>
      <c r="S159" s="254"/>
      <c r="T159" s="254"/>
    </row>
    <row r="160" spans="1:20">
      <c r="A160" s="254"/>
      <c r="B160" s="267"/>
      <c r="C160" s="254"/>
      <c r="D160" s="254"/>
      <c r="E160" s="254"/>
      <c r="F160" s="267"/>
      <c r="G160" s="235"/>
      <c r="H160" s="225"/>
      <c r="I160" s="267"/>
      <c r="J160" s="225"/>
      <c r="K160" s="236"/>
      <c r="L160" s="236"/>
      <c r="M160" s="236"/>
      <c r="N160" s="237"/>
      <c r="O160" s="238"/>
      <c r="P160" s="254"/>
      <c r="Q160" s="225"/>
      <c r="R160" s="225"/>
      <c r="S160" s="254"/>
      <c r="T160" s="254"/>
    </row>
    <row r="161" spans="1:20">
      <c r="A161" s="254"/>
      <c r="B161" s="267"/>
      <c r="C161" s="254"/>
      <c r="D161" s="254"/>
      <c r="E161" s="254"/>
      <c r="F161" s="267"/>
      <c r="G161" s="235"/>
      <c r="H161" s="225"/>
      <c r="I161" s="267"/>
      <c r="J161" s="225"/>
      <c r="K161" s="236"/>
      <c r="L161" s="236"/>
      <c r="M161" s="236"/>
      <c r="N161" s="237"/>
      <c r="O161" s="238"/>
      <c r="P161" s="254"/>
      <c r="Q161" s="225"/>
      <c r="R161" s="225"/>
      <c r="S161" s="254"/>
      <c r="T161" s="254"/>
    </row>
    <row r="162" spans="1:20">
      <c r="A162" s="254"/>
      <c r="B162" s="267"/>
      <c r="C162" s="254"/>
      <c r="D162" s="254"/>
      <c r="E162" s="254"/>
      <c r="F162" s="267"/>
      <c r="G162" s="235"/>
      <c r="H162" s="225"/>
      <c r="I162" s="267"/>
      <c r="J162" s="225"/>
      <c r="K162" s="236"/>
      <c r="L162" s="236"/>
      <c r="M162" s="236"/>
      <c r="N162" s="237"/>
      <c r="O162" s="238"/>
      <c r="P162" s="254"/>
      <c r="Q162" s="225"/>
      <c r="R162" s="225"/>
      <c r="S162" s="254"/>
      <c r="T162" s="254"/>
    </row>
    <row r="163" spans="1:20">
      <c r="A163" s="254"/>
      <c r="B163" s="267"/>
      <c r="C163" s="254"/>
      <c r="D163" s="254"/>
      <c r="E163" s="254"/>
      <c r="F163" s="267"/>
      <c r="G163" s="235"/>
      <c r="H163" s="225"/>
      <c r="I163" s="267"/>
      <c r="J163" s="225"/>
      <c r="K163" s="236"/>
      <c r="L163" s="236"/>
      <c r="M163" s="236"/>
      <c r="N163" s="237"/>
      <c r="O163" s="238"/>
      <c r="P163" s="254"/>
      <c r="Q163" s="225"/>
      <c r="R163" s="225"/>
      <c r="S163" s="254"/>
      <c r="T163" s="254"/>
    </row>
    <row r="164" spans="1:20">
      <c r="A164" s="254"/>
      <c r="B164" s="267"/>
      <c r="C164" s="254"/>
      <c r="D164" s="254"/>
      <c r="E164" s="254"/>
      <c r="F164" s="267"/>
      <c r="G164" s="235"/>
      <c r="H164" s="225"/>
      <c r="I164" s="267"/>
      <c r="J164" s="225"/>
      <c r="K164" s="236"/>
      <c r="L164" s="236"/>
      <c r="M164" s="236"/>
      <c r="N164" s="237"/>
      <c r="O164" s="238"/>
      <c r="P164" s="254"/>
      <c r="Q164" s="225"/>
      <c r="R164" s="225"/>
      <c r="S164" s="254"/>
      <c r="T164" s="254"/>
    </row>
    <row r="165" spans="1:20">
      <c r="A165" s="254"/>
      <c r="B165" s="267"/>
      <c r="C165" s="254"/>
      <c r="D165" s="254"/>
      <c r="E165" s="254"/>
      <c r="F165" s="267"/>
      <c r="G165" s="235"/>
      <c r="H165" s="225"/>
      <c r="I165" s="267"/>
      <c r="J165" s="225"/>
      <c r="K165" s="236"/>
      <c r="L165" s="236"/>
      <c r="M165" s="236"/>
      <c r="N165" s="237"/>
      <c r="O165" s="238"/>
      <c r="P165" s="254"/>
      <c r="Q165" s="225"/>
      <c r="R165" s="225"/>
      <c r="S165" s="254"/>
      <c r="T165" s="254"/>
    </row>
    <row r="166" spans="1:20">
      <c r="A166" s="254"/>
      <c r="B166" s="267"/>
      <c r="C166" s="254"/>
      <c r="D166" s="254"/>
      <c r="E166" s="254"/>
      <c r="F166" s="267"/>
      <c r="G166" s="235"/>
      <c r="H166" s="225"/>
      <c r="I166" s="267"/>
      <c r="J166" s="225"/>
      <c r="K166" s="236"/>
      <c r="L166" s="236"/>
      <c r="M166" s="236"/>
      <c r="N166" s="237"/>
      <c r="O166" s="238"/>
      <c r="P166" s="254"/>
      <c r="Q166" s="225"/>
      <c r="R166" s="225"/>
      <c r="S166" s="254"/>
      <c r="T166" s="254"/>
    </row>
    <row r="167" spans="1:20">
      <c r="A167" s="254"/>
      <c r="B167" s="267"/>
      <c r="C167" s="254"/>
      <c r="D167" s="254"/>
      <c r="E167" s="254"/>
      <c r="F167" s="267"/>
      <c r="G167" s="235"/>
      <c r="H167" s="225"/>
      <c r="I167" s="267"/>
      <c r="J167" s="225"/>
      <c r="K167" s="236"/>
      <c r="L167" s="236"/>
      <c r="M167" s="236"/>
      <c r="N167" s="237"/>
      <c r="O167" s="238"/>
      <c r="P167" s="254"/>
      <c r="Q167" s="225"/>
      <c r="R167" s="225"/>
      <c r="S167" s="254"/>
      <c r="T167" s="254"/>
    </row>
    <row r="168" spans="1:20">
      <c r="A168" s="254"/>
      <c r="B168" s="267"/>
      <c r="C168" s="254"/>
      <c r="D168" s="254"/>
      <c r="E168" s="254"/>
      <c r="F168" s="267"/>
      <c r="G168" s="235"/>
      <c r="H168" s="225"/>
      <c r="I168" s="267"/>
      <c r="J168" s="225"/>
      <c r="K168" s="236"/>
      <c r="L168" s="236"/>
      <c r="M168" s="236"/>
      <c r="N168" s="237"/>
      <c r="O168" s="238"/>
      <c r="P168" s="254"/>
      <c r="Q168" s="225"/>
      <c r="R168" s="225"/>
      <c r="S168" s="254"/>
      <c r="T168" s="254"/>
    </row>
    <row r="169" spans="1:20">
      <c r="A169" s="254"/>
      <c r="B169" s="267"/>
      <c r="C169" s="254"/>
      <c r="D169" s="254"/>
      <c r="E169" s="254"/>
      <c r="F169" s="267"/>
      <c r="G169" s="235"/>
      <c r="H169" s="225"/>
      <c r="I169" s="267"/>
      <c r="J169" s="225"/>
      <c r="K169" s="236"/>
      <c r="L169" s="236"/>
      <c r="M169" s="236"/>
      <c r="N169" s="237"/>
      <c r="O169" s="238"/>
      <c r="P169" s="254"/>
      <c r="Q169" s="225"/>
      <c r="R169" s="225"/>
      <c r="S169" s="230"/>
      <c r="T169" s="254"/>
    </row>
    <row r="170" spans="1:20">
      <c r="A170" s="254"/>
      <c r="B170" s="267"/>
      <c r="C170" s="254"/>
      <c r="D170" s="254"/>
      <c r="E170" s="254"/>
      <c r="F170" s="267"/>
      <c r="G170" s="235"/>
      <c r="H170" s="225"/>
      <c r="I170" s="267"/>
      <c r="J170" s="225"/>
      <c r="K170" s="236"/>
      <c r="L170" s="236"/>
      <c r="M170" s="236"/>
      <c r="N170" s="237"/>
      <c r="O170" s="238"/>
      <c r="P170" s="254"/>
      <c r="Q170" s="225"/>
      <c r="R170" s="225"/>
      <c r="S170" s="230"/>
      <c r="T170" s="254"/>
    </row>
    <row r="171" spans="1:20">
      <c r="A171" s="254"/>
      <c r="B171" s="267"/>
      <c r="C171" s="254"/>
      <c r="D171" s="254"/>
      <c r="E171" s="254"/>
      <c r="F171" s="267"/>
      <c r="G171" s="235"/>
      <c r="H171" s="225"/>
      <c r="I171" s="267"/>
      <c r="J171" s="225"/>
      <c r="K171" s="236"/>
      <c r="L171" s="236"/>
      <c r="M171" s="236"/>
      <c r="N171" s="237"/>
      <c r="O171" s="238"/>
      <c r="P171" s="254"/>
      <c r="Q171" s="225"/>
      <c r="R171" s="225"/>
      <c r="S171" s="230"/>
      <c r="T171" s="254"/>
    </row>
    <row r="172" spans="1:20">
      <c r="A172" s="254"/>
      <c r="B172" s="267"/>
      <c r="C172" s="254"/>
      <c r="D172" s="254"/>
      <c r="E172" s="254"/>
      <c r="F172" s="267"/>
      <c r="G172" s="235"/>
      <c r="H172" s="225"/>
      <c r="I172" s="267"/>
      <c r="J172" s="225"/>
      <c r="K172" s="236"/>
      <c r="L172" s="236"/>
      <c r="M172" s="236"/>
      <c r="N172" s="237"/>
      <c r="O172" s="238"/>
      <c r="P172" s="254"/>
      <c r="Q172" s="225"/>
      <c r="R172" s="225"/>
      <c r="S172" s="230"/>
      <c r="T172" s="254"/>
    </row>
    <row r="173" spans="1:20">
      <c r="A173" s="254"/>
      <c r="B173" s="267"/>
      <c r="C173" s="254"/>
      <c r="D173" s="254"/>
      <c r="E173" s="254"/>
      <c r="F173" s="267"/>
      <c r="G173" s="235"/>
      <c r="H173" s="225"/>
      <c r="I173" s="267"/>
      <c r="J173" s="225"/>
      <c r="K173" s="236"/>
      <c r="L173" s="236"/>
      <c r="M173" s="236"/>
      <c r="N173" s="237"/>
      <c r="O173" s="238"/>
      <c r="P173" s="254"/>
      <c r="Q173" s="225"/>
      <c r="R173" s="225"/>
      <c r="S173" s="230"/>
      <c r="T173" s="254"/>
    </row>
    <row r="174" spans="1:20">
      <c r="A174" s="254"/>
      <c r="B174" s="267"/>
      <c r="C174" s="254"/>
      <c r="D174" s="254"/>
      <c r="E174" s="254"/>
      <c r="F174" s="267"/>
      <c r="G174" s="235"/>
      <c r="H174" s="225"/>
      <c r="I174" s="267"/>
      <c r="J174" s="225"/>
      <c r="K174" s="236"/>
      <c r="L174" s="236"/>
      <c r="M174" s="236"/>
      <c r="N174" s="237"/>
      <c r="O174" s="238"/>
      <c r="P174" s="254"/>
      <c r="Q174" s="225"/>
      <c r="R174" s="225"/>
      <c r="S174" s="230"/>
      <c r="T174" s="254"/>
    </row>
    <row r="175" spans="1:20">
      <c r="A175" s="254"/>
      <c r="B175" s="267"/>
      <c r="C175" s="254"/>
      <c r="D175" s="254"/>
      <c r="E175" s="254"/>
      <c r="F175" s="267"/>
      <c r="G175" s="235"/>
      <c r="H175" s="225"/>
      <c r="I175" s="267"/>
      <c r="J175" s="225"/>
      <c r="K175" s="236"/>
      <c r="L175" s="236"/>
      <c r="M175" s="236"/>
      <c r="N175" s="237"/>
      <c r="O175" s="238"/>
      <c r="P175" s="254"/>
      <c r="Q175" s="225"/>
      <c r="R175" s="225"/>
      <c r="S175" s="230"/>
      <c r="T175" s="254"/>
    </row>
    <row r="176" spans="1:20" ht="15.75">
      <c r="A176" s="233"/>
      <c r="B176" s="266"/>
      <c r="C176" s="254"/>
      <c r="D176" s="254"/>
      <c r="E176" s="254"/>
      <c r="F176" s="254"/>
      <c r="G176" s="254"/>
      <c r="H176" s="254"/>
      <c r="I176" s="254"/>
      <c r="J176" s="254"/>
      <c r="K176" s="239"/>
      <c r="L176" s="239"/>
      <c r="M176" s="239"/>
      <c r="N176" s="240"/>
      <c r="O176" s="240"/>
      <c r="P176" s="226"/>
      <c r="Q176" s="241"/>
      <c r="R176" s="241"/>
      <c r="S176" s="242"/>
      <c r="T176" s="254"/>
    </row>
    <row r="177" spans="1:20" ht="15.75">
      <c r="A177" s="248"/>
      <c r="B177" s="266"/>
      <c r="C177" s="254"/>
      <c r="D177" s="254"/>
      <c r="E177" s="254"/>
      <c r="F177" s="254"/>
      <c r="G177" s="254"/>
      <c r="H177" s="254"/>
      <c r="I177" s="254"/>
      <c r="J177" s="254"/>
      <c r="K177" s="239"/>
      <c r="L177" s="227"/>
      <c r="M177" s="227"/>
      <c r="N177" s="227"/>
      <c r="O177" s="254"/>
      <c r="P177" s="254"/>
      <c r="Q177" s="254"/>
      <c r="R177" s="254"/>
      <c r="S177" s="254"/>
      <c r="T177" s="254"/>
    </row>
    <row r="178" spans="1:20" ht="15.75">
      <c r="A178" s="248"/>
      <c r="B178" s="266"/>
      <c r="C178" s="254"/>
      <c r="D178" s="254"/>
      <c r="E178" s="254"/>
      <c r="F178" s="254"/>
      <c r="G178" s="254"/>
      <c r="H178" s="254"/>
      <c r="I178" s="254"/>
      <c r="J178" s="254"/>
      <c r="K178" s="227"/>
      <c r="L178" s="227"/>
      <c r="M178" s="227"/>
      <c r="N178" s="227"/>
      <c r="O178" s="227"/>
      <c r="P178" s="248"/>
      <c r="Q178" s="254"/>
      <c r="R178" s="254"/>
      <c r="S178" s="254"/>
      <c r="T178" s="254"/>
    </row>
    <row r="179" spans="1:20" ht="15.75">
      <c r="A179" s="248"/>
      <c r="B179" s="266"/>
      <c r="C179" s="254"/>
      <c r="D179" s="254"/>
      <c r="E179" s="254"/>
      <c r="F179" s="254"/>
      <c r="G179" s="254"/>
      <c r="H179" s="254"/>
      <c r="I179" s="254"/>
      <c r="J179" s="254"/>
      <c r="K179" s="243"/>
      <c r="L179" s="227"/>
      <c r="M179" s="227"/>
      <c r="N179" s="227"/>
      <c r="O179" s="239"/>
      <c r="P179" s="266"/>
      <c r="Q179" s="254"/>
      <c r="R179" s="254"/>
      <c r="S179" s="254"/>
      <c r="T179" s="254"/>
    </row>
    <row r="180" spans="1:20" ht="15.75">
      <c r="A180" s="248"/>
      <c r="B180" s="266"/>
      <c r="C180" s="254"/>
      <c r="D180" s="254"/>
      <c r="E180" s="254"/>
      <c r="F180" s="254"/>
      <c r="G180" s="254"/>
      <c r="H180" s="254"/>
      <c r="I180" s="254"/>
      <c r="J180" s="254"/>
      <c r="K180" s="227"/>
      <c r="L180" s="227"/>
      <c r="M180" s="227"/>
      <c r="N180" s="227"/>
      <c r="O180" s="244"/>
      <c r="P180" s="248"/>
      <c r="Q180" s="254"/>
      <c r="R180" s="254"/>
      <c r="S180" s="254"/>
      <c r="T180" s="254"/>
    </row>
    <row r="181" spans="1:20" ht="15.75">
      <c r="A181" s="248"/>
      <c r="B181" s="248"/>
      <c r="C181" s="254"/>
      <c r="D181" s="254"/>
      <c r="E181" s="254"/>
      <c r="F181" s="254"/>
      <c r="G181" s="254"/>
      <c r="H181" s="254"/>
      <c r="I181" s="254"/>
      <c r="J181" s="254"/>
      <c r="K181" s="244"/>
      <c r="L181" s="227"/>
      <c r="M181" s="227"/>
      <c r="N181" s="227"/>
      <c r="O181" s="244"/>
      <c r="P181" s="268"/>
      <c r="Q181" s="254"/>
      <c r="R181" s="254"/>
      <c r="S181" s="254"/>
      <c r="T181" s="254"/>
    </row>
    <row r="182" spans="1:20" ht="15.75">
      <c r="A182" s="266"/>
      <c r="B182" s="266"/>
      <c r="C182" s="269"/>
      <c r="D182" s="269"/>
      <c r="E182" s="269"/>
      <c r="F182" s="245"/>
      <c r="G182" s="269"/>
      <c r="H182" s="269"/>
      <c r="I182" s="269"/>
      <c r="J182" s="269"/>
      <c r="K182" s="246"/>
      <c r="L182" s="227"/>
      <c r="M182" s="227"/>
      <c r="N182" s="227"/>
      <c r="O182" s="246"/>
      <c r="P182" s="266"/>
      <c r="Q182" s="254"/>
      <c r="R182" s="254"/>
      <c r="S182" s="254"/>
      <c r="T182" s="254"/>
    </row>
    <row r="183" spans="1:20" ht="15.75">
      <c r="A183" s="248"/>
      <c r="B183" s="266"/>
      <c r="C183" s="254"/>
      <c r="D183" s="254"/>
      <c r="E183" s="254"/>
      <c r="F183" s="254"/>
      <c r="G183" s="254"/>
      <c r="H183" s="254"/>
      <c r="I183" s="254"/>
      <c r="J183" s="254"/>
      <c r="K183" s="266"/>
      <c r="L183" s="270"/>
      <c r="M183" s="227"/>
      <c r="N183" s="239"/>
      <c r="O183" s="227"/>
      <c r="P183" s="248"/>
      <c r="Q183" s="254"/>
      <c r="R183" s="254"/>
      <c r="S183" s="254"/>
      <c r="T183" s="254"/>
    </row>
    <row r="184" spans="1:20" ht="15.75">
      <c r="A184" s="248"/>
      <c r="B184" s="248"/>
      <c r="C184" s="254"/>
      <c r="D184" s="254"/>
      <c r="E184" s="254"/>
      <c r="F184" s="254"/>
      <c r="G184" s="254"/>
      <c r="H184" s="254"/>
      <c r="I184" s="254"/>
      <c r="J184" s="254"/>
      <c r="K184" s="247"/>
      <c r="L184" s="247"/>
      <c r="M184" s="227"/>
      <c r="N184" s="230"/>
      <c r="O184" s="227"/>
      <c r="P184" s="248"/>
      <c r="Q184" s="254"/>
      <c r="R184" s="254"/>
      <c r="S184" s="254"/>
      <c r="T184" s="254"/>
    </row>
    <row r="185" spans="1:20" ht="15.75">
      <c r="A185" s="248"/>
      <c r="B185" s="248"/>
      <c r="C185" s="254"/>
      <c r="D185" s="254"/>
      <c r="E185" s="254"/>
      <c r="F185" s="254"/>
      <c r="G185" s="254"/>
      <c r="H185" s="254"/>
      <c r="I185" s="254"/>
      <c r="J185" s="254"/>
      <c r="K185" s="247"/>
      <c r="L185" s="247"/>
      <c r="M185" s="227"/>
      <c r="N185" s="227"/>
      <c r="O185" s="244"/>
      <c r="P185" s="271"/>
      <c r="Q185" s="254"/>
      <c r="R185" s="254"/>
      <c r="S185" s="254"/>
      <c r="T185" s="254"/>
    </row>
    <row r="186" spans="1:20" ht="15.75">
      <c r="A186" s="248"/>
      <c r="B186" s="266"/>
      <c r="C186" s="254"/>
      <c r="D186" s="254"/>
      <c r="E186" s="254"/>
      <c r="F186" s="254"/>
      <c r="G186" s="254"/>
      <c r="H186" s="264"/>
      <c r="I186" s="254"/>
      <c r="J186" s="254"/>
      <c r="K186" s="227"/>
      <c r="L186" s="227"/>
      <c r="M186" s="227"/>
      <c r="N186" s="244"/>
      <c r="O186" s="254"/>
      <c r="P186" s="254"/>
      <c r="Q186" s="254"/>
      <c r="R186" s="254"/>
      <c r="S186" s="254"/>
      <c r="T186" s="254"/>
    </row>
    <row r="187" spans="1:20" ht="15.75">
      <c r="A187" s="248"/>
      <c r="B187" s="266"/>
      <c r="C187" s="254"/>
      <c r="D187" s="254"/>
      <c r="E187" s="254"/>
      <c r="F187" s="254"/>
      <c r="G187" s="254"/>
      <c r="H187" s="254"/>
      <c r="I187" s="272"/>
      <c r="J187" s="254"/>
      <c r="K187" s="227"/>
      <c r="L187" s="227"/>
      <c r="M187" s="227"/>
      <c r="N187" s="227"/>
      <c r="O187" s="254"/>
      <c r="P187" s="254"/>
      <c r="Q187" s="254"/>
      <c r="R187" s="254"/>
      <c r="S187" s="254"/>
      <c r="T187" s="254"/>
    </row>
    <row r="188" spans="1:20" ht="15.75">
      <c r="A188" s="248"/>
      <c r="B188" s="266"/>
      <c r="C188" s="273"/>
      <c r="D188" s="273"/>
      <c r="E188" s="273"/>
      <c r="F188" s="273"/>
      <c r="G188" s="274"/>
      <c r="H188" s="273"/>
      <c r="I188" s="273"/>
      <c r="J188" s="273"/>
      <c r="K188" s="246"/>
      <c r="L188" s="246"/>
      <c r="M188" s="248"/>
      <c r="N188" s="244"/>
      <c r="O188" s="254"/>
      <c r="P188" s="254"/>
      <c r="Q188" s="254"/>
      <c r="R188" s="254"/>
      <c r="S188" s="254"/>
      <c r="T188" s="254"/>
    </row>
    <row r="189" spans="1:20">
      <c r="A189" s="254"/>
      <c r="B189" s="254"/>
      <c r="C189" s="254"/>
      <c r="D189" s="254"/>
      <c r="E189" s="254"/>
      <c r="F189" s="254"/>
      <c r="G189" s="254"/>
      <c r="H189" s="254"/>
      <c r="I189" s="254"/>
      <c r="J189" s="254"/>
      <c r="K189" s="254"/>
      <c r="L189" s="254"/>
      <c r="M189" s="254"/>
      <c r="N189" s="254"/>
      <c r="O189" s="254"/>
      <c r="P189" s="254"/>
      <c r="Q189" s="254"/>
      <c r="R189" s="254"/>
      <c r="S189" s="254"/>
      <c r="T189" s="254"/>
    </row>
    <row r="190" spans="1:20" ht="15.75">
      <c r="A190" s="254"/>
      <c r="B190" s="258"/>
      <c r="C190" s="254"/>
      <c r="D190" s="254"/>
      <c r="E190" s="254"/>
      <c r="F190" s="254"/>
      <c r="G190" s="254"/>
      <c r="H190" s="275"/>
      <c r="I190" s="275"/>
      <c r="J190" s="275"/>
      <c r="K190" s="275"/>
      <c r="L190" s="275"/>
      <c r="M190" s="254"/>
      <c r="N190" s="254"/>
      <c r="O190" s="254"/>
      <c r="P190" s="254"/>
      <c r="Q190" s="254"/>
      <c r="R190" s="254"/>
      <c r="S190" s="254"/>
      <c r="T190" s="254"/>
    </row>
    <row r="191" spans="1:20" ht="15.75">
      <c r="A191" s="248"/>
      <c r="B191" s="248"/>
      <c r="C191" s="254"/>
      <c r="D191" s="254"/>
      <c r="E191" s="254"/>
      <c r="F191" s="254"/>
      <c r="G191" s="254"/>
      <c r="H191" s="254"/>
      <c r="I191" s="254"/>
      <c r="J191" s="254"/>
      <c r="K191" s="227"/>
      <c r="L191" s="249"/>
      <c r="M191" s="249"/>
      <c r="N191" s="249"/>
      <c r="O191" s="254"/>
      <c r="P191" s="254"/>
      <c r="Q191" s="254"/>
      <c r="R191" s="254"/>
      <c r="S191" s="254"/>
      <c r="T191" s="254"/>
    </row>
    <row r="192" spans="1:20" ht="15.75">
      <c r="A192" s="248"/>
      <c r="B192" s="248"/>
      <c r="C192" s="254"/>
      <c r="D192" s="254"/>
      <c r="E192" s="254"/>
      <c r="F192" s="254"/>
      <c r="G192" s="254"/>
      <c r="H192" s="254"/>
      <c r="I192" s="254"/>
      <c r="J192" s="254"/>
      <c r="K192" s="227"/>
      <c r="L192" s="249"/>
      <c r="M192" s="249"/>
      <c r="N192" s="249"/>
      <c r="O192" s="254"/>
      <c r="P192" s="254"/>
      <c r="Q192" s="254"/>
      <c r="R192" s="254"/>
      <c r="S192" s="254"/>
      <c r="T192" s="254"/>
    </row>
    <row r="193" spans="1:20" ht="15.75">
      <c r="A193" s="248"/>
      <c r="B193" s="268"/>
      <c r="C193" s="276"/>
      <c r="D193" s="276"/>
      <c r="E193" s="276"/>
      <c r="F193" s="276"/>
      <c r="G193" s="277"/>
      <c r="H193" s="276"/>
      <c r="I193" s="276"/>
      <c r="J193" s="276"/>
      <c r="K193" s="250"/>
      <c r="L193" s="249"/>
      <c r="M193" s="254"/>
      <c r="N193" s="249"/>
      <c r="O193" s="254"/>
      <c r="P193" s="254"/>
      <c r="Q193" s="254"/>
      <c r="R193" s="254"/>
      <c r="S193" s="254"/>
      <c r="T193" s="254"/>
    </row>
    <row r="194" spans="1:20" ht="15.75">
      <c r="A194" s="248"/>
      <c r="B194" s="248"/>
      <c r="C194" s="254"/>
      <c r="D194" s="254"/>
      <c r="E194" s="254"/>
      <c r="F194" s="254"/>
      <c r="G194" s="254"/>
      <c r="H194" s="275"/>
      <c r="I194" s="254"/>
      <c r="J194" s="254"/>
      <c r="K194" s="227"/>
      <c r="L194" s="254"/>
      <c r="M194" s="254"/>
      <c r="N194" s="249"/>
      <c r="O194" s="254"/>
      <c r="P194" s="254"/>
      <c r="Q194" s="254"/>
      <c r="R194" s="254"/>
      <c r="S194" s="254"/>
      <c r="T194" s="254"/>
    </row>
    <row r="195" spans="1:20" ht="15.75">
      <c r="A195" s="248"/>
      <c r="B195" s="248"/>
      <c r="C195" s="254"/>
      <c r="D195" s="254"/>
      <c r="E195" s="254"/>
      <c r="F195" s="254"/>
      <c r="G195" s="254"/>
      <c r="H195" s="254"/>
      <c r="I195" s="254"/>
      <c r="J195" s="254"/>
      <c r="K195" s="243"/>
      <c r="L195" s="254"/>
      <c r="M195" s="254"/>
      <c r="N195" s="254"/>
      <c r="O195" s="254"/>
      <c r="P195" s="254"/>
      <c r="Q195" s="254"/>
      <c r="R195" s="254"/>
      <c r="S195" s="254"/>
      <c r="T195" s="254"/>
    </row>
    <row r="196" spans="1:20" ht="15.75">
      <c r="A196" s="248"/>
      <c r="B196" s="266"/>
      <c r="C196" s="276"/>
      <c r="D196" s="276"/>
      <c r="E196" s="276"/>
      <c r="F196" s="276"/>
      <c r="G196" s="276"/>
      <c r="H196" s="276"/>
      <c r="I196" s="251"/>
      <c r="J196" s="276"/>
      <c r="K196" s="239"/>
      <c r="L196" s="254"/>
      <c r="M196" s="254"/>
      <c r="N196" s="254"/>
      <c r="O196" s="254"/>
      <c r="P196" s="254"/>
      <c r="Q196" s="254"/>
      <c r="R196" s="254"/>
      <c r="S196" s="254"/>
      <c r="T196" s="254"/>
    </row>
    <row r="197" spans="1:20" ht="15.75">
      <c r="A197" s="248"/>
      <c r="B197" s="248"/>
      <c r="C197" s="254"/>
      <c r="D197" s="254"/>
      <c r="E197" s="254"/>
      <c r="F197" s="254"/>
      <c r="G197" s="254"/>
      <c r="H197" s="254"/>
      <c r="I197" s="254"/>
      <c r="J197" s="254"/>
      <c r="K197" s="243"/>
      <c r="L197" s="254"/>
      <c r="M197" s="254"/>
      <c r="N197" s="254"/>
      <c r="O197" s="254"/>
      <c r="P197" s="254"/>
      <c r="Q197" s="254"/>
      <c r="R197" s="254"/>
      <c r="S197" s="254"/>
      <c r="T197" s="254"/>
    </row>
    <row r="198" spans="1:20" ht="15.75">
      <c r="A198" s="248"/>
      <c r="B198" s="268"/>
      <c r="C198" s="254"/>
      <c r="D198" s="254"/>
      <c r="E198" s="254"/>
      <c r="F198" s="254"/>
      <c r="G198" s="278"/>
      <c r="H198" s="272"/>
      <c r="I198" s="278"/>
      <c r="J198" s="254"/>
      <c r="K198" s="239"/>
      <c r="L198" s="254"/>
      <c r="M198" s="254"/>
      <c r="N198" s="254"/>
      <c r="O198" s="254"/>
      <c r="P198" s="254"/>
      <c r="Q198" s="254"/>
      <c r="R198" s="254"/>
      <c r="S198" s="254"/>
      <c r="T198" s="254"/>
    </row>
    <row r="199" spans="1:20" ht="15.75">
      <c r="A199" s="248"/>
      <c r="B199" s="266"/>
      <c r="C199" s="254"/>
      <c r="D199" s="254"/>
      <c r="E199" s="254"/>
      <c r="F199" s="254"/>
      <c r="G199" s="254"/>
      <c r="H199" s="254"/>
      <c r="I199" s="254"/>
      <c r="J199" s="254"/>
      <c r="K199" s="246"/>
      <c r="L199" s="243"/>
      <c r="M199" s="243"/>
      <c r="N199" s="252"/>
      <c r="O199" s="254"/>
      <c r="P199" s="254"/>
      <c r="Q199" s="254"/>
      <c r="R199" s="254"/>
      <c r="S199" s="254"/>
      <c r="T199" s="254"/>
    </row>
    <row r="200" spans="1:20">
      <c r="A200" s="254"/>
      <c r="B200" s="254"/>
      <c r="C200" s="254"/>
      <c r="D200" s="254"/>
      <c r="E200" s="254"/>
      <c r="F200" s="254"/>
      <c r="G200" s="254"/>
      <c r="H200" s="254"/>
      <c r="I200" s="254"/>
      <c r="J200" s="254"/>
      <c r="K200" s="254"/>
      <c r="L200" s="254"/>
      <c r="M200" s="254"/>
      <c r="N200" s="254"/>
      <c r="O200" s="254"/>
      <c r="P200" s="254"/>
      <c r="Q200" s="254"/>
      <c r="R200" s="254"/>
      <c r="S200" s="254"/>
      <c r="T200" s="254"/>
    </row>
  </sheetData>
  <mergeCells count="1">
    <mergeCell ref="E5:G5"/>
  </mergeCells>
  <dataValidations count="5">
    <dataValidation type="list" allowBlank="1" showInputMessage="1" showErrorMessage="1" sqref="F12:F74 F113:F175">
      <formula1>$U$50:$U$54</formula1>
    </dataValidation>
    <dataValidation type="list" allowBlank="1" showInputMessage="1" showErrorMessage="1" sqref="I12:I74 I113:I175">
      <formula1>$AD$30:$AD$61</formula1>
    </dataValidation>
    <dataValidation type="custom" allowBlank="1" showInputMessage="1" showErrorMessage="1" errorTitle="      О,  Б O Ж Е    !!!" error="Мені здається що ти раніше працював у цирку фокусником ..._x000a_А інакше як можна пояснити що ти бажаєш з завантаженої машини зробити порожню ?!" sqref="K12:K74 K113:K175">
      <formula1>ISBLANK(L12)*ISBLANK(M12)</formula1>
    </dataValidation>
    <dataValidation type="custom" allowBlank="1" showInputMessage="1" showErrorMessage="1" errorTitle="У В А Г А  !" error="Поділися секретом ..._x000a_ Як на порожній машині ти зумів перевести вантаж ?!" sqref="M12:M74 M113:M175">
      <formula1>ISBLANK(K12)</formula1>
    </dataValidation>
    <dataValidation type="custom" allowBlank="1" showInputMessage="1" showErrorMessage="1" errorTitle="   У  В  А  Г  А   !" error="Стовбець &quot;Порожнiй&quot; вже заповнено!_x000a__x000a_Порожнiй автомобiль не може бути завантаженим " sqref="L12:L74 L113:L175">
      <formula1>ISBLANK(K12)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Для 4 автомобилей В рабочем 10 </vt:lpstr>
      <vt:lpstr>Для 1 автомобиля отдельный лист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2018-10-08T08:18:37Z</dcterms:created>
  <dcterms:modified xsi:type="dcterms:W3CDTF">2018-10-08T09:02:43Z</dcterms:modified>
</cp:coreProperties>
</file>