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2"/>
  </bookViews>
  <sheets>
    <sheet name="первичный" sheetId="8" r:id="rId1"/>
    <sheet name="исходный " sheetId="2" r:id="rId2"/>
    <sheet name="финальный" sheetId="3" r:id="rId3"/>
    <sheet name="переработка" sheetId="9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52511"/>
</workbook>
</file>

<file path=xl/calcChain.xml><?xml version="1.0" encoding="utf-8"?>
<calcChain xmlns="http://schemas.openxmlformats.org/spreadsheetml/2006/main">
  <c r="D11" i="3" l="1"/>
  <c r="E11" i="3"/>
  <c r="F11" i="3"/>
  <c r="K11" i="3"/>
  <c r="L11" i="3"/>
  <c r="R11" i="3"/>
  <c r="S11" i="3"/>
  <c r="Y11" i="3"/>
  <c r="Z11" i="3"/>
  <c r="AF11" i="3"/>
  <c r="AG11" i="3"/>
  <c r="D12" i="3"/>
  <c r="E12" i="3"/>
  <c r="F12" i="3" s="1"/>
  <c r="K12" i="3"/>
  <c r="L12" i="3"/>
  <c r="M12" i="3"/>
  <c r="N12" i="3"/>
  <c r="O12" i="3"/>
  <c r="R12" i="3"/>
  <c r="S12" i="3"/>
  <c r="Y12" i="3"/>
  <c r="Z12" i="3"/>
  <c r="AF12" i="3"/>
  <c r="AG12" i="3"/>
  <c r="D13" i="3"/>
  <c r="E13" i="3"/>
  <c r="F13" i="3"/>
  <c r="G13" i="3"/>
  <c r="H13" i="3" s="1"/>
  <c r="K13" i="3"/>
  <c r="L13" i="3"/>
  <c r="R13" i="3"/>
  <c r="S13" i="3"/>
  <c r="Y13" i="3"/>
  <c r="Z13" i="3"/>
  <c r="AF13" i="3"/>
  <c r="AG13" i="3"/>
  <c r="D14" i="3"/>
  <c r="E14" i="3"/>
  <c r="L14" i="3"/>
  <c r="S14" i="3"/>
  <c r="Z14" i="3"/>
  <c r="AG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M8" i="2"/>
  <c r="F14" i="3" l="1"/>
  <c r="G14" i="3" s="1"/>
  <c r="G11" i="3"/>
  <c r="H11" i="3" s="1"/>
  <c r="H12" i="3"/>
  <c r="I13" i="3"/>
  <c r="G12" i="3"/>
  <c r="I11" i="3" l="1"/>
  <c r="J11" i="3" s="1"/>
  <c r="J13" i="3"/>
  <c r="I12" i="3"/>
  <c r="H14" i="3"/>
  <c r="M11" i="3" l="1"/>
  <c r="J12" i="3"/>
  <c r="I14" i="3"/>
  <c r="M13" i="3"/>
  <c r="P12" i="3"/>
  <c r="Q12" i="3" l="1"/>
  <c r="J14" i="3"/>
  <c r="N11" i="3"/>
  <c r="N13" i="3"/>
  <c r="O13" i="3" l="1"/>
  <c r="O11" i="3"/>
  <c r="P13" i="3"/>
  <c r="U13" i="3" s="1"/>
  <c r="T12" i="3"/>
  <c r="K14" i="3"/>
  <c r="Q13" i="3"/>
  <c r="T13" i="3"/>
  <c r="P11" i="3" l="1"/>
  <c r="V13" i="3"/>
  <c r="W13" i="3"/>
  <c r="U12" i="3"/>
  <c r="V12" i="3" s="1"/>
  <c r="X13" i="3"/>
  <c r="AA13" i="3" s="1"/>
  <c r="AB13" i="3" s="1"/>
  <c r="AC13" i="3" s="1"/>
  <c r="AD13" i="3" s="1"/>
  <c r="AE13" i="3" s="1"/>
  <c r="M14" i="3"/>
  <c r="N14" i="3"/>
  <c r="T11" i="3" l="1"/>
  <c r="U11" i="3" s="1"/>
  <c r="V11" i="3" s="1"/>
  <c r="W11" i="3" s="1"/>
  <c r="X11" i="3" s="1"/>
  <c r="AA11" i="3" s="1"/>
  <c r="AB11" i="3" s="1"/>
  <c r="AC11" i="3" s="1"/>
  <c r="AD11" i="3" s="1"/>
  <c r="AE11" i="3" s="1"/>
  <c r="Q11" i="3"/>
  <c r="W12" i="3"/>
  <c r="X12" i="3" s="1"/>
  <c r="AA12" i="3" s="1"/>
  <c r="AB12" i="3" s="1"/>
  <c r="AC12" i="3" s="1"/>
  <c r="AD12" i="3" s="1"/>
  <c r="AE12" i="3" s="1"/>
  <c r="O14" i="3"/>
  <c r="P14" i="3" l="1"/>
  <c r="Q14" i="3" s="1"/>
  <c r="R14" i="3" s="1"/>
  <c r="T14" i="3" s="1"/>
  <c r="U14" i="3" s="1"/>
  <c r="V14" i="3" s="1"/>
  <c r="W14" i="3" s="1"/>
  <c r="X14" i="3" s="1"/>
  <c r="Y14" i="3" s="1"/>
  <c r="AA14" i="3" s="1"/>
  <c r="AB14" i="3" s="1"/>
  <c r="AC14" i="3" s="1"/>
  <c r="AD14" i="3" s="1"/>
  <c r="AE14" i="3" s="1"/>
  <c r="AF14" i="3" s="1"/>
  <c r="AH11" i="3" l="1"/>
  <c r="AH12" i="3"/>
  <c r="D8" i="2"/>
  <c r="E8" i="2"/>
  <c r="F8" i="2"/>
  <c r="G8" i="2"/>
  <c r="H8" i="2"/>
  <c r="I8" i="2"/>
  <c r="J8" i="2"/>
  <c r="K8" i="2"/>
  <c r="L8" i="2"/>
  <c r="N8" i="2"/>
  <c r="O8" i="2"/>
  <c r="P8" i="2"/>
  <c r="Q8" i="2"/>
  <c r="R8" i="2"/>
  <c r="S8" i="2"/>
  <c r="T8" i="2"/>
  <c r="U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B8" i="2"/>
  <c r="C8" i="2"/>
  <c r="B9" i="2"/>
  <c r="C9" i="2"/>
  <c r="B10" i="2"/>
  <c r="C10" i="2"/>
  <c r="B11" i="2"/>
  <c r="C11" i="2"/>
  <c r="B12" i="2"/>
  <c r="C12" i="2"/>
  <c r="A9" i="2"/>
  <c r="A10" i="2"/>
  <c r="A11" i="2"/>
  <c r="A12" i="2"/>
  <c r="A8" i="2"/>
  <c r="V8" i="2" l="1"/>
  <c r="W8" i="2"/>
  <c r="X8" i="2"/>
  <c r="A16" i="6"/>
  <c r="A13" i="2" l="1"/>
  <c r="C39" i="3"/>
  <c r="B39" i="3"/>
  <c r="A39" i="3"/>
  <c r="AU38" i="3"/>
  <c r="AT38" i="3"/>
  <c r="C38" i="3"/>
  <c r="B38" i="3"/>
  <c r="A38" i="3"/>
  <c r="AU37" i="3"/>
  <c r="AT37" i="3"/>
  <c r="C37" i="3"/>
  <c r="B37" i="3"/>
  <c r="A37" i="3"/>
  <c r="AU36" i="3"/>
  <c r="AT36" i="3"/>
  <c r="C36" i="3"/>
  <c r="B36" i="3"/>
  <c r="A36" i="3"/>
  <c r="AU35" i="3"/>
  <c r="AT35" i="3"/>
  <c r="C35" i="3"/>
  <c r="B35" i="3"/>
  <c r="A35" i="3"/>
  <c r="AU34" i="3"/>
  <c r="AT34" i="3"/>
  <c r="C34" i="3"/>
  <c r="B34" i="3"/>
  <c r="A34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S8" i="8" l="1" a="1"/>
  <c r="AS8" i="8" s="1"/>
  <c r="D13" i="2" l="1"/>
  <c r="E13" i="2"/>
  <c r="G13" i="2"/>
  <c r="H13" i="2"/>
  <c r="I13" i="2"/>
  <c r="F13" i="2"/>
  <c r="AT13" i="3"/>
  <c r="AU13" i="3"/>
  <c r="AT14" i="3"/>
  <c r="AU14" i="3"/>
  <c r="AT15" i="3"/>
  <c r="AU15" i="3"/>
  <c r="C11" i="3"/>
  <c r="Y8" i="2"/>
  <c r="Z8" i="2"/>
  <c r="AA8" i="2"/>
  <c r="AB8" i="2"/>
  <c r="AC8" i="2"/>
  <c r="AD8" i="2"/>
  <c r="AE8" i="2"/>
  <c r="AF8" i="2"/>
  <c r="AG8" i="2"/>
  <c r="C12" i="3"/>
  <c r="V9" i="2"/>
  <c r="W9" i="2"/>
  <c r="X9" i="2"/>
  <c r="Y9" i="2"/>
  <c r="Z9" i="2"/>
  <c r="AA9" i="2"/>
  <c r="AB9" i="2"/>
  <c r="AC9" i="2"/>
  <c r="AD9" i="2"/>
  <c r="AE9" i="2"/>
  <c r="AF9" i="2"/>
  <c r="AG9" i="2"/>
  <c r="C13" i="3"/>
  <c r="V10" i="2"/>
  <c r="W10" i="2"/>
  <c r="X10" i="2"/>
  <c r="Y10" i="2"/>
  <c r="Z10" i="2"/>
  <c r="AA10" i="2"/>
  <c r="AB10" i="2"/>
  <c r="AC10" i="2"/>
  <c r="AD10" i="2"/>
  <c r="AE10" i="2"/>
  <c r="AF10" i="2"/>
  <c r="AG10" i="2"/>
  <c r="C14" i="3"/>
  <c r="V11" i="2"/>
  <c r="W11" i="2"/>
  <c r="X11" i="2"/>
  <c r="Y11" i="2"/>
  <c r="Z11" i="2"/>
  <c r="AA11" i="2"/>
  <c r="AB11" i="2"/>
  <c r="AC11" i="2"/>
  <c r="AD11" i="2"/>
  <c r="AE11" i="2"/>
  <c r="AF11" i="2"/>
  <c r="AG11" i="2"/>
  <c r="C15" i="3"/>
  <c r="V12" i="2"/>
  <c r="W12" i="2"/>
  <c r="X12" i="2"/>
  <c r="Y12" i="2"/>
  <c r="Z12" i="2"/>
  <c r="AA12" i="2"/>
  <c r="AB12" i="2"/>
  <c r="AC12" i="2"/>
  <c r="AD12" i="2"/>
  <c r="AE12" i="2"/>
  <c r="AF12" i="2"/>
  <c r="AG12" i="2"/>
  <c r="B12" i="3"/>
  <c r="B13" i="3"/>
  <c r="B14" i="3"/>
  <c r="B15" i="3"/>
  <c r="A12" i="3"/>
  <c r="A13" i="3"/>
  <c r="A14" i="3"/>
  <c r="A15" i="3"/>
  <c r="AS9" i="8" a="1"/>
  <c r="AS9" i="8" s="1"/>
  <c r="AS10" i="8" a="1"/>
  <c r="AS10" i="8" s="1"/>
  <c r="AS11" i="8" a="1"/>
  <c r="AS11" i="8" s="1"/>
  <c r="AS12" i="8" a="1"/>
  <c r="AS12" i="8" s="1"/>
  <c r="AR10" i="8"/>
  <c r="AR11" i="8"/>
  <c r="AR12" i="8"/>
  <c r="AI9" i="8"/>
  <c r="AI10" i="8"/>
  <c r="AI11" i="8"/>
  <c r="AI12" i="8"/>
  <c r="AR9" i="8"/>
  <c r="AI8" i="8"/>
  <c r="AR8" i="8"/>
  <c r="AJ12" i="2" l="1"/>
  <c r="AJ11" i="2"/>
  <c r="AR12" i="2"/>
  <c r="AN12" i="2"/>
  <c r="AK12" i="2"/>
  <c r="AI12" i="2"/>
  <c r="AO12" i="2" s="1"/>
  <c r="AR11" i="2"/>
  <c r="AN11" i="2"/>
  <c r="AK11" i="2"/>
  <c r="AI11" i="2"/>
  <c r="AO11" i="2" s="1"/>
  <c r="AS12" i="2" a="1"/>
  <c r="AS12" i="2" s="1"/>
  <c r="AP12" i="2"/>
  <c r="AM12" i="2"/>
  <c r="AS11" i="2" a="1"/>
  <c r="AS11" i="2" s="1"/>
  <c r="AP11" i="2"/>
  <c r="AM11" i="2"/>
  <c r="AK10" i="2"/>
  <c r="AS10" i="2" a="1"/>
  <c r="AS10" i="2" s="1"/>
  <c r="AN10" i="2"/>
  <c r="AI10" i="2"/>
  <c r="AO10" i="2" s="1"/>
  <c r="AP10" i="2"/>
  <c r="AR10" i="2"/>
  <c r="AM10" i="2"/>
  <c r="AJ10" i="2"/>
  <c r="AH9" i="2" l="1"/>
  <c r="AS9" i="2" s="1" a="1"/>
  <c r="AS9" i="2" s="1"/>
  <c r="AH8" i="2"/>
  <c r="AS8" i="2" s="1" a="1"/>
  <c r="AS8" i="2" s="1"/>
  <c r="AR8" i="2" l="1"/>
  <c r="AR9" i="2"/>
  <c r="AT9" i="2"/>
  <c r="AT12" i="3" s="1"/>
  <c r="AU9" i="2"/>
  <c r="AU12" i="3" s="1"/>
  <c r="AT8" i="2"/>
  <c r="AT11" i="3" s="1"/>
  <c r="AU8" i="2"/>
  <c r="AU11" i="3" s="1"/>
  <c r="AS23" i="3"/>
  <c r="AU23" i="3" l="1"/>
  <c r="AT23" i="3"/>
  <c r="AI9" i="2" l="1"/>
  <c r="AK9" i="2"/>
  <c r="AN9" i="2"/>
  <c r="AP9" i="2"/>
  <c r="AP8" i="2"/>
  <c r="AN8" i="2"/>
  <c r="AM8" i="2"/>
  <c r="AK8" i="2"/>
  <c r="AJ8" i="2"/>
  <c r="AI8" i="2"/>
  <c r="AO8" i="2" s="1"/>
  <c r="AO9" i="2" l="1"/>
  <c r="AM9" i="2"/>
  <c r="AJ9" i="2"/>
  <c r="B11" i="3" l="1"/>
  <c r="AQ23" i="3" l="1"/>
  <c r="A11" i="3" l="1"/>
  <c r="A19" i="6" l="1"/>
  <c r="A20" i="6"/>
  <c r="A21" i="6"/>
  <c r="A22" i="6"/>
  <c r="A12" i="6"/>
  <c r="A13" i="6"/>
  <c r="A14" i="6"/>
  <c r="A15" i="6"/>
  <c r="A17" i="6"/>
  <c r="A18" i="6"/>
  <c r="AH9" i="3"/>
  <c r="AH10" i="3"/>
  <c r="E9" i="3" l="1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D10" i="3"/>
  <c r="AO10" i="6" l="1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L10" i="6"/>
  <c r="AN10" i="6"/>
  <c r="AL10" i="6"/>
  <c r="AJ10" i="6"/>
  <c r="AH10" i="6"/>
  <c r="AF10" i="6"/>
  <c r="AD10" i="6"/>
  <c r="AB10" i="6"/>
  <c r="Z10" i="6"/>
  <c r="X10" i="6"/>
  <c r="V10" i="6"/>
  <c r="T10" i="6"/>
  <c r="R10" i="6"/>
  <c r="P10" i="6"/>
  <c r="N10" i="6"/>
  <c r="A7" i="3"/>
  <c r="P11" i="6" l="1" a="1"/>
  <c r="P11" i="6" s="1"/>
  <c r="P13" i="6" a="1"/>
  <c r="P13" i="6" s="1"/>
  <c r="P15" i="6" a="1"/>
  <c r="P15" i="6" s="1"/>
  <c r="P17" i="6" a="1"/>
  <c r="P17" i="6" s="1"/>
  <c r="P19" i="6" a="1"/>
  <c r="P19" i="6" s="1"/>
  <c r="P12" i="6" a="1"/>
  <c r="P12" i="6" s="1"/>
  <c r="P14" i="6" a="1"/>
  <c r="P14" i="6" s="1"/>
  <c r="P16" i="6" a="1"/>
  <c r="P16" i="6" s="1"/>
  <c r="P18" i="6" a="1"/>
  <c r="P18" i="6" s="1"/>
  <c r="P20" i="6" a="1"/>
  <c r="P20" i="6" s="1"/>
  <c r="P21" i="6" a="1"/>
  <c r="P21" i="6" s="1"/>
  <c r="P23" i="6" a="1"/>
  <c r="P23" i="6" s="1"/>
  <c r="P25" i="6" a="1"/>
  <c r="P25" i="6" s="1"/>
  <c r="P27" i="6" a="1"/>
  <c r="P27" i="6" s="1"/>
  <c r="P29" i="6" a="1"/>
  <c r="P29" i="6" s="1"/>
  <c r="P31" i="6" a="1"/>
  <c r="P31" i="6" s="1"/>
  <c r="P26" i="6" a="1"/>
  <c r="P26" i="6" s="1"/>
  <c r="P28" i="6" a="1"/>
  <c r="P28" i="6" s="1"/>
  <c r="P30" i="6" a="1"/>
  <c r="P30" i="6" s="1"/>
  <c r="P22" i="6" a="1"/>
  <c r="P22" i="6" s="1"/>
  <c r="P24" i="6" a="1"/>
  <c r="P24" i="6" s="1"/>
  <c r="X11" i="6" a="1"/>
  <c r="X11" i="6" s="1"/>
  <c r="X13" i="6" a="1"/>
  <c r="X13" i="6" s="1"/>
  <c r="X15" i="6" a="1"/>
  <c r="X15" i="6" s="1"/>
  <c r="X17" i="6" a="1"/>
  <c r="X17" i="6" s="1"/>
  <c r="X19" i="6" a="1"/>
  <c r="X19" i="6" s="1"/>
  <c r="X12" i="6" a="1"/>
  <c r="X12" i="6" s="1"/>
  <c r="X14" i="6" a="1"/>
  <c r="X14" i="6" s="1"/>
  <c r="X16" i="6" a="1"/>
  <c r="X16" i="6" s="1"/>
  <c r="X18" i="6" a="1"/>
  <c r="X18" i="6" s="1"/>
  <c r="X21" i="6" a="1"/>
  <c r="X21" i="6" s="1"/>
  <c r="X23" i="6" a="1"/>
  <c r="X23" i="6" s="1"/>
  <c r="X25" i="6" a="1"/>
  <c r="X25" i="6" s="1"/>
  <c r="X27" i="6" a="1"/>
  <c r="X27" i="6" s="1"/>
  <c r="X29" i="6" a="1"/>
  <c r="X29" i="6" s="1"/>
  <c r="X31" i="6" a="1"/>
  <c r="X31" i="6" s="1"/>
  <c r="X26" i="6" a="1"/>
  <c r="X26" i="6" s="1"/>
  <c r="X28" i="6" a="1"/>
  <c r="X28" i="6" s="1"/>
  <c r="X20" i="6" a="1"/>
  <c r="X20" i="6" s="1"/>
  <c r="X22" i="6" a="1"/>
  <c r="X22" i="6" s="1"/>
  <c r="X24" i="6" a="1"/>
  <c r="X24" i="6" s="1"/>
  <c r="X30" i="6" a="1"/>
  <c r="X30" i="6" s="1"/>
  <c r="AB11" i="6" a="1"/>
  <c r="AB11" i="6" s="1"/>
  <c r="AB13" i="6" a="1"/>
  <c r="AB13" i="6" s="1"/>
  <c r="AB15" i="6" a="1"/>
  <c r="AB15" i="6" s="1"/>
  <c r="AB17" i="6" a="1"/>
  <c r="AB17" i="6" s="1"/>
  <c r="AB19" i="6" a="1"/>
  <c r="AB19" i="6" s="1"/>
  <c r="AB12" i="6" a="1"/>
  <c r="AB12" i="6" s="1"/>
  <c r="AB14" i="6" a="1"/>
  <c r="AB14" i="6" s="1"/>
  <c r="AB16" i="6" a="1"/>
  <c r="AB16" i="6" s="1"/>
  <c r="AB18" i="6" a="1"/>
  <c r="AB18" i="6" s="1"/>
  <c r="AB21" i="6" a="1"/>
  <c r="AB21" i="6" s="1"/>
  <c r="AB23" i="6" a="1"/>
  <c r="AB23" i="6" s="1"/>
  <c r="AB25" i="6" a="1"/>
  <c r="AB25" i="6" s="1"/>
  <c r="AB27" i="6" a="1"/>
  <c r="AB27" i="6" s="1"/>
  <c r="AB29" i="6" a="1"/>
  <c r="AB29" i="6" s="1"/>
  <c r="AB31" i="6" a="1"/>
  <c r="AB31" i="6" s="1"/>
  <c r="AB26" i="6" a="1"/>
  <c r="AB26" i="6" s="1"/>
  <c r="AB28" i="6" a="1"/>
  <c r="AB28" i="6" s="1"/>
  <c r="AB20" i="6" a="1"/>
  <c r="AB20" i="6" s="1"/>
  <c r="AB22" i="6" a="1"/>
  <c r="AB22" i="6" s="1"/>
  <c r="AB24" i="6" a="1"/>
  <c r="AB24" i="6" s="1"/>
  <c r="AB30" i="6" a="1"/>
  <c r="AB30" i="6" s="1"/>
  <c r="AF11" i="6" a="1"/>
  <c r="AF11" i="6" s="1"/>
  <c r="AF13" i="6" a="1"/>
  <c r="AF13" i="6" s="1"/>
  <c r="AF15" i="6" a="1"/>
  <c r="AF15" i="6" s="1"/>
  <c r="AF17" i="6" a="1"/>
  <c r="AF17" i="6" s="1"/>
  <c r="AF19" i="6" a="1"/>
  <c r="AF19" i="6" s="1"/>
  <c r="AF12" i="6" a="1"/>
  <c r="AF12" i="6" s="1"/>
  <c r="AF14" i="6" a="1"/>
  <c r="AF14" i="6" s="1"/>
  <c r="AF16" i="6" a="1"/>
  <c r="AF16" i="6" s="1"/>
  <c r="AF18" i="6" a="1"/>
  <c r="AF18" i="6" s="1"/>
  <c r="AF21" i="6" a="1"/>
  <c r="AF21" i="6" s="1"/>
  <c r="AF23" i="6" a="1"/>
  <c r="AF23" i="6" s="1"/>
  <c r="AF25" i="6" a="1"/>
  <c r="AF25" i="6" s="1"/>
  <c r="AF27" i="6" a="1"/>
  <c r="AF27" i="6" s="1"/>
  <c r="AF29" i="6" a="1"/>
  <c r="AF29" i="6" s="1"/>
  <c r="AF31" i="6" a="1"/>
  <c r="AF31" i="6" s="1"/>
  <c r="AF26" i="6" a="1"/>
  <c r="AF26" i="6" s="1"/>
  <c r="AF28" i="6" a="1"/>
  <c r="AF28" i="6" s="1"/>
  <c r="AF20" i="6" a="1"/>
  <c r="AF20" i="6" s="1"/>
  <c r="AF22" i="6" a="1"/>
  <c r="AF22" i="6" s="1"/>
  <c r="AF24" i="6" a="1"/>
  <c r="AF24" i="6" s="1"/>
  <c r="AF30" i="6" a="1"/>
  <c r="AF30" i="6" s="1"/>
  <c r="AJ11" i="6" a="1"/>
  <c r="AJ11" i="6" s="1"/>
  <c r="AJ13" i="6" a="1"/>
  <c r="AJ13" i="6" s="1"/>
  <c r="AJ15" i="6" a="1"/>
  <c r="AJ15" i="6" s="1"/>
  <c r="AJ17" i="6" a="1"/>
  <c r="AJ17" i="6" s="1"/>
  <c r="AJ12" i="6" a="1"/>
  <c r="AJ12" i="6" s="1"/>
  <c r="AJ14" i="6" a="1"/>
  <c r="AJ14" i="6" s="1"/>
  <c r="AJ16" i="6" a="1"/>
  <c r="AJ16" i="6" s="1"/>
  <c r="AJ18" i="6" a="1"/>
  <c r="AJ18" i="6" s="1"/>
  <c r="AJ21" i="6" a="1"/>
  <c r="AJ21" i="6" s="1"/>
  <c r="AJ23" i="6" a="1"/>
  <c r="AJ23" i="6" s="1"/>
  <c r="AJ25" i="6" a="1"/>
  <c r="AJ25" i="6" s="1"/>
  <c r="AJ27" i="6" a="1"/>
  <c r="AJ27" i="6" s="1"/>
  <c r="AJ29" i="6" a="1"/>
  <c r="AJ29" i="6" s="1"/>
  <c r="AJ31" i="6" a="1"/>
  <c r="AJ31" i="6" s="1"/>
  <c r="AJ26" i="6" a="1"/>
  <c r="AJ26" i="6" s="1"/>
  <c r="AJ28" i="6" a="1"/>
  <c r="AJ28" i="6" s="1"/>
  <c r="AJ19" i="6" a="1"/>
  <c r="AJ19" i="6" s="1"/>
  <c r="AJ20" i="6" a="1"/>
  <c r="AJ20" i="6" s="1"/>
  <c r="AJ22" i="6" a="1"/>
  <c r="AJ22" i="6" s="1"/>
  <c r="AJ24" i="6" a="1"/>
  <c r="AJ24" i="6" s="1"/>
  <c r="AJ30" i="6" a="1"/>
  <c r="AJ30" i="6" s="1"/>
  <c r="AN11" i="6" a="1"/>
  <c r="AN11" i="6" s="1"/>
  <c r="AN13" i="6" a="1"/>
  <c r="AN13" i="6" s="1"/>
  <c r="AN15" i="6" a="1"/>
  <c r="AN15" i="6" s="1"/>
  <c r="AN17" i="6" a="1"/>
  <c r="AN17" i="6" s="1"/>
  <c r="AN12" i="6" a="1"/>
  <c r="AN12" i="6" s="1"/>
  <c r="AN14" i="6" a="1"/>
  <c r="AN14" i="6" s="1"/>
  <c r="AN16" i="6" a="1"/>
  <c r="AN16" i="6" s="1"/>
  <c r="AN18" i="6" a="1"/>
  <c r="AN18" i="6" s="1"/>
  <c r="AN19" i="6" a="1"/>
  <c r="AN19" i="6" s="1"/>
  <c r="AN21" i="6" a="1"/>
  <c r="AN21" i="6" s="1"/>
  <c r="AN23" i="6" a="1"/>
  <c r="AN23" i="6" s="1"/>
  <c r="AN25" i="6" a="1"/>
  <c r="AN25" i="6" s="1"/>
  <c r="AN27" i="6" a="1"/>
  <c r="AN27" i="6" s="1"/>
  <c r="AN29" i="6" a="1"/>
  <c r="AN29" i="6" s="1"/>
  <c r="AN31" i="6" a="1"/>
  <c r="AN31" i="6" s="1"/>
  <c r="AN26" i="6" a="1"/>
  <c r="AN26" i="6" s="1"/>
  <c r="AN28" i="6" a="1"/>
  <c r="AN28" i="6" s="1"/>
  <c r="AN20" i="6" a="1"/>
  <c r="AN20" i="6" s="1"/>
  <c r="AN22" i="6" a="1"/>
  <c r="AN22" i="6" s="1"/>
  <c r="AN24" i="6" a="1"/>
  <c r="AN24" i="6" s="1"/>
  <c r="AN30" i="6" a="1"/>
  <c r="AN30" i="6" s="1"/>
  <c r="M12" i="6" a="1"/>
  <c r="M12" i="6" s="1"/>
  <c r="M14" i="6" a="1"/>
  <c r="M14" i="6" s="1"/>
  <c r="M16" i="6" a="1"/>
  <c r="M16" i="6" s="1"/>
  <c r="M18" i="6" a="1"/>
  <c r="M18" i="6" s="1"/>
  <c r="M11" i="6" a="1"/>
  <c r="M11" i="6" s="1"/>
  <c r="M13" i="6" a="1"/>
  <c r="M13" i="6" s="1"/>
  <c r="M15" i="6" a="1"/>
  <c r="M15" i="6" s="1"/>
  <c r="M17" i="6" a="1"/>
  <c r="M17" i="6" s="1"/>
  <c r="M19" i="6" a="1"/>
  <c r="M19" i="6" s="1"/>
  <c r="M20" i="6" a="1"/>
  <c r="M20" i="6" s="1"/>
  <c r="M22" i="6" a="1"/>
  <c r="M22" i="6" s="1"/>
  <c r="M24" i="6" a="1"/>
  <c r="M24" i="6" s="1"/>
  <c r="M26" i="6" a="1"/>
  <c r="M26" i="6" s="1"/>
  <c r="M28" i="6" a="1"/>
  <c r="M28" i="6" s="1"/>
  <c r="M30" i="6" a="1"/>
  <c r="M30" i="6" s="1"/>
  <c r="M27" i="6" a="1"/>
  <c r="M27" i="6" s="1"/>
  <c r="M29" i="6" a="1"/>
  <c r="M29" i="6" s="1"/>
  <c r="M21" i="6" a="1"/>
  <c r="M21" i="6" s="1"/>
  <c r="M23" i="6" a="1"/>
  <c r="M23" i="6" s="1"/>
  <c r="M25" i="6" a="1"/>
  <c r="M25" i="6" s="1"/>
  <c r="M31" i="6" a="1"/>
  <c r="M31" i="6" s="1"/>
  <c r="Q12" i="6" a="1"/>
  <c r="Q12" i="6" s="1"/>
  <c r="Q14" i="6" a="1"/>
  <c r="Q14" i="6" s="1"/>
  <c r="Q16" i="6" a="1"/>
  <c r="Q16" i="6" s="1"/>
  <c r="Q18" i="6" a="1"/>
  <c r="Q18" i="6" s="1"/>
  <c r="Q11" i="6" a="1"/>
  <c r="Q11" i="6" s="1"/>
  <c r="Q13" i="6" a="1"/>
  <c r="Q13" i="6" s="1"/>
  <c r="Q15" i="6" a="1"/>
  <c r="Q15" i="6" s="1"/>
  <c r="Q17" i="6" a="1"/>
  <c r="Q17" i="6" s="1"/>
  <c r="Q19" i="6" a="1"/>
  <c r="Q19" i="6" s="1"/>
  <c r="Q20" i="6" a="1"/>
  <c r="Q20" i="6" s="1"/>
  <c r="Q22" i="6" a="1"/>
  <c r="Q22" i="6" s="1"/>
  <c r="Q24" i="6" a="1"/>
  <c r="Q24" i="6" s="1"/>
  <c r="Q26" i="6" a="1"/>
  <c r="Q26" i="6" s="1"/>
  <c r="Q28" i="6" a="1"/>
  <c r="Q28" i="6" s="1"/>
  <c r="Q30" i="6" a="1"/>
  <c r="Q30" i="6" s="1"/>
  <c r="Q27" i="6" a="1"/>
  <c r="Q27" i="6" s="1"/>
  <c r="Q29" i="6" a="1"/>
  <c r="Q29" i="6" s="1"/>
  <c r="Q21" i="6" a="1"/>
  <c r="Q21" i="6" s="1"/>
  <c r="Q23" i="6" a="1"/>
  <c r="Q23" i="6" s="1"/>
  <c r="Q25" i="6" a="1"/>
  <c r="Q25" i="6" s="1"/>
  <c r="Q31" i="6" a="1"/>
  <c r="Q31" i="6" s="1"/>
  <c r="U12" i="6" a="1"/>
  <c r="U12" i="6" s="1"/>
  <c r="U14" i="6" a="1"/>
  <c r="U14" i="6" s="1"/>
  <c r="U16" i="6" a="1"/>
  <c r="U16" i="6" s="1"/>
  <c r="U18" i="6" a="1"/>
  <c r="U18" i="6" s="1"/>
  <c r="U11" i="6" a="1"/>
  <c r="U11" i="6" s="1"/>
  <c r="U13" i="6" a="1"/>
  <c r="U13" i="6" s="1"/>
  <c r="U15" i="6" a="1"/>
  <c r="U15" i="6" s="1"/>
  <c r="U17" i="6" a="1"/>
  <c r="U17" i="6" s="1"/>
  <c r="U19" i="6" a="1"/>
  <c r="U19" i="6" s="1"/>
  <c r="U20" i="6" a="1"/>
  <c r="U20" i="6" s="1"/>
  <c r="U22" i="6" a="1"/>
  <c r="U22" i="6" s="1"/>
  <c r="U24" i="6" a="1"/>
  <c r="U24" i="6" s="1"/>
  <c r="U26" i="6" a="1"/>
  <c r="U26" i="6" s="1"/>
  <c r="U28" i="6" a="1"/>
  <c r="U28" i="6" s="1"/>
  <c r="U30" i="6" a="1"/>
  <c r="U30" i="6" s="1"/>
  <c r="U27" i="6" a="1"/>
  <c r="U27" i="6" s="1"/>
  <c r="U29" i="6" a="1"/>
  <c r="U29" i="6" s="1"/>
  <c r="U21" i="6" a="1"/>
  <c r="U21" i="6" s="1"/>
  <c r="U23" i="6" a="1"/>
  <c r="U23" i="6" s="1"/>
  <c r="U25" i="6" a="1"/>
  <c r="U25" i="6" s="1"/>
  <c r="U31" i="6" a="1"/>
  <c r="U31" i="6" s="1"/>
  <c r="Y12" i="6" a="1"/>
  <c r="Y12" i="6" s="1"/>
  <c r="Y14" i="6" a="1"/>
  <c r="Y14" i="6" s="1"/>
  <c r="Y16" i="6" a="1"/>
  <c r="Y16" i="6" s="1"/>
  <c r="Y18" i="6" a="1"/>
  <c r="Y18" i="6" s="1"/>
  <c r="Y11" i="6" a="1"/>
  <c r="Y11" i="6" s="1"/>
  <c r="Y13" i="6" a="1"/>
  <c r="Y13" i="6" s="1"/>
  <c r="Y15" i="6" a="1"/>
  <c r="Y15" i="6" s="1"/>
  <c r="Y17" i="6" a="1"/>
  <c r="Y17" i="6" s="1"/>
  <c r="Y19" i="6" a="1"/>
  <c r="Y19" i="6" s="1"/>
  <c r="Y20" i="6" a="1"/>
  <c r="Y20" i="6" s="1"/>
  <c r="Y22" i="6" a="1"/>
  <c r="Y22" i="6" s="1"/>
  <c r="Y24" i="6" a="1"/>
  <c r="Y24" i="6" s="1"/>
  <c r="Y26" i="6" a="1"/>
  <c r="Y26" i="6" s="1"/>
  <c r="Y28" i="6" a="1"/>
  <c r="Y28" i="6" s="1"/>
  <c r="Y30" i="6" a="1"/>
  <c r="Y30" i="6" s="1"/>
  <c r="Y27" i="6" a="1"/>
  <c r="Y27" i="6" s="1"/>
  <c r="Y29" i="6" a="1"/>
  <c r="Y29" i="6" s="1"/>
  <c r="Y21" i="6" a="1"/>
  <c r="Y21" i="6" s="1"/>
  <c r="Y23" i="6" a="1"/>
  <c r="Y23" i="6" s="1"/>
  <c r="Y25" i="6" a="1"/>
  <c r="Y25" i="6" s="1"/>
  <c r="Y31" i="6" a="1"/>
  <c r="Y31" i="6" s="1"/>
  <c r="AC12" i="6" a="1"/>
  <c r="AC12" i="6" s="1"/>
  <c r="AC14" i="6" a="1"/>
  <c r="AC14" i="6" s="1"/>
  <c r="AC16" i="6" a="1"/>
  <c r="AC16" i="6" s="1"/>
  <c r="AC18" i="6" a="1"/>
  <c r="AC18" i="6" s="1"/>
  <c r="AC11" i="6" a="1"/>
  <c r="AC11" i="6" s="1"/>
  <c r="AC13" i="6" a="1"/>
  <c r="AC13" i="6" s="1"/>
  <c r="AC15" i="6" a="1"/>
  <c r="AC15" i="6" s="1"/>
  <c r="AC17" i="6" a="1"/>
  <c r="AC17" i="6" s="1"/>
  <c r="AC19" i="6" a="1"/>
  <c r="AC19" i="6" s="1"/>
  <c r="AC20" i="6" a="1"/>
  <c r="AC20" i="6" s="1"/>
  <c r="AC22" i="6" a="1"/>
  <c r="AC22" i="6" s="1"/>
  <c r="AC24" i="6" a="1"/>
  <c r="AC24" i="6" s="1"/>
  <c r="AC26" i="6" a="1"/>
  <c r="AC26" i="6" s="1"/>
  <c r="AC28" i="6" a="1"/>
  <c r="AC28" i="6" s="1"/>
  <c r="AC30" i="6" a="1"/>
  <c r="AC30" i="6" s="1"/>
  <c r="AC25" i="6" a="1"/>
  <c r="AC25" i="6" s="1"/>
  <c r="AC27" i="6" a="1"/>
  <c r="AC27" i="6" s="1"/>
  <c r="AC29" i="6" a="1"/>
  <c r="AC29" i="6" s="1"/>
  <c r="AC21" i="6" a="1"/>
  <c r="AC21" i="6" s="1"/>
  <c r="AC23" i="6" a="1"/>
  <c r="AC23" i="6" s="1"/>
  <c r="AC31" i="6" a="1"/>
  <c r="AC31" i="6" s="1"/>
  <c r="AG12" i="6" a="1"/>
  <c r="AG12" i="6" s="1"/>
  <c r="AG14" i="6" a="1"/>
  <c r="AG14" i="6" s="1"/>
  <c r="AG16" i="6" a="1"/>
  <c r="AG16" i="6" s="1"/>
  <c r="AG18" i="6" a="1"/>
  <c r="AG18" i="6" s="1"/>
  <c r="AG11" i="6" a="1"/>
  <c r="AG11" i="6" s="1"/>
  <c r="AG13" i="6" a="1"/>
  <c r="AG13" i="6" s="1"/>
  <c r="AG15" i="6" a="1"/>
  <c r="AG15" i="6" s="1"/>
  <c r="AG17" i="6" a="1"/>
  <c r="AG17" i="6" s="1"/>
  <c r="AG19" i="6" a="1"/>
  <c r="AG19" i="6" s="1"/>
  <c r="AG20" i="6" a="1"/>
  <c r="AG20" i="6" s="1"/>
  <c r="AG22" i="6" a="1"/>
  <c r="AG22" i="6" s="1"/>
  <c r="AG24" i="6" a="1"/>
  <c r="AG24" i="6" s="1"/>
  <c r="AG26" i="6" a="1"/>
  <c r="AG26" i="6" s="1"/>
  <c r="AG28" i="6" a="1"/>
  <c r="AG28" i="6" s="1"/>
  <c r="AG30" i="6" a="1"/>
  <c r="AG30" i="6" s="1"/>
  <c r="AG25" i="6" a="1"/>
  <c r="AG25" i="6" s="1"/>
  <c r="AG27" i="6" a="1"/>
  <c r="AG27" i="6" s="1"/>
  <c r="AG29" i="6" a="1"/>
  <c r="AG29" i="6" s="1"/>
  <c r="AG21" i="6" a="1"/>
  <c r="AG21" i="6" s="1"/>
  <c r="AG23" i="6" a="1"/>
  <c r="AG23" i="6" s="1"/>
  <c r="AG31" i="6" a="1"/>
  <c r="AG31" i="6" s="1"/>
  <c r="AK12" i="6" a="1"/>
  <c r="AK12" i="6" s="1"/>
  <c r="AK14" i="6" a="1"/>
  <c r="AK14" i="6" s="1"/>
  <c r="AK16" i="6" a="1"/>
  <c r="AK16" i="6" s="1"/>
  <c r="AK18" i="6" a="1"/>
  <c r="AK18" i="6" s="1"/>
  <c r="AK11" i="6" a="1"/>
  <c r="AK11" i="6" s="1"/>
  <c r="AK13" i="6" a="1"/>
  <c r="AK13" i="6" s="1"/>
  <c r="AK15" i="6" a="1"/>
  <c r="AK15" i="6" s="1"/>
  <c r="AK17" i="6" a="1"/>
  <c r="AK17" i="6" s="1"/>
  <c r="AK19" i="6" a="1"/>
  <c r="AK19" i="6" s="1"/>
  <c r="AK20" i="6" a="1"/>
  <c r="AK20" i="6" s="1"/>
  <c r="AK22" i="6" a="1"/>
  <c r="AK22" i="6" s="1"/>
  <c r="AK24" i="6" a="1"/>
  <c r="AK24" i="6" s="1"/>
  <c r="AK26" i="6" a="1"/>
  <c r="AK26" i="6" s="1"/>
  <c r="AK28" i="6" a="1"/>
  <c r="AK28" i="6" s="1"/>
  <c r="AK30" i="6" a="1"/>
  <c r="AK30" i="6" s="1"/>
  <c r="AK25" i="6" a="1"/>
  <c r="AK25" i="6" s="1"/>
  <c r="AK27" i="6" a="1"/>
  <c r="AK27" i="6" s="1"/>
  <c r="AK29" i="6" a="1"/>
  <c r="AK29" i="6" s="1"/>
  <c r="AK21" i="6" a="1"/>
  <c r="AK21" i="6" s="1"/>
  <c r="AK23" i="6" a="1"/>
  <c r="AK23" i="6" s="1"/>
  <c r="AK31" i="6" a="1"/>
  <c r="AK31" i="6" s="1"/>
  <c r="AO12" i="6" a="1"/>
  <c r="AO12" i="6" s="1"/>
  <c r="AO14" i="6" a="1"/>
  <c r="AO14" i="6" s="1"/>
  <c r="AO16" i="6" a="1"/>
  <c r="AO16" i="6" s="1"/>
  <c r="AO18" i="6" a="1"/>
  <c r="AO18" i="6" s="1"/>
  <c r="AO11" i="6" a="1"/>
  <c r="AO11" i="6" s="1"/>
  <c r="AO13" i="6" a="1"/>
  <c r="AO13" i="6" s="1"/>
  <c r="AO15" i="6" a="1"/>
  <c r="AO15" i="6" s="1"/>
  <c r="AO17" i="6" a="1"/>
  <c r="AO17" i="6" s="1"/>
  <c r="AO19" i="6" a="1"/>
  <c r="AO19" i="6" s="1"/>
  <c r="AO20" i="6" a="1"/>
  <c r="AO20" i="6" s="1"/>
  <c r="AO22" i="6" a="1"/>
  <c r="AO22" i="6" s="1"/>
  <c r="AO24" i="6" a="1"/>
  <c r="AO24" i="6" s="1"/>
  <c r="AO26" i="6" a="1"/>
  <c r="AO26" i="6" s="1"/>
  <c r="AO28" i="6" a="1"/>
  <c r="AO28" i="6" s="1"/>
  <c r="AO30" i="6" a="1"/>
  <c r="AO30" i="6" s="1"/>
  <c r="AO25" i="6" a="1"/>
  <c r="AO25" i="6" s="1"/>
  <c r="AO27" i="6" a="1"/>
  <c r="AO27" i="6" s="1"/>
  <c r="AO29" i="6" a="1"/>
  <c r="AO29" i="6" s="1"/>
  <c r="AO21" i="6" a="1"/>
  <c r="AO21" i="6" s="1"/>
  <c r="AO23" i="6" a="1"/>
  <c r="AO23" i="6" s="1"/>
  <c r="AO31" i="6" a="1"/>
  <c r="AO31" i="6" s="1"/>
  <c r="T11" i="6" a="1"/>
  <c r="T11" i="6" s="1"/>
  <c r="T13" i="6" a="1"/>
  <c r="T13" i="6" s="1"/>
  <c r="T15" i="6" a="1"/>
  <c r="T15" i="6" s="1"/>
  <c r="T17" i="6" a="1"/>
  <c r="T17" i="6" s="1"/>
  <c r="T19" i="6" a="1"/>
  <c r="T19" i="6" s="1"/>
  <c r="T12" i="6" a="1"/>
  <c r="T12" i="6" s="1"/>
  <c r="T14" i="6" a="1"/>
  <c r="T14" i="6" s="1"/>
  <c r="T16" i="6" a="1"/>
  <c r="T16" i="6" s="1"/>
  <c r="T18" i="6" a="1"/>
  <c r="T18" i="6" s="1"/>
  <c r="T21" i="6" a="1"/>
  <c r="T21" i="6" s="1"/>
  <c r="T23" i="6" a="1"/>
  <c r="T23" i="6" s="1"/>
  <c r="T25" i="6" a="1"/>
  <c r="T25" i="6" s="1"/>
  <c r="T27" i="6" a="1"/>
  <c r="T27" i="6" s="1"/>
  <c r="T29" i="6" a="1"/>
  <c r="T29" i="6" s="1"/>
  <c r="T31" i="6" a="1"/>
  <c r="T31" i="6" s="1"/>
  <c r="T26" i="6" a="1"/>
  <c r="T26" i="6" s="1"/>
  <c r="T28" i="6" a="1"/>
  <c r="T28" i="6" s="1"/>
  <c r="T30" i="6" a="1"/>
  <c r="T30" i="6" s="1"/>
  <c r="T20" i="6" a="1"/>
  <c r="T20" i="6" s="1"/>
  <c r="T22" i="6" a="1"/>
  <c r="T22" i="6" s="1"/>
  <c r="T24" i="6" a="1"/>
  <c r="T24" i="6" s="1"/>
  <c r="N11" i="6" a="1"/>
  <c r="N11" i="6" s="1"/>
  <c r="N13" i="6" a="1"/>
  <c r="N13" i="6" s="1"/>
  <c r="N15" i="6" a="1"/>
  <c r="N15" i="6" s="1"/>
  <c r="N17" i="6" a="1"/>
  <c r="N17" i="6" s="1"/>
  <c r="N19" i="6" a="1"/>
  <c r="N19" i="6" s="1"/>
  <c r="N12" i="6" a="1"/>
  <c r="N12" i="6" s="1"/>
  <c r="N14" i="6" a="1"/>
  <c r="N14" i="6" s="1"/>
  <c r="N16" i="6" a="1"/>
  <c r="N16" i="6" s="1"/>
  <c r="N18" i="6" a="1"/>
  <c r="N18" i="6" s="1"/>
  <c r="N21" i="6" a="1"/>
  <c r="N21" i="6" s="1"/>
  <c r="N23" i="6" a="1"/>
  <c r="N23" i="6" s="1"/>
  <c r="N25" i="6" a="1"/>
  <c r="N25" i="6" s="1"/>
  <c r="N27" i="6" a="1"/>
  <c r="N27" i="6" s="1"/>
  <c r="N29" i="6" a="1"/>
  <c r="N29" i="6" s="1"/>
  <c r="N31" i="6" a="1"/>
  <c r="N31" i="6" s="1"/>
  <c r="N26" i="6" a="1"/>
  <c r="N26" i="6" s="1"/>
  <c r="N28" i="6" a="1"/>
  <c r="N28" i="6" s="1"/>
  <c r="N30" i="6" a="1"/>
  <c r="N30" i="6" s="1"/>
  <c r="N20" i="6" a="1"/>
  <c r="N20" i="6" s="1"/>
  <c r="N22" i="6" a="1"/>
  <c r="N22" i="6" s="1"/>
  <c r="N24" i="6" a="1"/>
  <c r="N24" i="6" s="1"/>
  <c r="R11" i="6" a="1"/>
  <c r="R11" i="6" s="1"/>
  <c r="R13" i="6" a="1"/>
  <c r="R13" i="6" s="1"/>
  <c r="R15" i="6" a="1"/>
  <c r="R15" i="6" s="1"/>
  <c r="R17" i="6" a="1"/>
  <c r="R17" i="6" s="1"/>
  <c r="R19" i="6" a="1"/>
  <c r="R19" i="6" s="1"/>
  <c r="R12" i="6" a="1"/>
  <c r="R12" i="6" s="1"/>
  <c r="R14" i="6" a="1"/>
  <c r="R14" i="6" s="1"/>
  <c r="R16" i="6" a="1"/>
  <c r="R16" i="6" s="1"/>
  <c r="R18" i="6" a="1"/>
  <c r="R18" i="6" s="1"/>
  <c r="R21" i="6" a="1"/>
  <c r="R21" i="6" s="1"/>
  <c r="R23" i="6" a="1"/>
  <c r="R23" i="6" s="1"/>
  <c r="R25" i="6" a="1"/>
  <c r="R25" i="6" s="1"/>
  <c r="R27" i="6" a="1"/>
  <c r="R27" i="6" s="1"/>
  <c r="R29" i="6" a="1"/>
  <c r="R29" i="6" s="1"/>
  <c r="R31" i="6" a="1"/>
  <c r="R31" i="6" s="1"/>
  <c r="R26" i="6" a="1"/>
  <c r="R26" i="6" s="1"/>
  <c r="R28" i="6" a="1"/>
  <c r="R28" i="6" s="1"/>
  <c r="R30" i="6" a="1"/>
  <c r="R30" i="6" s="1"/>
  <c r="R20" i="6" a="1"/>
  <c r="R20" i="6" s="1"/>
  <c r="R22" i="6" a="1"/>
  <c r="R22" i="6" s="1"/>
  <c r="R24" i="6" a="1"/>
  <c r="R24" i="6" s="1"/>
  <c r="V11" i="6" a="1"/>
  <c r="V11" i="6" s="1"/>
  <c r="V13" i="6" a="1"/>
  <c r="V13" i="6" s="1"/>
  <c r="V15" i="6" a="1"/>
  <c r="V15" i="6" s="1"/>
  <c r="V17" i="6" a="1"/>
  <c r="V17" i="6" s="1"/>
  <c r="V19" i="6" a="1"/>
  <c r="V19" i="6" s="1"/>
  <c r="V12" i="6" a="1"/>
  <c r="V12" i="6" s="1"/>
  <c r="V14" i="6" a="1"/>
  <c r="V14" i="6" s="1"/>
  <c r="V16" i="6" a="1"/>
  <c r="V16" i="6" s="1"/>
  <c r="V18" i="6" a="1"/>
  <c r="V18" i="6" s="1"/>
  <c r="V21" i="6" a="1"/>
  <c r="V21" i="6" s="1"/>
  <c r="V23" i="6" a="1"/>
  <c r="V23" i="6" s="1"/>
  <c r="V25" i="6" a="1"/>
  <c r="V25" i="6" s="1"/>
  <c r="V27" i="6" a="1"/>
  <c r="V27" i="6" s="1"/>
  <c r="V29" i="6" a="1"/>
  <c r="V29" i="6" s="1"/>
  <c r="V31" i="6" a="1"/>
  <c r="V31" i="6" s="1"/>
  <c r="V26" i="6" a="1"/>
  <c r="V26" i="6" s="1"/>
  <c r="V28" i="6" a="1"/>
  <c r="V28" i="6" s="1"/>
  <c r="V30" i="6" a="1"/>
  <c r="V30" i="6" s="1"/>
  <c r="V20" i="6" a="1"/>
  <c r="V20" i="6" s="1"/>
  <c r="V22" i="6" a="1"/>
  <c r="V22" i="6" s="1"/>
  <c r="V24" i="6" a="1"/>
  <c r="V24" i="6" s="1"/>
  <c r="Z11" i="6" a="1"/>
  <c r="Z11" i="6" s="1"/>
  <c r="Z13" i="6" a="1"/>
  <c r="Z13" i="6" s="1"/>
  <c r="Z15" i="6" a="1"/>
  <c r="Z15" i="6" s="1"/>
  <c r="Z17" i="6" a="1"/>
  <c r="Z17" i="6" s="1"/>
  <c r="Z19" i="6" a="1"/>
  <c r="Z19" i="6" s="1"/>
  <c r="Z12" i="6" a="1"/>
  <c r="Z12" i="6" s="1"/>
  <c r="Z14" i="6" a="1"/>
  <c r="Z14" i="6" s="1"/>
  <c r="Z16" i="6" a="1"/>
  <c r="Z16" i="6" s="1"/>
  <c r="Z18" i="6" a="1"/>
  <c r="Z18" i="6" s="1"/>
  <c r="Z21" i="6" a="1"/>
  <c r="Z21" i="6" s="1"/>
  <c r="Z23" i="6" a="1"/>
  <c r="Z23" i="6" s="1"/>
  <c r="Z25" i="6" a="1"/>
  <c r="Z25" i="6" s="1"/>
  <c r="Z27" i="6" a="1"/>
  <c r="Z27" i="6" s="1"/>
  <c r="Z29" i="6" a="1"/>
  <c r="Z29" i="6" s="1"/>
  <c r="Z31" i="6" a="1"/>
  <c r="Z31" i="6" s="1"/>
  <c r="Z26" i="6" a="1"/>
  <c r="Z26" i="6" s="1"/>
  <c r="Z28" i="6" a="1"/>
  <c r="Z28" i="6" s="1"/>
  <c r="Z20" i="6" a="1"/>
  <c r="Z20" i="6" s="1"/>
  <c r="Z22" i="6" a="1"/>
  <c r="Z22" i="6" s="1"/>
  <c r="Z24" i="6" a="1"/>
  <c r="Z24" i="6" s="1"/>
  <c r="Z30" i="6" a="1"/>
  <c r="Z30" i="6" s="1"/>
  <c r="AD11" i="6" a="1"/>
  <c r="AD11" i="6" s="1"/>
  <c r="AD13" i="6" a="1"/>
  <c r="AD13" i="6" s="1"/>
  <c r="AD15" i="6" a="1"/>
  <c r="AD15" i="6" s="1"/>
  <c r="AD17" i="6" a="1"/>
  <c r="AD17" i="6" s="1"/>
  <c r="AD19" i="6" a="1"/>
  <c r="AD19" i="6" s="1"/>
  <c r="AD12" i="6" a="1"/>
  <c r="AD12" i="6" s="1"/>
  <c r="AD14" i="6" a="1"/>
  <c r="AD14" i="6" s="1"/>
  <c r="AD16" i="6" a="1"/>
  <c r="AD16" i="6" s="1"/>
  <c r="AD18" i="6" a="1"/>
  <c r="AD18" i="6" s="1"/>
  <c r="AD21" i="6" a="1"/>
  <c r="AD21" i="6" s="1"/>
  <c r="AD23" i="6" a="1"/>
  <c r="AD23" i="6" s="1"/>
  <c r="AD25" i="6" a="1"/>
  <c r="AD25" i="6" s="1"/>
  <c r="AD27" i="6" a="1"/>
  <c r="AD27" i="6" s="1"/>
  <c r="AD29" i="6" a="1"/>
  <c r="AD29" i="6" s="1"/>
  <c r="AD31" i="6" a="1"/>
  <c r="AD31" i="6" s="1"/>
  <c r="AD26" i="6" a="1"/>
  <c r="AD26" i="6" s="1"/>
  <c r="AD28" i="6" a="1"/>
  <c r="AD28" i="6" s="1"/>
  <c r="AD20" i="6" a="1"/>
  <c r="AD20" i="6" s="1"/>
  <c r="AD22" i="6" a="1"/>
  <c r="AD22" i="6" s="1"/>
  <c r="AD24" i="6" a="1"/>
  <c r="AD24" i="6" s="1"/>
  <c r="AD30" i="6" a="1"/>
  <c r="AD30" i="6" s="1"/>
  <c r="AH11" i="6" a="1"/>
  <c r="AH11" i="6" s="1"/>
  <c r="AH13" i="6" a="1"/>
  <c r="AH13" i="6" s="1"/>
  <c r="AH15" i="6" a="1"/>
  <c r="AH15" i="6" s="1"/>
  <c r="AH17" i="6" a="1"/>
  <c r="AH17" i="6" s="1"/>
  <c r="AH19" i="6" a="1"/>
  <c r="AH19" i="6" s="1"/>
  <c r="AH12" i="6" a="1"/>
  <c r="AH12" i="6" s="1"/>
  <c r="AH14" i="6" a="1"/>
  <c r="AH14" i="6" s="1"/>
  <c r="AH16" i="6" a="1"/>
  <c r="AH16" i="6" s="1"/>
  <c r="AH18" i="6" a="1"/>
  <c r="AH18" i="6" s="1"/>
  <c r="AH21" i="6" a="1"/>
  <c r="AH21" i="6" s="1"/>
  <c r="AH23" i="6" a="1"/>
  <c r="AH23" i="6" s="1"/>
  <c r="AH25" i="6" a="1"/>
  <c r="AH25" i="6" s="1"/>
  <c r="AH27" i="6" a="1"/>
  <c r="AH27" i="6" s="1"/>
  <c r="AH29" i="6" a="1"/>
  <c r="AH29" i="6" s="1"/>
  <c r="AH31" i="6" a="1"/>
  <c r="AH31" i="6" s="1"/>
  <c r="AH26" i="6" a="1"/>
  <c r="AH26" i="6" s="1"/>
  <c r="AH28" i="6" a="1"/>
  <c r="AH28" i="6" s="1"/>
  <c r="AH20" i="6" a="1"/>
  <c r="AH20" i="6" s="1"/>
  <c r="AH22" i="6" a="1"/>
  <c r="AH22" i="6" s="1"/>
  <c r="AH24" i="6" a="1"/>
  <c r="AH24" i="6" s="1"/>
  <c r="AH30" i="6" a="1"/>
  <c r="AH30" i="6" s="1"/>
  <c r="AL11" i="6" a="1"/>
  <c r="AL11" i="6" s="1"/>
  <c r="AL13" i="6" a="1"/>
  <c r="AL13" i="6" s="1"/>
  <c r="AL15" i="6" a="1"/>
  <c r="AL15" i="6" s="1"/>
  <c r="AL17" i="6" a="1"/>
  <c r="AL17" i="6" s="1"/>
  <c r="AL12" i="6" a="1"/>
  <c r="AL12" i="6" s="1"/>
  <c r="AL14" i="6" a="1"/>
  <c r="AL14" i="6" s="1"/>
  <c r="AL16" i="6" a="1"/>
  <c r="AL16" i="6" s="1"/>
  <c r="AL18" i="6" a="1"/>
  <c r="AL18" i="6" s="1"/>
  <c r="AL19" i="6" a="1"/>
  <c r="AL19" i="6" s="1"/>
  <c r="AL21" i="6" a="1"/>
  <c r="AL21" i="6" s="1"/>
  <c r="AL23" i="6" a="1"/>
  <c r="AL23" i="6" s="1"/>
  <c r="AL25" i="6" a="1"/>
  <c r="AL25" i="6" s="1"/>
  <c r="AL27" i="6" a="1"/>
  <c r="AL27" i="6" s="1"/>
  <c r="AL29" i="6" a="1"/>
  <c r="AL29" i="6" s="1"/>
  <c r="AL31" i="6" a="1"/>
  <c r="AL31" i="6" s="1"/>
  <c r="AL26" i="6" a="1"/>
  <c r="AL26" i="6" s="1"/>
  <c r="AL28" i="6" a="1"/>
  <c r="AL28" i="6" s="1"/>
  <c r="AL20" i="6" a="1"/>
  <c r="AL20" i="6" s="1"/>
  <c r="AL22" i="6" a="1"/>
  <c r="AL22" i="6" s="1"/>
  <c r="AL24" i="6" a="1"/>
  <c r="AL24" i="6" s="1"/>
  <c r="AL30" i="6" a="1"/>
  <c r="AL30" i="6" s="1"/>
  <c r="L12" i="6" a="1"/>
  <c r="L12" i="6" s="1"/>
  <c r="L14" i="6" a="1"/>
  <c r="L14" i="6" s="1"/>
  <c r="L16" i="6" a="1"/>
  <c r="L16" i="6" s="1"/>
  <c r="L18" i="6" a="1"/>
  <c r="L18" i="6" s="1"/>
  <c r="L20" i="6" a="1"/>
  <c r="L20" i="6" s="1"/>
  <c r="L22" i="6" a="1"/>
  <c r="L22" i="6" s="1"/>
  <c r="L24" i="6" a="1"/>
  <c r="L24" i="6" s="1"/>
  <c r="L26" i="6" a="1"/>
  <c r="L26" i="6" s="1"/>
  <c r="L28" i="6" a="1"/>
  <c r="L28" i="6" s="1"/>
  <c r="L30" i="6" a="1"/>
  <c r="L30" i="6" s="1"/>
  <c r="L11" i="6" a="1"/>
  <c r="L11" i="6" s="1"/>
  <c r="L15" i="6" a="1"/>
  <c r="L15" i="6" s="1"/>
  <c r="L23" i="6" a="1"/>
  <c r="L23" i="6" s="1"/>
  <c r="L31" i="6" a="1"/>
  <c r="L31" i="6" s="1"/>
  <c r="L13" i="6" a="1"/>
  <c r="L13" i="6" s="1"/>
  <c r="L17" i="6" a="1"/>
  <c r="L17" i="6" s="1"/>
  <c r="L21" i="6" a="1"/>
  <c r="L21" i="6" s="1"/>
  <c r="L25" i="6" a="1"/>
  <c r="L25" i="6" s="1"/>
  <c r="L29" i="6" a="1"/>
  <c r="L29" i="6" s="1"/>
  <c r="L19" i="6" a="1"/>
  <c r="L19" i="6" s="1"/>
  <c r="L27" i="6" a="1"/>
  <c r="L27" i="6" s="1"/>
  <c r="O12" i="6" a="1"/>
  <c r="O12" i="6" s="1"/>
  <c r="O14" i="6" a="1"/>
  <c r="O14" i="6" s="1"/>
  <c r="O16" i="6" a="1"/>
  <c r="O16" i="6" s="1"/>
  <c r="O18" i="6" a="1"/>
  <c r="O18" i="6" s="1"/>
  <c r="O11" i="6" a="1"/>
  <c r="O11" i="6" s="1"/>
  <c r="O13" i="6" a="1"/>
  <c r="O13" i="6" s="1"/>
  <c r="O15" i="6" a="1"/>
  <c r="O15" i="6" s="1"/>
  <c r="O17" i="6" a="1"/>
  <c r="O17" i="6" s="1"/>
  <c r="O19" i="6" a="1"/>
  <c r="O19" i="6" s="1"/>
  <c r="O20" i="6" a="1"/>
  <c r="O20" i="6" s="1"/>
  <c r="O22" i="6" a="1"/>
  <c r="O22" i="6" s="1"/>
  <c r="O24" i="6" a="1"/>
  <c r="O24" i="6" s="1"/>
  <c r="O26" i="6" a="1"/>
  <c r="O26" i="6" s="1"/>
  <c r="O28" i="6" a="1"/>
  <c r="O28" i="6" s="1"/>
  <c r="O30" i="6" a="1"/>
  <c r="O30" i="6" s="1"/>
  <c r="O27" i="6" a="1"/>
  <c r="O27" i="6" s="1"/>
  <c r="O29" i="6" a="1"/>
  <c r="O29" i="6" s="1"/>
  <c r="O21" i="6" a="1"/>
  <c r="O21" i="6" s="1"/>
  <c r="O23" i="6" a="1"/>
  <c r="O23" i="6" s="1"/>
  <c r="O25" i="6" a="1"/>
  <c r="O25" i="6" s="1"/>
  <c r="O31" i="6" a="1"/>
  <c r="O31" i="6" s="1"/>
  <c r="S12" i="6" a="1"/>
  <c r="S12" i="6" s="1"/>
  <c r="S14" i="6" a="1"/>
  <c r="S14" i="6" s="1"/>
  <c r="S16" i="6" a="1"/>
  <c r="S16" i="6" s="1"/>
  <c r="S18" i="6" a="1"/>
  <c r="S18" i="6" s="1"/>
  <c r="S11" i="6" a="1"/>
  <c r="S11" i="6" s="1"/>
  <c r="S13" i="6" a="1"/>
  <c r="S13" i="6" s="1"/>
  <c r="S15" i="6" a="1"/>
  <c r="S15" i="6" s="1"/>
  <c r="S17" i="6" a="1"/>
  <c r="S17" i="6" s="1"/>
  <c r="S19" i="6" a="1"/>
  <c r="S19" i="6" s="1"/>
  <c r="S20" i="6" a="1"/>
  <c r="S20" i="6" s="1"/>
  <c r="S22" i="6" a="1"/>
  <c r="S22" i="6" s="1"/>
  <c r="S24" i="6" a="1"/>
  <c r="S24" i="6" s="1"/>
  <c r="S26" i="6" a="1"/>
  <c r="S26" i="6" s="1"/>
  <c r="S28" i="6" a="1"/>
  <c r="S28" i="6" s="1"/>
  <c r="S30" i="6" a="1"/>
  <c r="S30" i="6" s="1"/>
  <c r="S27" i="6" a="1"/>
  <c r="S27" i="6" s="1"/>
  <c r="S29" i="6" a="1"/>
  <c r="S29" i="6" s="1"/>
  <c r="S21" i="6" a="1"/>
  <c r="S21" i="6" s="1"/>
  <c r="S23" i="6" a="1"/>
  <c r="S23" i="6" s="1"/>
  <c r="S25" i="6" a="1"/>
  <c r="S25" i="6" s="1"/>
  <c r="S31" i="6" a="1"/>
  <c r="S31" i="6" s="1"/>
  <c r="W12" i="6" a="1"/>
  <c r="W12" i="6" s="1"/>
  <c r="W14" i="6" a="1"/>
  <c r="W14" i="6" s="1"/>
  <c r="W16" i="6" a="1"/>
  <c r="W16" i="6" s="1"/>
  <c r="W18" i="6" a="1"/>
  <c r="W18" i="6" s="1"/>
  <c r="W11" i="6" a="1"/>
  <c r="W11" i="6" s="1"/>
  <c r="W13" i="6" a="1"/>
  <c r="W13" i="6" s="1"/>
  <c r="W15" i="6" a="1"/>
  <c r="W15" i="6" s="1"/>
  <c r="W17" i="6" a="1"/>
  <c r="W17" i="6" s="1"/>
  <c r="W19" i="6" a="1"/>
  <c r="W19" i="6" s="1"/>
  <c r="W20" i="6" a="1"/>
  <c r="W20" i="6" s="1"/>
  <c r="W22" i="6" a="1"/>
  <c r="W22" i="6" s="1"/>
  <c r="W24" i="6" a="1"/>
  <c r="W24" i="6" s="1"/>
  <c r="W26" i="6" a="1"/>
  <c r="W26" i="6" s="1"/>
  <c r="W28" i="6" a="1"/>
  <c r="W28" i="6" s="1"/>
  <c r="W30" i="6" a="1"/>
  <c r="W30" i="6" s="1"/>
  <c r="W27" i="6" a="1"/>
  <c r="W27" i="6" s="1"/>
  <c r="W29" i="6" a="1"/>
  <c r="W29" i="6" s="1"/>
  <c r="W21" i="6" a="1"/>
  <c r="W21" i="6" s="1"/>
  <c r="W23" i="6" a="1"/>
  <c r="W23" i="6" s="1"/>
  <c r="W25" i="6" a="1"/>
  <c r="W25" i="6" s="1"/>
  <c r="W31" i="6" a="1"/>
  <c r="W31" i="6" s="1"/>
  <c r="AA12" i="6" a="1"/>
  <c r="AA12" i="6" s="1"/>
  <c r="AA14" i="6" a="1"/>
  <c r="AA14" i="6" s="1"/>
  <c r="AA16" i="6" a="1"/>
  <c r="AA16" i="6" s="1"/>
  <c r="AA18" i="6" a="1"/>
  <c r="AA18" i="6" s="1"/>
  <c r="AA11" i="6" a="1"/>
  <c r="AA11" i="6" s="1"/>
  <c r="AA13" i="6" a="1"/>
  <c r="AA13" i="6" s="1"/>
  <c r="AA15" i="6" a="1"/>
  <c r="AA15" i="6" s="1"/>
  <c r="AA17" i="6" a="1"/>
  <c r="AA17" i="6" s="1"/>
  <c r="AA19" i="6" a="1"/>
  <c r="AA19" i="6" s="1"/>
  <c r="AA20" i="6" a="1"/>
  <c r="AA20" i="6" s="1"/>
  <c r="AA22" i="6" a="1"/>
  <c r="AA22" i="6" s="1"/>
  <c r="AA24" i="6" a="1"/>
  <c r="AA24" i="6" s="1"/>
  <c r="AA26" i="6" a="1"/>
  <c r="AA26" i="6" s="1"/>
  <c r="AA28" i="6" a="1"/>
  <c r="AA28" i="6" s="1"/>
  <c r="AA30" i="6" a="1"/>
  <c r="AA30" i="6" s="1"/>
  <c r="AA25" i="6" a="1"/>
  <c r="AA25" i="6" s="1"/>
  <c r="AA27" i="6" a="1"/>
  <c r="AA27" i="6" s="1"/>
  <c r="AA29" i="6" a="1"/>
  <c r="AA29" i="6" s="1"/>
  <c r="AA21" i="6" a="1"/>
  <c r="AA21" i="6" s="1"/>
  <c r="AA23" i="6" a="1"/>
  <c r="AA23" i="6" s="1"/>
  <c r="AA31" i="6" a="1"/>
  <c r="AA31" i="6" s="1"/>
  <c r="AE12" i="6" a="1"/>
  <c r="AE12" i="6" s="1"/>
  <c r="AE14" i="6" a="1"/>
  <c r="AE14" i="6" s="1"/>
  <c r="AE16" i="6" a="1"/>
  <c r="AE16" i="6" s="1"/>
  <c r="AE18" i="6" a="1"/>
  <c r="AE18" i="6" s="1"/>
  <c r="AE11" i="6" a="1"/>
  <c r="AE11" i="6" s="1"/>
  <c r="AE13" i="6" a="1"/>
  <c r="AE13" i="6" s="1"/>
  <c r="AE15" i="6" a="1"/>
  <c r="AE15" i="6" s="1"/>
  <c r="AE17" i="6" a="1"/>
  <c r="AE17" i="6" s="1"/>
  <c r="AE19" i="6" a="1"/>
  <c r="AE19" i="6" s="1"/>
  <c r="AE20" i="6" a="1"/>
  <c r="AE20" i="6" s="1"/>
  <c r="AE22" i="6" a="1"/>
  <c r="AE22" i="6" s="1"/>
  <c r="AE24" i="6" a="1"/>
  <c r="AE24" i="6" s="1"/>
  <c r="AE26" i="6" a="1"/>
  <c r="AE26" i="6" s="1"/>
  <c r="AE28" i="6" a="1"/>
  <c r="AE28" i="6" s="1"/>
  <c r="AE30" i="6" a="1"/>
  <c r="AE30" i="6" s="1"/>
  <c r="AE25" i="6" a="1"/>
  <c r="AE25" i="6" s="1"/>
  <c r="AE27" i="6" a="1"/>
  <c r="AE27" i="6" s="1"/>
  <c r="AE29" i="6" a="1"/>
  <c r="AE29" i="6" s="1"/>
  <c r="AE21" i="6" a="1"/>
  <c r="AE21" i="6" s="1"/>
  <c r="AE23" i="6" a="1"/>
  <c r="AE23" i="6" s="1"/>
  <c r="AE31" i="6" a="1"/>
  <c r="AE31" i="6" s="1"/>
  <c r="AI12" i="6" a="1"/>
  <c r="AI12" i="6" s="1"/>
  <c r="AI14" i="6" a="1"/>
  <c r="AI14" i="6" s="1"/>
  <c r="AI16" i="6" a="1"/>
  <c r="AI16" i="6" s="1"/>
  <c r="AI18" i="6" a="1"/>
  <c r="AI18" i="6" s="1"/>
  <c r="AI11" i="6" a="1"/>
  <c r="AI11" i="6" s="1"/>
  <c r="AI13" i="6" a="1"/>
  <c r="AI13" i="6" s="1"/>
  <c r="AI15" i="6" a="1"/>
  <c r="AI15" i="6" s="1"/>
  <c r="AI17" i="6" a="1"/>
  <c r="AI17" i="6" s="1"/>
  <c r="AI19" i="6" a="1"/>
  <c r="AI19" i="6" s="1"/>
  <c r="AI20" i="6" a="1"/>
  <c r="AI20" i="6" s="1"/>
  <c r="AI22" i="6" a="1"/>
  <c r="AI22" i="6" s="1"/>
  <c r="AI24" i="6" a="1"/>
  <c r="AI24" i="6" s="1"/>
  <c r="AI26" i="6" a="1"/>
  <c r="AI26" i="6" s="1"/>
  <c r="AI28" i="6" a="1"/>
  <c r="AI28" i="6" s="1"/>
  <c r="AI30" i="6" a="1"/>
  <c r="AI30" i="6" s="1"/>
  <c r="AI25" i="6" a="1"/>
  <c r="AI25" i="6" s="1"/>
  <c r="AI27" i="6" a="1"/>
  <c r="AI27" i="6" s="1"/>
  <c r="AI29" i="6" a="1"/>
  <c r="AI29" i="6" s="1"/>
  <c r="AI21" i="6" a="1"/>
  <c r="AI21" i="6" s="1"/>
  <c r="AI23" i="6" a="1"/>
  <c r="AI23" i="6" s="1"/>
  <c r="AI31" i="6" a="1"/>
  <c r="AI31" i="6" s="1"/>
  <c r="AM12" i="6" a="1"/>
  <c r="AM12" i="6" s="1"/>
  <c r="AM14" i="6" a="1"/>
  <c r="AM14" i="6" s="1"/>
  <c r="AM16" i="6" a="1"/>
  <c r="AM16" i="6" s="1"/>
  <c r="AM18" i="6" a="1"/>
  <c r="AM18" i="6" s="1"/>
  <c r="AM11" i="6" a="1"/>
  <c r="AM11" i="6" s="1"/>
  <c r="AM13" i="6" a="1"/>
  <c r="AM13" i="6" s="1"/>
  <c r="AM15" i="6" a="1"/>
  <c r="AM15" i="6" s="1"/>
  <c r="AM17" i="6" a="1"/>
  <c r="AM17" i="6" s="1"/>
  <c r="AM20" i="6" a="1"/>
  <c r="AM20" i="6" s="1"/>
  <c r="AM22" i="6" a="1"/>
  <c r="AM22" i="6" s="1"/>
  <c r="AM24" i="6" a="1"/>
  <c r="AM24" i="6" s="1"/>
  <c r="AM26" i="6" a="1"/>
  <c r="AM26" i="6" s="1"/>
  <c r="AM28" i="6" a="1"/>
  <c r="AM28" i="6" s="1"/>
  <c r="AM30" i="6" a="1"/>
  <c r="AM30" i="6" s="1"/>
  <c r="AM25" i="6" a="1"/>
  <c r="AM25" i="6" s="1"/>
  <c r="AM27" i="6" a="1"/>
  <c r="AM27" i="6" s="1"/>
  <c r="AM29" i="6" a="1"/>
  <c r="AM29" i="6" s="1"/>
  <c r="AM19" i="6" a="1"/>
  <c r="AM19" i="6" s="1"/>
  <c r="AM21" i="6" a="1"/>
  <c r="AM21" i="6" s="1"/>
  <c r="AM23" i="6" a="1"/>
  <c r="AM23" i="6" s="1"/>
  <c r="AM31" i="6" a="1"/>
  <c r="AM31" i="6" s="1"/>
  <c r="B12" i="6"/>
  <c r="B13" i="6"/>
  <c r="B14" i="6"/>
  <c r="B15" i="6"/>
  <c r="B16" i="6" l="1"/>
  <c r="B17" i="6"/>
  <c r="B18" i="6"/>
  <c r="B19" i="6"/>
  <c r="B20" i="6"/>
  <c r="B21" i="6"/>
  <c r="B22" i="6"/>
  <c r="B11" i="6"/>
  <c r="A11" i="6"/>
  <c r="AF34" i="3" l="1"/>
  <c r="Y34" i="3"/>
  <c r="R34" i="3"/>
  <c r="S38" i="3"/>
  <c r="O38" i="3"/>
  <c r="K38" i="3"/>
  <c r="G38" i="3"/>
  <c r="AE37" i="3"/>
  <c r="AA37" i="3"/>
  <c r="W37" i="3"/>
  <c r="S37" i="3"/>
  <c r="O37" i="3"/>
  <c r="K37" i="3"/>
  <c r="G37" i="3"/>
  <c r="AE36" i="3"/>
  <c r="AA36" i="3"/>
  <c r="W36" i="3"/>
  <c r="S36" i="3"/>
  <c r="O36" i="3"/>
  <c r="K36" i="3"/>
  <c r="G36" i="3"/>
  <c r="K34" i="3"/>
  <c r="AG34" i="3"/>
  <c r="Z34" i="3"/>
  <c r="S34" i="3"/>
  <c r="Q38" i="3"/>
  <c r="M38" i="3"/>
  <c r="I38" i="3"/>
  <c r="E38" i="3"/>
  <c r="AG37" i="3"/>
  <c r="AC37" i="3"/>
  <c r="Y37" i="3"/>
  <c r="U37" i="3"/>
  <c r="Q37" i="3"/>
  <c r="M37" i="3"/>
  <c r="I37" i="3"/>
  <c r="E37" i="3"/>
  <c r="AG36" i="3"/>
  <c r="AC36" i="3"/>
  <c r="Y36" i="3"/>
  <c r="U36" i="3"/>
  <c r="Q36" i="3"/>
  <c r="M36" i="3"/>
  <c r="I36" i="3"/>
  <c r="E36" i="3"/>
  <c r="E34" i="3"/>
  <c r="AF39" i="3"/>
  <c r="L35" i="3"/>
  <c r="Z35" i="3"/>
  <c r="AH35" i="3"/>
  <c r="W38" i="3"/>
  <c r="AA38" i="3"/>
  <c r="AE38" i="3"/>
  <c r="E39" i="3"/>
  <c r="I39" i="3"/>
  <c r="M39" i="3"/>
  <c r="Q39" i="3"/>
  <c r="U39" i="3"/>
  <c r="Y39" i="3"/>
  <c r="AC39" i="3"/>
  <c r="AG39" i="3"/>
  <c r="L34" i="3"/>
  <c r="K35" i="3"/>
  <c r="Y35" i="3"/>
  <c r="D36" i="3"/>
  <c r="H36" i="3"/>
  <c r="L36" i="3"/>
  <c r="P36" i="3"/>
  <c r="T36" i="3"/>
  <c r="X36" i="3"/>
  <c r="AB36" i="3"/>
  <c r="AF36" i="3"/>
  <c r="F37" i="3"/>
  <c r="J37" i="3"/>
  <c r="N37" i="3"/>
  <c r="R37" i="3"/>
  <c r="V37" i="3"/>
  <c r="Z37" i="3"/>
  <c r="AD37" i="3"/>
  <c r="D38" i="3"/>
  <c r="H38" i="3"/>
  <c r="L38" i="3"/>
  <c r="P38" i="3"/>
  <c r="T38" i="3"/>
  <c r="X38" i="3"/>
  <c r="AB38" i="3"/>
  <c r="AF38" i="3"/>
  <c r="F39" i="3"/>
  <c r="J39" i="3"/>
  <c r="N39" i="3"/>
  <c r="R39" i="3"/>
  <c r="V39" i="3"/>
  <c r="Z39" i="3"/>
  <c r="AD39" i="3"/>
  <c r="AH34" i="3"/>
  <c r="D35" i="3"/>
  <c r="R35" i="3"/>
  <c r="AF35" i="3"/>
  <c r="U38" i="3"/>
  <c r="Y38" i="3"/>
  <c r="AC38" i="3"/>
  <c r="AG38" i="3"/>
  <c r="G39" i="3"/>
  <c r="K39" i="3"/>
  <c r="O39" i="3"/>
  <c r="S39" i="3"/>
  <c r="W39" i="3"/>
  <c r="AA39" i="3"/>
  <c r="AE39" i="3"/>
  <c r="D34" i="3"/>
  <c r="E35" i="3"/>
  <c r="S35" i="3"/>
  <c r="AG35" i="3"/>
  <c r="F36" i="3"/>
  <c r="J36" i="3"/>
  <c r="N36" i="3"/>
  <c r="R36" i="3"/>
  <c r="V36" i="3"/>
  <c r="Z36" i="3"/>
  <c r="AD36" i="3"/>
  <c r="D37" i="3"/>
  <c r="H37" i="3"/>
  <c r="L37" i="3"/>
  <c r="P37" i="3"/>
  <c r="T37" i="3"/>
  <c r="X37" i="3"/>
  <c r="AB37" i="3"/>
  <c r="AF37" i="3"/>
  <c r="F38" i="3"/>
  <c r="J38" i="3"/>
  <c r="N38" i="3"/>
  <c r="R38" i="3"/>
  <c r="V38" i="3"/>
  <c r="Z38" i="3"/>
  <c r="AD38" i="3"/>
  <c r="D39" i="3"/>
  <c r="H39" i="3"/>
  <c r="L39" i="3"/>
  <c r="P39" i="3"/>
  <c r="T39" i="3"/>
  <c r="X39" i="3"/>
  <c r="AB39" i="3"/>
  <c r="AO37" i="3" l="1"/>
  <c r="AK37" i="3"/>
  <c r="AJ37" i="3"/>
  <c r="AR37" i="3" s="1"/>
  <c r="AM37" i="3"/>
  <c r="AI37" i="3"/>
  <c r="AN37" i="3" s="1"/>
  <c r="AL37" i="3"/>
  <c r="AO36" i="3"/>
  <c r="AK36" i="3"/>
  <c r="AL36" i="3"/>
  <c r="AM36" i="3"/>
  <c r="AI36" i="3"/>
  <c r="AN36" i="3" s="1"/>
  <c r="AJ36" i="3"/>
  <c r="AR36" i="3" s="1"/>
  <c r="AL34" i="3"/>
  <c r="AO34" i="3"/>
  <c r="AI34" i="3"/>
  <c r="AN34" i="3" s="1"/>
  <c r="AJ34" i="3"/>
  <c r="AR34" i="3" s="1"/>
  <c r="AK34" i="3"/>
  <c r="AM34" i="3"/>
  <c r="AO35" i="3"/>
  <c r="AK35" i="3"/>
  <c r="AL35" i="3"/>
  <c r="AM35" i="3"/>
  <c r="AI35" i="3"/>
  <c r="AN35" i="3" s="1"/>
  <c r="AJ35" i="3"/>
  <c r="AR35" i="3" s="1"/>
  <c r="AM38" i="3"/>
  <c r="AI38" i="3"/>
  <c r="AL38" i="3"/>
  <c r="AO38" i="3"/>
  <c r="AK38" i="3"/>
  <c r="AN38" i="3"/>
  <c r="AJ38" i="3"/>
  <c r="AR38" i="3" s="1"/>
  <c r="AI15" i="3"/>
  <c r="AN15" i="3" s="1"/>
  <c r="AJ15" i="3"/>
  <c r="AR15" i="3" s="1"/>
  <c r="AM15" i="3"/>
  <c r="AL15" i="3"/>
  <c r="AO15" i="3"/>
  <c r="AK15" i="3"/>
  <c r="AJ14" i="3"/>
  <c r="AR14" i="3" s="1"/>
  <c r="AM14" i="3"/>
  <c r="AI14" i="3"/>
  <c r="AN14" i="3" s="1"/>
  <c r="AO14" i="3"/>
  <c r="AK14" i="3"/>
  <c r="AL14" i="3"/>
  <c r="AO13" i="3"/>
  <c r="AM13" i="3"/>
  <c r="AJ13" i="3"/>
  <c r="AR13" i="3" s="1"/>
  <c r="AK13" i="3"/>
  <c r="AL13" i="3"/>
  <c r="AI13" i="3"/>
  <c r="AN13" i="3" s="1"/>
  <c r="AO12" i="3"/>
  <c r="AK12" i="3"/>
  <c r="AL12" i="3"/>
  <c r="AJ12" i="3"/>
  <c r="AR12" i="3" s="1"/>
  <c r="AM12" i="3"/>
  <c r="AI12" i="3"/>
  <c r="AN12" i="3" s="1"/>
  <c r="AI11" i="3"/>
  <c r="AN11" i="3" s="1"/>
  <c r="AK11" i="3"/>
  <c r="AM11" i="3"/>
  <c r="AL11" i="3"/>
  <c r="AO11" i="3"/>
  <c r="AJ11" i="3"/>
  <c r="AR11" i="3" s="1"/>
  <c r="AP14" i="3" l="1"/>
  <c r="AP37" i="3"/>
  <c r="AP15" i="3"/>
  <c r="AP34" i="3"/>
  <c r="AP38" i="3"/>
  <c r="AP35" i="3"/>
  <c r="AP36" i="3"/>
  <c r="AP13" i="3"/>
  <c r="AP12" i="3"/>
  <c r="AP11" i="3"/>
  <c r="AI23" i="3" l="1"/>
  <c r="AM23" i="3"/>
  <c r="AL23" i="3"/>
  <c r="AO23" i="3"/>
  <c r="AJ23" i="3"/>
  <c r="AK23" i="3"/>
  <c r="AN23" i="3" l="1"/>
  <c r="AP23" i="3"/>
  <c r="AR23" i="3"/>
</calcChain>
</file>

<file path=xl/comments1.xml><?xml version="1.0" encoding="utf-8"?>
<comments xmlns="http://schemas.openxmlformats.org/spreadsheetml/2006/main">
  <authors>
    <author>Куносова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04"/>
          </rPr>
          <t>Куносова: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<sst xmlns="http://schemas.openxmlformats.org/spreadsheetml/2006/main" count="200" uniqueCount="84">
  <si>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</si>
  <si>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</si>
  <si>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</si>
  <si>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</si>
  <si>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</si>
  <si>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</si>
  <si>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</si>
  <si>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</si>
  <si>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</si>
  <si>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</si>
  <si>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</si>
  <si>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</si>
  <si>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</si>
  <si>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</si>
  <si>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</si>
  <si>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</si>
  <si>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</si>
  <si>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</si>
  <si>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</si>
  <si>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</si>
  <si>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</si>
  <si>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</si>
  <si>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</si>
  <si>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</si>
  <si>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</si>
  <si>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</si>
  <si>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</si>
  <si>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</si>
  <si>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</si>
  <si>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</si>
  <si>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</si>
  <si>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</si>
  <si>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</si>
  <si>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</si>
  <si>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</si>
  <si>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</si>
  <si>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</si>
  <si>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</si>
  <si>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</si>
  <si>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</si>
  <si>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</si>
  <si>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</si>
  <si>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</si>
  <si>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</si>
  <si>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</si>
  <si>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</si>
  <si>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</si>
  <si>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</si>
  <si>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</si>
  <si>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</si>
  <si>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</si>
  <si>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</si>
  <si>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</si>
  <si>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</si>
  <si>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</si>
  <si>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</si>
  <si>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</si>
  <si>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</si>
  <si>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</si>
  <si>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</si>
  <si>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</si>
  <si>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</si>
  <si>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</si>
  <si>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</si>
  <si>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</si>
  <si>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</si>
  <si>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</si>
  <si>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</si>
  <si>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</si>
  <si>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</si>
  <si>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режим работы</t>
  </si>
  <si>
    <t>сменный</t>
  </si>
  <si>
    <t>всего</t>
  </si>
  <si>
    <t>ночные</t>
  </si>
  <si>
    <t>праздничные</t>
  </si>
  <si>
    <t>в</t>
  </si>
  <si>
    <t>Б</t>
  </si>
  <si>
    <t>10.09.2018-12.09.2018</t>
  </si>
  <si>
    <t>Иванов</t>
  </si>
  <si>
    <t>Сидоров</t>
  </si>
  <si>
    <t>Путинов</t>
  </si>
  <si>
    <t>Хорошкин</t>
  </si>
  <si>
    <t>Титова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</si>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</sst>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  <numFmt numFmtId="169" formatCode="#,##0.00;##,##0.00;;@"/>
  </numFmts>
  <fonts count="38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Arial Cyr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2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30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5" fillId="2" borderId="16" xfId="1" applyFont="1" applyFill="1" applyBorder="1" applyAlignment="1">
      <alignment horizontal="right"/>
    </xf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2" borderId="1" xfId="1" applyFont="1" applyFill="1" applyBorder="1"/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1" fillId="2" borderId="2" xfId="0" applyFont="1" applyFill="1" applyBorder="1" applyAlignment="1">
      <alignment horizontal="right"/>
    </xf>
    <xf numFmtId="0" fontId="32" fillId="4" borderId="1" xfId="0" applyFont="1" applyFill="1" applyBorder="1" applyAlignment="1"/>
    <xf numFmtId="0" fontId="32" fillId="4" borderId="1" xfId="0" applyFont="1" applyFill="1" applyBorder="1" applyAlignment="1">
      <alignment horizontal="justify"/>
    </xf>
    <xf numFmtId="0" fontId="31" fillId="2" borderId="1" xfId="0" applyFont="1" applyFill="1" applyBorder="1" applyAlignment="1"/>
    <xf numFmtId="0" fontId="32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1" fillId="0" borderId="1" xfId="0" applyNumberFormat="1" applyFont="1" applyBorder="1"/>
    <xf numFmtId="0" fontId="0" fillId="0" borderId="0" xfId="0" applyNumberForma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" fontId="0" fillId="0" borderId="1" xfId="0" applyNumberFormat="1" applyBorder="1"/>
    <xf numFmtId="0" fontId="10" fillId="0" borderId="0" xfId="0" applyFont="1" applyAlignment="1"/>
    <xf numFmtId="49" fontId="0" fillId="0" borderId="1" xfId="0" applyNumberFormat="1" applyBorder="1" applyAlignment="1">
      <alignment horizontal="right"/>
    </xf>
    <xf numFmtId="167" fontId="16" fillId="0" borderId="1" xfId="0" applyNumberFormat="1" applyFont="1" applyBorder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0" fillId="2" borderId="0" xfId="1" applyFont="1" applyFill="1" applyProtection="1">
      <protection locked="0"/>
    </xf>
    <xf numFmtId="0" fontId="30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1" fontId="9" fillId="2" borderId="4" xfId="0" applyNumberFormat="1" applyFont="1" applyFill="1" applyBorder="1" applyAlignment="1">
      <alignment horizontal="right"/>
    </xf>
    <xf numFmtId="166" fontId="31" fillId="13" borderId="1" xfId="0" applyNumberFormat="1" applyFont="1" applyFill="1" applyBorder="1"/>
    <xf numFmtId="0" fontId="0" fillId="0" borderId="1" xfId="0" applyNumberFormat="1" applyBorder="1"/>
    <xf numFmtId="0" fontId="33" fillId="5" borderId="14" xfId="1" applyFont="1" applyFill="1" applyBorder="1" applyProtection="1"/>
    <xf numFmtId="0" fontId="34" fillId="8" borderId="1" xfId="0" applyFont="1" applyFill="1" applyBorder="1" applyProtection="1"/>
    <xf numFmtId="0" fontId="33" fillId="5" borderId="7" xfId="1" applyFont="1" applyFill="1" applyBorder="1" applyProtection="1"/>
    <xf numFmtId="0" fontId="5" fillId="2" borderId="4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14" fontId="0" fillId="8" borderId="1" xfId="0" applyNumberFormat="1" applyFill="1" applyBorder="1"/>
    <xf numFmtId="0" fontId="23" fillId="5" borderId="8" xfId="1" applyFont="1" applyFill="1" applyBorder="1" applyProtection="1"/>
    <xf numFmtId="0" fontId="10" fillId="7" borderId="20" xfId="1" applyFont="1" applyFill="1" applyBorder="1" applyAlignment="1" applyProtection="1">
      <alignment textRotation="90"/>
    </xf>
    <xf numFmtId="0" fontId="16" fillId="2" borderId="6" xfId="0" applyFont="1" applyFill="1" applyBorder="1" applyAlignment="1" applyProtection="1">
      <alignment horizontal="right"/>
      <protection locked="0"/>
    </xf>
    <xf numFmtId="0" fontId="23" fillId="5" borderId="1" xfId="1" applyFont="1" applyFill="1" applyBorder="1" applyProtection="1"/>
    <xf numFmtId="0" fontId="33" fillId="5" borderId="1" xfId="1" applyFont="1" applyFill="1" applyBorder="1" applyProtection="1"/>
    <xf numFmtId="0" fontId="0" fillId="0" borderId="0" xfId="1" applyFont="1" applyProtection="1">
      <protection locked="0"/>
    </xf>
    <xf numFmtId="0" fontId="19" fillId="0" borderId="0" xfId="1" applyFont="1" applyAlignment="1" applyProtection="1">
      <protection locked="0"/>
    </xf>
    <xf numFmtId="0" fontId="5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0" fillId="7" borderId="21" xfId="1" applyFont="1" applyFill="1" applyBorder="1" applyAlignment="1" applyProtection="1">
      <alignment textRotation="90"/>
    </xf>
    <xf numFmtId="167" fontId="16" fillId="2" borderId="1" xfId="0" applyNumberFormat="1" applyFont="1" applyFill="1" applyBorder="1"/>
    <xf numFmtId="0" fontId="10" fillId="7" borderId="21" xfId="1" applyFont="1" applyFill="1" applyBorder="1" applyAlignment="1">
      <alignment textRotation="90"/>
    </xf>
    <xf numFmtId="0" fontId="16" fillId="14" borderId="4" xfId="0" applyFont="1" applyFill="1" applyBorder="1" applyAlignment="1" applyProtection="1">
      <alignment horizontal="center"/>
      <protection locked="0"/>
    </xf>
    <xf numFmtId="0" fontId="5" fillId="14" borderId="4" xfId="0" applyFont="1" applyFill="1" applyBorder="1" applyAlignment="1" applyProtection="1">
      <alignment horizontal="center"/>
      <protection locked="0"/>
    </xf>
    <xf numFmtId="0" fontId="16" fillId="15" borderId="4" xfId="0" applyFont="1" applyFill="1" applyBorder="1" applyAlignment="1" applyProtection="1">
      <alignment horizontal="center"/>
      <protection locked="0"/>
    </xf>
    <xf numFmtId="0" fontId="5" fillId="15" borderId="4" xfId="0" applyFont="1" applyFill="1" applyBorder="1" applyAlignment="1" applyProtection="1">
      <alignment horizontal="center"/>
      <protection locked="0"/>
    </xf>
    <xf numFmtId="0" fontId="20" fillId="3" borderId="7" xfId="1" applyNumberFormat="1" applyFont="1" applyFill="1" applyBorder="1" applyAlignment="1" applyProtection="1">
      <alignment horizontal="center"/>
      <protection locked="0"/>
    </xf>
    <xf numFmtId="0" fontId="37" fillId="0" borderId="0" xfId="1" applyFont="1"/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 wrapText="1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5" fillId="10" borderId="18" xfId="1" applyFont="1" applyFill="1" applyBorder="1" applyAlignment="1">
      <alignment horizontal="center"/>
    </xf>
    <xf numFmtId="0" fontId="5" fillId="10" borderId="19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169" fontId="16" fillId="0" borderId="1" xfId="0" applyNumberFormat="1" applyFont="1" applyBorder="1"/>
  </cellXfs>
  <cellStyles count="3">
    <cellStyle name="Обычный" xfId="0" builtinId="0"/>
    <cellStyle name="Обычный 2" xfId="1"/>
    <cellStyle name="Обычный 2 2" xfId="2"/>
  </cellStyles>
  <dxfs count="25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E$3" max="2050" min="2000" page="10" val="2000"/>
</file>

<file path=xl/ctrlProps/ctrlProp2.xml><?xml version="1.0" encoding="utf-8"?>
<formControlPr xmlns="http://schemas.microsoft.com/office/spreadsheetml/2009/9/main" objectType="Spin" dx="16" fmlaLink="$E$3" max="2050" min="2000" page="10" val="2000"/>
</file>

<file path=xl/ctrlProps/ctrlProp3.xml><?xml version="1.0" encoding="utf-8"?>
<formControlPr xmlns="http://schemas.microsoft.com/office/spreadsheetml/2009/9/main" objectType="Spin" dx="16" fmlaLink="$E$3" max="2050" min="2000" page="10" val="2000"/>
</file>

<file path=xl/ctrlProps/ctrlProp4.xml><?xml version="1.0" encoding="utf-8"?>
<formControlPr xmlns="http://schemas.microsoft.com/office/spreadsheetml/2009/9/main" objectType="Spin" dx="16" fmlaLink="$E$3" max="2050" min="2000" page="10" val="2000"/>
</file>

<file path=xl/ctrlProps/ctrlProp5.xml><?xml version="1.0" encoding="utf-8"?>
<formControlPr xmlns="http://schemas.microsoft.com/office/spreadsheetml/2009/9/main" objectType="Spin" dx="16" fmlaLink="$E$3" max="2050" min="2000" page="10" val="2000"/>
</file>

<file path=xl/ctrlProps/ctrlProp6.xml><?xml version="1.0" encoding="utf-8"?>
<formControlPr xmlns="http://schemas.microsoft.com/office/spreadsheetml/2009/9/main" objectType="Spin" dx="16" fmlaLink="$E$3" max="2050" min="2000" page="10" val="2000"/>
</file>

<file path=xl/ctrlProps/ctrlProp7.xml><?xml version="1.0" encoding="utf-8"?>
<formControlPr xmlns="http://schemas.microsoft.com/office/spreadsheetml/2009/9/main" objectType="Spin" dx="16" fmlaLink="$C$2" max="2050" min="2000" page="10" val="2018"/>
</file>

<file path=xl/ctrlProps/ctrlProp8.xml><?xml version="1.0" encoding="utf-8"?>
<formControlPr xmlns="http://schemas.microsoft.com/office/spreadsheetml/2009/9/main" objectType="Spin" dx="16" fmlaLink="$B$2" max="12" min="1" page="10" val="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80723</xdr:rowOff>
    </xdr:from>
    <xdr:to>
      <xdr:col>29</xdr:col>
      <xdr:colOff>226016</xdr:colOff>
      <xdr:row>28</xdr:row>
      <xdr:rowOff>185658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800063" y="4560702"/>
          <a:ext cx="7797584" cy="87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/>
            <a:t> </a:t>
          </a:r>
          <a:r>
            <a:rPr lang="ru-RU" sz="1100" b="1" baseline="0"/>
            <a:t>Есть условие. Допускается переработка часов  в день только 2 часа, итого за месяц не должно превышать 12 часов, т.е если у кого имеется сверхурочные часы свыше 8 часов, то можно ставить 9, 10 часов, но не выше соответственно у кого отработано 9 часов, то 9. Задача состоит в том, как суммировать эти 1 или  2 часа к 8 часам с учетом данных окрашенных в синий цвет на первичном листе в имеющуюся уже формулу. </a:t>
          </a:r>
          <a:endParaRPr lang="ru-RU" sz="1100" b="1"/>
        </a:p>
      </xdr:txBody>
    </xdr:sp>
    <xdr:clientData/>
  </xdr:twoCellAnchor>
  <xdr:twoCellAnchor>
    <xdr:from>
      <xdr:col>2</xdr:col>
      <xdr:colOff>209873</xdr:colOff>
      <xdr:row>29</xdr:row>
      <xdr:rowOff>153369</xdr:rowOff>
    </xdr:from>
    <xdr:to>
      <xdr:col>5</xdr:col>
      <xdr:colOff>274449</xdr:colOff>
      <xdr:row>33</xdr:row>
      <xdr:rowOff>145297</xdr:rowOff>
    </xdr:to>
    <xdr:cxnSp macro="">
      <xdr:nvCxnSpPr>
        <xdr:cNvPr id="4" name="Прямая со стрелкой 3"/>
        <xdr:cNvCxnSpPr/>
      </xdr:nvCxnSpPr>
      <xdr:spPr>
        <a:xfrm>
          <a:off x="1436822" y="5601992"/>
          <a:ext cx="1929216" cy="12511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145297</xdr:colOff>
      <xdr:row>29</xdr:row>
      <xdr:rowOff>113008</xdr:rowOff>
    </xdr:from>
    <xdr:to>
      <xdr:col>9</xdr:col>
      <xdr:colOff>104937</xdr:colOff>
      <xdr:row>33</xdr:row>
      <xdr:rowOff>56504</xdr:rowOff>
    </xdr:to>
    <xdr:cxnSp macro="">
      <xdr:nvCxnSpPr>
        <xdr:cNvPr id="6" name="Прямая со стрелкой 5"/>
        <xdr:cNvCxnSpPr/>
      </xdr:nvCxnSpPr>
      <xdr:spPr>
        <a:xfrm>
          <a:off x="1372246" y="5561631"/>
          <a:ext cx="3035085" cy="12027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855636</xdr:colOff>
      <xdr:row>29</xdr:row>
      <xdr:rowOff>129152</xdr:rowOff>
    </xdr:from>
    <xdr:to>
      <xdr:col>7</xdr:col>
      <xdr:colOff>8072</xdr:colOff>
      <xdr:row>34</xdr:row>
      <xdr:rowOff>113008</xdr:rowOff>
    </xdr:to>
    <xdr:cxnSp macro="">
      <xdr:nvCxnSpPr>
        <xdr:cNvPr id="8" name="Прямая со стрелкой 7"/>
        <xdr:cNvCxnSpPr/>
      </xdr:nvCxnSpPr>
      <xdr:spPr>
        <a:xfrm>
          <a:off x="1138157" y="5577775"/>
          <a:ext cx="2599195" cy="1404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1009650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V18"/>
  <sheetViews>
    <sheetView workbookViewId="0">
      <selection activeCell="M9" sqref="M9"/>
    </sheetView>
  </sheetViews>
  <sheetFormatPr defaultRowHeight="12.75" x14ac:dyDescent="0.2"/>
  <cols>
    <col min="1" max="1" width="5.28515625" style="111" customWidth="1"/>
    <col min="2" max="2" width="17.140625" style="111" customWidth="1"/>
    <col min="3" max="3" width="13.5703125" style="111" customWidth="1"/>
    <col min="4" max="4" width="3.7109375" style="111" customWidth="1"/>
    <col min="5" max="5" width="4.7109375" style="111" customWidth="1"/>
    <col min="6" max="6" width="3.5703125" style="111" customWidth="1"/>
    <col min="7" max="7" width="3.7109375" style="111" customWidth="1"/>
    <col min="8" max="8" width="5.28515625" style="111" customWidth="1"/>
    <col min="9" max="9" width="3.5703125" style="111" customWidth="1"/>
    <col min="10" max="10" width="5.28515625" style="111" customWidth="1"/>
    <col min="11" max="11" width="4" style="111" customWidth="1"/>
    <col min="12" max="12" width="5.140625" style="111" customWidth="1"/>
    <col min="13" max="13" width="3.7109375" style="111" customWidth="1"/>
    <col min="14" max="14" width="5" style="111" customWidth="1"/>
    <col min="15" max="15" width="4.7109375" style="111" customWidth="1"/>
    <col min="16" max="16" width="4.42578125" style="111" customWidth="1"/>
    <col min="17" max="17" width="3.5703125" style="111" customWidth="1"/>
    <col min="18" max="19" width="3.7109375" style="111" customWidth="1"/>
    <col min="20" max="20" width="3.85546875" style="111" customWidth="1"/>
    <col min="21" max="21" width="4" style="111" customWidth="1"/>
    <col min="22" max="22" width="4.140625" style="111" customWidth="1"/>
    <col min="23" max="23" width="4.28515625" style="111" customWidth="1"/>
    <col min="24" max="25" width="3.5703125" style="111" customWidth="1"/>
    <col min="26" max="29" width="3.7109375" style="111" customWidth="1"/>
    <col min="30" max="30" width="4.140625" style="111" customWidth="1"/>
    <col min="31" max="31" width="3.7109375" style="111" customWidth="1"/>
    <col min="32" max="34" width="3.85546875" style="111" customWidth="1"/>
    <col min="35" max="35" width="5" style="111" customWidth="1"/>
    <col min="36" max="36" width="5.7109375" style="111" customWidth="1"/>
    <col min="37" max="37" width="5.28515625" style="111" customWidth="1"/>
    <col min="38" max="38" width="4.85546875" style="111" customWidth="1"/>
    <col min="39" max="39" width="3.42578125" style="111" customWidth="1"/>
    <col min="40" max="40" width="3.7109375" style="111" customWidth="1"/>
    <col min="41" max="41" width="7.7109375" style="111" customWidth="1"/>
    <col min="42" max="42" width="3.140625" style="111" customWidth="1"/>
    <col min="43" max="43" width="3.7109375" style="111" customWidth="1"/>
    <col min="44" max="44" width="7.85546875" style="111" customWidth="1"/>
    <col min="45" max="45" width="7" style="111" customWidth="1"/>
    <col min="46" max="46" width="5.28515625" style="111" customWidth="1"/>
    <col min="47" max="47" width="4.85546875" style="111" customWidth="1"/>
    <col min="48" max="16384" width="9.140625" style="111"/>
  </cols>
  <sheetData>
    <row r="1" spans="1:48" ht="18" x14ac:dyDescent="0.25">
      <c r="A1" s="107"/>
      <c r="B1" s="108"/>
      <c r="C1" s="109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10"/>
      <c r="AJ1" s="110"/>
      <c r="AK1" s="110"/>
      <c r="AL1" s="110"/>
      <c r="AM1" s="110"/>
      <c r="AN1" s="107"/>
      <c r="AO1" s="107"/>
      <c r="AP1" s="107"/>
      <c r="AQ1" s="107"/>
      <c r="AR1" s="107"/>
      <c r="AS1" s="107"/>
      <c r="AT1" s="107"/>
      <c r="AU1" s="107"/>
      <c r="AV1" s="107"/>
    </row>
    <row r="2" spans="1:48" ht="18" x14ac:dyDescent="0.25">
      <c r="A2" s="107"/>
      <c r="B2" s="108"/>
      <c r="C2" s="10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</row>
    <row r="3" spans="1:48" ht="27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10"/>
      <c r="AJ3" s="110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07"/>
    </row>
    <row r="4" spans="1:48" ht="27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10"/>
      <c r="AJ4" s="110"/>
      <c r="AK4" s="187"/>
      <c r="AL4" s="187"/>
      <c r="AM4" s="187"/>
      <c r="AN4" s="187"/>
      <c r="AO4" s="187"/>
      <c r="AP4" s="187"/>
      <c r="AQ4" s="187"/>
      <c r="AR4" s="187"/>
      <c r="AS4" s="187"/>
      <c r="AT4" s="107"/>
      <c r="AU4" s="107"/>
      <c r="AV4" s="107"/>
    </row>
    <row r="5" spans="1:48" ht="27" customHeight="1" x14ac:dyDescent="0.25">
      <c r="A5" s="107"/>
      <c r="B5" s="188" t="s">
        <v>27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</row>
    <row r="6" spans="1:48" ht="27" customHeight="1" thickBot="1" x14ac:dyDescent="0.25">
      <c r="A6" s="177" t="s">
        <v>0</v>
      </c>
      <c r="B6" s="177" t="s">
        <v>1</v>
      </c>
      <c r="C6" s="179" t="s">
        <v>2</v>
      </c>
      <c r="D6" s="181" t="s">
        <v>24</v>
      </c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3"/>
      <c r="AN6" s="183"/>
      <c r="AO6" s="183"/>
      <c r="AP6" s="183"/>
      <c r="AQ6" s="183"/>
      <c r="AR6" s="183"/>
      <c r="AS6" s="183"/>
      <c r="AT6" s="183"/>
      <c r="AU6" s="184"/>
      <c r="AV6" s="107"/>
    </row>
    <row r="7" spans="1:48" ht="57" customHeight="1" thickBot="1" x14ac:dyDescent="0.25">
      <c r="A7" s="178"/>
      <c r="B7" s="178"/>
      <c r="C7" s="180"/>
      <c r="D7" s="153">
        <v>1</v>
      </c>
      <c r="E7" s="154">
        <v>2</v>
      </c>
      <c r="F7" s="138">
        <v>3</v>
      </c>
      <c r="G7" s="139">
        <v>4</v>
      </c>
      <c r="H7" s="139">
        <v>5</v>
      </c>
      <c r="I7" s="139">
        <v>6</v>
      </c>
      <c r="J7" s="139">
        <v>7</v>
      </c>
      <c r="K7" s="155">
        <v>8</v>
      </c>
      <c r="L7" s="155">
        <v>9</v>
      </c>
      <c r="M7" s="159">
        <v>10</v>
      </c>
      <c r="N7" s="162">
        <v>11</v>
      </c>
      <c r="O7" s="162">
        <v>12</v>
      </c>
      <c r="P7" s="162">
        <v>13</v>
      </c>
      <c r="Q7" s="162">
        <v>14</v>
      </c>
      <c r="R7" s="163">
        <v>15</v>
      </c>
      <c r="S7" s="163">
        <v>16</v>
      </c>
      <c r="T7" s="162">
        <v>17</v>
      </c>
      <c r="U7" s="162">
        <v>18</v>
      </c>
      <c r="V7" s="162">
        <v>19</v>
      </c>
      <c r="W7" s="162">
        <v>20</v>
      </c>
      <c r="X7" s="162">
        <v>21</v>
      </c>
      <c r="Y7" s="163">
        <v>22</v>
      </c>
      <c r="Z7" s="163">
        <v>23</v>
      </c>
      <c r="AA7" s="162">
        <v>24</v>
      </c>
      <c r="AB7" s="162">
        <v>25</v>
      </c>
      <c r="AC7" s="162">
        <v>26</v>
      </c>
      <c r="AD7" s="162">
        <v>27</v>
      </c>
      <c r="AE7" s="162">
        <v>28</v>
      </c>
      <c r="AF7" s="163">
        <v>29</v>
      </c>
      <c r="AG7" s="163">
        <v>30</v>
      </c>
      <c r="AH7" s="162">
        <v>31</v>
      </c>
      <c r="AI7" s="160" t="s">
        <v>3</v>
      </c>
      <c r="AJ7" s="140" t="s">
        <v>4</v>
      </c>
      <c r="AK7" s="141" t="s">
        <v>5</v>
      </c>
      <c r="AL7" s="142" t="s">
        <v>6</v>
      </c>
      <c r="AM7" s="143" t="s">
        <v>7</v>
      </c>
      <c r="AN7" s="144" t="s">
        <v>8</v>
      </c>
      <c r="AO7" s="145" t="s">
        <v>9</v>
      </c>
      <c r="AP7" s="144" t="s">
        <v>10</v>
      </c>
      <c r="AQ7" s="146" t="s">
        <v>11</v>
      </c>
      <c r="AR7" s="147" t="s">
        <v>12</v>
      </c>
      <c r="AS7" s="168" t="s">
        <v>13</v>
      </c>
      <c r="AT7" s="147" t="s">
        <v>14</v>
      </c>
      <c r="AU7" s="148" t="s">
        <v>15</v>
      </c>
      <c r="AV7" s="107"/>
    </row>
    <row r="8" spans="1:48" ht="15" customHeight="1" x14ac:dyDescent="0.25">
      <c r="A8" s="112">
        <v>1</v>
      </c>
      <c r="B8" s="113" t="s">
        <v>79</v>
      </c>
      <c r="C8" s="114"/>
      <c r="D8" s="156" t="s">
        <v>75</v>
      </c>
      <c r="E8" s="156" t="s">
        <v>75</v>
      </c>
      <c r="F8" s="171">
        <v>11</v>
      </c>
      <c r="G8" s="156">
        <v>10</v>
      </c>
      <c r="H8" s="156">
        <v>10</v>
      </c>
      <c r="I8" s="156">
        <v>10</v>
      </c>
      <c r="J8" s="172">
        <v>9</v>
      </c>
      <c r="K8" s="156" t="s">
        <v>75</v>
      </c>
      <c r="L8" s="156" t="s">
        <v>75</v>
      </c>
      <c r="M8" s="156">
        <v>22</v>
      </c>
      <c r="N8" s="172">
        <v>9</v>
      </c>
      <c r="O8" s="156">
        <v>11</v>
      </c>
      <c r="P8" s="156">
        <v>8</v>
      </c>
      <c r="Q8" s="156">
        <v>14</v>
      </c>
      <c r="R8" s="156" t="s">
        <v>75</v>
      </c>
      <c r="S8" s="156" t="s">
        <v>75</v>
      </c>
      <c r="T8" s="156">
        <v>10</v>
      </c>
      <c r="U8" s="173">
        <v>9</v>
      </c>
      <c r="V8" s="156">
        <v>8</v>
      </c>
      <c r="W8" s="156">
        <v>8</v>
      </c>
      <c r="X8" s="172">
        <v>10</v>
      </c>
      <c r="Y8" s="156" t="s">
        <v>75</v>
      </c>
      <c r="Z8" s="156" t="s">
        <v>75</v>
      </c>
      <c r="AA8" s="156">
        <v>11</v>
      </c>
      <c r="AB8" s="172">
        <v>12</v>
      </c>
      <c r="AC8" s="156">
        <v>9</v>
      </c>
      <c r="AD8" s="172">
        <v>9</v>
      </c>
      <c r="AE8" s="156">
        <v>9</v>
      </c>
      <c r="AF8" s="156" t="s">
        <v>75</v>
      </c>
      <c r="AG8" s="156" t="s">
        <v>75</v>
      </c>
      <c r="AH8" s="161"/>
      <c r="AI8" s="90">
        <f t="shared" ref="AI8:AI12" si="0">COUNTIF(D8:AH8,"&gt;0")</f>
        <v>20</v>
      </c>
      <c r="AJ8" s="115"/>
      <c r="AK8" s="116"/>
      <c r="AL8" s="117"/>
      <c r="AM8" s="116"/>
      <c r="AN8" s="117"/>
      <c r="AO8" s="116"/>
      <c r="AP8" s="118"/>
      <c r="AQ8" s="117"/>
      <c r="AR8" s="115">
        <f>SUM(D8:AH8)</f>
        <v>209</v>
      </c>
      <c r="AS8" s="99">
        <f t="array" ref="AS8">SUM(IF(ISNUMBER(D8:AH8),IF(D8:AH8&gt;8,D8:AH8-8)))</f>
        <v>49</v>
      </c>
      <c r="AT8" s="119"/>
      <c r="AU8" s="120"/>
      <c r="AV8" s="107"/>
    </row>
    <row r="9" spans="1:48" ht="30.75" customHeight="1" x14ac:dyDescent="0.25">
      <c r="A9" s="112">
        <v>2</v>
      </c>
      <c r="B9" s="121" t="s">
        <v>80</v>
      </c>
      <c r="C9" s="122"/>
      <c r="D9" s="156" t="s">
        <v>75</v>
      </c>
      <c r="E9" s="156" t="s">
        <v>75</v>
      </c>
      <c r="F9" s="157">
        <v>10</v>
      </c>
      <c r="G9" s="174">
        <v>12</v>
      </c>
      <c r="H9" s="174">
        <v>12</v>
      </c>
      <c r="I9" s="156">
        <v>12</v>
      </c>
      <c r="J9" s="156">
        <v>12</v>
      </c>
      <c r="K9" s="156" t="s">
        <v>75</v>
      </c>
      <c r="L9" s="156" t="s">
        <v>75</v>
      </c>
      <c r="M9" s="156" t="s">
        <v>76</v>
      </c>
      <c r="N9" s="156" t="s">
        <v>76</v>
      </c>
      <c r="O9" s="156" t="s">
        <v>76</v>
      </c>
      <c r="P9" s="174">
        <v>10</v>
      </c>
      <c r="Q9" s="156">
        <v>11</v>
      </c>
      <c r="R9" s="156" t="s">
        <v>75</v>
      </c>
      <c r="S9" s="156" t="s">
        <v>75</v>
      </c>
      <c r="T9" s="156">
        <v>10</v>
      </c>
      <c r="U9" s="174">
        <v>10</v>
      </c>
      <c r="V9" s="157">
        <v>10</v>
      </c>
      <c r="W9" s="173">
        <v>10</v>
      </c>
      <c r="X9" s="156">
        <v>10</v>
      </c>
      <c r="Y9" s="156" t="s">
        <v>75</v>
      </c>
      <c r="Z9" s="156" t="s">
        <v>75</v>
      </c>
      <c r="AA9" s="156">
        <v>10</v>
      </c>
      <c r="AB9" s="156">
        <v>10</v>
      </c>
      <c r="AC9" s="174">
        <v>10</v>
      </c>
      <c r="AD9" s="156">
        <v>10</v>
      </c>
      <c r="AE9" s="156">
        <v>10</v>
      </c>
      <c r="AF9" s="156" t="s">
        <v>75</v>
      </c>
      <c r="AG9" s="156" t="s">
        <v>75</v>
      </c>
      <c r="AH9" s="149"/>
      <c r="AI9" s="90">
        <f t="shared" si="0"/>
        <v>17</v>
      </c>
      <c r="AJ9" s="115"/>
      <c r="AK9" s="116"/>
      <c r="AL9" s="117"/>
      <c r="AM9" s="116"/>
      <c r="AN9" s="117"/>
      <c r="AO9" s="116"/>
      <c r="AP9" s="118"/>
      <c r="AQ9" s="117"/>
      <c r="AR9" s="115">
        <f>SUM(D9:AH9)</f>
        <v>179</v>
      </c>
      <c r="AS9" s="99">
        <f t="array" ref="AS9">SUM(IF(ISNUMBER(D9:AH9),IF(D9:AH9&gt;8,D9:AH9-8)))</f>
        <v>43</v>
      </c>
      <c r="AT9" s="119"/>
      <c r="AU9" s="124"/>
      <c r="AV9" s="107"/>
    </row>
    <row r="10" spans="1:48" ht="27.75" customHeight="1" x14ac:dyDescent="0.25">
      <c r="A10" s="112">
        <v>3</v>
      </c>
      <c r="B10" s="113" t="s">
        <v>81</v>
      </c>
      <c r="C10" s="125"/>
      <c r="D10" s="166" t="s">
        <v>75</v>
      </c>
      <c r="E10" s="166" t="s">
        <v>75</v>
      </c>
      <c r="F10" s="166">
        <v>8</v>
      </c>
      <c r="G10" s="166">
        <v>8</v>
      </c>
      <c r="H10" s="166">
        <v>8</v>
      </c>
      <c r="I10" s="166">
        <v>10</v>
      </c>
      <c r="J10" s="166">
        <v>8</v>
      </c>
      <c r="K10" s="166" t="s">
        <v>75</v>
      </c>
      <c r="L10" s="166" t="s">
        <v>75</v>
      </c>
      <c r="M10" s="166">
        <v>8</v>
      </c>
      <c r="N10" s="166">
        <v>8</v>
      </c>
      <c r="O10" s="166">
        <v>8</v>
      </c>
      <c r="P10" s="166">
        <v>8</v>
      </c>
      <c r="Q10" s="166">
        <v>8</v>
      </c>
      <c r="R10" s="166" t="s">
        <v>75</v>
      </c>
      <c r="S10" s="166" t="s">
        <v>75</v>
      </c>
      <c r="T10" s="166">
        <v>8</v>
      </c>
      <c r="U10" s="166">
        <v>8</v>
      </c>
      <c r="V10" s="166">
        <v>8</v>
      </c>
      <c r="W10" s="166">
        <v>8</v>
      </c>
      <c r="X10" s="166">
        <v>8</v>
      </c>
      <c r="Y10" s="166" t="s">
        <v>75</v>
      </c>
      <c r="Z10" s="166" t="s">
        <v>75</v>
      </c>
      <c r="AA10" s="166">
        <v>9</v>
      </c>
      <c r="AB10" s="166">
        <v>9</v>
      </c>
      <c r="AC10" s="166">
        <v>9</v>
      </c>
      <c r="AD10" s="166">
        <v>9</v>
      </c>
      <c r="AE10" s="166">
        <v>8</v>
      </c>
      <c r="AF10" s="166" t="s">
        <v>75</v>
      </c>
      <c r="AG10" s="166" t="s">
        <v>75</v>
      </c>
      <c r="AH10" s="123"/>
      <c r="AI10" s="90">
        <f t="shared" si="0"/>
        <v>20</v>
      </c>
      <c r="AJ10" s="115"/>
      <c r="AK10" s="116"/>
      <c r="AL10" s="117"/>
      <c r="AM10" s="116"/>
      <c r="AN10" s="117"/>
      <c r="AO10" s="116"/>
      <c r="AP10" s="118"/>
      <c r="AQ10" s="117"/>
      <c r="AR10" s="115">
        <f t="shared" ref="AR10:AR12" si="1">SUM(D10:AH10)</f>
        <v>166</v>
      </c>
      <c r="AS10" s="99">
        <f t="array" ref="AS10">SUM(IF(ISNUMBER(D10:AH10),IF(D10:AH10&gt;8,D10:AH10-8)))</f>
        <v>6</v>
      </c>
      <c r="AT10" s="127"/>
      <c r="AU10" s="128"/>
    </row>
    <row r="11" spans="1:48" ht="27.75" customHeight="1" x14ac:dyDescent="0.25">
      <c r="A11" s="112">
        <v>4</v>
      </c>
      <c r="B11" s="113" t="s">
        <v>78</v>
      </c>
      <c r="C11" s="125"/>
      <c r="D11" s="166">
        <v>5</v>
      </c>
      <c r="E11" s="166" t="s">
        <v>75</v>
      </c>
      <c r="F11" s="166">
        <v>6</v>
      </c>
      <c r="G11" s="166">
        <v>10</v>
      </c>
      <c r="H11" s="166">
        <v>12</v>
      </c>
      <c r="I11" s="166">
        <v>12</v>
      </c>
      <c r="J11" s="166">
        <v>7</v>
      </c>
      <c r="K11" s="166">
        <v>5</v>
      </c>
      <c r="L11" s="166" t="s">
        <v>75</v>
      </c>
      <c r="M11" s="166">
        <v>7</v>
      </c>
      <c r="N11" s="166">
        <v>15</v>
      </c>
      <c r="O11" s="166">
        <v>15</v>
      </c>
      <c r="P11" s="166">
        <v>7</v>
      </c>
      <c r="Q11" s="166">
        <v>7</v>
      </c>
      <c r="R11" s="166">
        <v>5</v>
      </c>
      <c r="S11" s="166" t="s">
        <v>75</v>
      </c>
      <c r="T11" s="166">
        <v>7</v>
      </c>
      <c r="U11" s="167">
        <v>7</v>
      </c>
      <c r="V11" s="166">
        <v>12</v>
      </c>
      <c r="W11" s="166">
        <v>12</v>
      </c>
      <c r="X11" s="166">
        <v>7</v>
      </c>
      <c r="Y11" s="166">
        <v>5</v>
      </c>
      <c r="Z11" s="166" t="s">
        <v>75</v>
      </c>
      <c r="AA11" s="166">
        <v>7</v>
      </c>
      <c r="AB11" s="166">
        <v>7</v>
      </c>
      <c r="AC11" s="166">
        <v>7</v>
      </c>
      <c r="AD11" s="166">
        <v>7</v>
      </c>
      <c r="AE11" s="166">
        <v>7</v>
      </c>
      <c r="AF11" s="166">
        <v>5</v>
      </c>
      <c r="AG11" s="166" t="s">
        <v>75</v>
      </c>
      <c r="AH11" s="123"/>
      <c r="AI11" s="90">
        <f t="shared" si="0"/>
        <v>25</v>
      </c>
      <c r="AJ11" s="115"/>
      <c r="AK11" s="116"/>
      <c r="AL11" s="126"/>
      <c r="AM11" s="126"/>
      <c r="AN11" s="126"/>
      <c r="AO11" s="126"/>
      <c r="AP11" s="118"/>
      <c r="AQ11" s="126"/>
      <c r="AR11" s="115">
        <f t="shared" si="1"/>
        <v>203</v>
      </c>
      <c r="AS11" s="99">
        <f t="array" ref="AS11">SUM(IF(ISNUMBER(D11:AH11),IF(D11:AH11&gt;8,D11:AH11-8)))</f>
        <v>32</v>
      </c>
      <c r="AT11" s="119"/>
      <c r="AU11" s="129"/>
    </row>
    <row r="12" spans="1:48" ht="27.75" customHeight="1" x14ac:dyDescent="0.25">
      <c r="A12" s="112">
        <v>5</v>
      </c>
      <c r="B12" s="113" t="s">
        <v>82</v>
      </c>
      <c r="C12" s="125"/>
      <c r="D12" s="166" t="s">
        <v>75</v>
      </c>
      <c r="E12" s="166" t="s">
        <v>75</v>
      </c>
      <c r="F12" s="166">
        <v>12</v>
      </c>
      <c r="G12" s="166">
        <v>12</v>
      </c>
      <c r="H12" s="166" t="s">
        <v>75</v>
      </c>
      <c r="I12" s="166" t="s">
        <v>75</v>
      </c>
      <c r="J12" s="166">
        <v>12</v>
      </c>
      <c r="K12" s="166">
        <v>12</v>
      </c>
      <c r="L12" s="166" t="s">
        <v>75</v>
      </c>
      <c r="M12" s="166" t="s">
        <v>75</v>
      </c>
      <c r="N12" s="166">
        <v>12</v>
      </c>
      <c r="O12" s="166">
        <v>12</v>
      </c>
      <c r="P12" s="166" t="s">
        <v>75</v>
      </c>
      <c r="Q12" s="166" t="s">
        <v>75</v>
      </c>
      <c r="R12" s="166">
        <v>12</v>
      </c>
      <c r="S12" s="166">
        <v>12</v>
      </c>
      <c r="T12" s="166" t="s">
        <v>75</v>
      </c>
      <c r="U12" s="166" t="s">
        <v>75</v>
      </c>
      <c r="V12" s="166">
        <v>12</v>
      </c>
      <c r="W12" s="166">
        <v>12</v>
      </c>
      <c r="X12" s="166" t="s">
        <v>75</v>
      </c>
      <c r="Y12" s="166" t="s">
        <v>75</v>
      </c>
      <c r="Z12" s="166">
        <v>12</v>
      </c>
      <c r="AA12" s="166">
        <v>12</v>
      </c>
      <c r="AB12" s="166" t="s">
        <v>75</v>
      </c>
      <c r="AC12" s="166" t="s">
        <v>75</v>
      </c>
      <c r="AD12" s="166">
        <v>12</v>
      </c>
      <c r="AE12" s="166">
        <v>12</v>
      </c>
      <c r="AF12" s="166" t="s">
        <v>75</v>
      </c>
      <c r="AG12" s="166" t="s">
        <v>75</v>
      </c>
      <c r="AH12" s="123"/>
      <c r="AI12" s="90">
        <f t="shared" si="0"/>
        <v>14</v>
      </c>
      <c r="AJ12" s="115"/>
      <c r="AK12" s="116"/>
      <c r="AL12" s="126"/>
      <c r="AM12" s="126"/>
      <c r="AN12" s="126"/>
      <c r="AO12" s="126"/>
      <c r="AP12" s="118"/>
      <c r="AQ12" s="126"/>
      <c r="AR12" s="115">
        <f t="shared" si="1"/>
        <v>168</v>
      </c>
      <c r="AS12" s="99">
        <f t="array" ref="AS12">SUM(IF(ISNUMBER(D12:AH12),IF(D12:AH12&gt;8,D12:AH12-8)))</f>
        <v>56</v>
      </c>
      <c r="AT12" s="119"/>
      <c r="AU12" s="129"/>
    </row>
    <row r="13" spans="1:48" ht="27.75" customHeight="1" x14ac:dyDescent="0.2">
      <c r="A13" s="108"/>
      <c r="B13" s="108"/>
      <c r="C13" s="107"/>
      <c r="D13" s="130"/>
      <c r="E13" s="107"/>
      <c r="F13" s="131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3"/>
      <c r="U13" s="133"/>
      <c r="V13" s="133"/>
      <c r="W13" s="133"/>
      <c r="X13" s="133"/>
      <c r="Y13" s="133"/>
      <c r="Z13" s="133"/>
      <c r="AA13" s="133"/>
      <c r="AB13" s="133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0"/>
      <c r="AU13" s="130"/>
    </row>
    <row r="14" spans="1:48" ht="27.75" customHeight="1" x14ac:dyDescent="0.2">
      <c r="A14" s="108"/>
      <c r="B14" s="108"/>
      <c r="C14" s="108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07"/>
      <c r="AU14" s="107"/>
    </row>
    <row r="15" spans="1:48" ht="27" customHeight="1" x14ac:dyDescent="0.2">
      <c r="A15" s="107"/>
      <c r="B15" s="107"/>
      <c r="C15" s="107"/>
      <c r="D15" s="107"/>
      <c r="E15" s="107"/>
      <c r="F15" s="131"/>
      <c r="G15" s="134"/>
      <c r="H15" s="134"/>
      <c r="I15" s="134"/>
      <c r="J15" s="134"/>
      <c r="K15" s="132"/>
      <c r="L15" s="132"/>
      <c r="M15" s="134"/>
      <c r="N15" s="134"/>
      <c r="O15" s="134"/>
      <c r="P15" s="134"/>
      <c r="Q15" s="134"/>
      <c r="R15" s="134"/>
      <c r="S15" s="107"/>
      <c r="T15" s="135"/>
      <c r="U15" s="135"/>
      <c r="V15" s="135"/>
      <c r="W15" s="135"/>
      <c r="X15" s="135"/>
      <c r="Y15" s="135"/>
      <c r="Z15" s="135"/>
      <c r="AA15" s="135"/>
      <c r="AB15" s="135"/>
      <c r="AC15" s="134"/>
      <c r="AD15" s="134"/>
      <c r="AE15" s="134"/>
      <c r="AF15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</row>
    <row r="16" spans="1:48" ht="15" x14ac:dyDescent="0.2"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36"/>
      <c r="U16" s="136"/>
      <c r="V16" s="136"/>
      <c r="W16" s="136"/>
      <c r="X16" s="136"/>
      <c r="Y16" s="136"/>
      <c r="Z16" s="136"/>
      <c r="AA16" s="136"/>
      <c r="AB16" s="136"/>
    </row>
    <row r="17" spans="2:28" ht="15" x14ac:dyDescent="0.2">
      <c r="B17" s="108"/>
      <c r="D17" s="185"/>
      <c r="E17" s="185"/>
      <c r="F17" s="185"/>
      <c r="G17" s="185"/>
      <c r="H17" s="185"/>
      <c r="I17" s="13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36"/>
      <c r="U17" s="136"/>
      <c r="V17" s="136"/>
      <c r="W17" s="136"/>
      <c r="X17" s="136"/>
      <c r="Y17" s="136"/>
      <c r="Z17" s="136"/>
      <c r="AA17" s="136"/>
      <c r="AB17" s="136"/>
    </row>
    <row r="18" spans="2:28" ht="15" x14ac:dyDescent="0.2">
      <c r="B18" s="107"/>
      <c r="C18" s="107"/>
      <c r="D18" s="107"/>
      <c r="E18" s="108"/>
      <c r="F18" s="107"/>
      <c r="G18" s="107"/>
      <c r="H18" s="107"/>
      <c r="I18" s="107"/>
      <c r="J18" s="164"/>
      <c r="K18" s="107"/>
      <c r="L18" s="107"/>
      <c r="M18" s="107"/>
      <c r="N18" s="107"/>
      <c r="O18" s="107"/>
      <c r="P18" s="107"/>
      <c r="Q18" s="107"/>
      <c r="R18" s="107"/>
      <c r="S18" s="107"/>
      <c r="T18" s="136"/>
      <c r="U18" s="136"/>
      <c r="V18" s="136"/>
      <c r="W18" s="136"/>
      <c r="X18" s="136"/>
      <c r="Y18" s="136"/>
      <c r="Z18" s="136"/>
      <c r="AA18" s="136"/>
      <c r="AB18" s="136"/>
    </row>
  </sheetData>
  <mergeCells count="9">
    <mergeCell ref="AI2:AV2"/>
    <mergeCell ref="AK3:AU3"/>
    <mergeCell ref="AK4:AS4"/>
    <mergeCell ref="B5:Y5"/>
    <mergeCell ref="A6:A7"/>
    <mergeCell ref="B6:B7"/>
    <mergeCell ref="C6:C7"/>
    <mergeCell ref="D6:AU6"/>
    <mergeCell ref="D17:H17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V17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8" sqref="M8"/>
    </sheetView>
  </sheetViews>
  <sheetFormatPr defaultRowHeight="12.75" x14ac:dyDescent="0.2"/>
  <cols>
    <col min="1" max="1" width="7" customWidth="1"/>
    <col min="2" max="2" width="20.5703125" customWidth="1"/>
    <col min="3" max="3" width="14.85546875" customWidth="1"/>
    <col min="4" max="4" width="7.28515625" customWidth="1"/>
    <col min="5" max="5" width="4.7109375" customWidth="1"/>
    <col min="6" max="6" width="8" customWidth="1"/>
    <col min="7" max="7" width="8.5703125" customWidth="1"/>
    <col min="8" max="8" width="4.7109375" customWidth="1"/>
    <col min="9" max="9" width="7" customWidth="1"/>
    <col min="10" max="10" width="6.7109375" customWidth="1"/>
    <col min="11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 x14ac:dyDescent="0.25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 x14ac:dyDescent="0.25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</row>
    <row r="3" spans="1:48" ht="27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53"/>
    </row>
    <row r="4" spans="1:48" ht="27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191"/>
      <c r="AL4" s="191"/>
      <c r="AM4" s="191"/>
      <c r="AN4" s="191"/>
      <c r="AO4" s="191"/>
      <c r="AP4" s="191"/>
      <c r="AQ4" s="191"/>
      <c r="AR4" s="191"/>
      <c r="AS4" s="53"/>
      <c r="AT4" s="53"/>
      <c r="AU4" s="53"/>
      <c r="AV4" s="53"/>
    </row>
    <row r="5" spans="1:48" ht="27" customHeight="1" x14ac:dyDescent="0.25">
      <c r="A5" s="53"/>
      <c r="B5" s="192" t="s">
        <v>27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 x14ac:dyDescent="0.25">
      <c r="A6" s="193" t="s">
        <v>0</v>
      </c>
      <c r="B6" s="193" t="s">
        <v>1</v>
      </c>
      <c r="C6" s="195" t="s">
        <v>2</v>
      </c>
      <c r="D6" s="197" t="s">
        <v>24</v>
      </c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9"/>
      <c r="AN6" s="199"/>
      <c r="AO6" s="199"/>
      <c r="AP6" s="199"/>
      <c r="AQ6" s="199"/>
      <c r="AR6" s="199"/>
      <c r="AS6" s="199"/>
      <c r="AT6" s="199"/>
      <c r="AU6" s="200"/>
      <c r="AV6" s="53"/>
    </row>
    <row r="7" spans="1:48" ht="82.5" customHeight="1" thickBot="1" x14ac:dyDescent="0.25">
      <c r="A7" s="194"/>
      <c r="B7" s="194"/>
      <c r="C7" s="196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83" t="s">
        <v>6</v>
      </c>
      <c r="AM7" s="84" t="s">
        <v>7</v>
      </c>
      <c r="AN7" s="85" t="s">
        <v>8</v>
      </c>
      <c r="AO7" s="86" t="s">
        <v>9</v>
      </c>
      <c r="AP7" s="85" t="s">
        <v>10</v>
      </c>
      <c r="AQ7" s="87" t="s">
        <v>11</v>
      </c>
      <c r="AR7" s="87" t="s">
        <v>72</v>
      </c>
      <c r="AS7" s="170" t="s">
        <v>13</v>
      </c>
      <c r="AT7" s="63" t="s">
        <v>73</v>
      </c>
      <c r="AU7" s="63" t="s">
        <v>15</v>
      </c>
      <c r="AV7" s="53"/>
    </row>
    <row r="8" spans="1:48" ht="15" customHeight="1" x14ac:dyDescent="0.25">
      <c r="A8" s="175">
        <f>первичный!A8</f>
        <v>1</v>
      </c>
      <c r="B8" s="175" t="str">
        <f>первичный!B8</f>
        <v>Сидоров</v>
      </c>
      <c r="C8" s="175">
        <f>первичный!C8</f>
        <v>0</v>
      </c>
      <c r="D8" s="175" t="str">
        <f>первичный!D8</f>
        <v>в</v>
      </c>
      <c r="E8" s="175" t="str">
        <f>первичный!E8</f>
        <v>в</v>
      </c>
      <c r="F8" s="175">
        <f>первичный!F8</f>
        <v>11</v>
      </c>
      <c r="G8" s="175">
        <f>первичный!G8</f>
        <v>10</v>
      </c>
      <c r="H8" s="175">
        <f>первичный!H8</f>
        <v>10</v>
      </c>
      <c r="I8" s="175">
        <f>первичный!I8</f>
        <v>10</v>
      </c>
      <c r="J8" s="175">
        <f>первичный!J8</f>
        <v>9</v>
      </c>
      <c r="K8" s="175" t="str">
        <f>первичный!K8</f>
        <v>в</v>
      </c>
      <c r="L8" s="175" t="str">
        <f>первичный!L8</f>
        <v>в</v>
      </c>
      <c r="M8" s="175">
        <f>первичный!M8</f>
        <v>22</v>
      </c>
      <c r="N8" s="175">
        <f>первичный!N8</f>
        <v>9</v>
      </c>
      <c r="O8" s="175">
        <f>первичный!O8</f>
        <v>11</v>
      </c>
      <c r="P8" s="175">
        <f>первичный!P8</f>
        <v>8</v>
      </c>
      <c r="Q8" s="175">
        <f>первичный!Q8</f>
        <v>14</v>
      </c>
      <c r="R8" s="175" t="str">
        <f>первичный!R8</f>
        <v>в</v>
      </c>
      <c r="S8" s="175" t="str">
        <f>первичный!S8</f>
        <v>в</v>
      </c>
      <c r="T8" s="175">
        <f>первичный!T8</f>
        <v>10</v>
      </c>
      <c r="U8" s="175">
        <f>первичный!U8</f>
        <v>9</v>
      </c>
      <c r="V8" s="88">
        <f>первичный!V8</f>
        <v>8</v>
      </c>
      <c r="W8" s="88">
        <f>первичный!W8</f>
        <v>8</v>
      </c>
      <c r="X8" s="88">
        <f>первичный!X8</f>
        <v>10</v>
      </c>
      <c r="Y8" s="88" t="str">
        <f>первичный!Y8</f>
        <v>в</v>
      </c>
      <c r="Z8" s="88" t="str">
        <f>первичный!Z8</f>
        <v>в</v>
      </c>
      <c r="AA8" s="88">
        <f>первичный!AA8</f>
        <v>11</v>
      </c>
      <c r="AB8" s="88">
        <f>первичный!AB8</f>
        <v>12</v>
      </c>
      <c r="AC8" s="88">
        <f>первичный!AC8</f>
        <v>9</v>
      </c>
      <c r="AD8" s="88">
        <f>первичный!AD8</f>
        <v>9</v>
      </c>
      <c r="AE8" s="88">
        <f>первичный!AE8</f>
        <v>9</v>
      </c>
      <c r="AF8" s="88" t="str">
        <f>первичный!AF8</f>
        <v>в</v>
      </c>
      <c r="AG8" s="88" t="str">
        <f>первичный!AG8</f>
        <v>в</v>
      </c>
      <c r="AH8" s="88">
        <f>первичный!AH8</f>
        <v>0</v>
      </c>
      <c r="AI8" s="90">
        <f t="shared" ref="AI8" si="0">COUNTIF(D8:AH8,"&gt;0")</f>
        <v>20</v>
      </c>
      <c r="AJ8" s="91">
        <f t="shared" ref="AJ8" si="1">COUNTIF(D8:AH8,"К")</f>
        <v>0</v>
      </c>
      <c r="AK8" s="91">
        <f t="shared" ref="AK8" si="2">COUNTIF(D8:AH8,"О")</f>
        <v>0</v>
      </c>
      <c r="AL8" s="92"/>
      <c r="AM8" s="93">
        <f t="shared" ref="AM8" si="3">COUNTIFS(D8:AH8,"Б")</f>
        <v>0</v>
      </c>
      <c r="AN8" s="93">
        <f t="shared" ref="AN8" si="4">COUNTIF(D8:AH8,"А")</f>
        <v>0</v>
      </c>
      <c r="AO8" s="93">
        <f>COUNTIF(E8:AI8,"Р")</f>
        <v>0</v>
      </c>
      <c r="AP8" s="94">
        <f t="shared" ref="AP8" si="5">COUNTIF(D8:AH8,"В")</f>
        <v>10</v>
      </c>
      <c r="AQ8" s="95"/>
      <c r="AR8" s="96">
        <f>SUM(D8:AH8)</f>
        <v>209</v>
      </c>
      <c r="AS8" s="99">
        <f t="array" ref="AS8">SUM(IF(ISNUMBER(D8:AH8),IF(D8:AH8&gt;8,D8:AH8-8)))</f>
        <v>49</v>
      </c>
      <c r="AT8" s="65">
        <f>первичный!AT8</f>
        <v>0</v>
      </c>
      <c r="AU8" s="106">
        <f>первичный!AU8</f>
        <v>0</v>
      </c>
      <c r="AV8" s="53"/>
    </row>
    <row r="9" spans="1:48" ht="30.75" customHeight="1" x14ac:dyDescent="0.25">
      <c r="A9" s="175">
        <f>первичный!A9</f>
        <v>2</v>
      </c>
      <c r="B9" s="175" t="str">
        <f>первичный!B9</f>
        <v>Путинов</v>
      </c>
      <c r="C9" s="175">
        <f>первичный!C9</f>
        <v>0</v>
      </c>
      <c r="D9" s="175" t="str">
        <f>первичный!D9</f>
        <v>в</v>
      </c>
      <c r="E9" s="175" t="str">
        <f>первичный!E9</f>
        <v>в</v>
      </c>
      <c r="F9" s="175">
        <f>первичный!F9</f>
        <v>10</v>
      </c>
      <c r="G9" s="175">
        <f>первичный!G9</f>
        <v>12</v>
      </c>
      <c r="H9" s="175">
        <f>первичный!H9</f>
        <v>12</v>
      </c>
      <c r="I9" s="175">
        <f>первичный!I9</f>
        <v>12</v>
      </c>
      <c r="J9" s="175">
        <f>первичный!J9</f>
        <v>12</v>
      </c>
      <c r="K9" s="175" t="str">
        <f>первичный!K9</f>
        <v>в</v>
      </c>
      <c r="L9" s="175" t="str">
        <f>первичный!L9</f>
        <v>в</v>
      </c>
      <c r="M9" s="175" t="str">
        <f>первичный!M9</f>
        <v>Б</v>
      </c>
      <c r="N9" s="175" t="str">
        <f>первичный!N9</f>
        <v>Б</v>
      </c>
      <c r="O9" s="175" t="str">
        <f>первичный!O9</f>
        <v>Б</v>
      </c>
      <c r="P9" s="175">
        <f>первичный!P9</f>
        <v>10</v>
      </c>
      <c r="Q9" s="175">
        <f>первичный!Q9</f>
        <v>11</v>
      </c>
      <c r="R9" s="175" t="str">
        <f>первичный!R9</f>
        <v>в</v>
      </c>
      <c r="S9" s="175" t="str">
        <f>первичный!S9</f>
        <v>в</v>
      </c>
      <c r="T9" s="175">
        <f>первичный!T9</f>
        <v>10</v>
      </c>
      <c r="U9" s="175">
        <f>первичный!U9</f>
        <v>10</v>
      </c>
      <c r="V9" s="88">
        <f>первичный!V9</f>
        <v>10</v>
      </c>
      <c r="W9" s="88">
        <f>первичный!W9</f>
        <v>10</v>
      </c>
      <c r="X9" s="88">
        <f>первичный!X9</f>
        <v>10</v>
      </c>
      <c r="Y9" s="88" t="str">
        <f>первичный!Y9</f>
        <v>в</v>
      </c>
      <c r="Z9" s="88" t="str">
        <f>первичный!Z9</f>
        <v>в</v>
      </c>
      <c r="AA9" s="88">
        <f>первичный!AA9</f>
        <v>10</v>
      </c>
      <c r="AB9" s="88">
        <f>первичный!AB9</f>
        <v>10</v>
      </c>
      <c r="AC9" s="88">
        <f>первичный!AC9</f>
        <v>10</v>
      </c>
      <c r="AD9" s="88">
        <f>первичный!AD9</f>
        <v>10</v>
      </c>
      <c r="AE9" s="88">
        <f>первичный!AE9</f>
        <v>10</v>
      </c>
      <c r="AF9" s="88" t="str">
        <f>первичный!AF9</f>
        <v>в</v>
      </c>
      <c r="AG9" s="88" t="str">
        <f>первичный!AG9</f>
        <v>в</v>
      </c>
      <c r="AH9" s="88">
        <f>первичный!AH9</f>
        <v>0</v>
      </c>
      <c r="AI9" s="90">
        <f t="shared" ref="AI9" si="6">COUNTIF(D9:AH9,"&gt;0")</f>
        <v>17</v>
      </c>
      <c r="AJ9" s="91">
        <f t="shared" ref="AJ9" si="7">COUNTIF(D9:AH9,"К")</f>
        <v>0</v>
      </c>
      <c r="AK9" s="91">
        <f t="shared" ref="AK9" si="8">COUNTIF(D9:AH9,"О")</f>
        <v>0</v>
      </c>
      <c r="AL9" s="92"/>
      <c r="AM9" s="93">
        <f t="shared" ref="AM9" si="9">COUNTIFS(D9:AH9,"Б")</f>
        <v>3</v>
      </c>
      <c r="AN9" s="93">
        <f t="shared" ref="AN9" si="10">COUNTIF(D9:AH9,"А")</f>
        <v>0</v>
      </c>
      <c r="AO9" s="93">
        <f t="shared" ref="AO9" si="11">COUNTIF(E9:AI9,"Р")</f>
        <v>0</v>
      </c>
      <c r="AP9" s="94">
        <f t="shared" ref="AP9" si="12">COUNTIF(D9:AH9,"В")</f>
        <v>10</v>
      </c>
      <c r="AQ9" s="95"/>
      <c r="AR9" s="151">
        <f t="shared" ref="AR9" si="13">SUM(D9:AH9)</f>
        <v>179</v>
      </c>
      <c r="AS9" s="99">
        <f t="array" ref="AS9">SUM(IF(ISNUMBER(D9:AH9),IF(D9:AH9&gt;8,D9:AH9-8)))</f>
        <v>43</v>
      </c>
      <c r="AT9" s="65">
        <f>первичный!AT9</f>
        <v>0</v>
      </c>
      <c r="AU9" s="106">
        <f>первичный!AU9</f>
        <v>0</v>
      </c>
      <c r="AV9" s="53"/>
    </row>
    <row r="10" spans="1:48" ht="27.75" customHeight="1" x14ac:dyDescent="0.25">
      <c r="A10" s="175">
        <f>первичный!A10</f>
        <v>3</v>
      </c>
      <c r="B10" s="175" t="str">
        <f>первичный!B10</f>
        <v>Хорошкин</v>
      </c>
      <c r="C10" s="175">
        <f>первичный!C10</f>
        <v>0</v>
      </c>
      <c r="D10" s="175" t="str">
        <f>первичный!D10</f>
        <v>в</v>
      </c>
      <c r="E10" s="175" t="str">
        <f>первичный!E10</f>
        <v>в</v>
      </c>
      <c r="F10" s="175">
        <f>первичный!F10</f>
        <v>8</v>
      </c>
      <c r="G10" s="175">
        <f>первичный!G10</f>
        <v>8</v>
      </c>
      <c r="H10" s="175">
        <f>первичный!H10</f>
        <v>8</v>
      </c>
      <c r="I10" s="175">
        <f>первичный!I10</f>
        <v>10</v>
      </c>
      <c r="J10" s="175">
        <f>первичный!J10</f>
        <v>8</v>
      </c>
      <c r="K10" s="175" t="str">
        <f>первичный!K10</f>
        <v>в</v>
      </c>
      <c r="L10" s="175" t="str">
        <f>первичный!L10</f>
        <v>в</v>
      </c>
      <c r="M10" s="175">
        <f>первичный!M10</f>
        <v>8</v>
      </c>
      <c r="N10" s="175">
        <f>первичный!N10</f>
        <v>8</v>
      </c>
      <c r="O10" s="175">
        <f>первичный!O10</f>
        <v>8</v>
      </c>
      <c r="P10" s="175">
        <f>первичный!P10</f>
        <v>8</v>
      </c>
      <c r="Q10" s="175">
        <f>первичный!Q10</f>
        <v>8</v>
      </c>
      <c r="R10" s="175" t="str">
        <f>первичный!R10</f>
        <v>в</v>
      </c>
      <c r="S10" s="175" t="str">
        <f>первичный!S10</f>
        <v>в</v>
      </c>
      <c r="T10" s="175">
        <f>первичный!T10</f>
        <v>8</v>
      </c>
      <c r="U10" s="175">
        <f>первичный!U10</f>
        <v>8</v>
      </c>
      <c r="V10" s="88">
        <f>первичный!V10</f>
        <v>8</v>
      </c>
      <c r="W10" s="88">
        <f>первичный!W10</f>
        <v>8</v>
      </c>
      <c r="X10" s="88">
        <f>первичный!X10</f>
        <v>8</v>
      </c>
      <c r="Y10" s="88" t="str">
        <f>первичный!Y10</f>
        <v>в</v>
      </c>
      <c r="Z10" s="88" t="str">
        <f>первичный!Z10</f>
        <v>в</v>
      </c>
      <c r="AA10" s="88">
        <f>первичный!AA10</f>
        <v>9</v>
      </c>
      <c r="AB10" s="88">
        <f>первичный!AB10</f>
        <v>9</v>
      </c>
      <c r="AC10" s="88">
        <f>первичный!AC10</f>
        <v>9</v>
      </c>
      <c r="AD10" s="88">
        <f>первичный!AD10</f>
        <v>9</v>
      </c>
      <c r="AE10" s="88">
        <f>первичный!AE10</f>
        <v>8</v>
      </c>
      <c r="AF10" s="88" t="str">
        <f>первичный!AF10</f>
        <v>в</v>
      </c>
      <c r="AG10" s="88" t="str">
        <f>первичный!AG10</f>
        <v>в</v>
      </c>
      <c r="AH10" s="67"/>
      <c r="AI10" s="90">
        <f t="shared" ref="AI10:AI12" si="14">COUNTIF(D10:AH10,"&gt;0")</f>
        <v>20</v>
      </c>
      <c r="AJ10" s="91">
        <f t="shared" ref="AJ10:AJ12" si="15">COUNTIF(D10:AH10,"К")</f>
        <v>0</v>
      </c>
      <c r="AK10" s="91">
        <f t="shared" ref="AK10:AK12" si="16">COUNTIF(D10:AH10,"О")</f>
        <v>0</v>
      </c>
      <c r="AL10" s="92"/>
      <c r="AM10" s="93">
        <f t="shared" ref="AM10:AM12" si="17">COUNTIFS(D10:AH10,"Б")</f>
        <v>0</v>
      </c>
      <c r="AN10" s="93">
        <f t="shared" ref="AN10:AN12" si="18">COUNTIF(D10:AH10,"А")</f>
        <v>0</v>
      </c>
      <c r="AO10" s="93">
        <f t="shared" ref="AO10:AO12" si="19">COUNTIF(E10:AI10,"Р")</f>
        <v>0</v>
      </c>
      <c r="AP10" s="94">
        <f t="shared" ref="AP10:AP12" si="20">COUNTIF(D10:AH10,"В")</f>
        <v>10</v>
      </c>
      <c r="AQ10" s="95"/>
      <c r="AR10" s="151">
        <f t="shared" ref="AR10:AR12" si="21">SUM(D10:AH10)</f>
        <v>166</v>
      </c>
      <c r="AS10" s="99">
        <f t="array" ref="AS10">SUM(IF(ISNUMBER(D10:AH10),IF(D10:AH10&gt;8,D10:AH10-8)))</f>
        <v>6</v>
      </c>
      <c r="AT10" s="65"/>
      <c r="AU10" s="66"/>
    </row>
    <row r="11" spans="1:48" ht="27.75" customHeight="1" x14ac:dyDescent="0.25">
      <c r="A11" s="175">
        <f>первичный!A11</f>
        <v>4</v>
      </c>
      <c r="B11" s="175" t="str">
        <f>первичный!B11</f>
        <v>Иванов</v>
      </c>
      <c r="C11" s="175">
        <f>первичный!C11</f>
        <v>0</v>
      </c>
      <c r="D11" s="175">
        <f>первичный!D11</f>
        <v>5</v>
      </c>
      <c r="E11" s="175" t="str">
        <f>первичный!E11</f>
        <v>в</v>
      </c>
      <c r="F11" s="175">
        <f>первичный!F11</f>
        <v>6</v>
      </c>
      <c r="G11" s="175">
        <f>первичный!G11</f>
        <v>10</v>
      </c>
      <c r="H11" s="175">
        <f>первичный!H11</f>
        <v>12</v>
      </c>
      <c r="I11" s="175">
        <f>первичный!I11</f>
        <v>12</v>
      </c>
      <c r="J11" s="175">
        <f>первичный!J11</f>
        <v>7</v>
      </c>
      <c r="K11" s="175">
        <f>первичный!K11</f>
        <v>5</v>
      </c>
      <c r="L11" s="175" t="str">
        <f>первичный!L11</f>
        <v>в</v>
      </c>
      <c r="M11" s="175">
        <f>первичный!M11</f>
        <v>7</v>
      </c>
      <c r="N11" s="175">
        <f>первичный!N11</f>
        <v>15</v>
      </c>
      <c r="O11" s="175">
        <f>первичный!O11</f>
        <v>15</v>
      </c>
      <c r="P11" s="175">
        <f>первичный!P11</f>
        <v>7</v>
      </c>
      <c r="Q11" s="175">
        <f>первичный!Q11</f>
        <v>7</v>
      </c>
      <c r="R11" s="175">
        <f>первичный!R11</f>
        <v>5</v>
      </c>
      <c r="S11" s="175" t="str">
        <f>первичный!S11</f>
        <v>в</v>
      </c>
      <c r="T11" s="175">
        <f>первичный!T11</f>
        <v>7</v>
      </c>
      <c r="U11" s="175">
        <f>первичный!U11</f>
        <v>7</v>
      </c>
      <c r="V11" s="88">
        <f>первичный!V11</f>
        <v>12</v>
      </c>
      <c r="W11" s="88">
        <f>первичный!W11</f>
        <v>12</v>
      </c>
      <c r="X11" s="88">
        <f>первичный!X11</f>
        <v>7</v>
      </c>
      <c r="Y11" s="88">
        <f>первичный!Y11</f>
        <v>5</v>
      </c>
      <c r="Z11" s="88" t="str">
        <f>первичный!Z11</f>
        <v>в</v>
      </c>
      <c r="AA11" s="88">
        <f>первичный!AA11</f>
        <v>7</v>
      </c>
      <c r="AB11" s="88">
        <f>первичный!AB11</f>
        <v>7</v>
      </c>
      <c r="AC11" s="88">
        <f>первичный!AC11</f>
        <v>7</v>
      </c>
      <c r="AD11" s="88">
        <f>первичный!AD11</f>
        <v>7</v>
      </c>
      <c r="AE11" s="88">
        <f>первичный!AE11</f>
        <v>7</v>
      </c>
      <c r="AF11" s="88">
        <f>первичный!AF11</f>
        <v>5</v>
      </c>
      <c r="AG11" s="88" t="str">
        <f>первичный!AG11</f>
        <v>в</v>
      </c>
      <c r="AH11" s="79"/>
      <c r="AI11" s="90">
        <f t="shared" si="14"/>
        <v>25</v>
      </c>
      <c r="AJ11" s="91">
        <f t="shared" si="15"/>
        <v>0</v>
      </c>
      <c r="AK11" s="91">
        <f t="shared" si="16"/>
        <v>0</v>
      </c>
      <c r="AL11" s="92"/>
      <c r="AM11" s="93">
        <f t="shared" si="17"/>
        <v>0</v>
      </c>
      <c r="AN11" s="93">
        <f t="shared" si="18"/>
        <v>0</v>
      </c>
      <c r="AO11" s="93">
        <f t="shared" si="19"/>
        <v>0</v>
      </c>
      <c r="AP11" s="94">
        <f t="shared" si="20"/>
        <v>5</v>
      </c>
      <c r="AQ11" s="95"/>
      <c r="AR11" s="151">
        <f t="shared" si="21"/>
        <v>203</v>
      </c>
      <c r="AS11" s="99">
        <f t="array" ref="AS11">SUM(IF(ISNUMBER(D11:AH11),IF(D11:AH11&gt;8,D11:AH11-8)))</f>
        <v>32</v>
      </c>
      <c r="AT11" s="80"/>
      <c r="AU11" s="81"/>
    </row>
    <row r="12" spans="1:48" ht="27.75" customHeight="1" x14ac:dyDescent="0.25">
      <c r="A12" s="175">
        <f>первичный!A12</f>
        <v>5</v>
      </c>
      <c r="B12" s="175" t="str">
        <f>первичный!B12</f>
        <v>Титова</v>
      </c>
      <c r="C12" s="175">
        <f>первичный!C12</f>
        <v>0</v>
      </c>
      <c r="D12" s="175" t="str">
        <f>первичный!D12</f>
        <v>в</v>
      </c>
      <c r="E12" s="175" t="str">
        <f>первичный!E12</f>
        <v>в</v>
      </c>
      <c r="F12" s="175">
        <f>первичный!F12</f>
        <v>12</v>
      </c>
      <c r="G12" s="175">
        <f>первичный!G12</f>
        <v>12</v>
      </c>
      <c r="H12" s="175" t="str">
        <f>первичный!H12</f>
        <v>в</v>
      </c>
      <c r="I12" s="175" t="str">
        <f>первичный!I12</f>
        <v>в</v>
      </c>
      <c r="J12" s="175">
        <f>первичный!J12</f>
        <v>12</v>
      </c>
      <c r="K12" s="175">
        <f>первичный!K12</f>
        <v>12</v>
      </c>
      <c r="L12" s="175" t="str">
        <f>первичный!L12</f>
        <v>в</v>
      </c>
      <c r="M12" s="175" t="str">
        <f>первичный!M12</f>
        <v>в</v>
      </c>
      <c r="N12" s="175">
        <f>первичный!N12</f>
        <v>12</v>
      </c>
      <c r="O12" s="175">
        <f>первичный!O12</f>
        <v>12</v>
      </c>
      <c r="P12" s="175" t="str">
        <f>первичный!P12</f>
        <v>в</v>
      </c>
      <c r="Q12" s="175" t="str">
        <f>первичный!Q12</f>
        <v>в</v>
      </c>
      <c r="R12" s="175">
        <f>первичный!R12</f>
        <v>12</v>
      </c>
      <c r="S12" s="175">
        <f>первичный!S12</f>
        <v>12</v>
      </c>
      <c r="T12" s="175" t="str">
        <f>первичный!T12</f>
        <v>в</v>
      </c>
      <c r="U12" s="175" t="str">
        <f>первичный!U12</f>
        <v>в</v>
      </c>
      <c r="V12" s="88">
        <f>первичный!V12</f>
        <v>12</v>
      </c>
      <c r="W12" s="88">
        <f>первичный!W12</f>
        <v>12</v>
      </c>
      <c r="X12" s="88" t="str">
        <f>первичный!X12</f>
        <v>в</v>
      </c>
      <c r="Y12" s="88" t="str">
        <f>первичный!Y12</f>
        <v>в</v>
      </c>
      <c r="Z12" s="88">
        <f>первичный!Z12</f>
        <v>12</v>
      </c>
      <c r="AA12" s="88">
        <f>первичный!AA12</f>
        <v>12</v>
      </c>
      <c r="AB12" s="88" t="str">
        <f>первичный!AB12</f>
        <v>в</v>
      </c>
      <c r="AC12" s="88" t="str">
        <f>первичный!AC12</f>
        <v>в</v>
      </c>
      <c r="AD12" s="88">
        <f>первичный!AD12</f>
        <v>12</v>
      </c>
      <c r="AE12" s="88">
        <f>первичный!AE12</f>
        <v>12</v>
      </c>
      <c r="AF12" s="88" t="str">
        <f>первичный!AF12</f>
        <v>в</v>
      </c>
      <c r="AG12" s="88" t="str">
        <f>первичный!AG12</f>
        <v>в</v>
      </c>
      <c r="AH12" s="82"/>
      <c r="AI12" s="90">
        <f t="shared" si="14"/>
        <v>14</v>
      </c>
      <c r="AJ12" s="91">
        <f t="shared" si="15"/>
        <v>0</v>
      </c>
      <c r="AK12" s="91">
        <f t="shared" si="16"/>
        <v>0</v>
      </c>
      <c r="AL12" s="92"/>
      <c r="AM12" s="93">
        <f t="shared" si="17"/>
        <v>0</v>
      </c>
      <c r="AN12" s="93">
        <f t="shared" si="18"/>
        <v>0</v>
      </c>
      <c r="AO12" s="93">
        <f t="shared" si="19"/>
        <v>0</v>
      </c>
      <c r="AP12" s="94">
        <f t="shared" si="20"/>
        <v>16</v>
      </c>
      <c r="AQ12" s="95"/>
      <c r="AR12" s="151">
        <f t="shared" si="21"/>
        <v>168</v>
      </c>
      <c r="AS12" s="99">
        <f t="array" ref="AS12">SUM(IF(ISNUMBER(D12:AH12),IF(D12:AH12&gt;8,D12:AH12-8)))</f>
        <v>56</v>
      </c>
      <c r="AT12" s="82"/>
      <c r="AU12" s="82"/>
    </row>
    <row r="13" spans="1:48" ht="27.75" customHeight="1" x14ac:dyDescent="0.2">
      <c r="A13" s="64">
        <f>первичный!A13</f>
        <v>0</v>
      </c>
      <c r="B13" s="54"/>
      <c r="C13" s="54"/>
      <c r="D13" s="99">
        <f>IF(SUM(IF(ISNUMBER(первичный!D13),IF(первичный!D13&gt;8,первичный!D13-8,)))&gt;=2,10,первичный!D13)</f>
        <v>0</v>
      </c>
      <c r="E13" s="99">
        <f>IF(SUM(IF(ISNUMBER(первичный!E13),IF(первичный!E13&gt;8,первичный!E13-8,)))&gt;=2,10,первичный!E13)</f>
        <v>0</v>
      </c>
      <c r="F13" s="99">
        <f>IF(SUM(IF(ISNUMBER(первичный!F13),IF(первичный!F13&gt;8,первичный!F13-8,)))&gt;=2,10,первичный!F13)</f>
        <v>0</v>
      </c>
      <c r="G13" s="99">
        <f>IF(SUM(IF(ISNUMBER(первичный!G13),IF(первичный!G13&gt;8,первичный!G13-8,)))&gt;=2,10,первичный!G13)</f>
        <v>0</v>
      </c>
      <c r="H13" s="99">
        <f>IF(SUM(IF(ISNUMBER(первичный!H13),IF(первичный!H13&gt;8,первичный!H13-8,)))&gt;=2,10,первичный!H13)</f>
        <v>0</v>
      </c>
      <c r="I13" s="99">
        <f>IF(SUM(IF(ISNUMBER(первичный!I13),IF(первичный!I13&gt;8,первичный!I13-8,)))&gt;=2,10,первичный!I13)</f>
        <v>0</v>
      </c>
      <c r="J13" s="99"/>
      <c r="K13" s="99"/>
      <c r="L13" s="99"/>
      <c r="M13" s="99"/>
      <c r="N13" s="99"/>
      <c r="O13" s="69"/>
      <c r="P13" s="69"/>
      <c r="Q13" s="69"/>
      <c r="R13" s="69"/>
      <c r="S13" s="69"/>
      <c r="T13" s="70"/>
      <c r="U13" s="70"/>
      <c r="V13" s="70"/>
      <c r="W13" s="70"/>
      <c r="X13" s="70"/>
      <c r="Y13" s="70"/>
      <c r="Z13" s="70"/>
      <c r="AA13" s="70"/>
      <c r="AB13" s="70"/>
      <c r="AC13" s="69"/>
      <c r="AD13" s="69"/>
      <c r="AE13" s="69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53"/>
      <c r="AT13" s="53"/>
      <c r="AU13" s="53"/>
    </row>
    <row r="14" spans="1:48" ht="27" customHeight="1" x14ac:dyDescent="0.2">
      <c r="A14" s="53"/>
      <c r="B14" s="53"/>
      <c r="C14" s="53"/>
      <c r="D14" s="53"/>
      <c r="E14" s="53"/>
      <c r="F14" s="68"/>
      <c r="G14" s="71"/>
      <c r="H14" s="71"/>
      <c r="I14" s="71"/>
      <c r="J14" s="71"/>
      <c r="K14" s="69"/>
      <c r="L14" s="69"/>
      <c r="M14" s="71"/>
      <c r="N14" s="71"/>
      <c r="O14" s="71"/>
      <c r="P14" s="71"/>
      <c r="Q14" s="71"/>
      <c r="R14" s="71"/>
      <c r="S14" s="53"/>
      <c r="T14" s="72"/>
      <c r="U14" s="72"/>
      <c r="V14" s="72"/>
      <c r="W14" s="72"/>
      <c r="X14" s="72"/>
      <c r="Y14" s="72"/>
      <c r="Z14" s="72"/>
      <c r="AA14" s="72"/>
      <c r="AB14" s="72"/>
      <c r="AC14" s="71"/>
      <c r="AD14" s="71"/>
      <c r="AE14" s="71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8" ht="15" x14ac:dyDescent="0.2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73"/>
      <c r="U15" s="73"/>
      <c r="V15" s="73"/>
      <c r="W15" s="73"/>
      <c r="X15" s="73"/>
      <c r="Y15" s="73"/>
      <c r="Z15" s="73"/>
      <c r="AA15" s="73"/>
      <c r="AB15" s="73"/>
    </row>
    <row r="16" spans="1:48" ht="15" x14ac:dyDescent="0.2">
      <c r="B16" s="54"/>
      <c r="D16" s="189"/>
      <c r="E16" s="189"/>
      <c r="F16" s="189"/>
      <c r="G16" s="189"/>
      <c r="H16" s="189"/>
      <c r="I16" s="74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73"/>
      <c r="U16" s="73"/>
      <c r="V16" s="73"/>
      <c r="W16" s="73"/>
      <c r="X16" s="73"/>
      <c r="Y16" s="73"/>
      <c r="Z16" s="73"/>
      <c r="AA16" s="73"/>
      <c r="AB16" s="73"/>
    </row>
    <row r="17" spans="2:28" ht="15" x14ac:dyDescent="0.2">
      <c r="B17" s="53"/>
      <c r="C17" s="53"/>
      <c r="D17" s="53"/>
      <c r="E17" s="5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73"/>
      <c r="U17" s="73"/>
      <c r="V17" s="73"/>
      <c r="W17" s="73"/>
      <c r="X17" s="73"/>
      <c r="Y17" s="73"/>
      <c r="Z17" s="73"/>
      <c r="AA17" s="73"/>
      <c r="AB17" s="73"/>
    </row>
  </sheetData>
  <mergeCells count="9">
    <mergeCell ref="D16:H16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Spinner 5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pinner 7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AU39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15" sqref="F15"/>
    </sheetView>
  </sheetViews>
  <sheetFormatPr defaultRowHeight="15" x14ac:dyDescent="0.25"/>
  <cols>
    <col min="1" max="1" width="4.28515625" style="2" customWidth="1"/>
    <col min="2" max="2" width="14.140625" style="1" customWidth="1"/>
    <col min="3" max="3" width="16" style="1" customWidth="1"/>
    <col min="4" max="4" width="4.85546875" customWidth="1"/>
    <col min="5" max="5" width="4" customWidth="1"/>
    <col min="6" max="6" width="4.710937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 x14ac:dyDescent="0.2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 x14ac:dyDescent="0.2">
      <c r="B2" s="27">
        <v>9</v>
      </c>
      <c r="C2" s="27">
        <v>2018</v>
      </c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</row>
    <row r="3" spans="1:47" ht="12.75" x14ac:dyDescent="0.2">
      <c r="B3" s="19"/>
      <c r="C3" s="19"/>
      <c r="AI3" s="12"/>
      <c r="AJ3" s="12"/>
      <c r="AK3" s="204"/>
      <c r="AL3" s="204"/>
      <c r="AM3" s="204"/>
      <c r="AN3" s="204"/>
      <c r="AO3" s="204"/>
      <c r="AP3" s="204"/>
      <c r="AQ3" s="204"/>
      <c r="AR3" s="204"/>
      <c r="AS3" s="204"/>
      <c r="AT3" s="13"/>
    </row>
    <row r="4" spans="1:47" s="13" customFormat="1" ht="13.5" customHeight="1" x14ac:dyDescent="0.2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 x14ac:dyDescent="0.2">
      <c r="A5" s="11"/>
      <c r="B5" s="24"/>
      <c r="C5" s="25"/>
      <c r="E5" s="14"/>
      <c r="F5" s="14"/>
      <c r="G5"/>
      <c r="K5" s="10"/>
      <c r="L5" s="10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</row>
    <row r="6" spans="1:47" s="13" customFormat="1" ht="12.75" customHeight="1" x14ac:dyDescent="0.2">
      <c r="A6" s="11"/>
      <c r="B6" s="20"/>
      <c r="C6" s="21"/>
      <c r="E6" s="14"/>
      <c r="F6" s="14"/>
      <c r="K6" s="10"/>
      <c r="L6" s="10"/>
      <c r="AH6" s="12"/>
      <c r="AI6" s="12"/>
      <c r="AJ6" s="204"/>
      <c r="AK6" s="204"/>
      <c r="AL6" s="204"/>
      <c r="AM6" s="204"/>
      <c r="AN6" s="204"/>
      <c r="AO6" s="204"/>
      <c r="AP6" s="204"/>
      <c r="AQ6" s="204"/>
      <c r="AR6" s="204"/>
    </row>
    <row r="7" spans="1:47" s="13" customFormat="1" ht="13.5" customHeight="1" x14ac:dyDescent="0.2">
      <c r="A7" s="205">
        <f>D10</f>
        <v>43344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7"/>
    </row>
    <row r="8" spans="1:47" ht="12.75" x14ac:dyDescent="0.2">
      <c r="B8" s="3"/>
      <c r="C8" s="3"/>
      <c r="G8" s="2"/>
      <c r="H8" s="3"/>
      <c r="I8" s="3"/>
      <c r="M8" s="2"/>
      <c r="N8" s="3"/>
      <c r="O8" s="3"/>
      <c r="S8" s="2"/>
    </row>
    <row r="9" spans="1:47" ht="22.5" x14ac:dyDescent="0.2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43344</v>
      </c>
      <c r="E9" s="30">
        <f t="shared" ref="E9:AH9" si="0">IFERROR(DATEVALUE(COLUMN()-COLUMN($C$10)&amp;"."&amp;$B$2&amp;"."&amp;$C$2),"")</f>
        <v>43345</v>
      </c>
      <c r="F9" s="30">
        <f t="shared" si="0"/>
        <v>43346</v>
      </c>
      <c r="G9" s="30">
        <f t="shared" si="0"/>
        <v>43347</v>
      </c>
      <c r="H9" s="30">
        <f t="shared" si="0"/>
        <v>43348</v>
      </c>
      <c r="I9" s="30">
        <f t="shared" si="0"/>
        <v>43349</v>
      </c>
      <c r="J9" s="30">
        <f t="shared" si="0"/>
        <v>43350</v>
      </c>
      <c r="K9" s="30">
        <f t="shared" si="0"/>
        <v>43351</v>
      </c>
      <c r="L9" s="30">
        <f t="shared" si="0"/>
        <v>43352</v>
      </c>
      <c r="M9" s="30">
        <f t="shared" si="0"/>
        <v>43353</v>
      </c>
      <c r="N9" s="30">
        <f t="shared" si="0"/>
        <v>43354</v>
      </c>
      <c r="O9" s="30">
        <f t="shared" si="0"/>
        <v>43355</v>
      </c>
      <c r="P9" s="30">
        <f t="shared" si="0"/>
        <v>43356</v>
      </c>
      <c r="Q9" s="30">
        <f t="shared" si="0"/>
        <v>43357</v>
      </c>
      <c r="R9" s="30">
        <f t="shared" si="0"/>
        <v>43358</v>
      </c>
      <c r="S9" s="30">
        <f t="shared" si="0"/>
        <v>43359</v>
      </c>
      <c r="T9" s="30">
        <f t="shared" si="0"/>
        <v>43360</v>
      </c>
      <c r="U9" s="30">
        <f t="shared" si="0"/>
        <v>43361</v>
      </c>
      <c r="V9" s="30">
        <f t="shared" si="0"/>
        <v>43362</v>
      </c>
      <c r="W9" s="30">
        <f t="shared" si="0"/>
        <v>43363</v>
      </c>
      <c r="X9" s="30">
        <f t="shared" si="0"/>
        <v>43364</v>
      </c>
      <c r="Y9" s="30">
        <f t="shared" si="0"/>
        <v>43365</v>
      </c>
      <c r="Z9" s="30">
        <f t="shared" si="0"/>
        <v>43366</v>
      </c>
      <c r="AA9" s="30">
        <f t="shared" si="0"/>
        <v>43367</v>
      </c>
      <c r="AB9" s="30">
        <f t="shared" si="0"/>
        <v>43368</v>
      </c>
      <c r="AC9" s="30">
        <f t="shared" si="0"/>
        <v>43369</v>
      </c>
      <c r="AD9" s="30">
        <f t="shared" si="0"/>
        <v>43370</v>
      </c>
      <c r="AE9" s="30">
        <f t="shared" si="0"/>
        <v>43371</v>
      </c>
      <c r="AF9" s="30">
        <f t="shared" si="0"/>
        <v>43372</v>
      </c>
      <c r="AG9" s="30">
        <f t="shared" si="0"/>
        <v>43373</v>
      </c>
      <c r="AH9" s="30" t="str">
        <f t="shared" si="0"/>
        <v/>
      </c>
      <c r="AI9" s="201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</row>
    <row r="10" spans="1:47" ht="46.5" customHeight="1" x14ac:dyDescent="0.2">
      <c r="A10" s="31"/>
      <c r="B10" s="31"/>
      <c r="C10" s="31"/>
      <c r="D10" s="32">
        <f>IFERROR(DATEVALUE(COLUMN()-COLUMN($C$10)&amp;"."&amp;$B$2&amp;"."&amp;$C$2),"")</f>
        <v>43344</v>
      </c>
      <c r="E10" s="32">
        <f t="shared" ref="E10:AH10" si="1">IFERROR(DATEVALUE(COLUMN()-COLUMN($C$10)&amp;"."&amp;$B$2&amp;"."&amp;$C$2),"")</f>
        <v>43345</v>
      </c>
      <c r="F10" s="32">
        <f t="shared" si="1"/>
        <v>43346</v>
      </c>
      <c r="G10" s="32">
        <f t="shared" si="1"/>
        <v>43347</v>
      </c>
      <c r="H10" s="32">
        <f t="shared" si="1"/>
        <v>43348</v>
      </c>
      <c r="I10" s="32">
        <f t="shared" si="1"/>
        <v>43349</v>
      </c>
      <c r="J10" s="32">
        <f t="shared" si="1"/>
        <v>43350</v>
      </c>
      <c r="K10" s="32">
        <f t="shared" si="1"/>
        <v>43351</v>
      </c>
      <c r="L10" s="32">
        <f t="shared" si="1"/>
        <v>43352</v>
      </c>
      <c r="M10" s="32">
        <f t="shared" si="1"/>
        <v>43353</v>
      </c>
      <c r="N10" s="32">
        <f t="shared" si="1"/>
        <v>43354</v>
      </c>
      <c r="O10" s="32">
        <f t="shared" si="1"/>
        <v>43355</v>
      </c>
      <c r="P10" s="32">
        <f t="shared" si="1"/>
        <v>43356</v>
      </c>
      <c r="Q10" s="32">
        <f t="shared" si="1"/>
        <v>43357</v>
      </c>
      <c r="R10" s="32">
        <f t="shared" si="1"/>
        <v>43358</v>
      </c>
      <c r="S10" s="32">
        <f t="shared" si="1"/>
        <v>43359</v>
      </c>
      <c r="T10" s="32">
        <f t="shared" si="1"/>
        <v>43360</v>
      </c>
      <c r="U10" s="32">
        <f t="shared" si="1"/>
        <v>43361</v>
      </c>
      <c r="V10" s="32">
        <f t="shared" si="1"/>
        <v>43362</v>
      </c>
      <c r="W10" s="32">
        <f t="shared" si="1"/>
        <v>43363</v>
      </c>
      <c r="X10" s="32">
        <f t="shared" si="1"/>
        <v>43364</v>
      </c>
      <c r="Y10" s="32">
        <f t="shared" si="1"/>
        <v>43365</v>
      </c>
      <c r="Z10" s="32">
        <f t="shared" si="1"/>
        <v>43366</v>
      </c>
      <c r="AA10" s="32">
        <f t="shared" si="1"/>
        <v>43367</v>
      </c>
      <c r="AB10" s="32">
        <f t="shared" si="1"/>
        <v>43368</v>
      </c>
      <c r="AC10" s="32">
        <f t="shared" si="1"/>
        <v>43369</v>
      </c>
      <c r="AD10" s="32">
        <f t="shared" si="1"/>
        <v>43370</v>
      </c>
      <c r="AE10" s="32">
        <f t="shared" si="1"/>
        <v>43371</v>
      </c>
      <c r="AF10" s="32">
        <f t="shared" si="1"/>
        <v>43372</v>
      </c>
      <c r="AG10" s="32">
        <f t="shared" si="1"/>
        <v>43373</v>
      </c>
      <c r="AH10" s="32" t="str">
        <f t="shared" si="1"/>
        <v/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74</v>
      </c>
    </row>
    <row r="11" spans="1:47" ht="12.75" x14ac:dyDescent="0.2">
      <c r="A11" s="25">
        <f>'исходный '!A8</f>
        <v>1</v>
      </c>
      <c r="B11" s="25" t="str">
        <f>'исходный '!B8</f>
        <v>Сидоров</v>
      </c>
      <c r="C11" s="25">
        <f>'исходный '!C8</f>
        <v>0</v>
      </c>
      <c r="D11" s="105" t="str">
        <f>IF(VLOOKUP($B11,приказы!$B$11:$C$49,2,0)="сменный",IF(ISERR(--'исходный '!D8),'исходный '!D8,IF('исходный '!D8=1,"",MIN('исходный '!D8,ROUND('исходный '!D8*(INDEX('норма часов'!$A$12:$K$31,MATCH(TEXT($M$10,"ММММ"),'норма часов'!$A$12:$A$31,0),7))/('исходный '!$AR8-SUMIF('исходный '!$D8:$AH8,1)),2)))),IF(VLOOKUP($B11,приказы!$B$11:$C$49,2,0)=7,IFERROR(IF(ISERR(--'исходный '!D8),'исходный '!D8,IF(OR(WEEKDAY(D$10)=1,SUMPRODUCT(N(D$10=праздники))&gt;0),"В",MIN(--'исходный '!D8,IF(WEEKDAY(D$9)=7,5,7)+MIN(2,MAX(,12-SUMIF($C11:C11,"&gt;"&amp;8)+COUNTIF($C11:C11,"&gt;"&amp;8)*IF(WEEKDAY(D$9)=7,5,7)))))),),IF(VLOOKUP($B11,приказы!$B$11:$C$49,2,0)=8,IFERROR(IF(ISERR(--'исходный '!D8),'исходный '!D8,IF(OR(AND(WEEKDAY(D$10,2)&gt;5,SUMPRODUCT(N(D$10=Перенос_С))=0),SUMPRODUCT((D$10=праздники)+(D$10=Перенос_На))&gt;0),"В",MIN(--'исходный '!D8,8+MIN(2,MAX(,12-SUMIF($C11:C11,"&gt;"&amp;8)+COUNTIF($C11:C11,"&gt;"&amp;8)*8))))),),"")))</f>
        <v>в</v>
      </c>
      <c r="E11" s="105" t="str">
        <f>IF(VLOOKUP($B11,приказы!$B$11:$C$49,2,0)="сменный",IF(ISERR(--'исходный '!E8),'исходный '!E8,IF('исходный '!E8=1,"",MIN('исходный '!E8,ROUND('исходный '!E8*(INDEX('норма часов'!$A$12:$K$31,MATCH(TEXT($M$10,"ММММ"),'норма часов'!$A$12:$A$31,0),7))/('исходный '!$AR8-SUMIF('исходный '!$D8:$AH8,1)),2)))),IF(VLOOKUP($B11,приказы!$B$11:$C$49,2,0)=7,IFERROR(IF(ISERR(--'исходный '!E8),'исходный '!E8,IF(OR(WEEKDAY(E$10)=1,SUMPRODUCT(N(E$10=праздники))&gt;0),"В",MIN(--'исходный '!E8,IF(WEEKDAY(E$9)=7,5,7)+MIN(2,MAX(,12-SUMIF($C11:D11,"&gt;"&amp;8)+COUNTIF($C11:D11,"&gt;"&amp;8)*IF(WEEKDAY(E$9)=7,5,7)))))),),IF(VLOOKUP($B11,приказы!$B$11:$C$49,2,0)=8,IFERROR(IF(ISERR(--'исходный '!E8),'исходный '!E8,IF(OR(AND(WEEKDAY(E$10,2)&gt;5,SUMPRODUCT(N(E$10=Перенос_С))=0),SUMPRODUCT((E$10=праздники)+(E$10=Перенос_На))&gt;0),"В",MIN(--'исходный '!E8,8+MIN(2,MAX(,12-SUMIF($C11:D11,"&gt;"&amp;8)+COUNTIF($C11:D11,"&gt;"&amp;8)*8))))),),"")))</f>
        <v>в</v>
      </c>
      <c r="F11" s="105">
        <f>IF(VLOOKUP($B11,приказы!$B$11:$C$49,2,0)="сменный",IF(ISERR(--'исходный '!F8),'исходный '!F8,IF('исходный '!F8=1,"",MIN('исходный '!F8,ROUND('исходный '!F8*(INDEX('норма часов'!$A$12:$K$31,MATCH(TEXT($M$10,"ММММ"),'норма часов'!$A$12:$A$31,0),7))/('исходный '!$AR8-SUMIF('исходный '!$D8:$AH8,1)),2)))),IF(VLOOKUP($B11,приказы!$B$11:$C$49,2,0)=7,IFERROR(IF(ISERR(--'исходный '!F8),'исходный '!F8,IF(OR(WEEKDAY(F$10)=1,SUMPRODUCT(N(F$10=праздники))&gt;0),"В",MIN(--'исходный '!F8,IF(WEEKDAY(F$9)=7,5,7)+MIN(2,MAX(,12-SUMIF($C11:E11,"&gt;"&amp;8)+COUNTIF($C11:E11,"&gt;"&amp;8)*IF(WEEKDAY(F$9)=7,5,7)))))),),IF(VLOOKUP($B11,приказы!$B$11:$C$49,2,0)=8,IFERROR(IF(ISERR(--'исходный '!F8),'исходный '!F8,IF(OR(AND(WEEKDAY(F$10,2)&gt;5,SUMPRODUCT(N(F$10=Перенос_С))=0),SUMPRODUCT((F$10=праздники)+(F$10=Перенос_На))&gt;0),"В",MIN(--'исходный '!F8,8+MIN(2,MAX(,12-SUMIF($C11:E11,"&gt;"&amp;8)+COUNTIF($C11:E11,"&gt;"&amp;8)*8))))),),"")))</f>
        <v>10</v>
      </c>
      <c r="G11" s="105">
        <f>IF(VLOOKUP($B11,приказы!$B$11:$C$49,2,0)="сменный",IF(ISERR(--'исходный '!G8),'исходный '!G8,IF('исходный '!G8=1,"",MIN('исходный '!G8,ROUND('исходный '!G8*(INDEX('норма часов'!$A$12:$K$31,MATCH(TEXT($M$10,"ММММ"),'норма часов'!$A$12:$A$31,0),7))/('исходный '!$AR8-SUMIF('исходный '!$D8:$AH8,1)),2)))),IF(VLOOKUP($B11,приказы!$B$11:$C$49,2,0)=7,IFERROR(IF(ISERR(--'исходный '!G8),'исходный '!G8,IF(OR(WEEKDAY(G$10)=1,SUMPRODUCT(N(G$10=праздники))&gt;0),"В",MIN(--'исходный '!G8,IF(WEEKDAY(G$9)=7,5,7)+MIN(2,MAX(,12-SUMIF($C11:F11,"&gt;"&amp;8)+COUNTIF($C11:F11,"&gt;"&amp;8)*IF(WEEKDAY(G$9)=7,5,7)))))),),IF(VLOOKUP($B11,приказы!$B$11:$C$49,2,0)=8,IFERROR(IF(ISERR(--'исходный '!G8),'исходный '!G8,IF(OR(AND(WEEKDAY(G$10,2)&gt;5,SUMPRODUCT(N(G$10=Перенос_С))=0),SUMPRODUCT((G$10=праздники)+(G$10=Перенос_На))&gt;0),"В",MIN(--'исходный '!G8,8+MIN(2,MAX(,12-SUMIF($C11:F11,"&gt;"&amp;8)+COUNTIF($C11:F11,"&gt;"&amp;8)*8))))),),"")))</f>
        <v>10</v>
      </c>
      <c r="H11" s="105">
        <f>IF(VLOOKUP($B11,приказы!$B$11:$C$49,2,0)="сменный",IF(ISERR(--'исходный '!H8),'исходный '!H8,IF('исходный '!H8=1,"",MIN('исходный '!H8,ROUND('исходный '!H8*(INDEX('норма часов'!$A$12:$K$31,MATCH(TEXT($M$10,"ММММ"),'норма часов'!$A$12:$A$31,0),7))/('исходный '!$AR8-SUMIF('исходный '!$D8:$AH8,1)),2)))),IF(VLOOKUP($B11,приказы!$B$11:$C$49,2,0)=7,IFERROR(IF(ISERR(--'исходный '!H8),'исходный '!H8,IF(OR(WEEKDAY(H$10)=1,SUMPRODUCT(N(H$10=праздники))&gt;0),"В",MIN(--'исходный '!H8,IF(WEEKDAY(H$9)=7,5,7)+MIN(2,MAX(,12-SUMIF($C11:G11,"&gt;"&amp;8)+COUNTIF($C11:G11,"&gt;"&amp;8)*IF(WEEKDAY(H$9)=7,5,7)))))),),IF(VLOOKUP($B11,приказы!$B$11:$C$49,2,0)=8,IFERROR(IF(ISERR(--'исходный '!H8),'исходный '!H8,IF(OR(AND(WEEKDAY(H$10,2)&gt;5,SUMPRODUCT(N(H$10=Перенос_С))=0),SUMPRODUCT((H$10=праздники)+(H$10=Перенос_На))&gt;0),"В",MIN(--'исходный '!H8,8+MIN(2,MAX(,12-SUMIF($C11:G11,"&gt;"&amp;8)+COUNTIF($C11:G11,"&gt;"&amp;8)*8))))),),"")))</f>
        <v>10</v>
      </c>
      <c r="I11" s="105">
        <f>IF(VLOOKUP($B11,приказы!$B$11:$C$49,2,0)="сменный",IF(ISERR(--'исходный '!I8),'исходный '!I8,IF('исходный '!I8=1,"",MIN('исходный '!I8,ROUND('исходный '!I8*(INDEX('норма часов'!$A$12:$K$31,MATCH(TEXT($M$10,"ММММ"),'норма часов'!$A$12:$A$31,0),7))/('исходный '!$AR8-SUMIF('исходный '!$D8:$AH8,1)),2)))),IF(VLOOKUP($B11,приказы!$B$11:$C$49,2,0)=7,IFERROR(IF(ISERR(--'исходный '!I8),'исходный '!I8,IF(OR(WEEKDAY(I$10)=1,SUMPRODUCT(N(I$10=праздники))&gt;0),"В",MIN(--'исходный '!I8,IF(WEEKDAY(I$9)=7,5,7)+MIN(2,MAX(,12-SUMIF($C11:H11,"&gt;"&amp;8)+COUNTIF($C11:H11,"&gt;"&amp;8)*IF(WEEKDAY(I$9)=7,5,7)))))),),IF(VLOOKUP($B11,приказы!$B$11:$C$49,2,0)=8,IFERROR(IF(ISERR(--'исходный '!I8),'исходный '!I8,IF(OR(AND(WEEKDAY(I$10,2)&gt;5,SUMPRODUCT(N(I$10=Перенос_С))=0),SUMPRODUCT((I$10=праздники)+(I$10=Перенос_На))&gt;0),"В",MIN(--'исходный '!I8,8+MIN(2,MAX(,12-SUMIF($C11:H11,"&gt;"&amp;8)+COUNTIF($C11:H11,"&gt;"&amp;8)*8))))),),"")))</f>
        <v>10</v>
      </c>
      <c r="J11" s="105">
        <f>IF(VLOOKUP($B11,приказы!$B$11:$C$49,2,0)="сменный",IF(ISERR(--'исходный '!J8),'исходный '!J8,IF('исходный '!J8=1,"",MIN('исходный '!J8,ROUND('исходный '!J8*(INDEX('норма часов'!$A$12:$K$31,MATCH(TEXT($M$10,"ММММ"),'норма часов'!$A$12:$A$31,0),7))/('исходный '!$AR8-SUMIF('исходный '!$D8:$AH8,1)),2)))),IF(VLOOKUP($B11,приказы!$B$11:$C$49,2,0)=7,IFERROR(IF(ISERR(--'исходный '!J8),'исходный '!J8,IF(OR(WEEKDAY(J$10)=1,SUMPRODUCT(N(J$10=праздники))&gt;0),"В",MIN(--'исходный '!J8,IF(WEEKDAY(J$9)=7,5,7)+MIN(2,MAX(,12-SUMIF($C11:I11,"&gt;"&amp;8)+COUNTIF($C11:I11,"&gt;"&amp;8)*IF(WEEKDAY(J$9)=7,5,7)))))),),IF(VLOOKUP($B11,приказы!$B$11:$C$49,2,0)=8,IFERROR(IF(ISERR(--'исходный '!J8),'исходный '!J8,IF(OR(AND(WEEKDAY(J$10,2)&gt;5,SUMPRODUCT(N(J$10=Перенос_С))=0),SUMPRODUCT((J$10=праздники)+(J$10=Перенос_На))&gt;0),"В",MIN(--'исходный '!J8,8+MIN(2,MAX(,12-SUMIF($C11:I11,"&gt;"&amp;8)+COUNTIF($C11:I11,"&gt;"&amp;8)*8))))),),"")))</f>
        <v>9</v>
      </c>
      <c r="K11" s="105" t="str">
        <f>IF(VLOOKUP($B11,приказы!$B$11:$C$49,2,0)="сменный",IF(ISERR(--'исходный '!K8),'исходный '!K8,IF('исходный '!K8=1,"",MIN('исходный '!K8,ROUND('исходный '!K8*(INDEX('норма часов'!$A$12:$K$31,MATCH(TEXT($M$10,"ММММ"),'норма часов'!$A$12:$A$31,0),7))/('исходный '!$AR8-SUMIF('исходный '!$D8:$AH8,1)),2)))),IF(VLOOKUP($B11,приказы!$B$11:$C$49,2,0)=7,IFERROR(IF(ISERR(--'исходный '!K8),'исходный '!K8,IF(OR(WEEKDAY(K$10)=1,SUMPRODUCT(N(K$10=праздники))&gt;0),"В",MIN(--'исходный '!K8,IF(WEEKDAY(K$9)=7,5,7)+MIN(2,MAX(,12-SUMIF($C11:J11,"&gt;"&amp;8)+COUNTIF($C11:J11,"&gt;"&amp;8)*IF(WEEKDAY(K$9)=7,5,7)))))),),IF(VLOOKUP($B11,приказы!$B$11:$C$49,2,0)=8,IFERROR(IF(ISERR(--'исходный '!K8),'исходный '!K8,IF(OR(AND(WEEKDAY(K$10,2)&gt;5,SUMPRODUCT(N(K$10=Перенос_С))=0),SUMPRODUCT((K$10=праздники)+(K$10=Перенос_На))&gt;0),"В",MIN(--'исходный '!K8,8+MIN(2,MAX(,12-SUMIF($C11:J11,"&gt;"&amp;8)+COUNTIF($C11:J11,"&gt;"&amp;8)*8))))),),"")))</f>
        <v>в</v>
      </c>
      <c r="L11" s="105" t="str">
        <f>IF(VLOOKUP($B11,приказы!$B$11:$C$49,2,0)="сменный",IF(ISERR(--'исходный '!L8),'исходный '!L8,IF('исходный '!L8=1,"",MIN('исходный '!L8,ROUND('исходный '!L8*(INDEX('норма часов'!$A$12:$K$31,MATCH(TEXT($M$10,"ММММ"),'норма часов'!$A$12:$A$31,0),7))/('исходный '!$AR8-SUMIF('исходный '!$D8:$AH8,1)),2)))),IF(VLOOKUP($B11,приказы!$B$11:$C$49,2,0)=7,IFERROR(IF(ISERR(--'исходный '!L8),'исходный '!L8,IF(OR(WEEKDAY(L$10)=1,SUMPRODUCT(N(L$10=праздники))&gt;0),"В",MIN(--'исходный '!L8,IF(WEEKDAY(L$9)=7,5,7)+MIN(2,MAX(,12-SUMIF($C11:K11,"&gt;"&amp;8)+COUNTIF($C11:K11,"&gt;"&amp;8)*IF(WEEKDAY(L$9)=7,5,7)))))),),IF(VLOOKUP($B11,приказы!$B$11:$C$49,2,0)=8,IFERROR(IF(ISERR(--'исходный '!L8),'исходный '!L8,IF(OR(AND(WEEKDAY(L$10,2)&gt;5,SUMPRODUCT(N(L$10=Перенос_С))=0),SUMPRODUCT((L$10=праздники)+(L$10=Перенос_На))&gt;0),"В",MIN(--'исходный '!L8,8+MIN(2,MAX(,12-SUMIF($C11:K11,"&gt;"&amp;8)+COUNTIF($C11:K11,"&gt;"&amp;8)*8))))),),"")))</f>
        <v>в</v>
      </c>
      <c r="M11" s="105">
        <f>IF(VLOOKUP($B11,приказы!$B$11:$C$49,2,0)="сменный",IF(ISERR(--'исходный '!M8),'исходный '!M8,IF('исходный '!M8=1,"",MIN('исходный '!M8,ROUND('исходный '!M8*(INDEX('норма часов'!$A$12:$K$31,MATCH(TEXT($M$10,"ММММ"),'норма часов'!$A$12:$A$31,0),7))/('исходный '!$AR8-SUMIF('исходный '!$D8:$AH8,1)),2)))),IF(VLOOKUP($B11,приказы!$B$11:$C$49,2,0)=7,IFERROR(IF(ISERR(--'исходный '!M8),'исходный '!M8,IF(OR(WEEKDAY(M$10)=1,SUMPRODUCT(N(M$10=праздники))&gt;0),"В",MIN(--'исходный '!M8,IF(WEEKDAY(M$9)=7,5,7)+MIN(2,MAX(,12-SUMIF($C11:L11,"&gt;"&amp;8)+COUNTIF($C11:L11,"&gt;"&amp;8)*IF(WEEKDAY(M$9)=7,5,7)))))),),IF(VLOOKUP($B11,приказы!$B$11:$C$49,2,0)=8,IFERROR(IF(ISERR(--'исходный '!M8),'исходный '!M8,IF(OR(AND(WEEKDAY(M$10,2)&gt;5,SUMPRODUCT(N(M$10=Перенос_С))=0),SUMPRODUCT((M$10=праздники)+(M$10=Перенос_На))&gt;0),"В",MIN(--'исходный '!M8,8+MIN(2,MAX(,12-SUMIF($C11:L11,"&gt;"&amp;8)+COUNTIF($C11:L11,"&gt;"&amp;8)*8))))),),"")))</f>
        <v>10</v>
      </c>
      <c r="N11" s="105">
        <f>IF(VLOOKUP($B11,приказы!$B$11:$C$49,2,0)="сменный",IF(ISERR(--'исходный '!N8),'исходный '!N8,IF('исходный '!N8=1,"",MIN('исходный '!N8,ROUND('исходный '!N8*(INDEX('норма часов'!$A$12:$K$31,MATCH(TEXT($M$10,"ММММ"),'норма часов'!$A$12:$A$31,0),7))/('исходный '!$AR8-SUMIF('исходный '!$D8:$AH8,1)),2)))),IF(VLOOKUP($B11,приказы!$B$11:$C$49,2,0)=7,IFERROR(IF(ISERR(--'исходный '!N8),'исходный '!N8,IF(OR(WEEKDAY(N$10)=1,SUMPRODUCT(N(N$10=праздники))&gt;0),"В",MIN(--'исходный '!N8,IF(WEEKDAY(N$9)=7,5,7)+MIN(2,MAX(,12-SUMIF($C11:M11,"&gt;"&amp;8)+COUNTIF($C11:M11,"&gt;"&amp;8)*IF(WEEKDAY(N$9)=7,5,7)))))),),IF(VLOOKUP($B11,приказы!$B$11:$C$49,2,0)=8,IFERROR(IF(ISERR(--'исходный '!N8),'исходный '!N8,IF(OR(AND(WEEKDAY(N$10,2)&gt;5,SUMPRODUCT(N(N$10=Перенос_С))=0),SUMPRODUCT((N$10=праздники)+(N$10=Перенос_На))&gt;0),"В",MIN(--'исходный '!N8,8+MIN(2,MAX(,12-SUMIF($C11:M11,"&gt;"&amp;8)+COUNTIF($C11:M11,"&gt;"&amp;8)*8))))),),"")))</f>
        <v>9</v>
      </c>
      <c r="O11" s="105">
        <f>IF(VLOOKUP($B11,приказы!$B$11:$C$49,2,0)="сменный",IF(ISERR(--'исходный '!O8),'исходный '!O8,IF('исходный '!O8=1,"",MIN('исходный '!O8,ROUND('исходный '!O8*(INDEX('норма часов'!$A$12:$K$31,MATCH(TEXT($M$10,"ММММ"),'норма часов'!$A$12:$A$31,0),7))/('исходный '!$AR8-SUMIF('исходный '!$D8:$AH8,1)),2)))),IF(VLOOKUP($B11,приказы!$B$11:$C$49,2,0)=7,IFERROR(IF(ISERR(--'исходный '!O8),'исходный '!O8,IF(OR(WEEKDAY(O$10)=1,SUMPRODUCT(N(O$10=праздники))&gt;0),"В",MIN(--'исходный '!O8,IF(WEEKDAY(O$9)=7,5,7)+MIN(2,MAX(,12-SUMIF($C11:N11,"&gt;"&amp;8)+COUNTIF($C11:N11,"&gt;"&amp;8)*IF(WEEKDAY(O$9)=7,5,7)))))),),IF(VLOOKUP($B11,приказы!$B$11:$C$49,2,0)=8,IFERROR(IF(ISERR(--'исходный '!O8),'исходный '!O8,IF(OR(AND(WEEKDAY(O$10,2)&gt;5,SUMPRODUCT(N(O$10=Перенос_С))=0),SUMPRODUCT((O$10=праздники)+(O$10=Перенос_На))&gt;0),"В",MIN(--'исходный '!O8,8+MIN(2,MAX(,12-SUMIF($C11:N11,"&gt;"&amp;8)+COUNTIF($C11:N11,"&gt;"&amp;8)*8))))),),"")))</f>
        <v>8</v>
      </c>
      <c r="P11" s="105">
        <f>IF(VLOOKUP($B11,приказы!$B$11:$C$49,2,0)="сменный",IF(ISERR(--'исходный '!P8),'исходный '!P8,IF('исходный '!P8=1,"",MIN('исходный '!P8,ROUND('исходный '!P8*(INDEX('норма часов'!$A$12:$K$31,MATCH(TEXT($M$10,"ММММ"),'норма часов'!$A$12:$A$31,0),7))/('исходный '!$AR8-SUMIF('исходный '!$D8:$AH8,1)),2)))),IF(VLOOKUP($B11,приказы!$B$11:$C$49,2,0)=7,IFERROR(IF(ISERR(--'исходный '!P8),'исходный '!P8,IF(OR(WEEKDAY(P$10)=1,SUMPRODUCT(N(P$10=праздники))&gt;0),"В",MIN(--'исходный '!P8,IF(WEEKDAY(P$9)=7,5,7)+MIN(2,MAX(,12-SUMIF($C11:O11,"&gt;"&amp;8)+COUNTIF($C11:O11,"&gt;"&amp;8)*IF(WEEKDAY(P$9)=7,5,7)))))),),IF(VLOOKUP($B11,приказы!$B$11:$C$49,2,0)=8,IFERROR(IF(ISERR(--'исходный '!P8),'исходный '!P8,IF(OR(AND(WEEKDAY(P$10,2)&gt;5,SUMPRODUCT(N(P$10=Перенос_С))=0),SUMPRODUCT((P$10=праздники)+(P$10=Перенос_На))&gt;0),"В",MIN(--'исходный '!P8,8+MIN(2,MAX(,12-SUMIF($C11:O11,"&gt;"&amp;8)+COUNTIF($C11:O11,"&gt;"&amp;8)*8))))),),"")))</f>
        <v>8</v>
      </c>
      <c r="Q11" s="105">
        <f>IF(VLOOKUP($B11,приказы!$B$11:$C$49,2,0)="сменный",IF(ISERR(--'исходный '!Q8),'исходный '!Q8,IF('исходный '!Q8=1,"",MIN('исходный '!Q8,ROUND('исходный '!Q8*(INDEX('норма часов'!$A$12:$K$31,MATCH(TEXT($M$10,"ММММ"),'норма часов'!$A$12:$A$31,0),7))/('исходный '!$AR8-SUMIF('исходный '!$D8:$AH8,1)),2)))),IF(VLOOKUP($B11,приказы!$B$11:$C$49,2,0)=7,IFERROR(IF(ISERR(--'исходный '!Q8),'исходный '!Q8,IF(OR(WEEKDAY(Q$10)=1,SUMPRODUCT(N(Q$10=праздники))&gt;0),"В",MIN(--'исходный '!Q8,IF(WEEKDAY(Q$9)=7,5,7)+MIN(2,MAX(,12-SUMIF($C11:P11,"&gt;"&amp;8)+COUNTIF($C11:P11,"&gt;"&amp;8)*IF(WEEKDAY(Q$9)=7,5,7)))))),),IF(VLOOKUP($B11,приказы!$B$11:$C$49,2,0)=8,IFERROR(IF(ISERR(--'исходный '!Q8),'исходный '!Q8,IF(OR(AND(WEEKDAY(Q$10,2)&gt;5,SUMPRODUCT(N(Q$10=Перенос_С))=0),SUMPRODUCT((Q$10=праздники)+(Q$10=Перенос_На))&gt;0),"В",MIN(--'исходный '!Q8,8+MIN(2,MAX(,12-SUMIF($C11:P11,"&gt;"&amp;8)+COUNTIF($C11:P11,"&gt;"&amp;8)*8))))),),"")))</f>
        <v>8</v>
      </c>
      <c r="R11" s="105" t="str">
        <f>IF(VLOOKUP($B11,приказы!$B$11:$C$49,2,0)="сменный",IF(ISERR(--'исходный '!R8),'исходный '!R8,IF('исходный '!R8=1,"",MIN('исходный '!R8,ROUND('исходный '!R8*(INDEX('норма часов'!$A$12:$K$31,MATCH(TEXT($M$10,"ММММ"),'норма часов'!$A$12:$A$31,0),7))/('исходный '!$AR8-SUMIF('исходный '!$D8:$AH8,1)),2)))),IF(VLOOKUP($B11,приказы!$B$11:$C$49,2,0)=7,IFERROR(IF(ISERR(--'исходный '!R8),'исходный '!R8,IF(OR(WEEKDAY(R$10)=1,SUMPRODUCT(N(R$10=праздники))&gt;0),"В",MIN(--'исходный '!R8,IF(WEEKDAY(R$9)=7,5,7)+MIN(2,MAX(,12-SUMIF($C11:Q11,"&gt;"&amp;8)+COUNTIF($C11:Q11,"&gt;"&amp;8)*IF(WEEKDAY(R$9)=7,5,7)))))),),IF(VLOOKUP($B11,приказы!$B$11:$C$49,2,0)=8,IFERROR(IF(ISERR(--'исходный '!R8),'исходный '!R8,IF(OR(AND(WEEKDAY(R$10,2)&gt;5,SUMPRODUCT(N(R$10=Перенос_С))=0),SUMPRODUCT((R$10=праздники)+(R$10=Перенос_На))&gt;0),"В",MIN(--'исходный '!R8,8+MIN(2,MAX(,12-SUMIF($C11:Q11,"&gt;"&amp;8)+COUNTIF($C11:Q11,"&gt;"&amp;8)*8))))),),"")))</f>
        <v>в</v>
      </c>
      <c r="S11" s="105" t="str">
        <f>IF(VLOOKUP($B11,приказы!$B$11:$C$49,2,0)="сменный",IF(ISERR(--'исходный '!S8),'исходный '!S8,IF('исходный '!S8=1,"",MIN('исходный '!S8,ROUND('исходный '!S8*(INDEX('норма часов'!$A$12:$K$31,MATCH(TEXT($M$10,"ММММ"),'норма часов'!$A$12:$A$31,0),7))/('исходный '!$AR8-SUMIF('исходный '!$D8:$AH8,1)),2)))),IF(VLOOKUP($B11,приказы!$B$11:$C$49,2,0)=7,IFERROR(IF(ISERR(--'исходный '!S8),'исходный '!S8,IF(OR(WEEKDAY(S$10)=1,SUMPRODUCT(N(S$10=праздники))&gt;0),"В",MIN(--'исходный '!S8,IF(WEEKDAY(S$9)=7,5,7)+MIN(2,MAX(,12-SUMIF($C11:R11,"&gt;"&amp;8)+COUNTIF($C11:R11,"&gt;"&amp;8)*IF(WEEKDAY(S$9)=7,5,7)))))),),IF(VLOOKUP($B11,приказы!$B$11:$C$49,2,0)=8,IFERROR(IF(ISERR(--'исходный '!S8),'исходный '!S8,IF(OR(AND(WEEKDAY(S$10,2)&gt;5,SUMPRODUCT(N(S$10=Перенос_С))=0),SUMPRODUCT((S$10=праздники)+(S$10=Перенос_На))&gt;0),"В",MIN(--'исходный '!S8,8+MIN(2,MAX(,12-SUMIF($C11:R11,"&gt;"&amp;8)+COUNTIF($C11:R11,"&gt;"&amp;8)*8))))),),"")))</f>
        <v>в</v>
      </c>
      <c r="T11" s="105">
        <f>IF(VLOOKUP($B11,приказы!$B$11:$C$49,2,0)="сменный",IF(ISERR(--'исходный '!T8),'исходный '!T8,IF('исходный '!T8=1,"",MIN('исходный '!T8,ROUND('исходный '!T8*(INDEX('норма часов'!$A$12:$K$31,MATCH(TEXT($M$10,"ММММ"),'норма часов'!$A$12:$A$31,0),7))/('исходный '!$AR8-SUMIF('исходный '!$D8:$AH8,1)),2)))),IF(VLOOKUP($B11,приказы!$B$11:$C$49,2,0)=7,IFERROR(IF(ISERR(--'исходный '!T8),'исходный '!T8,IF(OR(WEEKDAY(T$10)=1,SUMPRODUCT(N(T$10=праздники))&gt;0),"В",MIN(--'исходный '!T8,IF(WEEKDAY(T$9)=7,5,7)+MIN(2,MAX(,12-SUMIF($C11:S11,"&gt;"&amp;8)+COUNTIF($C11:S11,"&gt;"&amp;8)*IF(WEEKDAY(T$9)=7,5,7)))))),),IF(VLOOKUP($B11,приказы!$B$11:$C$49,2,0)=8,IFERROR(IF(ISERR(--'исходный '!T8),'исходный '!T8,IF(OR(AND(WEEKDAY(T$10,2)&gt;5,SUMPRODUCT(N(T$10=Перенос_С))=0),SUMPRODUCT((T$10=праздники)+(T$10=Перенос_На))&gt;0),"В",MIN(--'исходный '!T8,8+MIN(2,MAX(,12-SUMIF($C11:S11,"&gt;"&amp;8)+COUNTIF($C11:S11,"&gt;"&amp;8)*8))))),),"")))</f>
        <v>8</v>
      </c>
      <c r="U11" s="105">
        <f>IF(VLOOKUP($B11,приказы!$B$11:$C$49,2,0)="сменный",IF(ISERR(--'исходный '!U8),'исходный '!U8,IF('исходный '!U8=1,"",MIN('исходный '!U8,ROUND('исходный '!U8*(INDEX('норма часов'!$A$12:$K$31,MATCH(TEXT($M$10,"ММММ"),'норма часов'!$A$12:$A$31,0),7))/('исходный '!$AR8-SUMIF('исходный '!$D8:$AH8,1)),2)))),IF(VLOOKUP($B11,приказы!$B$11:$C$49,2,0)=7,IFERROR(IF(ISERR(--'исходный '!U8),'исходный '!U8,IF(OR(WEEKDAY(U$10)=1,SUMPRODUCT(N(U$10=праздники))&gt;0),"В",MIN(--'исходный '!U8,IF(WEEKDAY(U$9)=7,5,7)+MIN(2,MAX(,12-SUMIF($C11:T11,"&gt;"&amp;8)+COUNTIF($C11:T11,"&gt;"&amp;8)*IF(WEEKDAY(U$9)=7,5,7)))))),),IF(VLOOKUP($B11,приказы!$B$11:$C$49,2,0)=8,IFERROR(IF(ISERR(--'исходный '!U8),'исходный '!U8,IF(OR(AND(WEEKDAY(U$10,2)&gt;5,SUMPRODUCT(N(U$10=Перенос_С))=0),SUMPRODUCT((U$10=праздники)+(U$10=Перенос_На))&gt;0),"В",MIN(--'исходный '!U8,8+MIN(2,MAX(,12-SUMIF($C11:T11,"&gt;"&amp;8)+COUNTIF($C11:T11,"&gt;"&amp;8)*8))))),),"")))</f>
        <v>8</v>
      </c>
      <c r="V11" s="105">
        <f>IF(VLOOKUP($B11,приказы!$B$11:$C$49,2,0)="сменный",IF(ISERR(--'исходный '!V8),'исходный '!V8,IF('исходный '!V8=1,"",MIN('исходный '!V8,ROUND('исходный '!V8*(INDEX('норма часов'!$A$12:$K$31,MATCH(TEXT($M$10,"ММММ"),'норма часов'!$A$12:$A$31,0),7))/('исходный '!$AR8-SUMIF('исходный '!$D8:$AH8,1)),2)))),IF(VLOOKUP($B11,приказы!$B$11:$C$49,2,0)=7,IFERROR(IF(ISERR(--'исходный '!V8),'исходный '!V8,IF(OR(WEEKDAY(V$10)=1,SUMPRODUCT(N(V$10=праздники))&gt;0),"В",MIN(--'исходный '!V8,IF(WEEKDAY(V$9)=7,5,7)+MIN(2,MAX(,12-SUMIF($C11:U11,"&gt;"&amp;8)+COUNTIF($C11:U11,"&gt;"&amp;8)*IF(WEEKDAY(V$9)=7,5,7)))))),),IF(VLOOKUP($B11,приказы!$B$11:$C$49,2,0)=8,IFERROR(IF(ISERR(--'исходный '!V8),'исходный '!V8,IF(OR(AND(WEEKDAY(V$10,2)&gt;5,SUMPRODUCT(N(V$10=Перенос_С))=0),SUMPRODUCT((V$10=праздники)+(V$10=Перенос_На))&gt;0),"В",MIN(--'исходный '!V8,8+MIN(2,MAX(,12-SUMIF($C11:U11,"&gt;"&amp;8)+COUNTIF($C11:U11,"&gt;"&amp;8)*8))))),),"")))</f>
        <v>8</v>
      </c>
      <c r="W11" s="105">
        <f>IF(VLOOKUP($B11,приказы!$B$11:$C$49,2,0)="сменный",IF(ISERR(--'исходный '!W8),'исходный '!W8,IF('исходный '!W8=1,"",MIN('исходный '!W8,ROUND('исходный '!W8*(INDEX('норма часов'!$A$12:$K$31,MATCH(TEXT($M$10,"ММММ"),'норма часов'!$A$12:$A$31,0),7))/('исходный '!$AR8-SUMIF('исходный '!$D8:$AH8,1)),2)))),IF(VLOOKUP($B11,приказы!$B$11:$C$49,2,0)=7,IFERROR(IF(ISERR(--'исходный '!W8),'исходный '!W8,IF(OR(WEEKDAY(W$10)=1,SUMPRODUCT(N(W$10=праздники))&gt;0),"В",MIN(--'исходный '!W8,IF(WEEKDAY(W$9)=7,5,7)+MIN(2,MAX(,12-SUMIF($C11:V11,"&gt;"&amp;8)+COUNTIF($C11:V11,"&gt;"&amp;8)*IF(WEEKDAY(W$9)=7,5,7)))))),),IF(VLOOKUP($B11,приказы!$B$11:$C$49,2,0)=8,IFERROR(IF(ISERR(--'исходный '!W8),'исходный '!W8,IF(OR(AND(WEEKDAY(W$10,2)&gt;5,SUMPRODUCT(N(W$10=Перенос_С))=0),SUMPRODUCT((W$10=праздники)+(W$10=Перенос_На))&gt;0),"В",MIN(--'исходный '!W8,8+MIN(2,MAX(,12-SUMIF($C11:V11,"&gt;"&amp;8)+COUNTIF($C11:V11,"&gt;"&amp;8)*8))))),),"")))</f>
        <v>8</v>
      </c>
      <c r="X11" s="105">
        <f>IF(VLOOKUP($B11,приказы!$B$11:$C$49,2,0)="сменный",IF(ISERR(--'исходный '!X8),'исходный '!X8,IF('исходный '!X8=1,"",MIN('исходный '!X8,ROUND('исходный '!X8*(INDEX('норма часов'!$A$12:$K$31,MATCH(TEXT($M$10,"ММММ"),'норма часов'!$A$12:$A$31,0),7))/('исходный '!$AR8-SUMIF('исходный '!$D8:$AH8,1)),2)))),IF(VLOOKUP($B11,приказы!$B$11:$C$49,2,0)=7,IFERROR(IF(ISERR(--'исходный '!X8),'исходный '!X8,IF(OR(WEEKDAY(X$10)=1,SUMPRODUCT(N(X$10=праздники))&gt;0),"В",MIN(--'исходный '!X8,IF(WEEKDAY(X$9)=7,5,7)+MIN(2,MAX(,12-SUMIF($C11:W11,"&gt;"&amp;8)+COUNTIF($C11:W11,"&gt;"&amp;8)*IF(WEEKDAY(X$9)=7,5,7)))))),),IF(VLOOKUP($B11,приказы!$B$11:$C$49,2,0)=8,IFERROR(IF(ISERR(--'исходный '!X8),'исходный '!X8,IF(OR(AND(WEEKDAY(X$10,2)&gt;5,SUMPRODUCT(N(X$10=Перенос_С))=0),SUMPRODUCT((X$10=праздники)+(X$10=Перенос_На))&gt;0),"В",MIN(--'исходный '!X8,8+MIN(2,MAX(,12-SUMIF($C11:W11,"&gt;"&amp;8)+COUNTIF($C11:W11,"&gt;"&amp;8)*8))))),),"")))</f>
        <v>8</v>
      </c>
      <c r="Y11" s="105" t="str">
        <f>IF(VLOOKUP($B11,приказы!$B$11:$C$49,2,0)="сменный",IF(ISERR(--'исходный '!Y8),'исходный '!Y8,IF('исходный '!Y8=1,"",MIN('исходный '!Y8,ROUND('исходный '!Y8*(INDEX('норма часов'!$A$12:$K$31,MATCH(TEXT($M$10,"ММММ"),'норма часов'!$A$12:$A$31,0),7))/('исходный '!$AR8-SUMIF('исходный '!$D8:$AH8,1)),2)))),IF(VLOOKUP($B11,приказы!$B$11:$C$49,2,0)=7,IFERROR(IF(ISERR(--'исходный '!Y8),'исходный '!Y8,IF(OR(WEEKDAY(Y$10)=1,SUMPRODUCT(N(Y$10=праздники))&gt;0),"В",MIN(--'исходный '!Y8,IF(WEEKDAY(Y$9)=7,5,7)+MIN(2,MAX(,12-SUMIF($C11:X11,"&gt;"&amp;8)+COUNTIF($C11:X11,"&gt;"&amp;8)*IF(WEEKDAY(Y$9)=7,5,7)))))),),IF(VLOOKUP($B11,приказы!$B$11:$C$49,2,0)=8,IFERROR(IF(ISERR(--'исходный '!Y8),'исходный '!Y8,IF(OR(AND(WEEKDAY(Y$10,2)&gt;5,SUMPRODUCT(N(Y$10=Перенос_С))=0),SUMPRODUCT((Y$10=праздники)+(Y$10=Перенос_На))&gt;0),"В",MIN(--'исходный '!Y8,8+MIN(2,MAX(,12-SUMIF($C11:X11,"&gt;"&amp;8)+COUNTIF($C11:X11,"&gt;"&amp;8)*8))))),),"")))</f>
        <v>в</v>
      </c>
      <c r="Z11" s="105" t="str">
        <f>IF(VLOOKUP($B11,приказы!$B$11:$C$49,2,0)="сменный",IF(ISERR(--'исходный '!Z8),'исходный '!Z8,IF('исходный '!Z8=1,"",MIN('исходный '!Z8,ROUND('исходный '!Z8*(INDEX('норма часов'!$A$12:$K$31,MATCH(TEXT($M$10,"ММММ"),'норма часов'!$A$12:$A$31,0),7))/('исходный '!$AR8-SUMIF('исходный '!$D8:$AH8,1)),2)))),IF(VLOOKUP($B11,приказы!$B$11:$C$49,2,0)=7,IFERROR(IF(ISERR(--'исходный '!Z8),'исходный '!Z8,IF(OR(WEEKDAY(Z$10)=1,SUMPRODUCT(N(Z$10=праздники))&gt;0),"В",MIN(--'исходный '!Z8,IF(WEEKDAY(Z$9)=7,5,7)+MIN(2,MAX(,12-SUMIF($C11:Y11,"&gt;"&amp;8)+COUNTIF($C11:Y11,"&gt;"&amp;8)*IF(WEEKDAY(Z$9)=7,5,7)))))),),IF(VLOOKUP($B11,приказы!$B$11:$C$49,2,0)=8,IFERROR(IF(ISERR(--'исходный '!Z8),'исходный '!Z8,IF(OR(AND(WEEKDAY(Z$10,2)&gt;5,SUMPRODUCT(N(Z$10=Перенос_С))=0),SUMPRODUCT((Z$10=праздники)+(Z$10=Перенос_На))&gt;0),"В",MIN(--'исходный '!Z8,8+MIN(2,MAX(,12-SUMIF($C11:Y11,"&gt;"&amp;8)+COUNTIF($C11:Y11,"&gt;"&amp;8)*8))))),),"")))</f>
        <v>в</v>
      </c>
      <c r="AA11" s="105">
        <f>IF(VLOOKUP($B11,приказы!$B$11:$C$49,2,0)="сменный",IF(ISERR(--'исходный '!AA8),'исходный '!AA8,IF('исходный '!AA8=1,"",MIN('исходный '!AA8,ROUND('исходный '!AA8*(INDEX('норма часов'!$A$12:$K$31,MATCH(TEXT($M$10,"ММММ"),'норма часов'!$A$12:$A$31,0),7))/('исходный '!$AR8-SUMIF('исходный '!$D8:$AH8,1)),2)))),IF(VLOOKUP($B11,приказы!$B$11:$C$49,2,0)=7,IFERROR(IF(ISERR(--'исходный '!AA8),'исходный '!AA8,IF(OR(WEEKDAY(AA$10)=1,SUMPRODUCT(N(AA$10=праздники))&gt;0),"В",MIN(--'исходный '!AA8,IF(WEEKDAY(AA$9)=7,5,7)+MIN(2,MAX(,12-SUMIF($C11:Z11,"&gt;"&amp;8)+COUNTIF($C11:Z11,"&gt;"&amp;8)*IF(WEEKDAY(AA$9)=7,5,7)))))),),IF(VLOOKUP($B11,приказы!$B$11:$C$49,2,0)=8,IFERROR(IF(ISERR(--'исходный '!AA8),'исходный '!AA8,IF(OR(AND(WEEKDAY(AA$10,2)&gt;5,SUMPRODUCT(N(AA$10=Перенос_С))=0),SUMPRODUCT((AA$10=праздники)+(AA$10=Перенос_На))&gt;0),"В",MIN(--'исходный '!AA8,8+MIN(2,MAX(,12-SUMIF($C11:Z11,"&gt;"&amp;8)+COUNTIF($C11:Z11,"&gt;"&amp;8)*8))))),),"")))</f>
        <v>8</v>
      </c>
      <c r="AB11" s="105">
        <f>IF(VLOOKUP($B11,приказы!$B$11:$C$49,2,0)="сменный",IF(ISERR(--'исходный '!AB8),'исходный '!AB8,IF('исходный '!AB8=1,"",MIN('исходный '!AB8,ROUND('исходный '!AB8*(INDEX('норма часов'!$A$12:$K$31,MATCH(TEXT($M$10,"ММММ"),'норма часов'!$A$12:$A$31,0),7))/('исходный '!$AR8-SUMIF('исходный '!$D8:$AH8,1)),2)))),IF(VLOOKUP($B11,приказы!$B$11:$C$49,2,0)=7,IFERROR(IF(ISERR(--'исходный '!AB8),'исходный '!AB8,IF(OR(WEEKDAY(AB$10)=1,SUMPRODUCT(N(AB$10=праздники))&gt;0),"В",MIN(--'исходный '!AB8,IF(WEEKDAY(AB$9)=7,5,7)+MIN(2,MAX(,12-SUMIF($C11:AA11,"&gt;"&amp;8)+COUNTIF($C11:AA11,"&gt;"&amp;8)*IF(WEEKDAY(AB$9)=7,5,7)))))),),IF(VLOOKUP($B11,приказы!$B$11:$C$49,2,0)=8,IFERROR(IF(ISERR(--'исходный '!AB8),'исходный '!AB8,IF(OR(AND(WEEKDAY(AB$10,2)&gt;5,SUMPRODUCT(N(AB$10=Перенос_С))=0),SUMPRODUCT((AB$10=праздники)+(AB$10=Перенос_На))&gt;0),"В",MIN(--'исходный '!AB8,8+MIN(2,MAX(,12-SUMIF($C11:AA11,"&gt;"&amp;8)+COUNTIF($C11:AA11,"&gt;"&amp;8)*8))))),),"")))</f>
        <v>8</v>
      </c>
      <c r="AC11" s="105">
        <f>IF(VLOOKUP($B11,приказы!$B$11:$C$49,2,0)="сменный",IF(ISERR(--'исходный '!AC8),'исходный '!AC8,IF('исходный '!AC8=1,"",MIN('исходный '!AC8,ROUND('исходный '!AC8*(INDEX('норма часов'!$A$12:$K$31,MATCH(TEXT($M$10,"ММММ"),'норма часов'!$A$12:$A$31,0),7))/('исходный '!$AR8-SUMIF('исходный '!$D8:$AH8,1)),2)))),IF(VLOOKUP($B11,приказы!$B$11:$C$49,2,0)=7,IFERROR(IF(ISERR(--'исходный '!AC8),'исходный '!AC8,IF(OR(WEEKDAY(AC$10)=1,SUMPRODUCT(N(AC$10=праздники))&gt;0),"В",MIN(--'исходный '!AC8,IF(WEEKDAY(AC$9)=7,5,7)+MIN(2,MAX(,12-SUMIF($C11:AB11,"&gt;"&amp;8)+COUNTIF($C11:AB11,"&gt;"&amp;8)*IF(WEEKDAY(AC$9)=7,5,7)))))),),IF(VLOOKUP($B11,приказы!$B$11:$C$49,2,0)=8,IFERROR(IF(ISERR(--'исходный '!AC8),'исходный '!AC8,IF(OR(AND(WEEKDAY(AC$10,2)&gt;5,SUMPRODUCT(N(AC$10=Перенос_С))=0),SUMPRODUCT((AC$10=праздники)+(AC$10=Перенос_На))&gt;0),"В",MIN(--'исходный '!AC8,8+MIN(2,MAX(,12-SUMIF($C11:AB11,"&gt;"&amp;8)+COUNTIF($C11:AB11,"&gt;"&amp;8)*8))))),),"")))</f>
        <v>8</v>
      </c>
      <c r="AD11" s="105">
        <f>IF(VLOOKUP($B11,приказы!$B$11:$C$49,2,0)="сменный",IF(ISERR(--'исходный '!AD8),'исходный '!AD8,IF('исходный '!AD8=1,"",MIN('исходный '!AD8,ROUND('исходный '!AD8*(INDEX('норма часов'!$A$12:$K$31,MATCH(TEXT($M$10,"ММММ"),'норма часов'!$A$12:$A$31,0),7))/('исходный '!$AR8-SUMIF('исходный '!$D8:$AH8,1)),2)))),IF(VLOOKUP($B11,приказы!$B$11:$C$49,2,0)=7,IFERROR(IF(ISERR(--'исходный '!AD8),'исходный '!AD8,IF(OR(WEEKDAY(AD$10)=1,SUMPRODUCT(N(AD$10=праздники))&gt;0),"В",MIN(--'исходный '!AD8,IF(WEEKDAY(AD$9)=7,5,7)+MIN(2,MAX(,12-SUMIF($C11:AC11,"&gt;"&amp;8)+COUNTIF($C11:AC11,"&gt;"&amp;8)*IF(WEEKDAY(AD$9)=7,5,7)))))),),IF(VLOOKUP($B11,приказы!$B$11:$C$49,2,0)=8,IFERROR(IF(ISERR(--'исходный '!AD8),'исходный '!AD8,IF(OR(AND(WEEKDAY(AD$10,2)&gt;5,SUMPRODUCT(N(AD$10=Перенос_С))=0),SUMPRODUCT((AD$10=праздники)+(AD$10=Перенос_На))&gt;0),"В",MIN(--'исходный '!AD8,8+MIN(2,MAX(,12-SUMIF($C11:AC11,"&gt;"&amp;8)+COUNTIF($C11:AC11,"&gt;"&amp;8)*8))))),),"")))</f>
        <v>8</v>
      </c>
      <c r="AE11" s="105">
        <f>IF(VLOOKUP($B11,приказы!$B$11:$C$49,2,0)="сменный",IF(ISERR(--'исходный '!AE8),'исходный '!AE8,IF('исходный '!AE8=1,"",MIN('исходный '!AE8,ROUND('исходный '!AE8*(INDEX('норма часов'!$A$12:$K$31,MATCH(TEXT($M$10,"ММММ"),'норма часов'!$A$12:$A$31,0),7))/('исходный '!$AR8-SUMIF('исходный '!$D8:$AH8,1)),2)))),IF(VLOOKUP($B11,приказы!$B$11:$C$49,2,0)=7,IFERROR(IF(ISERR(--'исходный '!AE8),'исходный '!AE8,IF(OR(WEEKDAY(AE$10)=1,SUMPRODUCT(N(AE$10=праздники))&gt;0),"В",MIN(--'исходный '!AE8,IF(WEEKDAY(AE$9)=7,5,7)+MIN(2,MAX(,12-SUMIF($C11:AD11,"&gt;"&amp;8)+COUNTIF($C11:AD11,"&gt;"&amp;8)*IF(WEEKDAY(AE$9)=7,5,7)))))),),IF(VLOOKUP($B11,приказы!$B$11:$C$49,2,0)=8,IFERROR(IF(ISERR(--'исходный '!AE8),'исходный '!AE8,IF(OR(AND(WEEKDAY(AE$10,2)&gt;5,SUMPRODUCT(N(AE$10=Перенос_С))=0),SUMPRODUCT((AE$10=праздники)+(AE$10=Перенос_На))&gt;0),"В",MIN(--'исходный '!AE8,8+MIN(2,MAX(,12-SUMIF($C11:AD11,"&gt;"&amp;8)+COUNTIF($C11:AD11,"&gt;"&amp;8)*8))))),),"")))</f>
        <v>8</v>
      </c>
      <c r="AF11" s="105" t="str">
        <f>IF(VLOOKUP($B11,приказы!$B$11:$C$49,2,0)="сменный",IF(ISERR(--'исходный '!AF8),'исходный '!AF8,IF('исходный '!AF8=1,"",MIN('исходный '!AF8,ROUND('исходный '!AF8*(INDEX('норма часов'!$A$12:$K$31,MATCH(TEXT($M$10,"ММММ"),'норма часов'!$A$12:$A$31,0),7))/('исходный '!$AR8-SUMIF('исходный '!$D8:$AH8,1)),2)))),IF(VLOOKUP($B11,приказы!$B$11:$C$49,2,0)=7,IFERROR(IF(ISERR(--'исходный '!AF8),'исходный '!AF8,IF(OR(WEEKDAY(AF$10)=1,SUMPRODUCT(N(AF$10=праздники))&gt;0),"В",MIN(--'исходный '!AF8,IF(WEEKDAY(AF$9)=7,5,7)+MIN(2,MAX(,12-SUMIF($C11:AE11,"&gt;"&amp;8)+COUNTIF($C11:AE11,"&gt;"&amp;8)*IF(WEEKDAY(AF$9)=7,5,7)))))),),IF(VLOOKUP($B11,приказы!$B$11:$C$49,2,0)=8,IFERROR(IF(ISERR(--'исходный '!AF8),'исходный '!AF8,IF(OR(AND(WEEKDAY(AF$10,2)&gt;5,SUMPRODUCT(N(AF$10=Перенос_С))=0),SUMPRODUCT((AF$10=праздники)+(AF$10=Перенос_На))&gt;0),"В",MIN(--'исходный '!AF8,8+MIN(2,MAX(,12-SUMIF($C11:AE11,"&gt;"&amp;8)+COUNTIF($C11:AE11,"&gt;"&amp;8)*8))))),),"")))</f>
        <v>в</v>
      </c>
      <c r="AG11" s="105" t="str">
        <f>IF(VLOOKUP($B11,приказы!$B$11:$C$49,2,0)="сменный",IF(ISERR(--'исходный '!AG8),'исходный '!AG8,IF('исходный '!AG8=1,"",MIN('исходный '!AG8,ROUND('исходный '!AG8*(INDEX('норма часов'!$A$12:$K$31,MATCH(TEXT($M$10,"ММММ"),'норма часов'!$A$12:$A$31,0),7))/('исходный '!$AR8-SUMIF('исходный '!$D8:$AH8,1)),2)))),IF(VLOOKUP($B11,приказы!$B$11:$C$49,2,0)=7,IFERROR(IF(ISERR(--'исходный '!AG8),'исходный '!AG8,IF(OR(WEEKDAY(AG$10)=1,SUMPRODUCT(N(AG$10=праздники))&gt;0),"В",MIN(--'исходный '!AG8,IF(WEEKDAY(AG$9)=7,5,7)+MIN(2,MAX(,12-SUMIF($C11:AF11,"&gt;"&amp;8)+COUNTIF($C11:AF11,"&gt;"&amp;8)*IF(WEEKDAY(AG$9)=7,5,7)))))),),IF(VLOOKUP($B11,приказы!$B$11:$C$49,2,0)=8,IFERROR(IF(ISERR(--'исходный '!AG8),'исходный '!AG8,IF(OR(AND(WEEKDAY(AG$10,2)&gt;5,SUMPRODUCT(N(AG$10=Перенос_С))=0),SUMPRODUCT((AG$10=праздники)+(AG$10=Перенос_На))&gt;0),"В",MIN(--'исходный '!AG8,8+MIN(2,MAX(,12-SUMIF($C11:AF11,"&gt;"&amp;8)+COUNTIF($C11:AF11,"&gt;"&amp;8)*8))))),),"")))</f>
        <v>в</v>
      </c>
      <c r="AH11" s="169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0</v>
      </c>
      <c r="AI11" s="78">
        <f>COUNTIF(D11:AH11,"&gt;0")</f>
        <v>20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10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172</v>
      </c>
      <c r="AS11" s="9"/>
      <c r="AT11" s="8">
        <f>'исходный '!AT8</f>
        <v>0</v>
      </c>
      <c r="AU11" s="8">
        <f>'исходный '!AU8</f>
        <v>0</v>
      </c>
    </row>
    <row r="12" spans="1:47" ht="12.75" x14ac:dyDescent="0.2">
      <c r="A12" s="25">
        <f>'исходный '!A9</f>
        <v>2</v>
      </c>
      <c r="B12" s="25" t="str">
        <f>'исходный '!B9</f>
        <v>Путинов</v>
      </c>
      <c r="C12" s="25">
        <f>'исходный '!C9</f>
        <v>0</v>
      </c>
      <c r="D12" s="105" t="str">
        <f>IF(VLOOKUP($B12,приказы!$B$11:$C$49,2,0)="сменный",IF(ISERR(--'исходный '!D9),'исходный '!D9,IF('исходный '!D9=1,"",MIN('исходный '!D9,ROUND('исходный '!D9*(INDEX('норма часов'!$A$12:$K$31,MATCH(TEXT($M$10,"ММММ"),'норма часов'!$A$12:$A$31,0),7))/('исходный '!$AR9-SUMIF('исходный '!$D9:$AH9,1)),2)))),IF(VLOOKUP($B12,приказы!$B$11:$C$49,2,0)=7,IFERROR(IF(ISERR(--'исходный '!D9),'исходный '!D9,IF(OR(WEEKDAY(D$10)=1,SUMPRODUCT(N(D$10=праздники))&gt;0),"В",MIN(--'исходный '!D9,IF(WEEKDAY(D$9)=7,5,7)+MIN(2,MAX(,12-SUMIF($C12:C12,"&gt;"&amp;8)+COUNTIF($C12:C12,"&gt;"&amp;8)*IF(WEEKDAY(D$9)=7,5,7)))))),),IF(VLOOKUP($B12,приказы!$B$11:$C$49,2,0)=8,IFERROR(IF(ISERR(--'исходный '!D9),'исходный '!D9,IF(OR(AND(WEEKDAY(D$10,2)&gt;5,SUMPRODUCT(N(D$10=Перенос_С))=0),SUMPRODUCT((D$10=праздники)+(D$10=Перенос_На))&gt;0),"В",MIN(--'исходный '!D9,8+MIN(2,MAX(,12-SUMIF($C12:C12,"&gt;"&amp;8)+COUNTIF($C12:C12,"&gt;"&amp;8)*8))))),),"")))</f>
        <v>в</v>
      </c>
      <c r="E12" s="105" t="str">
        <f>IF(VLOOKUP($B12,приказы!$B$11:$C$49,2,0)="сменный",IF(ISERR(--'исходный '!E9),'исходный '!E9,IF('исходный '!E9=1,"",MIN('исходный '!E9,ROUND('исходный '!E9*(INDEX('норма часов'!$A$12:$K$31,MATCH(TEXT($M$10,"ММММ"),'норма часов'!$A$12:$A$31,0),7))/('исходный '!$AR9-SUMIF('исходный '!$D9:$AH9,1)),2)))),IF(VLOOKUP($B12,приказы!$B$11:$C$49,2,0)=7,IFERROR(IF(ISERR(--'исходный '!E9),'исходный '!E9,IF(OR(WEEKDAY(E$10)=1,SUMPRODUCT(N(E$10=праздники))&gt;0),"В",MIN(--'исходный '!E9,IF(WEEKDAY(E$9)=7,5,7)+MIN(2,MAX(,12-SUMIF($C12:D12,"&gt;"&amp;8)+COUNTIF($C12:D12,"&gt;"&amp;8)*IF(WEEKDAY(E$9)=7,5,7)))))),),IF(VLOOKUP($B12,приказы!$B$11:$C$49,2,0)=8,IFERROR(IF(ISERR(--'исходный '!E9),'исходный '!E9,IF(OR(AND(WEEKDAY(E$10,2)&gt;5,SUMPRODUCT(N(E$10=Перенос_С))=0),SUMPRODUCT((E$10=праздники)+(E$10=Перенос_На))&gt;0),"В",MIN(--'исходный '!E9,8+MIN(2,MAX(,12-SUMIF($C12:D12,"&gt;"&amp;8)+COUNTIF($C12:D12,"&gt;"&amp;8)*8))))),),"")))</f>
        <v>в</v>
      </c>
      <c r="F12" s="105">
        <f>IF(VLOOKUP($B12,приказы!$B$11:$C$49,2,0)="сменный",IF(ISERR(--'исходный '!F9),'исходный '!F9,IF('исходный '!F9=1,"",MIN('исходный '!F9,ROUND('исходный '!F9*(INDEX('норма часов'!$A$12:$K$31,MATCH(TEXT($M$10,"ММММ"),'норма часов'!$A$12:$A$31,0),7))/('исходный '!$AR9-SUMIF('исходный '!$D9:$AH9,1)),2)))),IF(VLOOKUP($B12,приказы!$B$11:$C$49,2,0)=7,IFERROR(IF(ISERR(--'исходный '!F9),'исходный '!F9,IF(OR(WEEKDAY(F$10)=1,SUMPRODUCT(N(F$10=праздники))&gt;0),"В",MIN(--'исходный '!F9,IF(WEEKDAY(F$9)=7,5,7)+MIN(2,MAX(,12-SUMIF($C12:E12,"&gt;"&amp;8)+COUNTIF($C12:E12,"&gt;"&amp;8)*IF(WEEKDAY(F$9)=7,5,7)))))),),IF(VLOOKUP($B12,приказы!$B$11:$C$49,2,0)=8,IFERROR(IF(ISERR(--'исходный '!F9),'исходный '!F9,IF(OR(AND(WEEKDAY(F$10,2)&gt;5,SUMPRODUCT(N(F$10=Перенос_С))=0),SUMPRODUCT((F$10=праздники)+(F$10=Перенос_На))&gt;0),"В",MIN(--'исходный '!F9,8+MIN(2,MAX(,12-SUMIF($C12:E12,"&gt;"&amp;8)+COUNTIF($C12:E12,"&gt;"&amp;8)*8))))),),"")))</f>
        <v>10</v>
      </c>
      <c r="G12" s="105">
        <f>IF(VLOOKUP($B12,приказы!$B$11:$C$49,2,0)="сменный",IF(ISERR(--'исходный '!G9),'исходный '!G9,IF('исходный '!G9=1,"",MIN('исходный '!G9,ROUND('исходный '!G9*(INDEX('норма часов'!$A$12:$K$31,MATCH(TEXT($M$10,"ММММ"),'норма часов'!$A$12:$A$31,0),7))/('исходный '!$AR9-SUMIF('исходный '!$D9:$AH9,1)),2)))),IF(VLOOKUP($B12,приказы!$B$11:$C$49,2,0)=7,IFERROR(IF(ISERR(--'исходный '!G9),'исходный '!G9,IF(OR(WEEKDAY(G$10)=1,SUMPRODUCT(N(G$10=праздники))&gt;0),"В",MIN(--'исходный '!G9,IF(WEEKDAY(G$9)=7,5,7)+MIN(2,MAX(,12-SUMIF($C12:F12,"&gt;"&amp;8)+COUNTIF($C12:F12,"&gt;"&amp;8)*IF(WEEKDAY(G$9)=7,5,7)))))),),IF(VLOOKUP($B12,приказы!$B$11:$C$49,2,0)=8,IFERROR(IF(ISERR(--'исходный '!G9),'исходный '!G9,IF(OR(AND(WEEKDAY(G$10,2)&gt;5,SUMPRODUCT(N(G$10=Перенос_С))=0),SUMPRODUCT((G$10=праздники)+(G$10=Перенос_На))&gt;0),"В",MIN(--'исходный '!G9,8+MIN(2,MAX(,12-SUMIF($C12:F12,"&gt;"&amp;8)+COUNTIF($C12:F12,"&gt;"&amp;8)*8))))),),"")))</f>
        <v>10</v>
      </c>
      <c r="H12" s="105">
        <f>IF(VLOOKUP($B12,приказы!$B$11:$C$49,2,0)="сменный",IF(ISERR(--'исходный '!H9),'исходный '!H9,IF('исходный '!H9=1,"",MIN('исходный '!H9,ROUND('исходный '!H9*(INDEX('норма часов'!$A$12:$K$31,MATCH(TEXT($M$10,"ММММ"),'норма часов'!$A$12:$A$31,0),7))/('исходный '!$AR9-SUMIF('исходный '!$D9:$AH9,1)),2)))),IF(VLOOKUP($B12,приказы!$B$11:$C$49,2,0)=7,IFERROR(IF(ISERR(--'исходный '!H9),'исходный '!H9,IF(OR(WEEKDAY(H$10)=1,SUMPRODUCT(N(H$10=праздники))&gt;0),"В",MIN(--'исходный '!H9,IF(WEEKDAY(H$9)=7,5,7)+MIN(2,MAX(,12-SUMIF($C12:G12,"&gt;"&amp;8)+COUNTIF($C12:G12,"&gt;"&amp;8)*IF(WEEKDAY(H$9)=7,5,7)))))),),IF(VLOOKUP($B12,приказы!$B$11:$C$49,2,0)=8,IFERROR(IF(ISERR(--'исходный '!H9),'исходный '!H9,IF(OR(AND(WEEKDAY(H$10,2)&gt;5,SUMPRODUCT(N(H$10=Перенос_С))=0),SUMPRODUCT((H$10=праздники)+(H$10=Перенос_На))&gt;0),"В",MIN(--'исходный '!H9,8+MIN(2,MAX(,12-SUMIF($C12:G12,"&gt;"&amp;8)+COUNTIF($C12:G12,"&gt;"&amp;8)*8))))),),"")))</f>
        <v>10</v>
      </c>
      <c r="I12" s="105">
        <f>IF(VLOOKUP($B12,приказы!$B$11:$C$49,2,0)="сменный",IF(ISERR(--'исходный '!I9),'исходный '!I9,IF('исходный '!I9=1,"",MIN('исходный '!I9,ROUND('исходный '!I9*(INDEX('норма часов'!$A$12:$K$31,MATCH(TEXT($M$10,"ММММ"),'норма часов'!$A$12:$A$31,0),7))/('исходный '!$AR9-SUMIF('исходный '!$D9:$AH9,1)),2)))),IF(VLOOKUP($B12,приказы!$B$11:$C$49,2,0)=7,IFERROR(IF(ISERR(--'исходный '!I9),'исходный '!I9,IF(OR(WEEKDAY(I$10)=1,SUMPRODUCT(N(I$10=праздники))&gt;0),"В",MIN(--'исходный '!I9,IF(WEEKDAY(I$9)=7,5,7)+MIN(2,MAX(,12-SUMIF($C12:H12,"&gt;"&amp;8)+COUNTIF($C12:H12,"&gt;"&amp;8)*IF(WEEKDAY(I$9)=7,5,7)))))),),IF(VLOOKUP($B12,приказы!$B$11:$C$49,2,0)=8,IFERROR(IF(ISERR(--'исходный '!I9),'исходный '!I9,IF(OR(AND(WEEKDAY(I$10,2)&gt;5,SUMPRODUCT(N(I$10=Перенос_С))=0),SUMPRODUCT((I$10=праздники)+(I$10=Перенос_На))&gt;0),"В",MIN(--'исходный '!I9,8+MIN(2,MAX(,12-SUMIF($C12:H12,"&gt;"&amp;8)+COUNTIF($C12:H12,"&gt;"&amp;8)*8))))),),"")))</f>
        <v>10</v>
      </c>
      <c r="J12" s="105">
        <f>IF(VLOOKUP($B12,приказы!$B$11:$C$49,2,0)="сменный",IF(ISERR(--'исходный '!J9),'исходный '!J9,IF('исходный '!J9=1,"",MIN('исходный '!J9,ROUND('исходный '!J9*(INDEX('норма часов'!$A$12:$K$31,MATCH(TEXT($M$10,"ММММ"),'норма часов'!$A$12:$A$31,0),7))/('исходный '!$AR9-SUMIF('исходный '!$D9:$AH9,1)),2)))),IF(VLOOKUP($B12,приказы!$B$11:$C$49,2,0)=7,IFERROR(IF(ISERR(--'исходный '!J9),'исходный '!J9,IF(OR(WEEKDAY(J$10)=1,SUMPRODUCT(N(J$10=праздники))&gt;0),"В",MIN(--'исходный '!J9,IF(WEEKDAY(J$9)=7,5,7)+MIN(2,MAX(,12-SUMIF($C12:I12,"&gt;"&amp;8)+COUNTIF($C12:I12,"&gt;"&amp;8)*IF(WEEKDAY(J$9)=7,5,7)))))),),IF(VLOOKUP($B12,приказы!$B$11:$C$49,2,0)=8,IFERROR(IF(ISERR(--'исходный '!J9),'исходный '!J9,IF(OR(AND(WEEKDAY(J$10,2)&gt;5,SUMPRODUCT(N(J$10=Перенос_С))=0),SUMPRODUCT((J$10=праздники)+(J$10=Перенос_На))&gt;0),"В",MIN(--'исходный '!J9,8+MIN(2,MAX(,12-SUMIF($C12:I12,"&gt;"&amp;8)+COUNTIF($C12:I12,"&gt;"&amp;8)*8))))),),"")))</f>
        <v>10</v>
      </c>
      <c r="K12" s="105" t="str">
        <f>IF(VLOOKUP($B12,приказы!$B$11:$C$49,2,0)="сменный",IF(ISERR(--'исходный '!K9),'исходный '!K9,IF('исходный '!K9=1,"",MIN('исходный '!K9,ROUND('исходный '!K9*(INDEX('норма часов'!$A$12:$K$31,MATCH(TEXT($M$10,"ММММ"),'норма часов'!$A$12:$A$31,0),7))/('исходный '!$AR9-SUMIF('исходный '!$D9:$AH9,1)),2)))),IF(VLOOKUP($B12,приказы!$B$11:$C$49,2,0)=7,IFERROR(IF(ISERR(--'исходный '!K9),'исходный '!K9,IF(OR(WEEKDAY(K$10)=1,SUMPRODUCT(N(K$10=праздники))&gt;0),"В",MIN(--'исходный '!K9,IF(WEEKDAY(K$9)=7,5,7)+MIN(2,MAX(,12-SUMIF($C12:J12,"&gt;"&amp;8)+COUNTIF($C12:J12,"&gt;"&amp;8)*IF(WEEKDAY(K$9)=7,5,7)))))),),IF(VLOOKUP($B12,приказы!$B$11:$C$49,2,0)=8,IFERROR(IF(ISERR(--'исходный '!K9),'исходный '!K9,IF(OR(AND(WEEKDAY(K$10,2)&gt;5,SUMPRODUCT(N(K$10=Перенос_С))=0),SUMPRODUCT((K$10=праздники)+(K$10=Перенос_На))&gt;0),"В",MIN(--'исходный '!K9,8+MIN(2,MAX(,12-SUMIF($C12:J12,"&gt;"&amp;8)+COUNTIF($C12:J12,"&gt;"&amp;8)*8))))),),"")))</f>
        <v>в</v>
      </c>
      <c r="L12" s="105" t="str">
        <f>IF(VLOOKUP($B12,приказы!$B$11:$C$49,2,0)="сменный",IF(ISERR(--'исходный '!L9),'исходный '!L9,IF('исходный '!L9=1,"",MIN('исходный '!L9,ROUND('исходный '!L9*(INDEX('норма часов'!$A$12:$K$31,MATCH(TEXT($M$10,"ММММ"),'норма часов'!$A$12:$A$31,0),7))/('исходный '!$AR9-SUMIF('исходный '!$D9:$AH9,1)),2)))),IF(VLOOKUP($B12,приказы!$B$11:$C$49,2,0)=7,IFERROR(IF(ISERR(--'исходный '!L9),'исходный '!L9,IF(OR(WEEKDAY(L$10)=1,SUMPRODUCT(N(L$10=праздники))&gt;0),"В",MIN(--'исходный '!L9,IF(WEEKDAY(L$9)=7,5,7)+MIN(2,MAX(,12-SUMIF($C12:K12,"&gt;"&amp;8)+COUNTIF($C12:K12,"&gt;"&amp;8)*IF(WEEKDAY(L$9)=7,5,7)))))),),IF(VLOOKUP($B12,приказы!$B$11:$C$49,2,0)=8,IFERROR(IF(ISERR(--'исходный '!L9),'исходный '!L9,IF(OR(AND(WEEKDAY(L$10,2)&gt;5,SUMPRODUCT(N(L$10=Перенос_С))=0),SUMPRODUCT((L$10=праздники)+(L$10=Перенос_На))&gt;0),"В",MIN(--'исходный '!L9,8+MIN(2,MAX(,12-SUMIF($C12:K12,"&gt;"&amp;8)+COUNTIF($C12:K12,"&gt;"&amp;8)*8))))),),"")))</f>
        <v>в</v>
      </c>
      <c r="M12" s="105" t="str">
        <f>IF(VLOOKUP($B12,приказы!$B$11:$C$49,2,0)="сменный",IF(ISERR(--'исходный '!M9),'исходный '!M9,IF('исходный '!M9=1,"",MIN('исходный '!M9,ROUND('исходный '!M9*(INDEX('норма часов'!$A$12:$K$31,MATCH(TEXT($M$10,"ММММ"),'норма часов'!$A$12:$A$31,0),7))/('исходный '!$AR9-SUMIF('исходный '!$D9:$AH9,1)),2)))),IF(VLOOKUP($B12,приказы!$B$11:$C$49,2,0)=7,IFERROR(IF(ISERR(--'исходный '!M9),'исходный '!M9,IF(OR(WEEKDAY(M$10)=1,SUMPRODUCT(N(M$10=праздники))&gt;0),"В",MIN(--'исходный '!M9,IF(WEEKDAY(M$9)=7,5,7)+MIN(2,MAX(,12-SUMIF($C12:L12,"&gt;"&amp;8)+COUNTIF($C12:L12,"&gt;"&amp;8)*IF(WEEKDAY(M$9)=7,5,7)))))),),IF(VLOOKUP($B12,приказы!$B$11:$C$49,2,0)=8,IFERROR(IF(ISERR(--'исходный '!M9),'исходный '!M9,IF(OR(AND(WEEKDAY(M$10,2)&gt;5,SUMPRODUCT(N(M$10=Перенос_С))=0),SUMPRODUCT((M$10=праздники)+(M$10=Перенос_На))&gt;0),"В",MIN(--'исходный '!M9,8+MIN(2,MAX(,12-SUMIF($C12:L12,"&gt;"&amp;8)+COUNTIF($C12:L12,"&gt;"&amp;8)*8))))),),"")))</f>
        <v>Б</v>
      </c>
      <c r="N12" s="105" t="str">
        <f>IF(VLOOKUP($B12,приказы!$B$11:$C$49,2,0)="сменный",IF(ISERR(--'исходный '!N9),'исходный '!N9,IF('исходный '!N9=1,"",MIN('исходный '!N9,ROUND('исходный '!N9*(INDEX('норма часов'!$A$12:$K$31,MATCH(TEXT($M$10,"ММММ"),'норма часов'!$A$12:$A$31,0),7))/('исходный '!$AR9-SUMIF('исходный '!$D9:$AH9,1)),2)))),IF(VLOOKUP($B12,приказы!$B$11:$C$49,2,0)=7,IFERROR(IF(ISERR(--'исходный '!N9),'исходный '!N9,IF(OR(WEEKDAY(N$10)=1,SUMPRODUCT(N(N$10=праздники))&gt;0),"В",MIN(--'исходный '!N9,IF(WEEKDAY(N$9)=7,5,7)+MIN(2,MAX(,12-SUMIF($C12:M12,"&gt;"&amp;8)+COUNTIF($C12:M12,"&gt;"&amp;8)*IF(WEEKDAY(N$9)=7,5,7)))))),),IF(VLOOKUP($B12,приказы!$B$11:$C$49,2,0)=8,IFERROR(IF(ISERR(--'исходный '!N9),'исходный '!N9,IF(OR(AND(WEEKDAY(N$10,2)&gt;5,SUMPRODUCT(N(N$10=Перенос_С))=0),SUMPRODUCT((N$10=праздники)+(N$10=Перенос_На))&gt;0),"В",MIN(--'исходный '!N9,8+MIN(2,MAX(,12-SUMIF($C12:M12,"&gt;"&amp;8)+COUNTIF($C12:M12,"&gt;"&amp;8)*8))))),),"")))</f>
        <v>Б</v>
      </c>
      <c r="O12" s="105" t="str">
        <f>IF(VLOOKUP($B12,приказы!$B$11:$C$49,2,0)="сменный",IF(ISERR(--'исходный '!O9),'исходный '!O9,IF('исходный '!O9=1,"",MIN('исходный '!O9,ROUND('исходный '!O9*(INDEX('норма часов'!$A$12:$K$31,MATCH(TEXT($M$10,"ММММ"),'норма часов'!$A$12:$A$31,0),7))/('исходный '!$AR9-SUMIF('исходный '!$D9:$AH9,1)),2)))),IF(VLOOKUP($B12,приказы!$B$11:$C$49,2,0)=7,IFERROR(IF(ISERR(--'исходный '!O9),'исходный '!O9,IF(OR(WEEKDAY(O$10)=1,SUMPRODUCT(N(O$10=праздники))&gt;0),"В",MIN(--'исходный '!O9,IF(WEEKDAY(O$9)=7,5,7)+MIN(2,MAX(,12-SUMIF($C12:N12,"&gt;"&amp;8)+COUNTIF($C12:N12,"&gt;"&amp;8)*IF(WEEKDAY(O$9)=7,5,7)))))),),IF(VLOOKUP($B12,приказы!$B$11:$C$49,2,0)=8,IFERROR(IF(ISERR(--'исходный '!O9),'исходный '!O9,IF(OR(AND(WEEKDAY(O$10,2)&gt;5,SUMPRODUCT(N(O$10=Перенос_С))=0),SUMPRODUCT((O$10=праздники)+(O$10=Перенос_На))&gt;0),"В",MIN(--'исходный '!O9,8+MIN(2,MAX(,12-SUMIF($C12:N12,"&gt;"&amp;8)+COUNTIF($C12:N12,"&gt;"&amp;8)*8))))),),"")))</f>
        <v>Б</v>
      </c>
      <c r="P12" s="105">
        <f>IF(VLOOKUP($B12,приказы!$B$11:$C$49,2,0)="сменный",IF(ISERR(--'исходный '!P9),'исходный '!P9,IF('исходный '!P9=1,"",MIN('исходный '!P9,ROUND('исходный '!P9*(INDEX('норма часов'!$A$12:$K$31,MATCH(TEXT($M$10,"ММММ"),'норма часов'!$A$12:$A$31,0),7))/('исходный '!$AR9-SUMIF('исходный '!$D9:$AH9,1)),2)))),IF(VLOOKUP($B12,приказы!$B$11:$C$49,2,0)=7,IFERROR(IF(ISERR(--'исходный '!P9),'исходный '!P9,IF(OR(WEEKDAY(P$10)=1,SUMPRODUCT(N(P$10=праздники))&gt;0),"В",MIN(--'исходный '!P9,IF(WEEKDAY(P$9)=7,5,7)+MIN(2,MAX(,12-SUMIF($C12:O12,"&gt;"&amp;8)+COUNTIF($C12:O12,"&gt;"&amp;8)*IF(WEEKDAY(P$9)=7,5,7)))))),),IF(VLOOKUP($B12,приказы!$B$11:$C$49,2,0)=8,IFERROR(IF(ISERR(--'исходный '!P9),'исходный '!P9,IF(OR(AND(WEEKDAY(P$10,2)&gt;5,SUMPRODUCT(N(P$10=Перенос_С))=0),SUMPRODUCT((P$10=праздники)+(P$10=Перенос_На))&gt;0),"В",MIN(--'исходный '!P9,8+MIN(2,MAX(,12-SUMIF($C12:O12,"&gt;"&amp;8)+COUNTIF($C12:O12,"&gt;"&amp;8)*8))))),),"")))</f>
        <v>10</v>
      </c>
      <c r="Q12" s="105">
        <f>IF(VLOOKUP($B12,приказы!$B$11:$C$49,2,0)="сменный",IF(ISERR(--'исходный '!Q9),'исходный '!Q9,IF('исходный '!Q9=1,"",MIN('исходный '!Q9,ROUND('исходный '!Q9*(INDEX('норма часов'!$A$12:$K$31,MATCH(TEXT($M$10,"ММММ"),'норма часов'!$A$12:$A$31,0),7))/('исходный '!$AR9-SUMIF('исходный '!$D9:$AH9,1)),2)))),IF(VLOOKUP($B12,приказы!$B$11:$C$49,2,0)=7,IFERROR(IF(ISERR(--'исходный '!Q9),'исходный '!Q9,IF(OR(WEEKDAY(Q$10)=1,SUMPRODUCT(N(Q$10=праздники))&gt;0),"В",MIN(--'исходный '!Q9,IF(WEEKDAY(Q$9)=7,5,7)+MIN(2,MAX(,12-SUMIF($C12:P12,"&gt;"&amp;8)+COUNTIF($C12:P12,"&gt;"&amp;8)*IF(WEEKDAY(Q$9)=7,5,7)))))),),IF(VLOOKUP($B12,приказы!$B$11:$C$49,2,0)=8,IFERROR(IF(ISERR(--'исходный '!Q9),'исходный '!Q9,IF(OR(AND(WEEKDAY(Q$10,2)&gt;5,SUMPRODUCT(N(Q$10=Перенос_С))=0),SUMPRODUCT((Q$10=праздники)+(Q$10=Перенос_На))&gt;0),"В",MIN(--'исходный '!Q9,8+MIN(2,MAX(,12-SUMIF($C12:P12,"&gt;"&amp;8)+COUNTIF($C12:P12,"&gt;"&amp;8)*8))))),),"")))</f>
        <v>8</v>
      </c>
      <c r="R12" s="105" t="str">
        <f>IF(VLOOKUP($B12,приказы!$B$11:$C$49,2,0)="сменный",IF(ISERR(--'исходный '!R9),'исходный '!R9,IF('исходный '!R9=1,"",MIN('исходный '!R9,ROUND('исходный '!R9*(INDEX('норма часов'!$A$12:$K$31,MATCH(TEXT($M$10,"ММММ"),'норма часов'!$A$12:$A$31,0),7))/('исходный '!$AR9-SUMIF('исходный '!$D9:$AH9,1)),2)))),IF(VLOOKUP($B12,приказы!$B$11:$C$49,2,0)=7,IFERROR(IF(ISERR(--'исходный '!R9),'исходный '!R9,IF(OR(WEEKDAY(R$10)=1,SUMPRODUCT(N(R$10=праздники))&gt;0),"В",MIN(--'исходный '!R9,IF(WEEKDAY(R$9)=7,5,7)+MIN(2,MAX(,12-SUMIF($C12:Q12,"&gt;"&amp;8)+COUNTIF($C12:Q12,"&gt;"&amp;8)*IF(WEEKDAY(R$9)=7,5,7)))))),),IF(VLOOKUP($B12,приказы!$B$11:$C$49,2,0)=8,IFERROR(IF(ISERR(--'исходный '!R9),'исходный '!R9,IF(OR(AND(WEEKDAY(R$10,2)&gt;5,SUMPRODUCT(N(R$10=Перенос_С))=0),SUMPRODUCT((R$10=праздники)+(R$10=Перенос_На))&gt;0),"В",MIN(--'исходный '!R9,8+MIN(2,MAX(,12-SUMIF($C12:Q12,"&gt;"&amp;8)+COUNTIF($C12:Q12,"&gt;"&amp;8)*8))))),),"")))</f>
        <v>в</v>
      </c>
      <c r="S12" s="105" t="str">
        <f>IF(VLOOKUP($B12,приказы!$B$11:$C$49,2,0)="сменный",IF(ISERR(--'исходный '!S9),'исходный '!S9,IF('исходный '!S9=1,"",MIN('исходный '!S9,ROUND('исходный '!S9*(INDEX('норма часов'!$A$12:$K$31,MATCH(TEXT($M$10,"ММММ"),'норма часов'!$A$12:$A$31,0),7))/('исходный '!$AR9-SUMIF('исходный '!$D9:$AH9,1)),2)))),IF(VLOOKUP($B12,приказы!$B$11:$C$49,2,0)=7,IFERROR(IF(ISERR(--'исходный '!S9),'исходный '!S9,IF(OR(WEEKDAY(S$10)=1,SUMPRODUCT(N(S$10=праздники))&gt;0),"В",MIN(--'исходный '!S9,IF(WEEKDAY(S$9)=7,5,7)+MIN(2,MAX(,12-SUMIF($C12:R12,"&gt;"&amp;8)+COUNTIF($C12:R12,"&gt;"&amp;8)*IF(WEEKDAY(S$9)=7,5,7)))))),),IF(VLOOKUP($B12,приказы!$B$11:$C$49,2,0)=8,IFERROR(IF(ISERR(--'исходный '!S9),'исходный '!S9,IF(OR(AND(WEEKDAY(S$10,2)&gt;5,SUMPRODUCT(N(S$10=Перенос_С))=0),SUMPRODUCT((S$10=праздники)+(S$10=Перенос_На))&gt;0),"В",MIN(--'исходный '!S9,8+MIN(2,MAX(,12-SUMIF($C12:R12,"&gt;"&amp;8)+COUNTIF($C12:R12,"&gt;"&amp;8)*8))))),),"")))</f>
        <v>в</v>
      </c>
      <c r="T12" s="105">
        <f>IF(VLOOKUP($B12,приказы!$B$11:$C$49,2,0)="сменный",IF(ISERR(--'исходный '!T9),'исходный '!T9,IF('исходный '!T9=1,"",MIN('исходный '!T9,ROUND('исходный '!T9*(INDEX('норма часов'!$A$12:$K$31,MATCH(TEXT($M$10,"ММММ"),'норма часов'!$A$12:$A$31,0),7))/('исходный '!$AR9-SUMIF('исходный '!$D9:$AH9,1)),2)))),IF(VLOOKUP($B12,приказы!$B$11:$C$49,2,0)=7,IFERROR(IF(ISERR(--'исходный '!T9),'исходный '!T9,IF(OR(WEEKDAY(T$10)=1,SUMPRODUCT(N(T$10=праздники))&gt;0),"В",MIN(--'исходный '!T9,IF(WEEKDAY(T$9)=7,5,7)+MIN(2,MAX(,12-SUMIF($C12:S12,"&gt;"&amp;8)+COUNTIF($C12:S12,"&gt;"&amp;8)*IF(WEEKDAY(T$9)=7,5,7)))))),),IF(VLOOKUP($B12,приказы!$B$11:$C$49,2,0)=8,IFERROR(IF(ISERR(--'исходный '!T9),'исходный '!T9,IF(OR(AND(WEEKDAY(T$10,2)&gt;5,SUMPRODUCT(N(T$10=Перенос_С))=0),SUMPRODUCT((T$10=праздники)+(T$10=Перенос_На))&gt;0),"В",MIN(--'исходный '!T9,8+MIN(2,MAX(,12-SUMIF($C12:S12,"&gt;"&amp;8)+COUNTIF($C12:S12,"&gt;"&amp;8)*8))))),),"")))</f>
        <v>8</v>
      </c>
      <c r="U12" s="105">
        <f>IF(VLOOKUP($B12,приказы!$B$11:$C$49,2,0)="сменный",IF(ISERR(--'исходный '!U9),'исходный '!U9,IF('исходный '!U9=1,"",MIN('исходный '!U9,ROUND('исходный '!U9*(INDEX('норма часов'!$A$12:$K$31,MATCH(TEXT($M$10,"ММММ"),'норма часов'!$A$12:$A$31,0),7))/('исходный '!$AR9-SUMIF('исходный '!$D9:$AH9,1)),2)))),IF(VLOOKUP($B12,приказы!$B$11:$C$49,2,0)=7,IFERROR(IF(ISERR(--'исходный '!U9),'исходный '!U9,IF(OR(WEEKDAY(U$10)=1,SUMPRODUCT(N(U$10=праздники))&gt;0),"В",MIN(--'исходный '!U9,IF(WEEKDAY(U$9)=7,5,7)+MIN(2,MAX(,12-SUMIF($C12:T12,"&gt;"&amp;8)+COUNTIF($C12:T12,"&gt;"&amp;8)*IF(WEEKDAY(U$9)=7,5,7)))))),),IF(VLOOKUP($B12,приказы!$B$11:$C$49,2,0)=8,IFERROR(IF(ISERR(--'исходный '!U9),'исходный '!U9,IF(OR(AND(WEEKDAY(U$10,2)&gt;5,SUMPRODUCT(N(U$10=Перенос_С))=0),SUMPRODUCT((U$10=праздники)+(U$10=Перенос_На))&gt;0),"В",MIN(--'исходный '!U9,8+MIN(2,MAX(,12-SUMIF($C12:T12,"&gt;"&amp;8)+COUNTIF($C12:T12,"&gt;"&amp;8)*8))))),),"")))</f>
        <v>8</v>
      </c>
      <c r="V12" s="105">
        <f>IF(VLOOKUP($B12,приказы!$B$11:$C$49,2,0)="сменный",IF(ISERR(--'исходный '!V9),'исходный '!V9,IF('исходный '!V9=1,"",MIN('исходный '!V9,ROUND('исходный '!V9*(INDEX('норма часов'!$A$12:$K$31,MATCH(TEXT($M$10,"ММММ"),'норма часов'!$A$12:$A$31,0),7))/('исходный '!$AR9-SUMIF('исходный '!$D9:$AH9,1)),2)))),IF(VLOOKUP($B12,приказы!$B$11:$C$49,2,0)=7,IFERROR(IF(ISERR(--'исходный '!V9),'исходный '!V9,IF(OR(WEEKDAY(V$10)=1,SUMPRODUCT(N(V$10=праздники))&gt;0),"В",MIN(--'исходный '!V9,IF(WEEKDAY(V$9)=7,5,7)+MIN(2,MAX(,12-SUMIF($C12:U12,"&gt;"&amp;8)+COUNTIF($C12:U12,"&gt;"&amp;8)*IF(WEEKDAY(V$9)=7,5,7)))))),),IF(VLOOKUP($B12,приказы!$B$11:$C$49,2,0)=8,IFERROR(IF(ISERR(--'исходный '!V9),'исходный '!V9,IF(OR(AND(WEEKDAY(V$10,2)&gt;5,SUMPRODUCT(N(V$10=Перенос_С))=0),SUMPRODUCT((V$10=праздники)+(V$10=Перенос_На))&gt;0),"В",MIN(--'исходный '!V9,8+MIN(2,MAX(,12-SUMIF($C12:U12,"&gt;"&amp;8)+COUNTIF($C12:U12,"&gt;"&amp;8)*8))))),),"")))</f>
        <v>8</v>
      </c>
      <c r="W12" s="105">
        <f>IF(VLOOKUP($B12,приказы!$B$11:$C$49,2,0)="сменный",IF(ISERR(--'исходный '!W9),'исходный '!W9,IF('исходный '!W9=1,"",MIN('исходный '!W9,ROUND('исходный '!W9*(INDEX('норма часов'!$A$12:$K$31,MATCH(TEXT($M$10,"ММММ"),'норма часов'!$A$12:$A$31,0),7))/('исходный '!$AR9-SUMIF('исходный '!$D9:$AH9,1)),2)))),IF(VLOOKUP($B12,приказы!$B$11:$C$49,2,0)=7,IFERROR(IF(ISERR(--'исходный '!W9),'исходный '!W9,IF(OR(WEEKDAY(W$10)=1,SUMPRODUCT(N(W$10=праздники))&gt;0),"В",MIN(--'исходный '!W9,IF(WEEKDAY(W$9)=7,5,7)+MIN(2,MAX(,12-SUMIF($C12:V12,"&gt;"&amp;8)+COUNTIF($C12:V12,"&gt;"&amp;8)*IF(WEEKDAY(W$9)=7,5,7)))))),),IF(VLOOKUP($B12,приказы!$B$11:$C$49,2,0)=8,IFERROR(IF(ISERR(--'исходный '!W9),'исходный '!W9,IF(OR(AND(WEEKDAY(W$10,2)&gt;5,SUMPRODUCT(N(W$10=Перенос_С))=0),SUMPRODUCT((W$10=праздники)+(W$10=Перенос_На))&gt;0),"В",MIN(--'исходный '!W9,8+MIN(2,MAX(,12-SUMIF($C12:V12,"&gt;"&amp;8)+COUNTIF($C12:V12,"&gt;"&amp;8)*8))))),),"")))</f>
        <v>8</v>
      </c>
      <c r="X12" s="105">
        <f>IF(VLOOKUP($B12,приказы!$B$11:$C$49,2,0)="сменный",IF(ISERR(--'исходный '!X9),'исходный '!X9,IF('исходный '!X9=1,"",MIN('исходный '!X9,ROUND('исходный '!X9*(INDEX('норма часов'!$A$12:$K$31,MATCH(TEXT($M$10,"ММММ"),'норма часов'!$A$12:$A$31,0),7))/('исходный '!$AR9-SUMIF('исходный '!$D9:$AH9,1)),2)))),IF(VLOOKUP($B12,приказы!$B$11:$C$49,2,0)=7,IFERROR(IF(ISERR(--'исходный '!X9),'исходный '!X9,IF(OR(WEEKDAY(X$10)=1,SUMPRODUCT(N(X$10=праздники))&gt;0),"В",MIN(--'исходный '!X9,IF(WEEKDAY(X$9)=7,5,7)+MIN(2,MAX(,12-SUMIF($C12:W12,"&gt;"&amp;8)+COUNTIF($C12:W12,"&gt;"&amp;8)*IF(WEEKDAY(X$9)=7,5,7)))))),),IF(VLOOKUP($B12,приказы!$B$11:$C$49,2,0)=8,IFERROR(IF(ISERR(--'исходный '!X9),'исходный '!X9,IF(OR(AND(WEEKDAY(X$10,2)&gt;5,SUMPRODUCT(N(X$10=Перенос_С))=0),SUMPRODUCT((X$10=праздники)+(X$10=Перенос_На))&gt;0),"В",MIN(--'исходный '!X9,8+MIN(2,MAX(,12-SUMIF($C12:W12,"&gt;"&amp;8)+COUNTIF($C12:W12,"&gt;"&amp;8)*8))))),),"")))</f>
        <v>8</v>
      </c>
      <c r="Y12" s="105" t="str">
        <f>IF(VLOOKUP($B12,приказы!$B$11:$C$49,2,0)="сменный",IF(ISERR(--'исходный '!Y9),'исходный '!Y9,IF('исходный '!Y9=1,"",MIN('исходный '!Y9,ROUND('исходный '!Y9*(INDEX('норма часов'!$A$12:$K$31,MATCH(TEXT($M$10,"ММММ"),'норма часов'!$A$12:$A$31,0),7))/('исходный '!$AR9-SUMIF('исходный '!$D9:$AH9,1)),2)))),IF(VLOOKUP($B12,приказы!$B$11:$C$49,2,0)=7,IFERROR(IF(ISERR(--'исходный '!Y9),'исходный '!Y9,IF(OR(WEEKDAY(Y$10)=1,SUMPRODUCT(N(Y$10=праздники))&gt;0),"В",MIN(--'исходный '!Y9,IF(WEEKDAY(Y$9)=7,5,7)+MIN(2,MAX(,12-SUMIF($C12:X12,"&gt;"&amp;8)+COUNTIF($C12:X12,"&gt;"&amp;8)*IF(WEEKDAY(Y$9)=7,5,7)))))),),IF(VLOOKUP($B12,приказы!$B$11:$C$49,2,0)=8,IFERROR(IF(ISERR(--'исходный '!Y9),'исходный '!Y9,IF(OR(AND(WEEKDAY(Y$10,2)&gt;5,SUMPRODUCT(N(Y$10=Перенос_С))=0),SUMPRODUCT((Y$10=праздники)+(Y$10=Перенос_На))&gt;0),"В",MIN(--'исходный '!Y9,8+MIN(2,MAX(,12-SUMIF($C12:X12,"&gt;"&amp;8)+COUNTIF($C12:X12,"&gt;"&amp;8)*8))))),),"")))</f>
        <v>в</v>
      </c>
      <c r="Z12" s="105" t="str">
        <f>IF(VLOOKUP($B12,приказы!$B$11:$C$49,2,0)="сменный",IF(ISERR(--'исходный '!Z9),'исходный '!Z9,IF('исходный '!Z9=1,"",MIN('исходный '!Z9,ROUND('исходный '!Z9*(INDEX('норма часов'!$A$12:$K$31,MATCH(TEXT($M$10,"ММММ"),'норма часов'!$A$12:$A$31,0),7))/('исходный '!$AR9-SUMIF('исходный '!$D9:$AH9,1)),2)))),IF(VLOOKUP($B12,приказы!$B$11:$C$49,2,0)=7,IFERROR(IF(ISERR(--'исходный '!Z9),'исходный '!Z9,IF(OR(WEEKDAY(Z$10)=1,SUMPRODUCT(N(Z$10=праздники))&gt;0),"В",MIN(--'исходный '!Z9,IF(WEEKDAY(Z$9)=7,5,7)+MIN(2,MAX(,12-SUMIF($C12:Y12,"&gt;"&amp;8)+COUNTIF($C12:Y12,"&gt;"&amp;8)*IF(WEEKDAY(Z$9)=7,5,7)))))),),IF(VLOOKUP($B12,приказы!$B$11:$C$49,2,0)=8,IFERROR(IF(ISERR(--'исходный '!Z9),'исходный '!Z9,IF(OR(AND(WEEKDAY(Z$10,2)&gt;5,SUMPRODUCT(N(Z$10=Перенос_С))=0),SUMPRODUCT((Z$10=праздники)+(Z$10=Перенос_На))&gt;0),"В",MIN(--'исходный '!Z9,8+MIN(2,MAX(,12-SUMIF($C12:Y12,"&gt;"&amp;8)+COUNTIF($C12:Y12,"&gt;"&amp;8)*8))))),),"")))</f>
        <v>в</v>
      </c>
      <c r="AA12" s="105">
        <f>IF(VLOOKUP($B12,приказы!$B$11:$C$49,2,0)="сменный",IF(ISERR(--'исходный '!AA9),'исходный '!AA9,IF('исходный '!AA9=1,"",MIN('исходный '!AA9,ROUND('исходный '!AA9*(INDEX('норма часов'!$A$12:$K$31,MATCH(TEXT($M$10,"ММММ"),'норма часов'!$A$12:$A$31,0),7))/('исходный '!$AR9-SUMIF('исходный '!$D9:$AH9,1)),2)))),IF(VLOOKUP($B12,приказы!$B$11:$C$49,2,0)=7,IFERROR(IF(ISERR(--'исходный '!AA9),'исходный '!AA9,IF(OR(WEEKDAY(AA$10)=1,SUMPRODUCT(N(AA$10=праздники))&gt;0),"В",MIN(--'исходный '!AA9,IF(WEEKDAY(AA$9)=7,5,7)+MIN(2,MAX(,12-SUMIF($C12:Z12,"&gt;"&amp;8)+COUNTIF($C12:Z12,"&gt;"&amp;8)*IF(WEEKDAY(AA$9)=7,5,7)))))),),IF(VLOOKUP($B12,приказы!$B$11:$C$49,2,0)=8,IFERROR(IF(ISERR(--'исходный '!AA9),'исходный '!AA9,IF(OR(AND(WEEKDAY(AA$10,2)&gt;5,SUMPRODUCT(N(AA$10=Перенос_С))=0),SUMPRODUCT((AA$10=праздники)+(AA$10=Перенос_На))&gt;0),"В",MIN(--'исходный '!AA9,8+MIN(2,MAX(,12-SUMIF($C12:Z12,"&gt;"&amp;8)+COUNTIF($C12:Z12,"&gt;"&amp;8)*8))))),),"")))</f>
        <v>8</v>
      </c>
      <c r="AB12" s="105">
        <f>IF(VLOOKUP($B12,приказы!$B$11:$C$49,2,0)="сменный",IF(ISERR(--'исходный '!AB9),'исходный '!AB9,IF('исходный '!AB9=1,"",MIN('исходный '!AB9,ROUND('исходный '!AB9*(INDEX('норма часов'!$A$12:$K$31,MATCH(TEXT($M$10,"ММММ"),'норма часов'!$A$12:$A$31,0),7))/('исходный '!$AR9-SUMIF('исходный '!$D9:$AH9,1)),2)))),IF(VLOOKUP($B12,приказы!$B$11:$C$49,2,0)=7,IFERROR(IF(ISERR(--'исходный '!AB9),'исходный '!AB9,IF(OR(WEEKDAY(AB$10)=1,SUMPRODUCT(N(AB$10=праздники))&gt;0),"В",MIN(--'исходный '!AB9,IF(WEEKDAY(AB$9)=7,5,7)+MIN(2,MAX(,12-SUMIF($C12:AA12,"&gt;"&amp;8)+COUNTIF($C12:AA12,"&gt;"&amp;8)*IF(WEEKDAY(AB$9)=7,5,7)))))),),IF(VLOOKUP($B12,приказы!$B$11:$C$49,2,0)=8,IFERROR(IF(ISERR(--'исходный '!AB9),'исходный '!AB9,IF(OR(AND(WEEKDAY(AB$10,2)&gt;5,SUMPRODUCT(N(AB$10=Перенос_С))=0),SUMPRODUCT((AB$10=праздники)+(AB$10=Перенос_На))&gt;0),"В",MIN(--'исходный '!AB9,8+MIN(2,MAX(,12-SUMIF($C12:AA12,"&gt;"&amp;8)+COUNTIF($C12:AA12,"&gt;"&amp;8)*8))))),),"")))</f>
        <v>8</v>
      </c>
      <c r="AC12" s="105">
        <f>IF(VLOOKUP($B12,приказы!$B$11:$C$49,2,0)="сменный",IF(ISERR(--'исходный '!AC9),'исходный '!AC9,IF('исходный '!AC9=1,"",MIN('исходный '!AC9,ROUND('исходный '!AC9*(INDEX('норма часов'!$A$12:$K$31,MATCH(TEXT($M$10,"ММММ"),'норма часов'!$A$12:$A$31,0),7))/('исходный '!$AR9-SUMIF('исходный '!$D9:$AH9,1)),2)))),IF(VLOOKUP($B12,приказы!$B$11:$C$49,2,0)=7,IFERROR(IF(ISERR(--'исходный '!AC9),'исходный '!AC9,IF(OR(WEEKDAY(AC$10)=1,SUMPRODUCT(N(AC$10=праздники))&gt;0),"В",MIN(--'исходный '!AC9,IF(WEEKDAY(AC$9)=7,5,7)+MIN(2,MAX(,12-SUMIF($C12:AB12,"&gt;"&amp;8)+COUNTIF($C12:AB12,"&gt;"&amp;8)*IF(WEEKDAY(AC$9)=7,5,7)))))),),IF(VLOOKUP($B12,приказы!$B$11:$C$49,2,0)=8,IFERROR(IF(ISERR(--'исходный '!AC9),'исходный '!AC9,IF(OR(AND(WEEKDAY(AC$10,2)&gt;5,SUMPRODUCT(N(AC$10=Перенос_С))=0),SUMPRODUCT((AC$10=праздники)+(AC$10=Перенос_На))&gt;0),"В",MIN(--'исходный '!AC9,8+MIN(2,MAX(,12-SUMIF($C12:AB12,"&gt;"&amp;8)+COUNTIF($C12:AB12,"&gt;"&amp;8)*8))))),),"")))</f>
        <v>8</v>
      </c>
      <c r="AD12" s="105">
        <f>IF(VLOOKUP($B12,приказы!$B$11:$C$49,2,0)="сменный",IF(ISERR(--'исходный '!AD9),'исходный '!AD9,IF('исходный '!AD9=1,"",MIN('исходный '!AD9,ROUND('исходный '!AD9*(INDEX('норма часов'!$A$12:$K$31,MATCH(TEXT($M$10,"ММММ"),'норма часов'!$A$12:$A$31,0),7))/('исходный '!$AR9-SUMIF('исходный '!$D9:$AH9,1)),2)))),IF(VLOOKUP($B12,приказы!$B$11:$C$49,2,0)=7,IFERROR(IF(ISERR(--'исходный '!AD9),'исходный '!AD9,IF(OR(WEEKDAY(AD$10)=1,SUMPRODUCT(N(AD$10=праздники))&gt;0),"В",MIN(--'исходный '!AD9,IF(WEEKDAY(AD$9)=7,5,7)+MIN(2,MAX(,12-SUMIF($C12:AC12,"&gt;"&amp;8)+COUNTIF($C12:AC12,"&gt;"&amp;8)*IF(WEEKDAY(AD$9)=7,5,7)))))),),IF(VLOOKUP($B12,приказы!$B$11:$C$49,2,0)=8,IFERROR(IF(ISERR(--'исходный '!AD9),'исходный '!AD9,IF(OR(AND(WEEKDAY(AD$10,2)&gt;5,SUMPRODUCT(N(AD$10=Перенос_С))=0),SUMPRODUCT((AD$10=праздники)+(AD$10=Перенос_На))&gt;0),"В",MIN(--'исходный '!AD9,8+MIN(2,MAX(,12-SUMIF($C12:AC12,"&gt;"&amp;8)+COUNTIF($C12:AC12,"&gt;"&amp;8)*8))))),),"")))</f>
        <v>8</v>
      </c>
      <c r="AE12" s="105">
        <f>IF(VLOOKUP($B12,приказы!$B$11:$C$49,2,0)="сменный",IF(ISERR(--'исходный '!AE9),'исходный '!AE9,IF('исходный '!AE9=1,"",MIN('исходный '!AE9,ROUND('исходный '!AE9*(INDEX('норма часов'!$A$12:$K$31,MATCH(TEXT($M$10,"ММММ"),'норма часов'!$A$12:$A$31,0),7))/('исходный '!$AR9-SUMIF('исходный '!$D9:$AH9,1)),2)))),IF(VLOOKUP($B12,приказы!$B$11:$C$49,2,0)=7,IFERROR(IF(ISERR(--'исходный '!AE9),'исходный '!AE9,IF(OR(WEEKDAY(AE$10)=1,SUMPRODUCT(N(AE$10=праздники))&gt;0),"В",MIN(--'исходный '!AE9,IF(WEEKDAY(AE$9)=7,5,7)+MIN(2,MAX(,12-SUMIF($C12:AD12,"&gt;"&amp;8)+COUNTIF($C12:AD12,"&gt;"&amp;8)*IF(WEEKDAY(AE$9)=7,5,7)))))),),IF(VLOOKUP($B12,приказы!$B$11:$C$49,2,0)=8,IFERROR(IF(ISERR(--'исходный '!AE9),'исходный '!AE9,IF(OR(AND(WEEKDAY(AE$10,2)&gt;5,SUMPRODUCT(N(AE$10=Перенос_С))=0),SUMPRODUCT((AE$10=праздники)+(AE$10=Перенос_На))&gt;0),"В",MIN(--'исходный '!AE9,8+MIN(2,MAX(,12-SUMIF($C12:AD12,"&gt;"&amp;8)+COUNTIF($C12:AD12,"&gt;"&amp;8)*8))))),),"")))</f>
        <v>8</v>
      </c>
      <c r="AF12" s="105" t="str">
        <f>IF(VLOOKUP($B12,приказы!$B$11:$C$49,2,0)="сменный",IF(ISERR(--'исходный '!AF9),'исходный '!AF9,IF('исходный '!AF9=1,"",MIN('исходный '!AF9,ROUND('исходный '!AF9*(INDEX('норма часов'!$A$12:$K$31,MATCH(TEXT($M$10,"ММММ"),'норма часов'!$A$12:$A$31,0),7))/('исходный '!$AR9-SUMIF('исходный '!$D9:$AH9,1)),2)))),IF(VLOOKUP($B12,приказы!$B$11:$C$49,2,0)=7,IFERROR(IF(ISERR(--'исходный '!AF9),'исходный '!AF9,IF(OR(WEEKDAY(AF$10)=1,SUMPRODUCT(N(AF$10=праздники))&gt;0),"В",MIN(--'исходный '!AF9,IF(WEEKDAY(AF$9)=7,5,7)+MIN(2,MAX(,12-SUMIF($C12:AE12,"&gt;"&amp;8)+COUNTIF($C12:AE12,"&gt;"&amp;8)*IF(WEEKDAY(AF$9)=7,5,7)))))),),IF(VLOOKUP($B12,приказы!$B$11:$C$49,2,0)=8,IFERROR(IF(ISERR(--'исходный '!AF9),'исходный '!AF9,IF(OR(AND(WEEKDAY(AF$10,2)&gt;5,SUMPRODUCT(N(AF$10=Перенос_С))=0),SUMPRODUCT((AF$10=праздники)+(AF$10=Перенос_На))&gt;0),"В",MIN(--'исходный '!AF9,8+MIN(2,MAX(,12-SUMIF($C12:AE12,"&gt;"&amp;8)+COUNTIF($C12:AE12,"&gt;"&amp;8)*8))))),),"")))</f>
        <v>в</v>
      </c>
      <c r="AG12" s="105" t="str">
        <f>IF(VLOOKUP($B12,приказы!$B$11:$C$49,2,0)="сменный",IF(ISERR(--'исходный '!AG9),'исходный '!AG9,IF('исходный '!AG9=1,"",MIN('исходный '!AG9,ROUND('исходный '!AG9*(INDEX('норма часов'!$A$12:$K$31,MATCH(TEXT($M$10,"ММММ"),'норма часов'!$A$12:$A$31,0),7))/('исходный '!$AR9-SUMIF('исходный '!$D9:$AH9,1)),2)))),IF(VLOOKUP($B12,приказы!$B$11:$C$49,2,0)=7,IFERROR(IF(ISERR(--'исходный '!AG9),'исходный '!AG9,IF(OR(WEEKDAY(AG$10)=1,SUMPRODUCT(N(AG$10=праздники))&gt;0),"В",MIN(--'исходный '!AG9,IF(WEEKDAY(AG$9)=7,5,7)+MIN(2,MAX(,12-SUMIF($C12:AF12,"&gt;"&amp;8)+COUNTIF($C12:AF12,"&gt;"&amp;8)*IF(WEEKDAY(AG$9)=7,5,7)))))),),IF(VLOOKUP($B12,приказы!$B$11:$C$49,2,0)=8,IFERROR(IF(ISERR(--'исходный '!AG9),'исходный '!AG9,IF(OR(AND(WEEKDAY(AG$10,2)&gt;5,SUMPRODUCT(N(AG$10=Перенос_С))=0),SUMPRODUCT((AG$10=праздники)+(AG$10=Перенос_На))&gt;0),"В",MIN(--'исходный '!AG9,8+MIN(2,MAX(,12-SUMIF($C12:AF12,"&gt;"&amp;8)+COUNTIF($C12:AF12,"&gt;"&amp;8)*8))))),),"")))</f>
        <v>в</v>
      </c>
      <c r="AH12" s="169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78">
        <f t="shared" ref="AI12:AI15" si="3">COUNTIF(D12:AH12,"&gt;0")</f>
        <v>17</v>
      </c>
      <c r="AJ12" s="5">
        <f t="shared" ref="AJ12:AJ15" si="4">COUNTIF(D12:AH12,"К")</f>
        <v>0</v>
      </c>
      <c r="AK12" s="6">
        <f t="shared" ref="AK12:AK15" si="5">COUNTIF(D12:AH12,"О")</f>
        <v>0</v>
      </c>
      <c r="AL12" s="7">
        <f t="shared" ref="AL12:AL15" si="6">COUNTIFS(D12:AH12,"Б")</f>
        <v>3</v>
      </c>
      <c r="AM12" s="7">
        <f t="shared" ref="AM12:AM15" si="7">COUNTIF(D12:AH12,"А")</f>
        <v>0</v>
      </c>
      <c r="AN12" s="7">
        <f t="shared" ref="AN12:AN15" si="8">COUNTIF(D12:AI12,"Р")</f>
        <v>0</v>
      </c>
      <c r="AO12" s="8">
        <f t="shared" ref="AO12:AO15" si="9">COUNTIF(D12:AH12,"В")</f>
        <v>10</v>
      </c>
      <c r="AP12" s="9">
        <f t="shared" ref="AP12:AP15" si="10"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148</v>
      </c>
      <c r="AS12" s="9"/>
      <c r="AT12" s="8">
        <f>'исходный '!AT9</f>
        <v>0</v>
      </c>
      <c r="AU12" s="8">
        <f>'исходный '!AU9</f>
        <v>0</v>
      </c>
    </row>
    <row r="13" spans="1:47" s="16" customFormat="1" ht="12.75" x14ac:dyDescent="0.2">
      <c r="A13" s="25">
        <f>'исходный '!A10</f>
        <v>3</v>
      </c>
      <c r="B13" s="25" t="str">
        <f>'исходный '!B10</f>
        <v>Хорошкин</v>
      </c>
      <c r="C13" s="25">
        <f>'исходный '!C10</f>
        <v>0</v>
      </c>
      <c r="D13" s="105" t="str">
        <f>IF(VLOOKUP($B13,приказы!$B$11:$C$49,2,0)="сменный",IF(ISERR(--'исходный '!D10),'исходный '!D10,IF('исходный '!D10=1,"",MIN('исходный '!D10,ROUND('исходный '!D10*(INDEX('норма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'!D10),'исходный '!D10,IF(OR(WEEKDAY(D$10)=1,SUMPRODUCT(N(D$10=праздники))&gt;0),"В",MIN(--'исходный '!D10,IF(WEEKDAY(D$9)=7,5,7)+MIN(2,MAX(,12-SUMIF($C13:C13,"&gt;"&amp;8)+COUNTIF($C13:C13,"&gt;"&amp;8)*IF(WEEKDAY(D$9)=7,5,7)))))),),IF(VLOOKUP($B13,приказы!$B$11:$C$49,2,0)=8,IFERROR(IF(ISERR(--'исходный '!D10),'исходный '!D10,IF(OR(AND(WEEKDAY(D$10,2)&gt;5,SUMPRODUCT(N(D$10=Перенос_С))=0),SUMPRODUCT((D$10=праздники)+(D$10=Перенос_На))&gt;0),"В",MIN(--'исходный '!D10,8+MIN(2,MAX(,12-SUMIF($C13:C13,"&gt;"&amp;8)+COUNTIF($C13:C13,"&gt;"&amp;8)*8))))),),"")))</f>
        <v>в</v>
      </c>
      <c r="E13" s="105" t="str">
        <f>IF(VLOOKUP($B13,приказы!$B$11:$C$49,2,0)="сменный",IF(ISERR(--'исходный '!E10),'исходный '!E10,IF('исходный '!E10=1,"",MIN('исходный '!E10,ROUND('исходный '!E10*(INDEX('норма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'!E10),'исходный '!E10,IF(OR(WEEKDAY(E$10)=1,SUMPRODUCT(N(E$10=праздники))&gt;0),"В",MIN(--'исходный '!E10,IF(WEEKDAY(E$9)=7,5,7)+MIN(2,MAX(,12-SUMIF($C13:D13,"&gt;"&amp;8)+COUNTIF($C13:D13,"&gt;"&amp;8)*IF(WEEKDAY(E$9)=7,5,7)))))),),IF(VLOOKUP($B13,приказы!$B$11:$C$49,2,0)=8,IFERROR(IF(ISERR(--'исходный '!E10),'исходный '!E10,IF(OR(AND(WEEKDAY(E$10,2)&gt;5,SUMPRODUCT(N(E$10=Перенос_С))=0),SUMPRODUCT((E$10=праздники)+(E$10=Перенос_На))&gt;0),"В",MIN(--'исходный '!E10,8+MIN(2,MAX(,12-SUMIF($C13:D13,"&gt;"&amp;8)+COUNTIF($C13:D13,"&gt;"&amp;8)*8))))),),"")))</f>
        <v>в</v>
      </c>
      <c r="F13" s="105">
        <f>IF(VLOOKUP($B13,приказы!$B$11:$C$49,2,0)="сменный",IF(ISERR(--'исходный '!F10),'исходный '!F10,IF('исходный '!F10=1,"",MIN('исходный '!F10,ROUND('исходный '!F10*(INDEX('норма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'!F10),'исходный '!F10,IF(OR(WEEKDAY(F$10)=1,SUMPRODUCT(N(F$10=праздники))&gt;0),"В",MIN(--'исходный '!F10,IF(WEEKDAY(F$9)=7,5,7)+MIN(2,MAX(,12-SUMIF($C13:E13,"&gt;"&amp;8)+COUNTIF($C13:E13,"&gt;"&amp;8)*IF(WEEKDAY(F$9)=7,5,7)))))),),IF(VLOOKUP($B13,приказы!$B$11:$C$49,2,0)=8,IFERROR(IF(ISERR(--'исходный '!F10),'исходный '!F10,IF(OR(AND(WEEKDAY(F$10,2)&gt;5,SUMPRODUCT(N(F$10=Перенос_С))=0),SUMPRODUCT((F$10=праздники)+(F$10=Перенос_На))&gt;0),"В",MIN(--'исходный '!F10,8+MIN(2,MAX(,12-SUMIF($C13:E13,"&gt;"&amp;8)+COUNTIF($C13:E13,"&gt;"&amp;8)*8))))),),"")))</f>
        <v>8</v>
      </c>
      <c r="G13" s="105">
        <f>IF(VLOOKUP($B13,приказы!$B$11:$C$49,2,0)="сменный",IF(ISERR(--'исходный '!G10),'исходный '!G10,IF('исходный '!G10=1,"",MIN('исходный '!G10,ROUND('исходный '!G10*(INDEX('норма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'!G10),'исходный '!G10,IF(OR(WEEKDAY(G$10)=1,SUMPRODUCT(N(G$10=праздники))&gt;0),"В",MIN(--'исходный '!G10,IF(WEEKDAY(G$9)=7,5,7)+MIN(2,MAX(,12-SUMIF($C13:F13,"&gt;"&amp;8)+COUNTIF($C13:F13,"&gt;"&amp;8)*IF(WEEKDAY(G$9)=7,5,7)))))),),IF(VLOOKUP($B13,приказы!$B$11:$C$49,2,0)=8,IFERROR(IF(ISERR(--'исходный '!G10),'исходный '!G10,IF(OR(AND(WEEKDAY(G$10,2)&gt;5,SUMPRODUCT(N(G$10=Перенос_С))=0),SUMPRODUCT((G$10=праздники)+(G$10=Перенос_На))&gt;0),"В",MIN(--'исходный '!G10,8+MIN(2,MAX(,12-SUMIF($C13:F13,"&gt;"&amp;8)+COUNTIF($C13:F13,"&gt;"&amp;8)*8))))),),"")))</f>
        <v>8</v>
      </c>
      <c r="H13" s="105">
        <f>IF(VLOOKUP($B13,приказы!$B$11:$C$49,2,0)="сменный",IF(ISERR(--'исходный '!H10),'исходный '!H10,IF('исходный '!H10=1,"",MIN('исходный '!H10,ROUND('исходный '!H10*(INDEX('норма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'!H10),'исходный '!H10,IF(OR(WEEKDAY(H$10)=1,SUMPRODUCT(N(H$10=праздники))&gt;0),"В",MIN(--'исходный '!H10,IF(WEEKDAY(H$9)=7,5,7)+MIN(2,MAX(,12-SUMIF($C13:G13,"&gt;"&amp;8)+COUNTIF($C13:G13,"&gt;"&amp;8)*IF(WEEKDAY(H$9)=7,5,7)))))),),IF(VLOOKUP($B13,приказы!$B$11:$C$49,2,0)=8,IFERROR(IF(ISERR(--'исходный '!H10),'исходный '!H10,IF(OR(AND(WEEKDAY(H$10,2)&gt;5,SUMPRODUCT(N(H$10=Перенос_С))=0),SUMPRODUCT((H$10=праздники)+(H$10=Перенос_На))&gt;0),"В",MIN(--'исходный '!H10,8+MIN(2,MAX(,12-SUMIF($C13:G13,"&gt;"&amp;8)+COUNTIF($C13:G13,"&gt;"&amp;8)*8))))),),"")))</f>
        <v>8</v>
      </c>
      <c r="I13" s="105">
        <f>IF(VLOOKUP($B13,приказы!$B$11:$C$49,2,0)="сменный",IF(ISERR(--'исходный '!I10),'исходный '!I10,IF('исходный '!I10=1,"",MIN('исходный '!I10,ROUND('исходный '!I10*(INDEX('норма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'!I10),'исходный '!I10,IF(OR(WEEKDAY(I$10)=1,SUMPRODUCT(N(I$10=праздники))&gt;0),"В",MIN(--'исходный '!I10,IF(WEEKDAY(I$9)=7,5,7)+MIN(2,MAX(,12-SUMIF($C13:H13,"&gt;"&amp;8)+COUNTIF($C13:H13,"&gt;"&amp;8)*IF(WEEKDAY(I$9)=7,5,7)))))),),IF(VLOOKUP($B13,приказы!$B$11:$C$49,2,0)=8,IFERROR(IF(ISERR(--'исходный '!I10),'исходный '!I10,IF(OR(AND(WEEKDAY(I$10,2)&gt;5,SUMPRODUCT(N(I$10=Перенос_С))=0),SUMPRODUCT((I$10=праздники)+(I$10=Перенос_На))&gt;0),"В",MIN(--'исходный '!I10,8+MIN(2,MAX(,12-SUMIF($C13:H13,"&gt;"&amp;8)+COUNTIF($C13:H13,"&gt;"&amp;8)*8))))),),"")))</f>
        <v>10</v>
      </c>
      <c r="J13" s="105">
        <f>IF(VLOOKUP($B13,приказы!$B$11:$C$49,2,0)="сменный",IF(ISERR(--'исходный '!J10),'исходный '!J10,IF('исходный '!J10=1,"",MIN('исходный '!J10,ROUND('исходный '!J10*(INDEX('норма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'!J10),'исходный '!J10,IF(OR(WEEKDAY(J$10)=1,SUMPRODUCT(N(J$10=праздники))&gt;0),"В",MIN(--'исходный '!J10,IF(WEEKDAY(J$9)=7,5,7)+MIN(2,MAX(,12-SUMIF($C13:I13,"&gt;"&amp;8)+COUNTIF($C13:I13,"&gt;"&amp;8)*IF(WEEKDAY(J$9)=7,5,7)))))),),IF(VLOOKUP($B13,приказы!$B$11:$C$49,2,0)=8,IFERROR(IF(ISERR(--'исходный '!J10),'исходный '!J10,IF(OR(AND(WEEKDAY(J$10,2)&gt;5,SUMPRODUCT(N(J$10=Перенос_С))=0),SUMPRODUCT((J$10=праздники)+(J$10=Перенос_На))&gt;0),"В",MIN(--'исходный '!J10,8+MIN(2,MAX(,12-SUMIF($C13:I13,"&gt;"&amp;8)+COUNTIF($C13:I13,"&gt;"&amp;8)*8))))),),"")))</f>
        <v>8</v>
      </c>
      <c r="K13" s="105" t="str">
        <f>IF(VLOOKUP($B13,приказы!$B$11:$C$49,2,0)="сменный",IF(ISERR(--'исходный '!K10),'исходный '!K10,IF('исходный '!K10=1,"",MIN('исходный '!K10,ROUND('исходный '!K10*(INDEX('норма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'!K10),'исходный '!K10,IF(OR(WEEKDAY(K$10)=1,SUMPRODUCT(N(K$10=праздники))&gt;0),"В",MIN(--'исходный '!K10,IF(WEEKDAY(K$9)=7,5,7)+MIN(2,MAX(,12-SUMIF($C13:J13,"&gt;"&amp;8)+COUNTIF($C13:J13,"&gt;"&amp;8)*IF(WEEKDAY(K$9)=7,5,7)))))),),IF(VLOOKUP($B13,приказы!$B$11:$C$49,2,0)=8,IFERROR(IF(ISERR(--'исходный '!K10),'исходный '!K10,IF(OR(AND(WEEKDAY(K$10,2)&gt;5,SUMPRODUCT(N(K$10=Перенос_С))=0),SUMPRODUCT((K$10=праздники)+(K$10=Перенос_На))&gt;0),"В",MIN(--'исходный '!K10,8+MIN(2,MAX(,12-SUMIF($C13:J13,"&gt;"&amp;8)+COUNTIF($C13:J13,"&gt;"&amp;8)*8))))),),"")))</f>
        <v>в</v>
      </c>
      <c r="L13" s="105" t="str">
        <f>IF(VLOOKUP($B13,приказы!$B$11:$C$49,2,0)="сменный",IF(ISERR(--'исходный '!L10),'исходный '!L10,IF('исходный '!L10=1,"",MIN('исходный '!L10,ROUND('исходный '!L10*(INDEX('норма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'!L10),'исходный '!L10,IF(OR(WEEKDAY(L$10)=1,SUMPRODUCT(N(L$10=праздники))&gt;0),"В",MIN(--'исходный '!L10,IF(WEEKDAY(L$9)=7,5,7)+MIN(2,MAX(,12-SUMIF($C13:K13,"&gt;"&amp;8)+COUNTIF($C13:K13,"&gt;"&amp;8)*IF(WEEKDAY(L$9)=7,5,7)))))),),IF(VLOOKUP($B13,приказы!$B$11:$C$49,2,0)=8,IFERROR(IF(ISERR(--'исходный '!L10),'исходный '!L10,IF(OR(AND(WEEKDAY(L$10,2)&gt;5,SUMPRODUCT(N(L$10=Перенос_С))=0),SUMPRODUCT((L$10=праздники)+(L$10=Перенос_На))&gt;0),"В",MIN(--'исходный '!L10,8+MIN(2,MAX(,12-SUMIF($C13:K13,"&gt;"&amp;8)+COUNTIF($C13:K13,"&gt;"&amp;8)*8))))),),"")))</f>
        <v>в</v>
      </c>
      <c r="M13" s="105">
        <f>IF(VLOOKUP($B13,приказы!$B$11:$C$49,2,0)="сменный",IF(ISERR(--'исходный '!M10),'исходный '!M10,IF('исходный '!M10=1,"",MIN('исходный '!M10,ROUND('исходный '!M10*(INDEX('норма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'!M10),'исходный '!M10,IF(OR(WEEKDAY(M$10)=1,SUMPRODUCT(N(M$10=праздники))&gt;0),"В",MIN(--'исходный '!M10,IF(WEEKDAY(M$9)=7,5,7)+MIN(2,MAX(,12-SUMIF($C13:L13,"&gt;"&amp;8)+COUNTIF($C13:L13,"&gt;"&amp;8)*IF(WEEKDAY(M$9)=7,5,7)))))),),IF(VLOOKUP($B13,приказы!$B$11:$C$49,2,0)=8,IFERROR(IF(ISERR(--'исходный '!M10),'исходный '!M10,IF(OR(AND(WEEKDAY(M$10,2)&gt;5,SUMPRODUCT(N(M$10=Перенос_С))=0),SUMPRODUCT((M$10=праздники)+(M$10=Перенос_На))&gt;0),"В",MIN(--'исходный '!M10,8+MIN(2,MAX(,12-SUMIF($C13:L13,"&gt;"&amp;8)+COUNTIF($C13:L13,"&gt;"&amp;8)*8))))),),"")))</f>
        <v>8</v>
      </c>
      <c r="N13" s="105">
        <f>IF(VLOOKUP($B13,приказы!$B$11:$C$49,2,0)="сменный",IF(ISERR(--'исходный '!N10),'исходный '!N10,IF('исходный '!N10=1,"",MIN('исходный '!N10,ROUND('исходный '!N10*(INDEX('норма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'!N10),'исходный '!N10,IF(OR(WEEKDAY(N$10)=1,SUMPRODUCT(N(N$10=праздники))&gt;0),"В",MIN(--'исходный '!N10,IF(WEEKDAY(N$9)=7,5,7)+MIN(2,MAX(,12-SUMIF($C13:M13,"&gt;"&amp;8)+COUNTIF($C13:M13,"&gt;"&amp;8)*IF(WEEKDAY(N$9)=7,5,7)))))),),IF(VLOOKUP($B13,приказы!$B$11:$C$49,2,0)=8,IFERROR(IF(ISERR(--'исходный '!N10),'исходный '!N10,IF(OR(AND(WEEKDAY(N$10,2)&gt;5,SUMPRODUCT(N(N$10=Перенос_С))=0),SUMPRODUCT((N$10=праздники)+(N$10=Перенос_На))&gt;0),"В",MIN(--'исходный '!N10,8+MIN(2,MAX(,12-SUMIF($C13:M13,"&gt;"&amp;8)+COUNTIF($C13:M13,"&gt;"&amp;8)*8))))),),"")))</f>
        <v>8</v>
      </c>
      <c r="O13" s="105">
        <f>IF(VLOOKUP($B13,приказы!$B$11:$C$49,2,0)="сменный",IF(ISERR(--'исходный '!O10),'исходный '!O10,IF('исходный '!O10=1,"",MIN('исходный '!O10,ROUND('исходный '!O10*(INDEX('норма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'!O10),'исходный '!O10,IF(OR(WEEKDAY(O$10)=1,SUMPRODUCT(N(O$10=праздники))&gt;0),"В",MIN(--'исходный '!O10,IF(WEEKDAY(O$9)=7,5,7)+MIN(2,MAX(,12-SUMIF($C13:N13,"&gt;"&amp;8)+COUNTIF($C13:N13,"&gt;"&amp;8)*IF(WEEKDAY(O$9)=7,5,7)))))),),IF(VLOOKUP($B13,приказы!$B$11:$C$49,2,0)=8,IFERROR(IF(ISERR(--'исходный '!O10),'исходный '!O10,IF(OR(AND(WEEKDAY(O$10,2)&gt;5,SUMPRODUCT(N(O$10=Перенос_С))=0),SUMPRODUCT((O$10=праздники)+(O$10=Перенос_На))&gt;0),"В",MIN(--'исходный '!O10,8+MIN(2,MAX(,12-SUMIF($C13:N13,"&gt;"&amp;8)+COUNTIF($C13:N13,"&gt;"&amp;8)*8))))),),"")))</f>
        <v>8</v>
      </c>
      <c r="P13" s="105">
        <f>IF(VLOOKUP($B13,приказы!$B$11:$C$49,2,0)="сменный",IF(ISERR(--'исходный '!P10),'исходный '!P10,IF('исходный '!P10=1,"",MIN('исходный '!P10,ROUND('исходный '!P10*(INDEX('норма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'!P10),'исходный '!P10,IF(OR(WEEKDAY(P$10)=1,SUMPRODUCT(N(P$10=праздники))&gt;0),"В",MIN(--'исходный '!P10,IF(WEEKDAY(P$9)=7,5,7)+MIN(2,MAX(,12-SUMIF($C13:O13,"&gt;"&amp;8)+COUNTIF($C13:O13,"&gt;"&amp;8)*IF(WEEKDAY(P$9)=7,5,7)))))),),IF(VLOOKUP($B13,приказы!$B$11:$C$49,2,0)=8,IFERROR(IF(ISERR(--'исходный '!P10),'исходный '!P10,IF(OR(AND(WEEKDAY(P$10,2)&gt;5,SUMPRODUCT(N(P$10=Перенос_С))=0),SUMPRODUCT((P$10=праздники)+(P$10=Перенос_На))&gt;0),"В",MIN(--'исходный '!P10,8+MIN(2,MAX(,12-SUMIF($C13:O13,"&gt;"&amp;8)+COUNTIF($C13:O13,"&gt;"&amp;8)*8))))),),"")))</f>
        <v>8</v>
      </c>
      <c r="Q13" s="105">
        <f>IF(VLOOKUP($B13,приказы!$B$11:$C$49,2,0)="сменный",IF(ISERR(--'исходный '!Q10),'исходный '!Q10,IF('исходный '!Q10=1,"",MIN('исходный '!Q10,ROUND('исходный '!Q10*(INDEX('норма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'!Q10),'исходный '!Q10,IF(OR(WEEKDAY(Q$10)=1,SUMPRODUCT(N(Q$10=праздники))&gt;0),"В",MIN(--'исходный '!Q10,IF(WEEKDAY(Q$9)=7,5,7)+MIN(2,MAX(,12-SUMIF($C13:P13,"&gt;"&amp;8)+COUNTIF($C13:P13,"&gt;"&amp;8)*IF(WEEKDAY(Q$9)=7,5,7)))))),),IF(VLOOKUP($B13,приказы!$B$11:$C$49,2,0)=8,IFERROR(IF(ISERR(--'исходный '!Q10),'исходный '!Q10,IF(OR(AND(WEEKDAY(Q$10,2)&gt;5,SUMPRODUCT(N(Q$10=Перенос_С))=0),SUMPRODUCT((Q$10=праздники)+(Q$10=Перенос_На))&gt;0),"В",MIN(--'исходный '!Q10,8+MIN(2,MAX(,12-SUMIF($C13:P13,"&gt;"&amp;8)+COUNTIF($C13:P13,"&gt;"&amp;8)*8))))),),"")))</f>
        <v>8</v>
      </c>
      <c r="R13" s="105" t="str">
        <f>IF(VLOOKUP($B13,приказы!$B$11:$C$49,2,0)="сменный",IF(ISERR(--'исходный '!R10),'исходный '!R10,IF('исходный '!R10=1,"",MIN('исходный '!R10,ROUND('исходный '!R10*(INDEX('норма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'!R10),'исходный '!R10,IF(OR(WEEKDAY(R$10)=1,SUMPRODUCT(N(R$10=праздники))&gt;0),"В",MIN(--'исходный '!R10,IF(WEEKDAY(R$9)=7,5,7)+MIN(2,MAX(,12-SUMIF($C13:Q13,"&gt;"&amp;8)+COUNTIF($C13:Q13,"&gt;"&amp;8)*IF(WEEKDAY(R$9)=7,5,7)))))),),IF(VLOOKUP($B13,приказы!$B$11:$C$49,2,0)=8,IFERROR(IF(ISERR(--'исходный '!R10),'исходный '!R10,IF(OR(AND(WEEKDAY(R$10,2)&gt;5,SUMPRODUCT(N(R$10=Перенос_С))=0),SUMPRODUCT((R$10=праздники)+(R$10=Перенос_На))&gt;0),"В",MIN(--'исходный '!R10,8+MIN(2,MAX(,12-SUMIF($C13:Q13,"&gt;"&amp;8)+COUNTIF($C13:Q13,"&gt;"&amp;8)*8))))),),"")))</f>
        <v>в</v>
      </c>
      <c r="S13" s="105" t="str">
        <f>IF(VLOOKUP($B13,приказы!$B$11:$C$49,2,0)="сменный",IF(ISERR(--'исходный '!S10),'исходный '!S10,IF('исходный '!S10=1,"",MIN('исходный '!S10,ROUND('исходный '!S10*(INDEX('норма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'!S10),'исходный '!S10,IF(OR(WEEKDAY(S$10)=1,SUMPRODUCT(N(S$10=праздники))&gt;0),"В",MIN(--'исходный '!S10,IF(WEEKDAY(S$9)=7,5,7)+MIN(2,MAX(,12-SUMIF($C13:R13,"&gt;"&amp;8)+COUNTIF($C13:R13,"&gt;"&amp;8)*IF(WEEKDAY(S$9)=7,5,7)))))),),IF(VLOOKUP($B13,приказы!$B$11:$C$49,2,0)=8,IFERROR(IF(ISERR(--'исходный '!S10),'исходный '!S10,IF(OR(AND(WEEKDAY(S$10,2)&gt;5,SUMPRODUCT(N(S$10=Перенос_С))=0),SUMPRODUCT((S$10=праздники)+(S$10=Перенос_На))&gt;0),"В",MIN(--'исходный '!S10,8+MIN(2,MAX(,12-SUMIF($C13:R13,"&gt;"&amp;8)+COUNTIF($C13:R13,"&gt;"&amp;8)*8))))),),"")))</f>
        <v>в</v>
      </c>
      <c r="T13" s="105">
        <f>IF(VLOOKUP($B13,приказы!$B$11:$C$49,2,0)="сменный",IF(ISERR(--'исходный '!T10),'исходный '!T10,IF('исходный '!T10=1,"",MIN('исходный '!T10,ROUND('исходный '!T10*(INDEX('норма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'!T10),'исходный '!T10,IF(OR(WEEKDAY(T$10)=1,SUMPRODUCT(N(T$10=праздники))&gt;0),"В",MIN(--'исходный '!T10,IF(WEEKDAY(T$9)=7,5,7)+MIN(2,MAX(,12-SUMIF($C13:S13,"&gt;"&amp;8)+COUNTIF($C13:S13,"&gt;"&amp;8)*IF(WEEKDAY(T$9)=7,5,7)))))),),IF(VLOOKUP($B13,приказы!$B$11:$C$49,2,0)=8,IFERROR(IF(ISERR(--'исходный '!T10),'исходный '!T10,IF(OR(AND(WEEKDAY(T$10,2)&gt;5,SUMPRODUCT(N(T$10=Перенос_С))=0),SUMPRODUCT((T$10=праздники)+(T$10=Перенос_На))&gt;0),"В",MIN(--'исходный '!T10,8+MIN(2,MAX(,12-SUMIF($C13:S13,"&gt;"&amp;8)+COUNTIF($C13:S13,"&gt;"&amp;8)*8))))),),"")))</f>
        <v>8</v>
      </c>
      <c r="U13" s="105">
        <f>IF(VLOOKUP($B13,приказы!$B$11:$C$49,2,0)="сменный",IF(ISERR(--'исходный '!U10),'исходный '!U10,IF('исходный '!U10=1,"",MIN('исходный '!U10,ROUND('исходный '!U10*(INDEX('норма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'!U10),'исходный '!U10,IF(OR(WEEKDAY(U$10)=1,SUMPRODUCT(N(U$10=праздники))&gt;0),"В",MIN(--'исходный '!U10,IF(WEEKDAY(U$9)=7,5,7)+MIN(2,MAX(,12-SUMIF($C13:T13,"&gt;"&amp;8)+COUNTIF($C13:T13,"&gt;"&amp;8)*IF(WEEKDAY(U$9)=7,5,7)))))),),IF(VLOOKUP($B13,приказы!$B$11:$C$49,2,0)=8,IFERROR(IF(ISERR(--'исходный '!U10),'исходный '!U10,IF(OR(AND(WEEKDAY(U$10,2)&gt;5,SUMPRODUCT(N(U$10=Перенос_С))=0),SUMPRODUCT((U$10=праздники)+(U$10=Перенос_На))&gt;0),"В",MIN(--'исходный '!U10,8+MIN(2,MAX(,12-SUMIF($C13:T13,"&gt;"&amp;8)+COUNTIF($C13:T13,"&gt;"&amp;8)*8))))),),"")))</f>
        <v>8</v>
      </c>
      <c r="V13" s="105">
        <f>IF(VLOOKUP($B13,приказы!$B$11:$C$49,2,0)="сменный",IF(ISERR(--'исходный '!V10),'исходный '!V10,IF('исходный '!V10=1,"",MIN('исходный '!V10,ROUND('исходный '!V10*(INDEX('норма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'!V10),'исходный '!V10,IF(OR(WEEKDAY(V$10)=1,SUMPRODUCT(N(V$10=праздники))&gt;0),"В",MIN(--'исходный '!V10,IF(WEEKDAY(V$9)=7,5,7)+MIN(2,MAX(,12-SUMIF($C13:U13,"&gt;"&amp;8)+COUNTIF($C13:U13,"&gt;"&amp;8)*IF(WEEKDAY(V$9)=7,5,7)))))),),IF(VLOOKUP($B13,приказы!$B$11:$C$49,2,0)=8,IFERROR(IF(ISERR(--'исходный '!V10),'исходный '!V10,IF(OR(AND(WEEKDAY(V$10,2)&gt;5,SUMPRODUCT(N(V$10=Перенос_С))=0),SUMPRODUCT((V$10=праздники)+(V$10=Перенос_На))&gt;0),"В",MIN(--'исходный '!V10,8+MIN(2,MAX(,12-SUMIF($C13:U13,"&gt;"&amp;8)+COUNTIF($C13:U13,"&gt;"&amp;8)*8))))),),"")))</f>
        <v>8</v>
      </c>
      <c r="W13" s="105">
        <f>IF(VLOOKUP($B13,приказы!$B$11:$C$49,2,0)="сменный",IF(ISERR(--'исходный '!W10),'исходный '!W10,IF('исходный '!W10=1,"",MIN('исходный '!W10,ROUND('исходный '!W10*(INDEX('норма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'!W10),'исходный '!W10,IF(OR(WEEKDAY(W$10)=1,SUMPRODUCT(N(W$10=праздники))&gt;0),"В",MIN(--'исходный '!W10,IF(WEEKDAY(W$9)=7,5,7)+MIN(2,MAX(,12-SUMIF($C13:V13,"&gt;"&amp;8)+COUNTIF($C13:V13,"&gt;"&amp;8)*IF(WEEKDAY(W$9)=7,5,7)))))),),IF(VLOOKUP($B13,приказы!$B$11:$C$49,2,0)=8,IFERROR(IF(ISERR(--'исходный '!W10),'исходный '!W10,IF(OR(AND(WEEKDAY(W$10,2)&gt;5,SUMPRODUCT(N(W$10=Перенос_С))=0),SUMPRODUCT((W$10=праздники)+(W$10=Перенос_На))&gt;0),"В",MIN(--'исходный '!W10,8+MIN(2,MAX(,12-SUMIF($C13:V13,"&gt;"&amp;8)+COUNTIF($C13:V13,"&gt;"&amp;8)*8))))),),"")))</f>
        <v>8</v>
      </c>
      <c r="X13" s="105">
        <f>IF(VLOOKUP($B13,приказы!$B$11:$C$49,2,0)="сменный",IF(ISERR(--'исходный '!X10),'исходный '!X10,IF('исходный '!X10=1,"",MIN('исходный '!X10,ROUND('исходный '!X10*(INDEX('норма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'!X10),'исходный '!X10,IF(OR(WEEKDAY(X$10)=1,SUMPRODUCT(N(X$10=праздники))&gt;0),"В",MIN(--'исходный '!X10,IF(WEEKDAY(X$9)=7,5,7)+MIN(2,MAX(,12-SUMIF($C13:W13,"&gt;"&amp;8)+COUNTIF($C13:W13,"&gt;"&amp;8)*IF(WEEKDAY(X$9)=7,5,7)))))),),IF(VLOOKUP($B13,приказы!$B$11:$C$49,2,0)=8,IFERROR(IF(ISERR(--'исходный '!X10),'исходный '!X10,IF(OR(AND(WEEKDAY(X$10,2)&gt;5,SUMPRODUCT(N(X$10=Перенос_С))=0),SUMPRODUCT((X$10=праздники)+(X$10=Перенос_На))&gt;0),"В",MIN(--'исходный '!X10,8+MIN(2,MAX(,12-SUMIF($C13:W13,"&gt;"&amp;8)+COUNTIF($C13:W13,"&gt;"&amp;8)*8))))),),"")))</f>
        <v>8</v>
      </c>
      <c r="Y13" s="105" t="str">
        <f>IF(VLOOKUP($B13,приказы!$B$11:$C$49,2,0)="сменный",IF(ISERR(--'исходный '!Y10),'исходный '!Y10,IF('исходный '!Y10=1,"",MIN('исходный '!Y10,ROUND('исходный '!Y10*(INDEX('норма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'!Y10),'исходный '!Y10,IF(OR(WEEKDAY(Y$10)=1,SUMPRODUCT(N(Y$10=праздники))&gt;0),"В",MIN(--'исходный '!Y10,IF(WEEKDAY(Y$9)=7,5,7)+MIN(2,MAX(,12-SUMIF($C13:X13,"&gt;"&amp;8)+COUNTIF($C13:X13,"&gt;"&amp;8)*IF(WEEKDAY(Y$9)=7,5,7)))))),),IF(VLOOKUP($B13,приказы!$B$11:$C$49,2,0)=8,IFERROR(IF(ISERR(--'исходный '!Y10),'исходный '!Y10,IF(OR(AND(WEEKDAY(Y$10,2)&gt;5,SUMPRODUCT(N(Y$10=Перенос_С))=0),SUMPRODUCT((Y$10=праздники)+(Y$10=Перенос_На))&gt;0),"В",MIN(--'исходный '!Y10,8+MIN(2,MAX(,12-SUMIF($C13:X13,"&gt;"&amp;8)+COUNTIF($C13:X13,"&gt;"&amp;8)*8))))),),"")))</f>
        <v>в</v>
      </c>
      <c r="Z13" s="105" t="str">
        <f>IF(VLOOKUP($B13,приказы!$B$11:$C$49,2,0)="сменный",IF(ISERR(--'исходный '!Z10),'исходный '!Z10,IF('исходный '!Z10=1,"",MIN('исходный '!Z10,ROUND('исходный '!Z10*(INDEX('норма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'!Z10),'исходный '!Z10,IF(OR(WEEKDAY(Z$10)=1,SUMPRODUCT(N(Z$10=праздники))&gt;0),"В",MIN(--'исходный '!Z10,IF(WEEKDAY(Z$9)=7,5,7)+MIN(2,MAX(,12-SUMIF($C13:Y13,"&gt;"&amp;8)+COUNTIF($C13:Y13,"&gt;"&amp;8)*IF(WEEKDAY(Z$9)=7,5,7)))))),),IF(VLOOKUP($B13,приказы!$B$11:$C$49,2,0)=8,IFERROR(IF(ISERR(--'исходный '!Z10),'исходный '!Z10,IF(OR(AND(WEEKDAY(Z$10,2)&gt;5,SUMPRODUCT(N(Z$10=Перенос_С))=0),SUMPRODUCT((Z$10=праздники)+(Z$10=Перенос_На))&gt;0),"В",MIN(--'исходный '!Z10,8+MIN(2,MAX(,12-SUMIF($C13:Y13,"&gt;"&amp;8)+COUNTIF($C13:Y13,"&gt;"&amp;8)*8))))),),"")))</f>
        <v>в</v>
      </c>
      <c r="AA13" s="105">
        <f>IF(VLOOKUP($B13,приказы!$B$11:$C$49,2,0)="сменный",IF(ISERR(--'исходный '!AA10),'исходный '!AA10,IF('исходный '!AA10=1,"",MIN('исходный '!AA10,ROUND('исходный '!AA10*(INDEX('норма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'!AA10),'исходный '!AA10,IF(OR(WEEKDAY(AA$10)=1,SUMPRODUCT(N(AA$10=праздники))&gt;0),"В",MIN(--'исходный '!AA10,IF(WEEKDAY(AA$9)=7,5,7)+MIN(2,MAX(,12-SUMIF($C13:Z13,"&gt;"&amp;8)+COUNTIF($C13:Z13,"&gt;"&amp;8)*IF(WEEKDAY(AA$9)=7,5,7)))))),),IF(VLOOKUP($B13,приказы!$B$11:$C$49,2,0)=8,IFERROR(IF(ISERR(--'исходный '!AA10),'исходный '!AA10,IF(OR(AND(WEEKDAY(AA$10,2)&gt;5,SUMPRODUCT(N(AA$10=Перенос_С))=0),SUMPRODUCT((AA$10=праздники)+(AA$10=Перенос_На))&gt;0),"В",MIN(--'исходный '!AA10,8+MIN(2,MAX(,12-SUMIF($C13:Z13,"&gt;"&amp;8)+COUNTIF($C13:Z13,"&gt;"&amp;8)*8))))),),"")))</f>
        <v>9</v>
      </c>
      <c r="AB13" s="105">
        <f>IF(VLOOKUP($B13,приказы!$B$11:$C$49,2,0)="сменный",IF(ISERR(--'исходный '!AB10),'исходный '!AB10,IF('исходный '!AB10=1,"",MIN('исходный '!AB10,ROUND('исходный '!AB10*(INDEX('норма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'!AB10),'исходный '!AB10,IF(OR(WEEKDAY(AB$10)=1,SUMPRODUCT(N(AB$10=праздники))&gt;0),"В",MIN(--'исходный '!AB10,IF(WEEKDAY(AB$9)=7,5,7)+MIN(2,MAX(,12-SUMIF($C13:AA13,"&gt;"&amp;8)+COUNTIF($C13:AA13,"&gt;"&amp;8)*IF(WEEKDAY(AB$9)=7,5,7)))))),),IF(VLOOKUP($B13,приказы!$B$11:$C$49,2,0)=8,IFERROR(IF(ISERR(--'исходный '!AB10),'исходный '!AB10,IF(OR(AND(WEEKDAY(AB$10,2)&gt;5,SUMPRODUCT(N(AB$10=Перенос_С))=0),SUMPRODUCT((AB$10=праздники)+(AB$10=Перенос_На))&gt;0),"В",MIN(--'исходный '!AB10,8+MIN(2,MAX(,12-SUMIF($C13:AA13,"&gt;"&amp;8)+COUNTIF($C13:AA13,"&gt;"&amp;8)*8))))),),"")))</f>
        <v>9</v>
      </c>
      <c r="AC13" s="105">
        <f>IF(VLOOKUP($B13,приказы!$B$11:$C$49,2,0)="сменный",IF(ISERR(--'исходный '!AC10),'исходный '!AC10,IF('исходный '!AC10=1,"",MIN('исходный '!AC10,ROUND('исходный '!AC10*(INDEX('норма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'!AC10),'исходный '!AC10,IF(OR(WEEKDAY(AC$10)=1,SUMPRODUCT(N(AC$10=праздники))&gt;0),"В",MIN(--'исходный '!AC10,IF(WEEKDAY(AC$9)=7,5,7)+MIN(2,MAX(,12-SUMIF($C13:AB13,"&gt;"&amp;8)+COUNTIF($C13:AB13,"&gt;"&amp;8)*IF(WEEKDAY(AC$9)=7,5,7)))))),),IF(VLOOKUP($B13,приказы!$B$11:$C$49,2,0)=8,IFERROR(IF(ISERR(--'исходный '!AC10),'исходный '!AC10,IF(OR(AND(WEEKDAY(AC$10,2)&gt;5,SUMPRODUCT(N(AC$10=Перенос_С))=0),SUMPRODUCT((AC$10=праздники)+(AC$10=Перенос_На))&gt;0),"В",MIN(--'исходный '!AC10,8+MIN(2,MAX(,12-SUMIF($C13:AB13,"&gt;"&amp;8)+COUNTIF($C13:AB13,"&gt;"&amp;8)*8))))),),"")))</f>
        <v>9</v>
      </c>
      <c r="AD13" s="105">
        <f>IF(VLOOKUP($B13,приказы!$B$11:$C$49,2,0)="сменный",IF(ISERR(--'исходный '!AD10),'исходный '!AD10,IF('исходный '!AD10=1,"",MIN('исходный '!AD10,ROUND('исходный '!AD10*(INDEX('норма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'!AD10),'исходный '!AD10,IF(OR(WEEKDAY(AD$10)=1,SUMPRODUCT(N(AD$10=праздники))&gt;0),"В",MIN(--'исходный '!AD10,IF(WEEKDAY(AD$9)=7,5,7)+MIN(2,MAX(,12-SUMIF($C13:AC13,"&gt;"&amp;8)+COUNTIF($C13:AC13,"&gt;"&amp;8)*IF(WEEKDAY(AD$9)=7,5,7)))))),),IF(VLOOKUP($B13,приказы!$B$11:$C$49,2,0)=8,IFERROR(IF(ISERR(--'исходный '!AD10),'исходный '!AD10,IF(OR(AND(WEEKDAY(AD$10,2)&gt;5,SUMPRODUCT(N(AD$10=Перенос_С))=0),SUMPRODUCT((AD$10=праздники)+(AD$10=Перенос_На))&gt;0),"В",MIN(--'исходный '!AD10,8+MIN(2,MAX(,12-SUMIF($C13:AC13,"&gt;"&amp;8)+COUNTIF($C13:AC13,"&gt;"&amp;8)*8))))),),"")))</f>
        <v>9</v>
      </c>
      <c r="AE13" s="105">
        <f>IF(VLOOKUP($B13,приказы!$B$11:$C$49,2,0)="сменный",IF(ISERR(--'исходный '!AE10),'исходный '!AE10,IF('исходный '!AE10=1,"",MIN('исходный '!AE10,ROUND('исходный '!AE10*(INDEX('норма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'!AE10),'исходный '!AE10,IF(OR(WEEKDAY(AE$10)=1,SUMPRODUCT(N(AE$10=праздники))&gt;0),"В",MIN(--'исходный '!AE10,IF(WEEKDAY(AE$9)=7,5,7)+MIN(2,MAX(,12-SUMIF($C13:AD13,"&gt;"&amp;8)+COUNTIF($C13:AD13,"&gt;"&amp;8)*IF(WEEKDAY(AE$9)=7,5,7)))))),),IF(VLOOKUP($B13,приказы!$B$11:$C$49,2,0)=8,IFERROR(IF(ISERR(--'исходный '!AE10),'исходный '!AE10,IF(OR(AND(WEEKDAY(AE$10,2)&gt;5,SUMPRODUCT(N(AE$10=Перенос_С))=0),SUMPRODUCT((AE$10=праздники)+(AE$10=Перенос_На))&gt;0),"В",MIN(--'исходный '!AE10,8+MIN(2,MAX(,12-SUMIF($C13:AD13,"&gt;"&amp;8)+COUNTIF($C13:AD13,"&gt;"&amp;8)*8))))),),"")))</f>
        <v>8</v>
      </c>
      <c r="AF13" s="105" t="str">
        <f>IF(VLOOKUP($B13,приказы!$B$11:$C$49,2,0)="сменный",IF(ISERR(--'исходный '!AF10),'исходный '!AF10,IF('исходный '!AF10=1,"",MIN('исходный '!AF10,ROUND('исходный '!AF10*(INDEX('норма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'!AF10),'исходный '!AF10,IF(OR(WEEKDAY(AF$10)=1,SUMPRODUCT(N(AF$10=праздники))&gt;0),"В",MIN(--'исходный '!AF10,IF(WEEKDAY(AF$9)=7,5,7)+MIN(2,MAX(,12-SUMIF($C13:AE13,"&gt;"&amp;8)+COUNTIF($C13:AE13,"&gt;"&amp;8)*IF(WEEKDAY(AF$9)=7,5,7)))))),),IF(VLOOKUP($B13,приказы!$B$11:$C$49,2,0)=8,IFERROR(IF(ISERR(--'исходный '!AF10),'исходный '!AF10,IF(OR(AND(WEEKDAY(AF$10,2)&gt;5,SUMPRODUCT(N(AF$10=Перенос_С))=0),SUMPRODUCT((AF$10=праздники)+(AF$10=Перенос_На))&gt;0),"В",MIN(--'исходный '!AF10,8+MIN(2,MAX(,12-SUMIF($C13:AE13,"&gt;"&amp;8)+COUNTIF($C13:AE13,"&gt;"&amp;8)*8))))),),"")))</f>
        <v>в</v>
      </c>
      <c r="AG13" s="105" t="str">
        <f>IF(VLOOKUP($B13,приказы!$B$11:$C$49,2,0)="сменный",IF(ISERR(--'исходный '!AG10),'исходный '!AG10,IF('исходный '!AG10=1,"",MIN('исходный '!AG10,ROUND('исходный '!AG10*(INDEX('норма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'!AG10),'исходный '!AG10,IF(OR(WEEKDAY(AG$10)=1,SUMPRODUCT(N(AG$10=праздники))&gt;0),"В",MIN(--'исходный '!AG10,IF(WEEKDAY(AG$9)=7,5,7)+MIN(2,MAX(,12-SUMIF($C13:AF13,"&gt;"&amp;8)+COUNTIF($C13:AF13,"&gt;"&amp;8)*IF(WEEKDAY(AG$9)=7,5,7)))))),),IF(VLOOKUP($B13,приказы!$B$11:$C$49,2,0)=8,IFERROR(IF(ISERR(--'исходный '!AG10),'исходный '!AG10,IF(OR(AND(WEEKDAY(AG$10,2)&gt;5,SUMPRODUCT(N(AG$10=Перенос_С))=0),SUMPRODUCT((AG$10=праздники)+(AG$10=Перенос_На))&gt;0),"В",MIN(--'исходный '!AG10,8+MIN(2,MAX(,12-SUMIF($C13:AF13,"&gt;"&amp;8)+COUNTIF($C13:AF13,"&gt;"&amp;8)*8))))),),"")))</f>
        <v>в</v>
      </c>
      <c r="AH13" s="169"/>
      <c r="AI13" s="78">
        <f t="shared" si="3"/>
        <v>20</v>
      </c>
      <c r="AJ13" s="5">
        <f t="shared" si="4"/>
        <v>0</v>
      </c>
      <c r="AK13" s="6">
        <f t="shared" si="5"/>
        <v>0</v>
      </c>
      <c r="AL13" s="7">
        <f t="shared" si="6"/>
        <v>0</v>
      </c>
      <c r="AM13" s="7">
        <f t="shared" si="7"/>
        <v>0</v>
      </c>
      <c r="AN13" s="7">
        <f t="shared" si="8"/>
        <v>0</v>
      </c>
      <c r="AO13" s="8">
        <f t="shared" si="9"/>
        <v>10</v>
      </c>
      <c r="AP13" s="9">
        <f t="shared" si="10"/>
        <v>0</v>
      </c>
      <c r="AQ13" s="5"/>
      <c r="AR13" s="4">
        <f>IF(VLOOKUP($B13,приказы!$B$11:$C$50,2,0)=7,SUM(D13:AH13,(AJ13*7)),IF(VLOOKUP($B13,приказы!$B$11:$C$50,2,0)=8,SUM(D13:AH13,(AJ13*8)),IF(VLOOKUP($B13,приказы!$B$11:$C$50,2,0)="сменный",SUM(D13:AH13,(AJ13*7)),2)))</f>
        <v>166</v>
      </c>
      <c r="AS13" s="9"/>
      <c r="AT13" s="8">
        <f>'исходный '!AT10</f>
        <v>0</v>
      </c>
      <c r="AU13" s="8">
        <f>'исходный '!AU10</f>
        <v>0</v>
      </c>
    </row>
    <row r="14" spans="1:47" ht="12.75" x14ac:dyDescent="0.2">
      <c r="A14" s="25">
        <f>'исходный '!A11</f>
        <v>4</v>
      </c>
      <c r="B14" s="25" t="str">
        <f>'исходный '!B11</f>
        <v>Иванов</v>
      </c>
      <c r="C14" s="25">
        <f>'исходный '!C11</f>
        <v>0</v>
      </c>
      <c r="D14" s="105">
        <f>IF(VLOOKUP($B14,приказы!$B$11:$C$49,2,0)="сменный",IF(ISERR(--'исходный '!D11),'исходный '!D11,IF('исходный '!D11=1,"",MIN('исходный '!D11,ROUND('исходный '!D11*(INDEX('норма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'!D11),'исходный '!D11,IF(OR(WEEKDAY(D$10)=1,SUMPRODUCT(N(D$10=праздники))&gt;0),"В",MIN(--'исходный '!D11,IF(WEEKDAY(D$9)=7,5,7)+MIN(2,MAX(,12-SUMIF($C14:C14,"&gt;"&amp;8)+COUNTIF($C14:C14,"&gt;"&amp;8)*IF(WEEKDAY(D$9)=7,5,7)))))),),IF(VLOOKUP($B14,приказы!$B$11:$C$49,2,0)=8,IFERROR(IF(ISERR(--'исходный '!D11),'исходный '!D11,IF(OR(AND(WEEKDAY(D$10,2)&gt;5,SUMPRODUCT(N(D$10=Перенос_С))=0),SUMPRODUCT((D$10=праздники)+(D$10=Перенос_На))&gt;0),"В",MIN(--'исходный '!D11,8+MIN(2,MAX(,12-SUMIF($C14:C14,"&gt;"&amp;8)+COUNTIF($C14:C14,"&gt;"&amp;8)*8))))),),"")))</f>
        <v>5</v>
      </c>
      <c r="E14" s="105" t="str">
        <f>IF(VLOOKUP($B14,приказы!$B$11:$C$49,2,0)="сменный",IF(ISERR(--'исходный '!E11),'исходный '!E11,IF('исходный '!E11=1,"",MIN('исходный '!E11,ROUND('исходный '!E11*(INDEX('норма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'!E11),'исходный '!E11,IF(OR(WEEKDAY(E$10)=1,SUMPRODUCT(N(E$10=праздники))&gt;0),"В",MIN(--'исходный '!E11,IF(WEEKDAY(E$9)=7,5,7)+MIN(2,MAX(,12-SUMIF($C14:D14,"&gt;"&amp;8)+COUNTIF($C14:D14,"&gt;"&amp;8)*IF(WEEKDAY(E$9)=7,5,7)))))),),IF(VLOOKUP($B14,приказы!$B$11:$C$49,2,0)=8,IFERROR(IF(ISERR(--'исходный '!E11),'исходный '!E11,IF(OR(AND(WEEKDAY(E$10,2)&gt;5,SUMPRODUCT(N(E$10=Перенос_С))=0),SUMPRODUCT((E$10=праздники)+(E$10=Перенос_На))&gt;0),"В",MIN(--'исходный '!E11,8+MIN(2,MAX(,12-SUMIF($C14:D14,"&gt;"&amp;8)+COUNTIF($C14:D14,"&gt;"&amp;8)*8))))),),"")))</f>
        <v>в</v>
      </c>
      <c r="F14" s="105">
        <f>IF(VLOOKUP($B14,приказы!$B$11:$C$49,2,0)="сменный",IF(ISERR(--'исходный '!F11),'исходный '!F11,IF('исходный '!F11=1,"",MIN('исходный '!F11,ROUND('исходный '!F11*(INDEX('норма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'!F11),'исходный '!F11,IF(OR(WEEKDAY(F$10)=1,SUMPRODUCT(N(F$10=праздники))&gt;0),"В",MIN(--'исходный '!F11,IF(WEEKDAY(F$9)=7,5,7)+MIN(2,MAX(,12-SUMIF($C14:E14,"&gt;"&amp;8)+COUNTIF($C14:E14,"&gt;"&amp;8)*IF(WEEKDAY(F$9)=7,5,7)))))),),IF(VLOOKUP($B14,приказы!$B$11:$C$49,2,0)=8,IFERROR(IF(ISERR(--'исходный '!F11),'исходный '!F11,IF(OR(AND(WEEKDAY(F$10,2)&gt;5,SUMPRODUCT(N(F$10=Перенос_С))=0),SUMPRODUCT((F$10=праздники)+(F$10=Перенос_На))&gt;0),"В",MIN(--'исходный '!F11,8+MIN(2,MAX(,12-SUMIF($C14:E14,"&gt;"&amp;8)+COUNTIF($C14:E14,"&gt;"&amp;8)*8))))),),"")))</f>
        <v>6</v>
      </c>
      <c r="G14" s="105">
        <f>IF(VLOOKUP($B14,приказы!$B$11:$C$49,2,0)="сменный",IF(ISERR(--'исходный '!G11),'исходный '!G11,IF('исходный '!G11=1,"",MIN('исходный '!G11,ROUND('исходный '!G11*(INDEX('норма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'!G11),'исходный '!G11,IF(OR(WEEKDAY(G$10)=1,SUMPRODUCT(N(G$10=праздники))&gt;0),"В",MIN(--'исходный '!G11,IF(WEEKDAY(G$9)=7,5,7)+MIN(2,MAX(,12-SUMIF($C14:F14,"&gt;"&amp;8)+COUNTIF($C14:F14,"&gt;"&amp;8)*IF(WEEKDAY(G$9)=7,5,7)))))),),IF(VLOOKUP($B14,приказы!$B$11:$C$49,2,0)=8,IFERROR(IF(ISERR(--'исходный '!G11),'исходный '!G11,IF(OR(AND(WEEKDAY(G$10,2)&gt;5,SUMPRODUCT(N(G$10=Перенос_С))=0),SUMPRODUCT((G$10=праздники)+(G$10=Перенос_На))&gt;0),"В",MIN(--'исходный '!G11,8+MIN(2,MAX(,12-SUMIF($C14:F14,"&gt;"&amp;8)+COUNTIF($C14:F14,"&gt;"&amp;8)*8))))),),"")))</f>
        <v>9</v>
      </c>
      <c r="H14" s="105">
        <f>IF(VLOOKUP($B14,приказы!$B$11:$C$49,2,0)="сменный",IF(ISERR(--'исходный '!H11),'исходный '!H11,IF('исходный '!H11=1,"",MIN('исходный '!H11,ROUND('исходный '!H11*(INDEX('норма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'!H11),'исходный '!H11,IF(OR(WEEKDAY(H$10)=1,SUMPRODUCT(N(H$10=праздники))&gt;0),"В",MIN(--'исходный '!H11,IF(WEEKDAY(H$9)=7,5,7)+MIN(2,MAX(,12-SUMIF($C14:G14,"&gt;"&amp;8)+COUNTIF($C14:G14,"&gt;"&amp;8)*IF(WEEKDAY(H$9)=7,5,7)))))),),IF(VLOOKUP($B14,приказы!$B$11:$C$49,2,0)=8,IFERROR(IF(ISERR(--'исходный '!H11),'исходный '!H11,IF(OR(AND(WEEKDAY(H$10,2)&gt;5,SUMPRODUCT(N(H$10=Перенос_С))=0),SUMPRODUCT((H$10=праздники)+(H$10=Перенос_На))&gt;0),"В",MIN(--'исходный '!H11,8+MIN(2,MAX(,12-SUMIF($C14:G14,"&gt;"&amp;8)+COUNTIF($C14:G14,"&gt;"&amp;8)*8))))),),"")))</f>
        <v>9</v>
      </c>
      <c r="I14" s="105">
        <f>IF(VLOOKUP($B14,приказы!$B$11:$C$49,2,0)="сменный",IF(ISERR(--'исходный '!I11),'исходный '!I11,IF('исходный '!I11=1,"",MIN('исходный '!I11,ROUND('исходный '!I11*(INDEX('норма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'!I11),'исходный '!I11,IF(OR(WEEKDAY(I$10)=1,SUMPRODUCT(N(I$10=праздники))&gt;0),"В",MIN(--'исходный '!I11,IF(WEEKDAY(I$9)=7,5,7)+MIN(2,MAX(,12-SUMIF($C14:H14,"&gt;"&amp;8)+COUNTIF($C14:H14,"&gt;"&amp;8)*IF(WEEKDAY(I$9)=7,5,7)))))),),IF(VLOOKUP($B14,приказы!$B$11:$C$49,2,0)=8,IFERROR(IF(ISERR(--'исходный '!I11),'исходный '!I11,IF(OR(AND(WEEKDAY(I$10,2)&gt;5,SUMPRODUCT(N(I$10=Перенос_С))=0),SUMPRODUCT((I$10=праздники)+(I$10=Перенос_На))&gt;0),"В",MIN(--'исходный '!I11,8+MIN(2,MAX(,12-SUMIF($C14:H14,"&gt;"&amp;8)+COUNTIF($C14:H14,"&gt;"&amp;8)*8))))),),"")))</f>
        <v>9</v>
      </c>
      <c r="J14" s="105">
        <f>IF(VLOOKUP($B14,приказы!$B$11:$C$49,2,0)="сменный",IF(ISERR(--'исходный '!J11),'исходный '!J11,IF('исходный '!J11=1,"",MIN('исходный '!J11,ROUND('исходный '!J11*(INDEX('норма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'!J11),'исходный '!J11,IF(OR(WEEKDAY(J$10)=1,SUMPRODUCT(N(J$10=праздники))&gt;0),"В",MIN(--'исходный '!J11,IF(WEEKDAY(J$9)=7,5,7)+MIN(2,MAX(,12-SUMIF($C14:I14,"&gt;"&amp;8)+COUNTIF($C14:I14,"&gt;"&amp;8)*IF(WEEKDAY(J$9)=7,5,7)))))),),IF(VLOOKUP($B14,приказы!$B$11:$C$49,2,0)=8,IFERROR(IF(ISERR(--'исходный '!J11),'исходный '!J11,IF(OR(AND(WEEKDAY(J$10,2)&gt;5,SUMPRODUCT(N(J$10=Перенос_С))=0),SUMPRODUCT((J$10=праздники)+(J$10=Перенос_На))&gt;0),"В",MIN(--'исходный '!J11,8+MIN(2,MAX(,12-SUMIF($C14:I14,"&gt;"&amp;8)+COUNTIF($C14:I14,"&gt;"&amp;8)*8))))),),"")))</f>
        <v>7</v>
      </c>
      <c r="K14" s="105">
        <f>IF(VLOOKUP($B14,приказы!$B$11:$C$49,2,0)="сменный",IF(ISERR(--'исходный '!K11),'исходный '!K11,IF('исходный '!K11=1,"",MIN('исходный '!K11,ROUND('исходный '!K11*(INDEX('норма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'!K11),'исходный '!K11,IF(OR(WEEKDAY(K$10)=1,SUMPRODUCT(N(K$10=праздники))&gt;0),"В",MIN(--'исходный '!K11,IF(WEEKDAY(K$9)=7,5,7)+MIN(2,MAX(,12-SUMIF($C14:J14,"&gt;"&amp;8)+COUNTIF($C14:J14,"&gt;"&amp;8)*IF(WEEKDAY(K$9)=7,5,7)))))),),IF(VLOOKUP($B14,приказы!$B$11:$C$49,2,0)=8,IFERROR(IF(ISERR(--'исходный '!K11),'исходный '!K11,IF(OR(AND(WEEKDAY(K$10,2)&gt;5,SUMPRODUCT(N(K$10=Перенос_С))=0),SUMPRODUCT((K$10=праздники)+(K$10=Перенос_На))&gt;0),"В",MIN(--'исходный '!K11,8+MIN(2,MAX(,12-SUMIF($C14:J14,"&gt;"&amp;8)+COUNTIF($C14:J14,"&gt;"&amp;8)*8))))),),"")))</f>
        <v>5</v>
      </c>
      <c r="L14" s="105" t="str">
        <f>IF(VLOOKUP($B14,приказы!$B$11:$C$49,2,0)="сменный",IF(ISERR(--'исходный '!L11),'исходный '!L11,IF('исходный '!L11=1,"",MIN('исходный '!L11,ROUND('исходный '!L11*(INDEX('норма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'!L11),'исходный '!L11,IF(OR(WEEKDAY(L$10)=1,SUMPRODUCT(N(L$10=праздники))&gt;0),"В",MIN(--'исходный '!L11,IF(WEEKDAY(L$9)=7,5,7)+MIN(2,MAX(,12-SUMIF($C14:K14,"&gt;"&amp;8)+COUNTIF($C14:K14,"&gt;"&amp;8)*IF(WEEKDAY(L$9)=7,5,7)))))),),IF(VLOOKUP($B14,приказы!$B$11:$C$49,2,0)=8,IFERROR(IF(ISERR(--'исходный '!L11),'исходный '!L11,IF(OR(AND(WEEKDAY(L$10,2)&gt;5,SUMPRODUCT(N(L$10=Перенос_С))=0),SUMPRODUCT((L$10=праздники)+(L$10=Перенос_На))&gt;0),"В",MIN(--'исходный '!L11,8+MIN(2,MAX(,12-SUMIF($C14:K14,"&gt;"&amp;8)+COUNTIF($C14:K14,"&gt;"&amp;8)*8))))),),"")))</f>
        <v>в</v>
      </c>
      <c r="M14" s="105">
        <f>IF(VLOOKUP($B14,приказы!$B$11:$C$49,2,0)="сменный",IF(ISERR(--'исходный '!M11),'исходный '!M11,IF('исходный '!M11=1,"",MIN('исходный '!M11,ROUND('исходный '!M11*(INDEX('норма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'!M11),'исходный '!M11,IF(OR(WEEKDAY(M$10)=1,SUMPRODUCT(N(M$10=праздники))&gt;0),"В",MIN(--'исходный '!M11,IF(WEEKDAY(M$9)=7,5,7)+MIN(2,MAX(,12-SUMIF($C14:L14,"&gt;"&amp;8)+COUNTIF($C14:L14,"&gt;"&amp;8)*IF(WEEKDAY(M$9)=7,5,7)))))),),IF(VLOOKUP($B14,приказы!$B$11:$C$49,2,0)=8,IFERROR(IF(ISERR(--'исходный '!M11),'исходный '!M11,IF(OR(AND(WEEKDAY(M$10,2)&gt;5,SUMPRODUCT(N(M$10=Перенос_С))=0),SUMPRODUCT((M$10=праздники)+(M$10=Перенос_На))&gt;0),"В",MIN(--'исходный '!M11,8+MIN(2,MAX(,12-SUMIF($C14:L14,"&gt;"&amp;8)+COUNTIF($C14:L14,"&gt;"&amp;8)*8))))),),"")))</f>
        <v>7</v>
      </c>
      <c r="N14" s="105">
        <f>IF(VLOOKUP($B14,приказы!$B$11:$C$49,2,0)="сменный",IF(ISERR(--'исходный '!N11),'исходный '!N11,IF('исходный '!N11=1,"",MIN('исходный '!N11,ROUND('исходный '!N11*(INDEX('норма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'!N11),'исходный '!N11,IF(OR(WEEKDAY(N$10)=1,SUMPRODUCT(N(N$10=праздники))&gt;0),"В",MIN(--'исходный '!N11,IF(WEEKDAY(N$9)=7,5,7)+MIN(2,MAX(,12-SUMIF($C14:M14,"&gt;"&amp;8)+COUNTIF($C14:M14,"&gt;"&amp;8)*IF(WEEKDAY(N$9)=7,5,7)))))),),IF(VLOOKUP($B14,приказы!$B$11:$C$49,2,0)=8,IFERROR(IF(ISERR(--'исходный '!N11),'исходный '!N11,IF(OR(AND(WEEKDAY(N$10,2)&gt;5,SUMPRODUCT(N(N$10=Перенос_С))=0),SUMPRODUCT((N$10=праздники)+(N$10=Перенос_На))&gt;0),"В",MIN(--'исходный '!N11,8+MIN(2,MAX(,12-SUMIF($C14:M14,"&gt;"&amp;8)+COUNTIF($C14:M14,"&gt;"&amp;8)*8))))),),"")))</f>
        <v>9</v>
      </c>
      <c r="O14" s="105">
        <f>IF(VLOOKUP($B14,приказы!$B$11:$C$49,2,0)="сменный",IF(ISERR(--'исходный '!O11),'исходный '!O11,IF('исходный '!O11=1,"",MIN('исходный '!O11,ROUND('исходный '!O11*(INDEX('норма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'!O11),'исходный '!O11,IF(OR(WEEKDAY(O$10)=1,SUMPRODUCT(N(O$10=праздники))&gt;0),"В",MIN(--'исходный '!O11,IF(WEEKDAY(O$9)=7,5,7)+MIN(2,MAX(,12-SUMIF($C14:N14,"&gt;"&amp;8)+COUNTIF($C14:N14,"&gt;"&amp;8)*IF(WEEKDAY(O$9)=7,5,7)))))),),IF(VLOOKUP($B14,приказы!$B$11:$C$49,2,0)=8,IFERROR(IF(ISERR(--'исходный '!O11),'исходный '!O11,IF(OR(AND(WEEKDAY(O$10,2)&gt;5,SUMPRODUCT(N(O$10=Перенос_С))=0),SUMPRODUCT((O$10=праздники)+(O$10=Перенос_На))&gt;0),"В",MIN(--'исходный '!O11,8+MIN(2,MAX(,12-SUMIF($C14:N14,"&gt;"&amp;8)+COUNTIF($C14:N14,"&gt;"&amp;8)*8))))),),"")))</f>
        <v>9</v>
      </c>
      <c r="P14" s="105">
        <f>IF(VLOOKUP($B14,приказы!$B$11:$C$49,2,0)="сменный",IF(ISERR(--'исходный '!P11),'исходный '!P11,IF('исходный '!P11=1,"",MIN('исходный '!P11,ROUND('исходный '!P11*(INDEX('норма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'!P11),'исходный '!P11,IF(OR(WEEKDAY(P$10)=1,SUMPRODUCT(N(P$10=праздники))&gt;0),"В",MIN(--'исходный '!P11,IF(WEEKDAY(P$9)=7,5,7)+MIN(2,MAX(,12-SUMIF($C14:O14,"&gt;"&amp;8)+COUNTIF($C14:O14,"&gt;"&amp;8)*IF(WEEKDAY(P$9)=7,5,7)))))),),IF(VLOOKUP($B14,приказы!$B$11:$C$49,2,0)=8,IFERROR(IF(ISERR(--'исходный '!P11),'исходный '!P11,IF(OR(AND(WEEKDAY(P$10,2)&gt;5,SUMPRODUCT(N(P$10=Перенос_С))=0),SUMPRODUCT((P$10=праздники)+(P$10=Перенос_На))&gt;0),"В",MIN(--'исходный '!P11,8+MIN(2,MAX(,12-SUMIF($C14:O14,"&gt;"&amp;8)+COUNTIF($C14:O14,"&gt;"&amp;8)*8))))),),"")))</f>
        <v>7</v>
      </c>
      <c r="Q14" s="105">
        <f>IF(VLOOKUP($B14,приказы!$B$11:$C$49,2,0)="сменный",IF(ISERR(--'исходный '!Q11),'исходный '!Q11,IF('исходный '!Q11=1,"",MIN('исходный '!Q11,ROUND('исходный '!Q11*(INDEX('норма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'!Q11),'исходный '!Q11,IF(OR(WEEKDAY(Q$10)=1,SUMPRODUCT(N(Q$10=праздники))&gt;0),"В",MIN(--'исходный '!Q11,IF(WEEKDAY(Q$9)=7,5,7)+MIN(2,MAX(,12-SUMIF($C14:P14,"&gt;"&amp;8)+COUNTIF($C14:P14,"&gt;"&amp;8)*IF(WEEKDAY(Q$9)=7,5,7)))))),),IF(VLOOKUP($B14,приказы!$B$11:$C$49,2,0)=8,IFERROR(IF(ISERR(--'исходный '!Q11),'исходный '!Q11,IF(OR(AND(WEEKDAY(Q$10,2)&gt;5,SUMPRODUCT(N(Q$10=Перенос_С))=0),SUMPRODUCT((Q$10=праздники)+(Q$10=Перенос_На))&gt;0),"В",MIN(--'исходный '!Q11,8+MIN(2,MAX(,12-SUMIF($C14:P14,"&gt;"&amp;8)+COUNTIF($C14:P14,"&gt;"&amp;8)*8))))),),"")))</f>
        <v>7</v>
      </c>
      <c r="R14" s="105">
        <f>IF(VLOOKUP($B14,приказы!$B$11:$C$49,2,0)="сменный",IF(ISERR(--'исходный '!R11),'исходный '!R11,IF('исходный '!R11=1,"",MIN('исходный '!R11,ROUND('исходный '!R11*(INDEX('норма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'!R11),'исходный '!R11,IF(OR(WEEKDAY(R$10)=1,SUMPRODUCT(N(R$10=праздники))&gt;0),"В",MIN(--'исходный '!R11,IF(WEEKDAY(R$9)=7,5,7)+MIN(2,MAX(,12-SUMIF($C14:Q14,"&gt;"&amp;8)+COUNTIF($C14:Q14,"&gt;"&amp;8)*IF(WEEKDAY(R$9)=7,5,7)))))),),IF(VLOOKUP($B14,приказы!$B$11:$C$49,2,0)=8,IFERROR(IF(ISERR(--'исходный '!R11),'исходный '!R11,IF(OR(AND(WEEKDAY(R$10,2)&gt;5,SUMPRODUCT(N(R$10=Перенос_С))=0),SUMPRODUCT((R$10=праздники)+(R$10=Перенос_На))&gt;0),"В",MIN(--'исходный '!R11,8+MIN(2,MAX(,12-SUMIF($C14:Q14,"&gt;"&amp;8)+COUNTIF($C14:Q14,"&gt;"&amp;8)*8))))),),"")))</f>
        <v>5</v>
      </c>
      <c r="S14" s="105" t="str">
        <f>IF(VLOOKUP($B14,приказы!$B$11:$C$49,2,0)="сменный",IF(ISERR(--'исходный '!S11),'исходный '!S11,IF('исходный '!S11=1,"",MIN('исходный '!S11,ROUND('исходный '!S11*(INDEX('норма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'!S11),'исходный '!S11,IF(OR(WEEKDAY(S$10)=1,SUMPRODUCT(N(S$10=праздники))&gt;0),"В",MIN(--'исходный '!S11,IF(WEEKDAY(S$9)=7,5,7)+MIN(2,MAX(,12-SUMIF($C14:R14,"&gt;"&amp;8)+COUNTIF($C14:R14,"&gt;"&amp;8)*IF(WEEKDAY(S$9)=7,5,7)))))),),IF(VLOOKUP($B14,приказы!$B$11:$C$49,2,0)=8,IFERROR(IF(ISERR(--'исходный '!S11),'исходный '!S11,IF(OR(AND(WEEKDAY(S$10,2)&gt;5,SUMPRODUCT(N(S$10=Перенос_С))=0),SUMPRODUCT((S$10=праздники)+(S$10=Перенос_На))&gt;0),"В",MIN(--'исходный '!S11,8+MIN(2,MAX(,12-SUMIF($C14:R14,"&gt;"&amp;8)+COUNTIF($C14:R14,"&gt;"&amp;8)*8))))),),"")))</f>
        <v>в</v>
      </c>
      <c r="T14" s="105">
        <f>IF(VLOOKUP($B14,приказы!$B$11:$C$49,2,0)="сменный",IF(ISERR(--'исходный '!T11),'исходный '!T11,IF('исходный '!T11=1,"",MIN('исходный '!T11,ROUND('исходный '!T11*(INDEX('норма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'!T11),'исходный '!T11,IF(OR(WEEKDAY(T$10)=1,SUMPRODUCT(N(T$10=праздники))&gt;0),"В",MIN(--'исходный '!T11,IF(WEEKDAY(T$9)=7,5,7)+MIN(2,MAX(,12-SUMIF($C14:S14,"&gt;"&amp;8)+COUNTIF($C14:S14,"&gt;"&amp;8)*IF(WEEKDAY(T$9)=7,5,7)))))),),IF(VLOOKUP($B14,приказы!$B$11:$C$49,2,0)=8,IFERROR(IF(ISERR(--'исходный '!T11),'исходный '!T11,IF(OR(AND(WEEKDAY(T$10,2)&gt;5,SUMPRODUCT(N(T$10=Перенос_С))=0),SUMPRODUCT((T$10=праздники)+(T$10=Перенос_На))&gt;0),"В",MIN(--'исходный '!T11,8+MIN(2,MAX(,12-SUMIF($C14:S14,"&gt;"&amp;8)+COUNTIF($C14:S14,"&gt;"&amp;8)*8))))),),"")))</f>
        <v>7</v>
      </c>
      <c r="U14" s="105">
        <f>IF(VLOOKUP($B14,приказы!$B$11:$C$49,2,0)="сменный",IF(ISERR(--'исходный '!U11),'исходный '!U11,IF('исходный '!U11=1,"",MIN('исходный '!U11,ROUND('исходный '!U11*(INDEX('норма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'!U11),'исходный '!U11,IF(OR(WEEKDAY(U$10)=1,SUMPRODUCT(N(U$10=праздники))&gt;0),"В",MIN(--'исходный '!U11,IF(WEEKDAY(U$9)=7,5,7)+MIN(2,MAX(,12-SUMIF($C14:T14,"&gt;"&amp;8)+COUNTIF($C14:T14,"&gt;"&amp;8)*IF(WEEKDAY(U$9)=7,5,7)))))),),IF(VLOOKUP($B14,приказы!$B$11:$C$49,2,0)=8,IFERROR(IF(ISERR(--'исходный '!U11),'исходный '!U11,IF(OR(AND(WEEKDAY(U$10,2)&gt;5,SUMPRODUCT(N(U$10=Перенос_С))=0),SUMPRODUCT((U$10=праздники)+(U$10=Перенос_На))&gt;0),"В",MIN(--'исходный '!U11,8+MIN(2,MAX(,12-SUMIF($C14:T14,"&gt;"&amp;8)+COUNTIF($C14:T14,"&gt;"&amp;8)*8))))),),"")))</f>
        <v>7</v>
      </c>
      <c r="V14" s="105">
        <f>IF(VLOOKUP($B14,приказы!$B$11:$C$49,2,0)="сменный",IF(ISERR(--'исходный '!V11),'исходный '!V11,IF('исходный '!V11=1,"",MIN('исходный '!V11,ROUND('исходный '!V11*(INDEX('норма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'!V11),'исходный '!V11,IF(OR(WEEKDAY(V$10)=1,SUMPRODUCT(N(V$10=праздники))&gt;0),"В",MIN(--'исходный '!V11,IF(WEEKDAY(V$9)=7,5,7)+MIN(2,MAX(,12-SUMIF($C14:U14,"&gt;"&amp;8)+COUNTIF($C14:U14,"&gt;"&amp;8)*IF(WEEKDAY(V$9)=7,5,7)))))),),IF(VLOOKUP($B14,приказы!$B$11:$C$49,2,0)=8,IFERROR(IF(ISERR(--'исходный '!V11),'исходный '!V11,IF(OR(AND(WEEKDAY(V$10,2)&gt;5,SUMPRODUCT(N(V$10=Перенос_С))=0),SUMPRODUCT((V$10=праздники)+(V$10=Перенос_На))&gt;0),"В",MIN(--'исходный '!V11,8+MIN(2,MAX(,12-SUMIF($C14:U14,"&gt;"&amp;8)+COUNTIF($C14:U14,"&gt;"&amp;8)*8))))),),"")))</f>
        <v>9</v>
      </c>
      <c r="W14" s="105">
        <f>IF(VLOOKUP($B14,приказы!$B$11:$C$49,2,0)="сменный",IF(ISERR(--'исходный '!W11),'исходный '!W11,IF('исходный '!W11=1,"",MIN('исходный '!W11,ROUND('исходный '!W11*(INDEX('норма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'!W11),'исходный '!W11,IF(OR(WEEKDAY(W$10)=1,SUMPRODUCT(N(W$10=праздники))&gt;0),"В",MIN(--'исходный '!W11,IF(WEEKDAY(W$9)=7,5,7)+MIN(2,MAX(,12-SUMIF($C14:V14,"&gt;"&amp;8)+COUNTIF($C14:V14,"&gt;"&amp;8)*IF(WEEKDAY(W$9)=7,5,7)))))),),IF(VLOOKUP($B14,приказы!$B$11:$C$49,2,0)=8,IFERROR(IF(ISERR(--'исходный '!W11),'исходный '!W11,IF(OR(AND(WEEKDAY(W$10,2)&gt;5,SUMPRODUCT(N(W$10=Перенос_С))=0),SUMPRODUCT((W$10=праздники)+(W$10=Перенос_На))&gt;0),"В",MIN(--'исходный '!W11,8+MIN(2,MAX(,12-SUMIF($C14:V14,"&gt;"&amp;8)+COUNTIF($C14:V14,"&gt;"&amp;8)*8))))),),"")))</f>
        <v>7</v>
      </c>
      <c r="X14" s="105">
        <f>IF(VLOOKUP($B14,приказы!$B$11:$C$49,2,0)="сменный",IF(ISERR(--'исходный '!X11),'исходный '!X11,IF('исходный '!X11=1,"",MIN('исходный '!X11,ROUND('исходный '!X11*(INDEX('норма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'!X11),'исходный '!X11,IF(OR(WEEKDAY(X$10)=1,SUMPRODUCT(N(X$10=праздники))&gt;0),"В",MIN(--'исходный '!X11,IF(WEEKDAY(X$9)=7,5,7)+MIN(2,MAX(,12-SUMIF($C14:W14,"&gt;"&amp;8)+COUNTIF($C14:W14,"&gt;"&amp;8)*IF(WEEKDAY(X$9)=7,5,7)))))),),IF(VLOOKUP($B14,приказы!$B$11:$C$49,2,0)=8,IFERROR(IF(ISERR(--'исходный '!X11),'исходный '!X11,IF(OR(AND(WEEKDAY(X$10,2)&gt;5,SUMPRODUCT(N(X$10=Перенос_С))=0),SUMPRODUCT((X$10=праздники)+(X$10=Перенос_На))&gt;0),"В",MIN(--'исходный '!X11,8+MIN(2,MAX(,12-SUMIF($C14:W14,"&gt;"&amp;8)+COUNTIF($C14:W14,"&gt;"&amp;8)*8))))),),"")))</f>
        <v>7</v>
      </c>
      <c r="Y14" s="105">
        <f>IF(VLOOKUP($B14,приказы!$B$11:$C$49,2,0)="сменный",IF(ISERR(--'исходный '!Y11),'исходный '!Y11,IF('исходный '!Y11=1,"",MIN('исходный '!Y11,ROUND('исходный '!Y11*(INDEX('норма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'!Y11),'исходный '!Y11,IF(OR(WEEKDAY(Y$10)=1,SUMPRODUCT(N(Y$10=праздники))&gt;0),"В",MIN(--'исходный '!Y11,IF(WEEKDAY(Y$9)=7,5,7)+MIN(2,MAX(,12-SUMIF($C14:X14,"&gt;"&amp;8)+COUNTIF($C14:X14,"&gt;"&amp;8)*IF(WEEKDAY(Y$9)=7,5,7)))))),),IF(VLOOKUP($B14,приказы!$B$11:$C$49,2,0)=8,IFERROR(IF(ISERR(--'исходный '!Y11),'исходный '!Y11,IF(OR(AND(WEEKDAY(Y$10,2)&gt;5,SUMPRODUCT(N(Y$10=Перенос_С))=0),SUMPRODUCT((Y$10=праздники)+(Y$10=Перенос_На))&gt;0),"В",MIN(--'исходный '!Y11,8+MIN(2,MAX(,12-SUMIF($C14:X14,"&gt;"&amp;8)+COUNTIF($C14:X14,"&gt;"&amp;8)*8))))),),"")))</f>
        <v>5</v>
      </c>
      <c r="Z14" s="105" t="str">
        <f>IF(VLOOKUP($B14,приказы!$B$11:$C$49,2,0)="сменный",IF(ISERR(--'исходный '!Z11),'исходный '!Z11,IF('исходный '!Z11=1,"",MIN('исходный '!Z11,ROUND('исходный '!Z11*(INDEX('норма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'!Z11),'исходный '!Z11,IF(OR(WEEKDAY(Z$10)=1,SUMPRODUCT(N(Z$10=праздники))&gt;0),"В",MIN(--'исходный '!Z11,IF(WEEKDAY(Z$9)=7,5,7)+MIN(2,MAX(,12-SUMIF($C14:Y14,"&gt;"&amp;8)+COUNTIF($C14:Y14,"&gt;"&amp;8)*IF(WEEKDAY(Z$9)=7,5,7)))))),),IF(VLOOKUP($B14,приказы!$B$11:$C$49,2,0)=8,IFERROR(IF(ISERR(--'исходный '!Z11),'исходный '!Z11,IF(OR(AND(WEEKDAY(Z$10,2)&gt;5,SUMPRODUCT(N(Z$10=Перенос_С))=0),SUMPRODUCT((Z$10=праздники)+(Z$10=Перенос_На))&gt;0),"В",MIN(--'исходный '!Z11,8+MIN(2,MAX(,12-SUMIF($C14:Y14,"&gt;"&amp;8)+COUNTIF($C14:Y14,"&gt;"&amp;8)*8))))),),"")))</f>
        <v>в</v>
      </c>
      <c r="AA14" s="105">
        <f>IF(VLOOKUP($B14,приказы!$B$11:$C$49,2,0)="сменный",IF(ISERR(--'исходный '!AA11),'исходный '!AA11,IF('исходный '!AA11=1,"",MIN('исходный '!AA11,ROUND('исходный '!AA11*(INDEX('норма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'!AA11),'исходный '!AA11,IF(OR(WEEKDAY(AA$10)=1,SUMPRODUCT(N(AA$10=праздники))&gt;0),"В",MIN(--'исходный '!AA11,IF(WEEKDAY(AA$9)=7,5,7)+MIN(2,MAX(,12-SUMIF($C14:Z14,"&gt;"&amp;8)+COUNTIF($C14:Z14,"&gt;"&amp;8)*IF(WEEKDAY(AA$9)=7,5,7)))))),),IF(VLOOKUP($B14,приказы!$B$11:$C$49,2,0)=8,IFERROR(IF(ISERR(--'исходный '!AA11),'исходный '!AA11,IF(OR(AND(WEEKDAY(AA$10,2)&gt;5,SUMPRODUCT(N(AA$10=Перенос_С))=0),SUMPRODUCT((AA$10=праздники)+(AA$10=Перенос_На))&gt;0),"В",MIN(--'исходный '!AA11,8+MIN(2,MAX(,12-SUMIF($C14:Z14,"&gt;"&amp;8)+COUNTIF($C14:Z14,"&gt;"&amp;8)*8))))),),"")))</f>
        <v>7</v>
      </c>
      <c r="AB14" s="105">
        <f>IF(VLOOKUP($B14,приказы!$B$11:$C$49,2,0)="сменный",IF(ISERR(--'исходный '!AB11),'исходный '!AB11,IF('исходный '!AB11=1,"",MIN('исходный '!AB11,ROUND('исходный '!AB11*(INDEX('норма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'!AB11),'исходный '!AB11,IF(OR(WEEKDAY(AB$10)=1,SUMPRODUCT(N(AB$10=праздники))&gt;0),"В",MIN(--'исходный '!AB11,IF(WEEKDAY(AB$9)=7,5,7)+MIN(2,MAX(,12-SUMIF($C14:AA14,"&gt;"&amp;8)+COUNTIF($C14:AA14,"&gt;"&amp;8)*IF(WEEKDAY(AB$9)=7,5,7)))))),),IF(VLOOKUP($B14,приказы!$B$11:$C$49,2,0)=8,IFERROR(IF(ISERR(--'исходный '!AB11),'исходный '!AB11,IF(OR(AND(WEEKDAY(AB$10,2)&gt;5,SUMPRODUCT(N(AB$10=Перенос_С))=0),SUMPRODUCT((AB$10=праздники)+(AB$10=Перенос_На))&gt;0),"В",MIN(--'исходный '!AB11,8+MIN(2,MAX(,12-SUMIF($C14:AA14,"&gt;"&amp;8)+COUNTIF($C14:AA14,"&gt;"&amp;8)*8))))),),"")))</f>
        <v>7</v>
      </c>
      <c r="AC14" s="105">
        <f>IF(VLOOKUP($B14,приказы!$B$11:$C$49,2,0)="сменный",IF(ISERR(--'исходный '!AC11),'исходный '!AC11,IF('исходный '!AC11=1,"",MIN('исходный '!AC11,ROUND('исходный '!AC11*(INDEX('норма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'!AC11),'исходный '!AC11,IF(OR(WEEKDAY(AC$10)=1,SUMPRODUCT(N(AC$10=праздники))&gt;0),"В",MIN(--'исходный '!AC11,IF(WEEKDAY(AC$9)=7,5,7)+MIN(2,MAX(,12-SUMIF($C14:AB14,"&gt;"&amp;8)+COUNTIF($C14:AB14,"&gt;"&amp;8)*IF(WEEKDAY(AC$9)=7,5,7)))))),),IF(VLOOKUP($B14,приказы!$B$11:$C$49,2,0)=8,IFERROR(IF(ISERR(--'исходный '!AC11),'исходный '!AC11,IF(OR(AND(WEEKDAY(AC$10,2)&gt;5,SUMPRODUCT(N(AC$10=Перенос_С))=0),SUMPRODUCT((AC$10=праздники)+(AC$10=Перенос_На))&gt;0),"В",MIN(--'исходный '!AC11,8+MIN(2,MAX(,12-SUMIF($C14:AB14,"&gt;"&amp;8)+COUNTIF($C14:AB14,"&gt;"&amp;8)*8))))),),"")))</f>
        <v>7</v>
      </c>
      <c r="AD14" s="105">
        <f>IF(VLOOKUP($B14,приказы!$B$11:$C$49,2,0)="сменный",IF(ISERR(--'исходный '!AD11),'исходный '!AD11,IF('исходный '!AD11=1,"",MIN('исходный '!AD11,ROUND('исходный '!AD11*(INDEX('норма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'!AD11),'исходный '!AD11,IF(OR(WEEKDAY(AD$10)=1,SUMPRODUCT(N(AD$10=праздники))&gt;0),"В",MIN(--'исходный '!AD11,IF(WEEKDAY(AD$9)=7,5,7)+MIN(2,MAX(,12-SUMIF($C14:AC14,"&gt;"&amp;8)+COUNTIF($C14:AC14,"&gt;"&amp;8)*IF(WEEKDAY(AD$9)=7,5,7)))))),),IF(VLOOKUP($B14,приказы!$B$11:$C$49,2,0)=8,IFERROR(IF(ISERR(--'исходный '!AD11),'исходный '!AD11,IF(OR(AND(WEEKDAY(AD$10,2)&gt;5,SUMPRODUCT(N(AD$10=Перенос_С))=0),SUMPRODUCT((AD$10=праздники)+(AD$10=Перенос_На))&gt;0),"В",MIN(--'исходный '!AD11,8+MIN(2,MAX(,12-SUMIF($C14:AC14,"&gt;"&amp;8)+COUNTIF($C14:AC14,"&gt;"&amp;8)*8))))),),"")))</f>
        <v>7</v>
      </c>
      <c r="AE14" s="105">
        <f>IF(VLOOKUP($B14,приказы!$B$11:$C$49,2,0)="сменный",IF(ISERR(--'исходный '!AE11),'исходный '!AE11,IF('исходный '!AE11=1,"",MIN('исходный '!AE11,ROUND('исходный '!AE11*(INDEX('норма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'!AE11),'исходный '!AE11,IF(OR(WEEKDAY(AE$10)=1,SUMPRODUCT(N(AE$10=праздники))&gt;0),"В",MIN(--'исходный '!AE11,IF(WEEKDAY(AE$9)=7,5,7)+MIN(2,MAX(,12-SUMIF($C14:AD14,"&gt;"&amp;8)+COUNTIF($C14:AD14,"&gt;"&amp;8)*IF(WEEKDAY(AE$9)=7,5,7)))))),),IF(VLOOKUP($B14,приказы!$B$11:$C$49,2,0)=8,IFERROR(IF(ISERR(--'исходный '!AE11),'исходный '!AE11,IF(OR(AND(WEEKDAY(AE$10,2)&gt;5,SUMPRODUCT(N(AE$10=Перенос_С))=0),SUMPRODUCT((AE$10=праздники)+(AE$10=Перенос_На))&gt;0),"В",MIN(--'исходный '!AE11,8+MIN(2,MAX(,12-SUMIF($C14:AD14,"&gt;"&amp;8)+COUNTIF($C14:AD14,"&gt;"&amp;8)*8))))),),"")))</f>
        <v>7</v>
      </c>
      <c r="AF14" s="105">
        <f>IF(VLOOKUP($B14,приказы!$B$11:$C$49,2,0)="сменный",IF(ISERR(--'исходный '!AF11),'исходный '!AF11,IF('исходный '!AF11=1,"",MIN('исходный '!AF11,ROUND('исходный '!AF11*(INDEX('норма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'!AF11),'исходный '!AF11,IF(OR(WEEKDAY(AF$10)=1,SUMPRODUCT(N(AF$10=праздники))&gt;0),"В",MIN(--'исходный '!AF11,IF(WEEKDAY(AF$9)=7,5,7)+MIN(2,MAX(,12-SUMIF($C14:AE14,"&gt;"&amp;8)+COUNTIF($C14:AE14,"&gt;"&amp;8)*IF(WEEKDAY(AF$9)=7,5,7)))))),),IF(VLOOKUP($B14,приказы!$B$11:$C$49,2,0)=8,IFERROR(IF(ISERR(--'исходный '!AF11),'исходный '!AF11,IF(OR(AND(WEEKDAY(AF$10,2)&gt;5,SUMPRODUCT(N(AF$10=Перенос_С))=0),SUMPRODUCT((AF$10=праздники)+(AF$10=Перенос_На))&gt;0),"В",MIN(--'исходный '!AF11,8+MIN(2,MAX(,12-SUMIF($C14:AE14,"&gt;"&amp;8)+COUNTIF($C14:AE14,"&gt;"&amp;8)*8))))),),"")))</f>
        <v>5</v>
      </c>
      <c r="AG14" s="105" t="str">
        <f>IF(VLOOKUP($B14,приказы!$B$11:$C$49,2,0)="сменный",IF(ISERR(--'исходный '!AG11),'исходный '!AG11,IF('исходный '!AG11=1,"",MIN('исходный '!AG11,ROUND('исходный '!AG11*(INDEX('норма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'!AG11),'исходный '!AG11,IF(OR(WEEKDAY(AG$10)=1,SUMPRODUCT(N(AG$10=праздники))&gt;0),"В",MIN(--'исходный '!AG11,IF(WEEKDAY(AG$9)=7,5,7)+MIN(2,MAX(,12-SUMIF($C14:AF14,"&gt;"&amp;8)+COUNTIF($C14:AF14,"&gt;"&amp;8)*IF(WEEKDAY(AG$9)=7,5,7)))))),),IF(VLOOKUP($B14,приказы!$B$11:$C$49,2,0)=8,IFERROR(IF(ISERR(--'исходный '!AG11),'исходный '!AG11,IF(OR(AND(WEEKDAY(AG$10,2)&gt;5,SUMPRODUCT(N(AG$10=Перенос_С))=0),SUMPRODUCT((AG$10=праздники)+(AG$10=Перенос_На))&gt;0),"В",MIN(--'исходный '!AG11,8+MIN(2,MAX(,12-SUMIF($C14:AF14,"&gt;"&amp;8)+COUNTIF($C14:AF14,"&gt;"&amp;8)*8))))),),"")))</f>
        <v>в</v>
      </c>
      <c r="AH14" s="169"/>
      <c r="AI14" s="78">
        <f t="shared" si="3"/>
        <v>25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5</v>
      </c>
      <c r="AP14" s="9">
        <f t="shared" si="10"/>
        <v>0</v>
      </c>
      <c r="AQ14" s="5"/>
      <c r="AR14" s="4">
        <f>IF(VLOOKUP($B14,приказы!$B$11:$C$50,2,0)=7,SUM(D14:AH14,(AJ14*7)),IF(VLOOKUP($B14,приказы!$B$11:$C$50,2,0)=8,SUM(D14:AH14,(AJ14*8)),IF(VLOOKUP($B14,приказы!$B$11:$C$50,2,0)="сменный",SUM(D14:AH14,(AJ14*7)),2)))</f>
        <v>176</v>
      </c>
      <c r="AS14" s="9"/>
      <c r="AT14" s="8">
        <f>'исходный '!AT11</f>
        <v>0</v>
      </c>
      <c r="AU14" s="8">
        <f>'исходный '!AU11</f>
        <v>0</v>
      </c>
    </row>
    <row r="15" spans="1:47" ht="12.75" x14ac:dyDescent="0.2">
      <c r="A15" s="25">
        <f>'исходный '!A12</f>
        <v>5</v>
      </c>
      <c r="B15" s="25" t="str">
        <f>'исходный '!B12</f>
        <v>Титова</v>
      </c>
      <c r="C15" s="25">
        <f>'исходный '!C12</f>
        <v>0</v>
      </c>
      <c r="D15" s="105" t="str">
        <f>IF(VLOOKUP($B15,приказы!$B$11:$C$49,2,0)="сменный",IF(ISERR(--'исходный '!D12),'исходный '!D12,IF('исходный '!D12=1,"",MIN('исходный '!D12,ROUND('исходный '!D12*(INDEX('норма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'!D12),'исходный '!D12,IF(OR(WEEKDAY(D$10)=1,SUMPRODUCT(N(D$10=праздники))&gt;0),"В",MIN(--'исходный '!D12,IF(WEEKDAY(D$9)=7,5,7)+MIN(2,MAX(,12-SUMIF($C15:C15,"&gt;"&amp;8)+COUNTIF($C15:C15,"&gt;"&amp;8)*IF(WEEKDAY(D$9)=7,5,7)))))),),IF(VLOOKUP($B15,приказы!$B$11:$C$49,2,0)=8,IFERROR(IF(ISERR(--'исходный '!D12),'исходный '!D12,IF(OR(AND(WEEKDAY(D$10,2)&gt;5,SUMPRODUCT(N(D$10=Перенос_С))=0),SUMPRODUCT((D$10=праздники)+(D$10=Перенос_На))&gt;0),"В",MIN(--'исходный '!D12,8+MIN(2,MAX(,12-SUMIF($C15:C15,"&gt;"&amp;8)+COUNTIF($C15:C15,"&gt;"&amp;8)*8))))),),"")))</f>
        <v>в</v>
      </c>
      <c r="E15" s="105" t="str">
        <f>IF(VLOOKUP($B15,приказы!$B$11:$C$49,2,0)="сменный",IF(ISERR(--'исходный '!E12),'исходный '!E12,IF('исходный '!E12=1,"",MIN('исходный '!E12,ROUND('исходный '!E12*(INDEX('норма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'!E12),'исходный '!E12,IF(OR(WEEKDAY(E$10)=1,SUMPRODUCT(N(E$10=праздники))&gt;0),"В",MIN(--'исходный '!E12,IF(WEEKDAY(E$9)=7,5,7)+MIN(2,MAX(,12-SUMIF($C15:D15,"&gt;"&amp;8)+COUNTIF($C15:D15,"&gt;"&amp;8)*IF(WEEKDAY(E$9)=7,5,7)))))),),IF(VLOOKUP($B15,приказы!$B$11:$C$49,2,0)=8,IFERROR(IF(ISERR(--'исходный '!E12),'исходный '!E12,IF(OR(AND(WEEKDAY(E$10,2)&gt;5,SUMPRODUCT(N(E$10=Перенос_С))=0),SUMPRODUCT((E$10=праздники)+(E$10=Перенос_На))&gt;0),"В",MIN(--'исходный '!E12,8+MIN(2,MAX(,12-SUMIF($C15:D15,"&gt;"&amp;8)+COUNTIF($C15:D15,"&gt;"&amp;8)*8))))),),"")))</f>
        <v>в</v>
      </c>
      <c r="F15" s="211">
        <f>IF(VLOOKUP($B15,приказы!$B$11:$C$49,2,0)="сменный",IF(ISERR(--'исходный '!F12),'исходный '!F12,IF('исходный '!F12=1,"",MIN('исходный '!F12,ROUND('исходный '!F12*(INDEX('норма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'!F12),'исходный '!F12,IF(OR(WEEKDAY(F$10)=1,SUMPRODUCT(N(F$10=праздники))&gt;0),"В",MIN(--'исходный '!F12,IF(WEEKDAY(F$9)=7,5,7)+MIN(2,MAX(,12-SUMIF($C15:E15,"&gt;"&amp;8)+COUNTIF($C15:E15,"&gt;"&amp;8)*IF(WEEKDAY(F$9)=7,5,7)))))),),IF(VLOOKUP($B15,приказы!$B$11:$C$49,2,0)=8,IFERROR(IF(ISERR(--'исходный '!F12),'исходный '!F12,IF(OR(AND(WEEKDAY(F$10,2)&gt;5,SUMPRODUCT(N(F$10=Перенос_С))=0),SUMPRODUCT((F$10=праздники)+(F$10=Перенос_На))&gt;0),"В",MIN(--'исходный '!F12,8+MIN(2,MAX(,12-SUMIF($C15:E15,"&gt;"&amp;8)+COUNTIF($C15:E15,"&gt;"&amp;8)*8))))),),"")))</f>
        <v>11.79</v>
      </c>
      <c r="G15" s="105">
        <f>IF(VLOOKUP($B15,приказы!$B$11:$C$49,2,0)="сменный",IF(ISERR(--'исходный '!G12),'исходный '!G12,IF('исходный '!G12=1,"",MIN('исходный '!G12,ROUND('исходный '!G12*(INDEX('норма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'!G12),'исходный '!G12,IF(OR(WEEKDAY(G$10)=1,SUMPRODUCT(N(G$10=праздники))&gt;0),"В",MIN(--'исходный '!G12,IF(WEEKDAY(G$9)=7,5,7)+MIN(2,MAX(,12-SUMIF($C15:F15,"&gt;"&amp;8)+COUNTIF($C15:F15,"&gt;"&amp;8)*IF(WEEKDAY(G$9)=7,5,7)))))),),IF(VLOOKUP($B15,приказы!$B$11:$C$49,2,0)=8,IFERROR(IF(ISERR(--'исходный '!G12),'исходный '!G12,IF(OR(AND(WEEKDAY(G$10,2)&gt;5,SUMPRODUCT(N(G$10=Перенос_С))=0),SUMPRODUCT((G$10=праздники)+(G$10=Перенос_На))&gt;0),"В",MIN(--'исходный '!G12,8+MIN(2,MAX(,12-SUMIF($C15:F15,"&gt;"&amp;8)+COUNTIF($C15:F15,"&gt;"&amp;8)*8))))),),"")))</f>
        <v>11.79</v>
      </c>
      <c r="H15" s="105" t="str">
        <f>IF(VLOOKUP($B15,приказы!$B$11:$C$49,2,0)="сменный",IF(ISERR(--'исходный '!H12),'исходный '!H12,IF('исходный '!H12=1,"",MIN('исходный '!H12,ROUND('исходный '!H12*(INDEX('норма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'!H12),'исходный '!H12,IF(OR(WEEKDAY(H$10)=1,SUMPRODUCT(N(H$10=праздники))&gt;0),"В",MIN(--'исходный '!H12,IF(WEEKDAY(H$9)=7,5,7)+MIN(2,MAX(,12-SUMIF($C15:G15,"&gt;"&amp;8)+COUNTIF($C15:G15,"&gt;"&amp;8)*IF(WEEKDAY(H$9)=7,5,7)))))),),IF(VLOOKUP($B15,приказы!$B$11:$C$49,2,0)=8,IFERROR(IF(ISERR(--'исходный '!H12),'исходный '!H12,IF(OR(AND(WEEKDAY(H$10,2)&gt;5,SUMPRODUCT(N(H$10=Перенос_С))=0),SUMPRODUCT((H$10=праздники)+(H$10=Перенос_На))&gt;0),"В",MIN(--'исходный '!H12,8+MIN(2,MAX(,12-SUMIF($C15:G15,"&gt;"&amp;8)+COUNTIF($C15:G15,"&gt;"&amp;8)*8))))),),"")))</f>
        <v>в</v>
      </c>
      <c r="I15" s="105" t="str">
        <f>IF(VLOOKUP($B15,приказы!$B$11:$C$49,2,0)="сменный",IF(ISERR(--'исходный '!I12),'исходный '!I12,IF('исходный '!I12=1,"",MIN('исходный '!I12,ROUND('исходный '!I12*(INDEX('норма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'!I12),'исходный '!I12,IF(OR(WEEKDAY(I$10)=1,SUMPRODUCT(N(I$10=праздники))&gt;0),"В",MIN(--'исходный '!I12,IF(WEEKDAY(I$9)=7,5,7)+MIN(2,MAX(,12-SUMIF($C15:H15,"&gt;"&amp;8)+COUNTIF($C15:H15,"&gt;"&amp;8)*IF(WEEKDAY(I$9)=7,5,7)))))),),IF(VLOOKUP($B15,приказы!$B$11:$C$49,2,0)=8,IFERROR(IF(ISERR(--'исходный '!I12),'исходный '!I12,IF(OR(AND(WEEKDAY(I$10,2)&gt;5,SUMPRODUCT(N(I$10=Перенос_С))=0),SUMPRODUCT((I$10=праздники)+(I$10=Перенос_На))&gt;0),"В",MIN(--'исходный '!I12,8+MIN(2,MAX(,12-SUMIF($C15:H15,"&gt;"&amp;8)+COUNTIF($C15:H15,"&gt;"&amp;8)*8))))),),"")))</f>
        <v>в</v>
      </c>
      <c r="J15" s="105">
        <f>IF(VLOOKUP($B15,приказы!$B$11:$C$49,2,0)="сменный",IF(ISERR(--'исходный '!J12),'исходный '!J12,IF('исходный '!J12=1,"",MIN('исходный '!J12,ROUND('исходный '!J12*(INDEX('норма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'!J12),'исходный '!J12,IF(OR(WEEKDAY(J$10)=1,SUMPRODUCT(N(J$10=праздники))&gt;0),"В",MIN(--'исходный '!J12,IF(WEEKDAY(J$9)=7,5,7)+MIN(2,MAX(,12-SUMIF($C15:I15,"&gt;"&amp;8)+COUNTIF($C15:I15,"&gt;"&amp;8)*IF(WEEKDAY(J$9)=7,5,7)))))),),IF(VLOOKUP($B15,приказы!$B$11:$C$49,2,0)=8,IFERROR(IF(ISERR(--'исходный '!J12),'исходный '!J12,IF(OR(AND(WEEKDAY(J$10,2)&gt;5,SUMPRODUCT(N(J$10=Перенос_С))=0),SUMPRODUCT((J$10=праздники)+(J$10=Перенос_На))&gt;0),"В",MIN(--'исходный '!J12,8+MIN(2,MAX(,12-SUMIF($C15:I15,"&gt;"&amp;8)+COUNTIF($C15:I15,"&gt;"&amp;8)*8))))),),"")))</f>
        <v>11.79</v>
      </c>
      <c r="K15" s="105">
        <f>IF(VLOOKUP($B15,приказы!$B$11:$C$49,2,0)="сменный",IF(ISERR(--'исходный '!K12),'исходный '!K12,IF('исходный '!K12=1,"",MIN('исходный '!K12,ROUND('исходный '!K12*(INDEX('норма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'!K12),'исходный '!K12,IF(OR(WEEKDAY(K$10)=1,SUMPRODUCT(N(K$10=праздники))&gt;0),"В",MIN(--'исходный '!K12,IF(WEEKDAY(K$9)=7,5,7)+MIN(2,MAX(,12-SUMIF($C15:J15,"&gt;"&amp;8)+COUNTIF($C15:J15,"&gt;"&amp;8)*IF(WEEKDAY(K$9)=7,5,7)))))),),IF(VLOOKUP($B15,приказы!$B$11:$C$49,2,0)=8,IFERROR(IF(ISERR(--'исходный '!K12),'исходный '!K12,IF(OR(AND(WEEKDAY(K$10,2)&gt;5,SUMPRODUCT(N(K$10=Перенос_С))=0),SUMPRODUCT((K$10=праздники)+(K$10=Перенос_На))&gt;0),"В",MIN(--'исходный '!K12,8+MIN(2,MAX(,12-SUMIF($C15:J15,"&gt;"&amp;8)+COUNTIF($C15:J15,"&gt;"&amp;8)*8))))),),"")))</f>
        <v>11.79</v>
      </c>
      <c r="L15" s="105" t="str">
        <f>IF(VLOOKUP($B15,приказы!$B$11:$C$49,2,0)="сменный",IF(ISERR(--'исходный '!L12),'исходный '!L12,IF('исходный '!L12=1,"",MIN('исходный '!L12,ROUND('исходный '!L12*(INDEX('норма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'!L12),'исходный '!L12,IF(OR(WEEKDAY(L$10)=1,SUMPRODUCT(N(L$10=праздники))&gt;0),"В",MIN(--'исходный '!L12,IF(WEEKDAY(L$9)=7,5,7)+MIN(2,MAX(,12-SUMIF($C15:K15,"&gt;"&amp;8)+COUNTIF($C15:K15,"&gt;"&amp;8)*IF(WEEKDAY(L$9)=7,5,7)))))),),IF(VLOOKUP($B15,приказы!$B$11:$C$49,2,0)=8,IFERROR(IF(ISERR(--'исходный '!L12),'исходный '!L12,IF(OR(AND(WEEKDAY(L$10,2)&gt;5,SUMPRODUCT(N(L$10=Перенос_С))=0),SUMPRODUCT((L$10=праздники)+(L$10=Перенос_На))&gt;0),"В",MIN(--'исходный '!L12,8+MIN(2,MAX(,12-SUMIF($C15:K15,"&gt;"&amp;8)+COUNTIF($C15:K15,"&gt;"&amp;8)*8))))),),"")))</f>
        <v>в</v>
      </c>
      <c r="M15" s="105" t="str">
        <f>IF(VLOOKUP($B15,приказы!$B$11:$C$49,2,0)="сменный",IF(ISERR(--'исходный '!M12),'исходный '!M12,IF('исходный '!M12=1,"",MIN('исходный '!M12,ROUND('исходный '!M12*(INDEX('норма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'!M12),'исходный '!M12,IF(OR(WEEKDAY(M$10)=1,SUMPRODUCT(N(M$10=праздники))&gt;0),"В",MIN(--'исходный '!M12,IF(WEEKDAY(M$9)=7,5,7)+MIN(2,MAX(,12-SUMIF($C15:L15,"&gt;"&amp;8)+COUNTIF($C15:L15,"&gt;"&amp;8)*IF(WEEKDAY(M$9)=7,5,7)))))),),IF(VLOOKUP($B15,приказы!$B$11:$C$49,2,0)=8,IFERROR(IF(ISERR(--'исходный '!M12),'исходный '!M12,IF(OR(AND(WEEKDAY(M$10,2)&gt;5,SUMPRODUCT(N(M$10=Перенос_С))=0),SUMPRODUCT((M$10=праздники)+(M$10=Перенос_На))&gt;0),"В",MIN(--'исходный '!M12,8+MIN(2,MAX(,12-SUMIF($C15:L15,"&gt;"&amp;8)+COUNTIF($C15:L15,"&gt;"&amp;8)*8))))),),"")))</f>
        <v>в</v>
      </c>
      <c r="N15" s="105">
        <f>IF(VLOOKUP($B15,приказы!$B$11:$C$49,2,0)="сменный",IF(ISERR(--'исходный '!N12),'исходный '!N12,IF('исходный '!N12=1,"",MIN('исходный '!N12,ROUND('исходный '!N12*(INDEX('норма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'!N12),'исходный '!N12,IF(OR(WEEKDAY(N$10)=1,SUMPRODUCT(N(N$10=праздники))&gt;0),"В",MIN(--'исходный '!N12,IF(WEEKDAY(N$9)=7,5,7)+MIN(2,MAX(,12-SUMIF($C15:M15,"&gt;"&amp;8)+COUNTIF($C15:M15,"&gt;"&amp;8)*IF(WEEKDAY(N$9)=7,5,7)))))),),IF(VLOOKUP($B15,приказы!$B$11:$C$49,2,0)=8,IFERROR(IF(ISERR(--'исходный '!N12),'исходный '!N12,IF(OR(AND(WEEKDAY(N$10,2)&gt;5,SUMPRODUCT(N(N$10=Перенос_С))=0),SUMPRODUCT((N$10=праздники)+(N$10=Перенос_На))&gt;0),"В",MIN(--'исходный '!N12,8+MIN(2,MAX(,12-SUMIF($C15:M15,"&gt;"&amp;8)+COUNTIF($C15:M15,"&gt;"&amp;8)*8))))),),"")))</f>
        <v>11.79</v>
      </c>
      <c r="O15" s="105">
        <f>IF(VLOOKUP($B15,приказы!$B$11:$C$49,2,0)="сменный",IF(ISERR(--'исходный '!O12),'исходный '!O12,IF('исходный '!O12=1,"",MIN('исходный '!O12,ROUND('исходный '!O12*(INDEX('норма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'!O12),'исходный '!O12,IF(OR(WEEKDAY(O$10)=1,SUMPRODUCT(N(O$10=праздники))&gt;0),"В",MIN(--'исходный '!O12,IF(WEEKDAY(O$9)=7,5,7)+MIN(2,MAX(,12-SUMIF($C15:N15,"&gt;"&amp;8)+COUNTIF($C15:N15,"&gt;"&amp;8)*IF(WEEKDAY(O$9)=7,5,7)))))),),IF(VLOOKUP($B15,приказы!$B$11:$C$49,2,0)=8,IFERROR(IF(ISERR(--'исходный '!O12),'исходный '!O12,IF(OR(AND(WEEKDAY(O$10,2)&gt;5,SUMPRODUCT(N(O$10=Перенос_С))=0),SUMPRODUCT((O$10=праздники)+(O$10=Перенос_На))&gt;0),"В",MIN(--'исходный '!O12,8+MIN(2,MAX(,12-SUMIF($C15:N15,"&gt;"&amp;8)+COUNTIF($C15:N15,"&gt;"&amp;8)*8))))),),"")))</f>
        <v>11.79</v>
      </c>
      <c r="P15" s="105" t="str">
        <f>IF(VLOOKUP($B15,приказы!$B$11:$C$49,2,0)="сменный",IF(ISERR(--'исходный '!P12),'исходный '!P12,IF('исходный '!P12=1,"",MIN('исходный '!P12,ROUND('исходный '!P12*(INDEX('норма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'!P12),'исходный '!P12,IF(OR(WEEKDAY(P$10)=1,SUMPRODUCT(N(P$10=праздники))&gt;0),"В",MIN(--'исходный '!P12,IF(WEEKDAY(P$9)=7,5,7)+MIN(2,MAX(,12-SUMIF($C15:O15,"&gt;"&amp;8)+COUNTIF($C15:O15,"&gt;"&amp;8)*IF(WEEKDAY(P$9)=7,5,7)))))),),IF(VLOOKUP($B15,приказы!$B$11:$C$49,2,0)=8,IFERROR(IF(ISERR(--'исходный '!P12),'исходный '!P12,IF(OR(AND(WEEKDAY(P$10,2)&gt;5,SUMPRODUCT(N(P$10=Перенос_С))=0),SUMPRODUCT((P$10=праздники)+(P$10=Перенос_На))&gt;0),"В",MIN(--'исходный '!P12,8+MIN(2,MAX(,12-SUMIF($C15:O15,"&gt;"&amp;8)+COUNTIF($C15:O15,"&gt;"&amp;8)*8))))),),"")))</f>
        <v>в</v>
      </c>
      <c r="Q15" s="105" t="str">
        <f>IF(VLOOKUP($B15,приказы!$B$11:$C$49,2,0)="сменный",IF(ISERR(--'исходный '!Q12),'исходный '!Q12,IF('исходный '!Q12=1,"",MIN('исходный '!Q12,ROUND('исходный '!Q12*(INDEX('норма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'!Q12),'исходный '!Q12,IF(OR(WEEKDAY(Q$10)=1,SUMPRODUCT(N(Q$10=праздники))&gt;0),"В",MIN(--'исходный '!Q12,IF(WEEKDAY(Q$9)=7,5,7)+MIN(2,MAX(,12-SUMIF($C15:P15,"&gt;"&amp;8)+COUNTIF($C15:P15,"&gt;"&amp;8)*IF(WEEKDAY(Q$9)=7,5,7)))))),),IF(VLOOKUP($B15,приказы!$B$11:$C$49,2,0)=8,IFERROR(IF(ISERR(--'исходный '!Q12),'исходный '!Q12,IF(OR(AND(WEEKDAY(Q$10,2)&gt;5,SUMPRODUCT(N(Q$10=Перенос_С))=0),SUMPRODUCT((Q$10=праздники)+(Q$10=Перенос_На))&gt;0),"В",MIN(--'исходный '!Q12,8+MIN(2,MAX(,12-SUMIF($C15:P15,"&gt;"&amp;8)+COUNTIF($C15:P15,"&gt;"&amp;8)*8))))),),"")))</f>
        <v>в</v>
      </c>
      <c r="R15" s="105">
        <f>IF(VLOOKUP($B15,приказы!$B$11:$C$49,2,0)="сменный",IF(ISERR(--'исходный '!R12),'исходный '!R12,IF('исходный '!R12=1,"",MIN('исходный '!R12,ROUND('исходный '!R12*(INDEX('норма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'!R12),'исходный '!R12,IF(OR(WEEKDAY(R$10)=1,SUMPRODUCT(N(R$10=праздники))&gt;0),"В",MIN(--'исходный '!R12,IF(WEEKDAY(R$9)=7,5,7)+MIN(2,MAX(,12-SUMIF($C15:Q15,"&gt;"&amp;8)+COUNTIF($C15:Q15,"&gt;"&amp;8)*IF(WEEKDAY(R$9)=7,5,7)))))),),IF(VLOOKUP($B15,приказы!$B$11:$C$49,2,0)=8,IFERROR(IF(ISERR(--'исходный '!R12),'исходный '!R12,IF(OR(AND(WEEKDAY(R$10,2)&gt;5,SUMPRODUCT(N(R$10=Перенос_С))=0),SUMPRODUCT((R$10=праздники)+(R$10=Перенос_На))&gt;0),"В",MIN(--'исходный '!R12,8+MIN(2,MAX(,12-SUMIF($C15:Q15,"&gt;"&amp;8)+COUNTIF($C15:Q15,"&gt;"&amp;8)*8))))),),"")))</f>
        <v>11.79</v>
      </c>
      <c r="S15" s="105">
        <f>IF(VLOOKUP($B15,приказы!$B$11:$C$49,2,0)="сменный",IF(ISERR(--'исходный '!S12),'исходный '!S12,IF('исходный '!S12=1,"",MIN('исходный '!S12,ROUND('исходный '!S12*(INDEX('норма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'!S12),'исходный '!S12,IF(OR(WEEKDAY(S$10)=1,SUMPRODUCT(N(S$10=праздники))&gt;0),"В",MIN(--'исходный '!S12,IF(WEEKDAY(S$9)=7,5,7)+MIN(2,MAX(,12-SUMIF($C15:R15,"&gt;"&amp;8)+COUNTIF($C15:R15,"&gt;"&amp;8)*IF(WEEKDAY(S$9)=7,5,7)))))),),IF(VLOOKUP($B15,приказы!$B$11:$C$49,2,0)=8,IFERROR(IF(ISERR(--'исходный '!S12),'исходный '!S12,IF(OR(AND(WEEKDAY(S$10,2)&gt;5,SUMPRODUCT(N(S$10=Перенос_С))=0),SUMPRODUCT((S$10=праздники)+(S$10=Перенос_На))&gt;0),"В",MIN(--'исходный '!S12,8+MIN(2,MAX(,12-SUMIF($C15:R15,"&gt;"&amp;8)+COUNTIF($C15:R15,"&gt;"&amp;8)*8))))),),"")))</f>
        <v>11.79</v>
      </c>
      <c r="T15" s="105" t="str">
        <f>IF(VLOOKUP($B15,приказы!$B$11:$C$49,2,0)="сменный",IF(ISERR(--'исходный '!T12),'исходный '!T12,IF('исходный '!T12=1,"",MIN('исходный '!T12,ROUND('исходный '!T12*(INDEX('норма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'!T12),'исходный '!T12,IF(OR(WEEKDAY(T$10)=1,SUMPRODUCT(N(T$10=праздники))&gt;0),"В",MIN(--'исходный '!T12,IF(WEEKDAY(T$9)=7,5,7)+MIN(2,MAX(,12-SUMIF($C15:S15,"&gt;"&amp;8)+COUNTIF($C15:S15,"&gt;"&amp;8)*IF(WEEKDAY(T$9)=7,5,7)))))),),IF(VLOOKUP($B15,приказы!$B$11:$C$49,2,0)=8,IFERROR(IF(ISERR(--'исходный '!T12),'исходный '!T12,IF(OR(AND(WEEKDAY(T$10,2)&gt;5,SUMPRODUCT(N(T$10=Перенос_С))=0),SUMPRODUCT((T$10=праздники)+(T$10=Перенос_На))&gt;0),"В",MIN(--'исходный '!T12,8+MIN(2,MAX(,12-SUMIF($C15:S15,"&gt;"&amp;8)+COUNTIF($C15:S15,"&gt;"&amp;8)*8))))),),"")))</f>
        <v>в</v>
      </c>
      <c r="U15" s="105" t="str">
        <f>IF(VLOOKUP($B15,приказы!$B$11:$C$49,2,0)="сменный",IF(ISERR(--'исходный '!U12),'исходный '!U12,IF('исходный '!U12=1,"",MIN('исходный '!U12,ROUND('исходный '!U12*(INDEX('норма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'!U12),'исходный '!U12,IF(OR(WEEKDAY(U$10)=1,SUMPRODUCT(N(U$10=праздники))&gt;0),"В",MIN(--'исходный '!U12,IF(WEEKDAY(U$9)=7,5,7)+MIN(2,MAX(,12-SUMIF($C15:T15,"&gt;"&amp;8)+COUNTIF($C15:T15,"&gt;"&amp;8)*IF(WEEKDAY(U$9)=7,5,7)))))),),IF(VLOOKUP($B15,приказы!$B$11:$C$49,2,0)=8,IFERROR(IF(ISERR(--'исходный '!U12),'исходный '!U12,IF(OR(AND(WEEKDAY(U$10,2)&gt;5,SUMPRODUCT(N(U$10=Перенос_С))=0),SUMPRODUCT((U$10=праздники)+(U$10=Перенос_На))&gt;0),"В",MIN(--'исходный '!U12,8+MIN(2,MAX(,12-SUMIF($C15:T15,"&gt;"&amp;8)+COUNTIF($C15:T15,"&gt;"&amp;8)*8))))),),"")))</f>
        <v>в</v>
      </c>
      <c r="V15" s="105">
        <f>IF(VLOOKUP($B15,приказы!$B$11:$C$49,2,0)="сменный",IF(ISERR(--'исходный '!V12),'исходный '!V12,IF('исходный '!V12=1,"",MIN('исходный '!V12,ROUND('исходный '!V12*(INDEX('норма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'!V12),'исходный '!V12,IF(OR(WEEKDAY(V$10)=1,SUMPRODUCT(N(V$10=праздники))&gt;0),"В",MIN(--'исходный '!V12,IF(WEEKDAY(V$9)=7,5,7)+MIN(2,MAX(,12-SUMIF($C15:U15,"&gt;"&amp;8)+COUNTIF($C15:U15,"&gt;"&amp;8)*IF(WEEKDAY(V$9)=7,5,7)))))),),IF(VLOOKUP($B15,приказы!$B$11:$C$49,2,0)=8,IFERROR(IF(ISERR(--'исходный '!V12),'исходный '!V12,IF(OR(AND(WEEKDAY(V$10,2)&gt;5,SUMPRODUCT(N(V$10=Перенос_С))=0),SUMPRODUCT((V$10=праздники)+(V$10=Перенос_На))&gt;0),"В",MIN(--'исходный '!V12,8+MIN(2,MAX(,12-SUMIF($C15:U15,"&gt;"&amp;8)+COUNTIF($C15:U15,"&gt;"&amp;8)*8))))),),"")))</f>
        <v>11.79</v>
      </c>
      <c r="W15" s="105">
        <f>IF(VLOOKUP($B15,приказы!$B$11:$C$49,2,0)="сменный",IF(ISERR(--'исходный '!W12),'исходный '!W12,IF('исходный '!W12=1,"",MIN('исходный '!W12,ROUND('исходный '!W12*(INDEX('норма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'!W12),'исходный '!W12,IF(OR(WEEKDAY(W$10)=1,SUMPRODUCT(N(W$10=праздники))&gt;0),"В",MIN(--'исходный '!W12,IF(WEEKDAY(W$9)=7,5,7)+MIN(2,MAX(,12-SUMIF($C15:V15,"&gt;"&amp;8)+COUNTIF($C15:V15,"&gt;"&amp;8)*IF(WEEKDAY(W$9)=7,5,7)))))),),IF(VLOOKUP($B15,приказы!$B$11:$C$49,2,0)=8,IFERROR(IF(ISERR(--'исходный '!W12),'исходный '!W12,IF(OR(AND(WEEKDAY(W$10,2)&gt;5,SUMPRODUCT(N(W$10=Перенос_С))=0),SUMPRODUCT((W$10=праздники)+(W$10=Перенос_На))&gt;0),"В",MIN(--'исходный '!W12,8+MIN(2,MAX(,12-SUMIF($C15:V15,"&gt;"&amp;8)+COUNTIF($C15:V15,"&gt;"&amp;8)*8))))),),"")))</f>
        <v>11.79</v>
      </c>
      <c r="X15" s="105" t="str">
        <f>IF(VLOOKUP($B15,приказы!$B$11:$C$49,2,0)="сменный",IF(ISERR(--'исходный '!X12),'исходный '!X12,IF('исходный '!X12=1,"",MIN('исходный '!X12,ROUND('исходный '!X12*(INDEX('норма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'!X12),'исходный '!X12,IF(OR(WEEKDAY(X$10)=1,SUMPRODUCT(N(X$10=праздники))&gt;0),"В",MIN(--'исходный '!X12,IF(WEEKDAY(X$9)=7,5,7)+MIN(2,MAX(,12-SUMIF($C15:W15,"&gt;"&amp;8)+COUNTIF($C15:W15,"&gt;"&amp;8)*IF(WEEKDAY(X$9)=7,5,7)))))),),IF(VLOOKUP($B15,приказы!$B$11:$C$49,2,0)=8,IFERROR(IF(ISERR(--'исходный '!X12),'исходный '!X12,IF(OR(AND(WEEKDAY(X$10,2)&gt;5,SUMPRODUCT(N(X$10=Перенос_С))=0),SUMPRODUCT((X$10=праздники)+(X$10=Перенос_На))&gt;0),"В",MIN(--'исходный '!X12,8+MIN(2,MAX(,12-SUMIF($C15:W15,"&gt;"&amp;8)+COUNTIF($C15:W15,"&gt;"&amp;8)*8))))),),"")))</f>
        <v>в</v>
      </c>
      <c r="Y15" s="105" t="str">
        <f>IF(VLOOKUP($B15,приказы!$B$11:$C$49,2,0)="сменный",IF(ISERR(--'исходный '!Y12),'исходный '!Y12,IF('исходный '!Y12=1,"",MIN('исходный '!Y12,ROUND('исходный '!Y12*(INDEX('норма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'!Y12),'исходный '!Y12,IF(OR(WEEKDAY(Y$10)=1,SUMPRODUCT(N(Y$10=праздники))&gt;0),"В",MIN(--'исходный '!Y12,IF(WEEKDAY(Y$9)=7,5,7)+MIN(2,MAX(,12-SUMIF($C15:X15,"&gt;"&amp;8)+COUNTIF($C15:X15,"&gt;"&amp;8)*IF(WEEKDAY(Y$9)=7,5,7)))))),),IF(VLOOKUP($B15,приказы!$B$11:$C$49,2,0)=8,IFERROR(IF(ISERR(--'исходный '!Y12),'исходный '!Y12,IF(OR(AND(WEEKDAY(Y$10,2)&gt;5,SUMPRODUCT(N(Y$10=Перенос_С))=0),SUMPRODUCT((Y$10=праздники)+(Y$10=Перенос_На))&gt;0),"В",MIN(--'исходный '!Y12,8+MIN(2,MAX(,12-SUMIF($C15:X15,"&gt;"&amp;8)+COUNTIF($C15:X15,"&gt;"&amp;8)*8))))),),"")))</f>
        <v>в</v>
      </c>
      <c r="Z15" s="105">
        <f>IF(VLOOKUP($B15,приказы!$B$11:$C$49,2,0)="сменный",IF(ISERR(--'исходный '!Z12),'исходный '!Z12,IF('исходный '!Z12=1,"",MIN('исходный '!Z12,ROUND('исходный '!Z12*(INDEX('норма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'!Z12),'исходный '!Z12,IF(OR(WEEKDAY(Z$10)=1,SUMPRODUCT(N(Z$10=праздники))&gt;0),"В",MIN(--'исходный '!Z12,IF(WEEKDAY(Z$9)=7,5,7)+MIN(2,MAX(,12-SUMIF($C15:Y15,"&gt;"&amp;8)+COUNTIF($C15:Y15,"&gt;"&amp;8)*IF(WEEKDAY(Z$9)=7,5,7)))))),),IF(VLOOKUP($B15,приказы!$B$11:$C$49,2,0)=8,IFERROR(IF(ISERR(--'исходный '!Z12),'исходный '!Z12,IF(OR(AND(WEEKDAY(Z$10,2)&gt;5,SUMPRODUCT(N(Z$10=Перенос_С))=0),SUMPRODUCT((Z$10=праздники)+(Z$10=Перенос_На))&gt;0),"В",MIN(--'исходный '!Z12,8+MIN(2,MAX(,12-SUMIF($C15:Y15,"&gt;"&amp;8)+COUNTIF($C15:Y15,"&gt;"&amp;8)*8))))),),"")))</f>
        <v>11.79</v>
      </c>
      <c r="AA15" s="105">
        <f>IF(VLOOKUP($B15,приказы!$B$11:$C$49,2,0)="сменный",IF(ISERR(--'исходный '!AA12),'исходный '!AA12,IF('исходный '!AA12=1,"",MIN('исходный '!AA12,ROUND('исходный '!AA12*(INDEX('норма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'!AA12),'исходный '!AA12,IF(OR(WEEKDAY(AA$10)=1,SUMPRODUCT(N(AA$10=праздники))&gt;0),"В",MIN(--'исходный '!AA12,IF(WEEKDAY(AA$9)=7,5,7)+MIN(2,MAX(,12-SUMIF($C15:Z15,"&gt;"&amp;8)+COUNTIF($C15:Z15,"&gt;"&amp;8)*IF(WEEKDAY(AA$9)=7,5,7)))))),),IF(VLOOKUP($B15,приказы!$B$11:$C$49,2,0)=8,IFERROR(IF(ISERR(--'исходный '!AA12),'исходный '!AA12,IF(OR(AND(WEEKDAY(AA$10,2)&gt;5,SUMPRODUCT(N(AA$10=Перенос_С))=0),SUMPRODUCT((AA$10=праздники)+(AA$10=Перенос_На))&gt;0),"В",MIN(--'исходный '!AA12,8+MIN(2,MAX(,12-SUMIF($C15:Z15,"&gt;"&amp;8)+COUNTIF($C15:Z15,"&gt;"&amp;8)*8))))),),"")))</f>
        <v>11.79</v>
      </c>
      <c r="AB15" s="105" t="str">
        <f>IF(VLOOKUP($B15,приказы!$B$11:$C$49,2,0)="сменный",IF(ISERR(--'исходный '!AB12),'исходный '!AB12,IF('исходный '!AB12=1,"",MIN('исходный '!AB12,ROUND('исходный '!AB12*(INDEX('норма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'!AB12),'исходный '!AB12,IF(OR(WEEKDAY(AB$10)=1,SUMPRODUCT(N(AB$10=праздники))&gt;0),"В",MIN(--'исходный '!AB12,IF(WEEKDAY(AB$9)=7,5,7)+MIN(2,MAX(,12-SUMIF($C15:AA15,"&gt;"&amp;8)+COUNTIF($C15:AA15,"&gt;"&amp;8)*IF(WEEKDAY(AB$9)=7,5,7)))))),),IF(VLOOKUP($B15,приказы!$B$11:$C$49,2,0)=8,IFERROR(IF(ISERR(--'исходный '!AB12),'исходный '!AB12,IF(OR(AND(WEEKDAY(AB$10,2)&gt;5,SUMPRODUCT(N(AB$10=Перенос_С))=0),SUMPRODUCT((AB$10=праздники)+(AB$10=Перенос_На))&gt;0),"В",MIN(--'исходный '!AB12,8+MIN(2,MAX(,12-SUMIF($C15:AA15,"&gt;"&amp;8)+COUNTIF($C15:AA15,"&gt;"&amp;8)*8))))),),"")))</f>
        <v>в</v>
      </c>
      <c r="AC15" s="105" t="str">
        <f>IF(VLOOKUP($B15,приказы!$B$11:$C$49,2,0)="сменный",IF(ISERR(--'исходный '!AC12),'исходный '!AC12,IF('исходный '!AC12=1,"",MIN('исходный '!AC12,ROUND('исходный '!AC12*(INDEX('норма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'!AC12),'исходный '!AC12,IF(OR(WEEKDAY(AC$10)=1,SUMPRODUCT(N(AC$10=праздники))&gt;0),"В",MIN(--'исходный '!AC12,IF(WEEKDAY(AC$9)=7,5,7)+MIN(2,MAX(,12-SUMIF($C15:AB15,"&gt;"&amp;8)+COUNTIF($C15:AB15,"&gt;"&amp;8)*IF(WEEKDAY(AC$9)=7,5,7)))))),),IF(VLOOKUP($B15,приказы!$B$11:$C$49,2,0)=8,IFERROR(IF(ISERR(--'исходный '!AC12),'исходный '!AC12,IF(OR(AND(WEEKDAY(AC$10,2)&gt;5,SUMPRODUCT(N(AC$10=Перенос_С))=0),SUMPRODUCT((AC$10=праздники)+(AC$10=Перенос_На))&gt;0),"В",MIN(--'исходный '!AC12,8+MIN(2,MAX(,12-SUMIF($C15:AB15,"&gt;"&amp;8)+COUNTIF($C15:AB15,"&gt;"&amp;8)*8))))),),"")))</f>
        <v>в</v>
      </c>
      <c r="AD15" s="105">
        <f>IF(VLOOKUP($B15,приказы!$B$11:$C$49,2,0)="сменный",IF(ISERR(--'исходный '!AD12),'исходный '!AD12,IF('исходный '!AD12=1,"",MIN('исходный '!AD12,ROUND('исходный '!AD12*(INDEX('норма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'!AD12),'исходный '!AD12,IF(OR(WEEKDAY(AD$10)=1,SUMPRODUCT(N(AD$10=праздники))&gt;0),"В",MIN(--'исходный '!AD12,IF(WEEKDAY(AD$9)=7,5,7)+MIN(2,MAX(,12-SUMIF($C15:AC15,"&gt;"&amp;8)+COUNTIF($C15:AC15,"&gt;"&amp;8)*IF(WEEKDAY(AD$9)=7,5,7)))))),),IF(VLOOKUP($B15,приказы!$B$11:$C$49,2,0)=8,IFERROR(IF(ISERR(--'исходный '!AD12),'исходный '!AD12,IF(OR(AND(WEEKDAY(AD$10,2)&gt;5,SUMPRODUCT(N(AD$10=Перенос_С))=0),SUMPRODUCT((AD$10=праздники)+(AD$10=Перенос_На))&gt;0),"В",MIN(--'исходный '!AD12,8+MIN(2,MAX(,12-SUMIF($C15:AC15,"&gt;"&amp;8)+COUNTIF($C15:AC15,"&gt;"&amp;8)*8))))),),"")))</f>
        <v>11.79</v>
      </c>
      <c r="AE15" s="105">
        <f>IF(VLOOKUP($B15,приказы!$B$11:$C$49,2,0)="сменный",IF(ISERR(--'исходный '!AE12),'исходный '!AE12,IF('исходный '!AE12=1,"",MIN('исходный '!AE12,ROUND('исходный '!AE12*(INDEX('норма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'!AE12),'исходный '!AE12,IF(OR(WEEKDAY(AE$10)=1,SUMPRODUCT(N(AE$10=праздники))&gt;0),"В",MIN(--'исходный '!AE12,IF(WEEKDAY(AE$9)=7,5,7)+MIN(2,MAX(,12-SUMIF($C15:AD15,"&gt;"&amp;8)+COUNTIF($C15:AD15,"&gt;"&amp;8)*IF(WEEKDAY(AE$9)=7,5,7)))))),),IF(VLOOKUP($B15,приказы!$B$11:$C$49,2,0)=8,IFERROR(IF(ISERR(--'исходный '!AE12),'исходный '!AE12,IF(OR(AND(WEEKDAY(AE$10,2)&gt;5,SUMPRODUCT(N(AE$10=Перенос_С))=0),SUMPRODUCT((AE$10=праздники)+(AE$10=Перенос_На))&gt;0),"В",MIN(--'исходный '!AE12,8+MIN(2,MAX(,12-SUMIF($C15:AD15,"&gt;"&amp;8)+COUNTIF($C15:AD15,"&gt;"&amp;8)*8))))),),"")))</f>
        <v>11.79</v>
      </c>
      <c r="AF15" s="105" t="str">
        <f>IF(VLOOKUP($B15,приказы!$B$11:$C$49,2,0)="сменный",IF(ISERR(--'исходный '!AF12),'исходный '!AF12,IF('исходный '!AF12=1,"",MIN('исходный '!AF12,ROUND('исходный '!AF12*(INDEX('норма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'!AF12),'исходный '!AF12,IF(OR(WEEKDAY(AF$10)=1,SUMPRODUCT(N(AF$10=праздники))&gt;0),"В",MIN(--'исходный '!AF12,IF(WEEKDAY(AF$9)=7,5,7)+MIN(2,MAX(,12-SUMIF($C15:AE15,"&gt;"&amp;8)+COUNTIF($C15:AE15,"&gt;"&amp;8)*IF(WEEKDAY(AF$9)=7,5,7)))))),),IF(VLOOKUP($B15,приказы!$B$11:$C$49,2,0)=8,IFERROR(IF(ISERR(--'исходный '!AF12),'исходный '!AF12,IF(OR(AND(WEEKDAY(AF$10,2)&gt;5,SUMPRODUCT(N(AF$10=Перенос_С))=0),SUMPRODUCT((AF$10=праздники)+(AF$10=Перенос_На))&gt;0),"В",MIN(--'исходный '!AF12,8+MIN(2,MAX(,12-SUMIF($C15:AE15,"&gt;"&amp;8)+COUNTIF($C15:AE15,"&gt;"&amp;8)*8))))),),"")))</f>
        <v>в</v>
      </c>
      <c r="AG15" s="105" t="str">
        <f>IF(VLOOKUP($B15,приказы!$B$11:$C$49,2,0)="сменный",IF(ISERR(--'исходный '!AG12),'исходный '!AG12,IF('исходный '!AG12=1,"",MIN('исходный '!AG12,ROUND('исходный '!AG12*(INDEX('норма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'!AG12),'исходный '!AG12,IF(OR(WEEKDAY(AG$10)=1,SUMPRODUCT(N(AG$10=праздники))&gt;0),"В",MIN(--'исходный '!AG12,IF(WEEKDAY(AG$9)=7,5,7)+MIN(2,MAX(,12-SUMIF($C15:AF15,"&gt;"&amp;8)+COUNTIF($C15:AF15,"&gt;"&amp;8)*IF(WEEKDAY(AG$9)=7,5,7)))))),),IF(VLOOKUP($B15,приказы!$B$11:$C$49,2,0)=8,IFERROR(IF(ISERR(--'исходный '!AG12),'исходный '!AG12,IF(OR(AND(WEEKDAY(AG$10,2)&gt;5,SUMPRODUCT(N(AG$10=Перенос_С))=0),SUMPRODUCT((AG$10=праздники)+(AG$10=Перенос_На))&gt;0),"В",MIN(--'исходный '!AG12,8+MIN(2,MAX(,12-SUMIF($C15:AF15,"&gt;"&amp;8)+COUNTIF($C15:AF15,"&gt;"&amp;8)*8))))),),"")))</f>
        <v>в</v>
      </c>
      <c r="AH15" s="169"/>
      <c r="AI15" s="78">
        <f t="shared" si="3"/>
        <v>14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16</v>
      </c>
      <c r="AP15" s="9">
        <f t="shared" si="10"/>
        <v>0</v>
      </c>
      <c r="AQ15" s="5"/>
      <c r="AR15" s="4">
        <f>IF(VLOOKUP($B15,приказы!$B$11:$C$50,2,0)=7,SUM(D15:AH15,(AJ15*7)),IF(VLOOKUP($B15,приказы!$B$11:$C$50,2,0)=8,SUM(D15:AH15,(AJ15*8)),IF(VLOOKUP($B15,приказы!$B$11:$C$50,2,0)="сменный",SUM(D15:AH15,(AJ15*7)),2)))</f>
        <v>165.05999999999995</v>
      </c>
      <c r="AS15" s="9"/>
      <c r="AT15" s="8">
        <f>'исходный '!AT12</f>
        <v>0</v>
      </c>
      <c r="AU15" s="8">
        <f>'исходный '!AU12</f>
        <v>0</v>
      </c>
    </row>
    <row r="16" spans="1:47" ht="12.75" x14ac:dyDescent="0.2">
      <c r="A16" s="25"/>
      <c r="B16" s="25"/>
      <c r="C16" s="2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78"/>
      <c r="AJ16" s="5"/>
      <c r="AK16" s="6"/>
      <c r="AL16" s="7"/>
      <c r="AM16" s="7"/>
      <c r="AN16" s="7"/>
      <c r="AO16" s="8"/>
      <c r="AP16" s="9"/>
      <c r="AQ16" s="5"/>
      <c r="AR16" s="150"/>
      <c r="AS16" s="9"/>
      <c r="AT16" s="8"/>
      <c r="AU16" s="8"/>
    </row>
    <row r="17" spans="1:47" ht="12.75" x14ac:dyDescent="0.2">
      <c r="A17" s="24"/>
      <c r="B17" s="24"/>
      <c r="C17" s="2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78"/>
      <c r="AJ17" s="5"/>
      <c r="AK17" s="6"/>
      <c r="AL17" s="7"/>
      <c r="AM17" s="7"/>
      <c r="AN17" s="7"/>
      <c r="AO17" s="8"/>
      <c r="AP17" s="9"/>
      <c r="AQ17" s="5"/>
      <c r="AR17" s="150"/>
      <c r="AS17" s="9"/>
      <c r="AT17" s="8"/>
      <c r="AU17" s="8"/>
    </row>
    <row r="18" spans="1:47" ht="12.75" x14ac:dyDescent="0.2">
      <c r="A18" s="24"/>
      <c r="B18" s="24"/>
      <c r="C18" s="2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78"/>
      <c r="AJ18" s="5"/>
      <c r="AK18" s="6"/>
      <c r="AL18" s="7"/>
      <c r="AM18" s="7"/>
      <c r="AN18" s="7"/>
      <c r="AO18" s="8"/>
      <c r="AP18" s="9"/>
      <c r="AQ18" s="5"/>
      <c r="AR18" s="150"/>
      <c r="AS18" s="9"/>
      <c r="AT18" s="8"/>
      <c r="AU18" s="8"/>
    </row>
    <row r="19" spans="1:47" ht="12.75" x14ac:dyDescent="0.2">
      <c r="A19" s="24"/>
      <c r="B19" s="24"/>
      <c r="C19" s="2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78"/>
      <c r="AJ19" s="5"/>
      <c r="AK19" s="6"/>
      <c r="AL19" s="7"/>
      <c r="AM19" s="7"/>
      <c r="AN19" s="7"/>
      <c r="AO19" s="8"/>
      <c r="AP19" s="9"/>
      <c r="AQ19" s="5"/>
      <c r="AR19" s="150"/>
      <c r="AS19" s="9"/>
      <c r="AT19" s="8"/>
      <c r="AU19" s="8"/>
    </row>
    <row r="20" spans="1:47" ht="12.75" x14ac:dyDescent="0.2">
      <c r="A20" s="24"/>
      <c r="B20" s="24"/>
      <c r="C20" s="2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78"/>
      <c r="AJ20" s="5"/>
      <c r="AK20" s="6"/>
      <c r="AL20" s="7"/>
      <c r="AM20" s="7"/>
      <c r="AN20" s="7"/>
      <c r="AO20" s="8"/>
      <c r="AP20" s="9"/>
      <c r="AQ20" s="5"/>
      <c r="AR20" s="150"/>
      <c r="AS20" s="9"/>
      <c r="AT20" s="8"/>
      <c r="AU20" s="8"/>
    </row>
    <row r="21" spans="1:47" ht="12.75" x14ac:dyDescent="0.2">
      <c r="A21" s="24"/>
      <c r="B21" s="24"/>
      <c r="C21" s="2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78"/>
      <c r="AJ21" s="5"/>
      <c r="AK21" s="6"/>
      <c r="AL21" s="7"/>
      <c r="AM21" s="7"/>
      <c r="AN21" s="7"/>
      <c r="AO21" s="8"/>
      <c r="AP21" s="9"/>
      <c r="AQ21" s="5"/>
      <c r="AR21" s="150"/>
      <c r="AS21" s="9"/>
      <c r="AT21" s="8"/>
      <c r="AU21" s="8"/>
    </row>
    <row r="22" spans="1:47" ht="12.75" x14ac:dyDescent="0.2">
      <c r="A22" s="24"/>
      <c r="B22" s="24"/>
      <c r="C22" s="2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78"/>
      <c r="AJ22" s="5"/>
      <c r="AK22" s="6"/>
      <c r="AL22" s="7"/>
      <c r="AM22" s="7"/>
      <c r="AN22" s="7"/>
      <c r="AO22" s="8"/>
      <c r="AP22" s="9"/>
      <c r="AQ22" s="5"/>
      <c r="AR22" s="150"/>
      <c r="AS22" s="9"/>
      <c r="AT22" s="8"/>
      <c r="AU22" s="8"/>
    </row>
    <row r="23" spans="1:47" ht="12.75" x14ac:dyDescent="0.2">
      <c r="A23" s="24"/>
      <c r="B23" s="24"/>
      <c r="C23" s="24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4">
        <f>SUM(AI11:AI22)</f>
        <v>96</v>
      </c>
      <c r="AJ23" s="4">
        <f t="shared" ref="AJ23:AU23" si="11">SUM(AJ11:AJ22)</f>
        <v>0</v>
      </c>
      <c r="AK23" s="4">
        <f t="shared" si="11"/>
        <v>0</v>
      </c>
      <c r="AL23" s="4">
        <f t="shared" si="11"/>
        <v>3</v>
      </c>
      <c r="AM23" s="4">
        <f t="shared" si="11"/>
        <v>0</v>
      </c>
      <c r="AN23" s="4">
        <f t="shared" si="11"/>
        <v>0</v>
      </c>
      <c r="AO23" s="4">
        <f t="shared" si="11"/>
        <v>51</v>
      </c>
      <c r="AP23" s="4">
        <f t="shared" si="11"/>
        <v>0</v>
      </c>
      <c r="AQ23" s="4">
        <f t="shared" si="11"/>
        <v>0</v>
      </c>
      <c r="AR23" s="4">
        <f t="shared" si="11"/>
        <v>827.06</v>
      </c>
      <c r="AS23" s="4">
        <f t="shared" si="11"/>
        <v>0</v>
      </c>
      <c r="AT23" s="4">
        <f t="shared" si="11"/>
        <v>0</v>
      </c>
      <c r="AU23" s="4">
        <f t="shared" si="11"/>
        <v>0</v>
      </c>
    </row>
    <row r="25" spans="1:47" x14ac:dyDescent="0.25">
      <c r="B25" s="21"/>
    </row>
    <row r="26" spans="1:47" x14ac:dyDescent="0.25">
      <c r="N26" s="97"/>
    </row>
    <row r="30" spans="1:47" x14ac:dyDescent="0.25">
      <c r="B30" s="176" t="s">
        <v>83</v>
      </c>
    </row>
    <row r="32" spans="1:47" ht="22.5" x14ac:dyDescent="0.2">
      <c r="A32" s="29" t="s">
        <v>16</v>
      </c>
      <c r="B32" s="28" t="s">
        <v>1</v>
      </c>
      <c r="C32" s="28" t="s">
        <v>2</v>
      </c>
      <c r="D32" s="30">
        <f>IFERROR(DATEVALUE(COLUMN()-COLUMN($C$10)&amp;"."&amp;$B$2&amp;"."&amp;$C$2),"")</f>
        <v>43344</v>
      </c>
      <c r="E32" s="30">
        <f t="shared" ref="E32:AH33" si="12">IFERROR(DATEVALUE(COLUMN()-COLUMN($C$10)&amp;"."&amp;$B$2&amp;"."&amp;$C$2),"")</f>
        <v>43345</v>
      </c>
      <c r="F32" s="30">
        <f t="shared" si="12"/>
        <v>43346</v>
      </c>
      <c r="G32" s="30">
        <f t="shared" si="12"/>
        <v>43347</v>
      </c>
      <c r="H32" s="30">
        <f t="shared" si="12"/>
        <v>43348</v>
      </c>
      <c r="I32" s="30">
        <f t="shared" si="12"/>
        <v>43349</v>
      </c>
      <c r="J32" s="30">
        <f t="shared" si="12"/>
        <v>43350</v>
      </c>
      <c r="K32" s="30">
        <f t="shared" si="12"/>
        <v>43351</v>
      </c>
      <c r="L32" s="30">
        <f t="shared" si="12"/>
        <v>43352</v>
      </c>
      <c r="M32" s="30">
        <f t="shared" si="12"/>
        <v>43353</v>
      </c>
      <c r="N32" s="30">
        <f t="shared" si="12"/>
        <v>43354</v>
      </c>
      <c r="O32" s="30">
        <f t="shared" si="12"/>
        <v>43355</v>
      </c>
      <c r="P32" s="30">
        <f t="shared" si="12"/>
        <v>43356</v>
      </c>
      <c r="Q32" s="30">
        <f t="shared" si="12"/>
        <v>43357</v>
      </c>
      <c r="R32" s="30">
        <f t="shared" si="12"/>
        <v>43358</v>
      </c>
      <c r="S32" s="30">
        <f t="shared" si="12"/>
        <v>43359</v>
      </c>
      <c r="T32" s="30">
        <f t="shared" si="12"/>
        <v>43360</v>
      </c>
      <c r="U32" s="30">
        <f t="shared" si="12"/>
        <v>43361</v>
      </c>
      <c r="V32" s="30">
        <f t="shared" si="12"/>
        <v>43362</v>
      </c>
      <c r="W32" s="30">
        <f t="shared" si="12"/>
        <v>43363</v>
      </c>
      <c r="X32" s="30">
        <f t="shared" si="12"/>
        <v>43364</v>
      </c>
      <c r="Y32" s="30">
        <f t="shared" si="12"/>
        <v>43365</v>
      </c>
      <c r="Z32" s="30">
        <f t="shared" si="12"/>
        <v>43366</v>
      </c>
      <c r="AA32" s="30">
        <f t="shared" si="12"/>
        <v>43367</v>
      </c>
      <c r="AB32" s="30">
        <f t="shared" si="12"/>
        <v>43368</v>
      </c>
      <c r="AC32" s="30">
        <f t="shared" si="12"/>
        <v>43369</v>
      </c>
      <c r="AD32" s="30">
        <f t="shared" si="12"/>
        <v>43370</v>
      </c>
      <c r="AE32" s="30">
        <f t="shared" si="12"/>
        <v>43371</v>
      </c>
      <c r="AF32" s="30">
        <f t="shared" si="12"/>
        <v>43372</v>
      </c>
      <c r="AG32" s="30">
        <f t="shared" si="12"/>
        <v>43373</v>
      </c>
      <c r="AH32" s="30" t="str">
        <f t="shared" si="12"/>
        <v/>
      </c>
      <c r="AI32" s="201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</row>
    <row r="33" spans="1:47" ht="46.5" customHeight="1" x14ac:dyDescent="0.2">
      <c r="A33" s="31"/>
      <c r="B33" s="31"/>
      <c r="C33" s="31"/>
      <c r="D33" s="32">
        <f>IFERROR(DATEVALUE(COLUMN()-COLUMN($C$10)&amp;"."&amp;$B$2&amp;"."&amp;$C$2),"")</f>
        <v>43344</v>
      </c>
      <c r="E33" s="32">
        <f t="shared" si="12"/>
        <v>43345</v>
      </c>
      <c r="F33" s="32">
        <f t="shared" si="12"/>
        <v>43346</v>
      </c>
      <c r="G33" s="32">
        <f t="shared" si="12"/>
        <v>43347</v>
      </c>
      <c r="H33" s="32">
        <f t="shared" si="12"/>
        <v>43348</v>
      </c>
      <c r="I33" s="32">
        <f t="shared" si="12"/>
        <v>43349</v>
      </c>
      <c r="J33" s="32">
        <f t="shared" si="12"/>
        <v>43350</v>
      </c>
      <c r="K33" s="32">
        <f t="shared" si="12"/>
        <v>43351</v>
      </c>
      <c r="L33" s="32">
        <f t="shared" si="12"/>
        <v>43352</v>
      </c>
      <c r="M33" s="32">
        <f t="shared" si="12"/>
        <v>43353</v>
      </c>
      <c r="N33" s="32">
        <f t="shared" si="12"/>
        <v>43354</v>
      </c>
      <c r="O33" s="32">
        <f t="shared" si="12"/>
        <v>43355</v>
      </c>
      <c r="P33" s="32">
        <f t="shared" si="12"/>
        <v>43356</v>
      </c>
      <c r="Q33" s="32">
        <f t="shared" si="12"/>
        <v>43357</v>
      </c>
      <c r="R33" s="32">
        <f t="shared" si="12"/>
        <v>43358</v>
      </c>
      <c r="S33" s="32">
        <f t="shared" si="12"/>
        <v>43359</v>
      </c>
      <c r="T33" s="32">
        <f t="shared" si="12"/>
        <v>43360</v>
      </c>
      <c r="U33" s="32">
        <f t="shared" si="12"/>
        <v>43361</v>
      </c>
      <c r="V33" s="32">
        <f t="shared" si="12"/>
        <v>43362</v>
      </c>
      <c r="W33" s="32">
        <f t="shared" si="12"/>
        <v>43363</v>
      </c>
      <c r="X33" s="32">
        <f t="shared" si="12"/>
        <v>43364</v>
      </c>
      <c r="Y33" s="32">
        <f t="shared" si="12"/>
        <v>43365</v>
      </c>
      <c r="Z33" s="32">
        <f t="shared" si="12"/>
        <v>43366</v>
      </c>
      <c r="AA33" s="32">
        <f t="shared" si="12"/>
        <v>43367</v>
      </c>
      <c r="AB33" s="32">
        <f t="shared" si="12"/>
        <v>43368</v>
      </c>
      <c r="AC33" s="32">
        <f t="shared" si="12"/>
        <v>43369</v>
      </c>
      <c r="AD33" s="32">
        <f t="shared" si="12"/>
        <v>43370</v>
      </c>
      <c r="AE33" s="32">
        <f t="shared" si="12"/>
        <v>43371</v>
      </c>
      <c r="AF33" s="32">
        <f t="shared" si="12"/>
        <v>43372</v>
      </c>
      <c r="AG33" s="32">
        <f t="shared" si="12"/>
        <v>43373</v>
      </c>
      <c r="AH33" s="32" t="str">
        <f t="shared" si="12"/>
        <v/>
      </c>
      <c r="AI33" s="33" t="s">
        <v>3</v>
      </c>
      <c r="AJ33" s="33" t="s">
        <v>4</v>
      </c>
      <c r="AK33" s="34" t="s">
        <v>5</v>
      </c>
      <c r="AL33" s="34" t="s">
        <v>7</v>
      </c>
      <c r="AM33" s="35" t="s">
        <v>8</v>
      </c>
      <c r="AN33" s="36" t="s">
        <v>9</v>
      </c>
      <c r="AO33" s="35" t="s">
        <v>10</v>
      </c>
      <c r="AP33" s="35" t="s">
        <v>17</v>
      </c>
      <c r="AQ33" s="35" t="s">
        <v>11</v>
      </c>
      <c r="AR33" s="33" t="s">
        <v>18</v>
      </c>
      <c r="AS33" s="33" t="s">
        <v>13</v>
      </c>
      <c r="AT33" s="33" t="s">
        <v>14</v>
      </c>
      <c r="AU33" s="33" t="s">
        <v>74</v>
      </c>
    </row>
    <row r="34" spans="1:47" ht="12.75" x14ac:dyDescent="0.2">
      <c r="A34" s="25">
        <f>'исходный '!A30</f>
        <v>0</v>
      </c>
      <c r="B34" s="25">
        <f>'исходный '!B30</f>
        <v>0</v>
      </c>
      <c r="C34" s="25">
        <f>'исходный '!C30</f>
        <v>0</v>
      </c>
      <c r="D34" s="169" t="str">
        <f>IF(VLOOKUP($B34,приказы!$B$11:$C$50,2,0)=7,IFERROR(IF(ISERR(--'исходный '!D30),'исходный '!D30,IF(OR(WEEKDAY(D$10)=1,SUMPRODUCT(N(D$10=праздники))&gt;0),"В",MIN(--'исходный '!D30,7,IF(WEEKDAY(D$9)=7,5,7)))),),IF(VLOOKUP($B34,приказы!$B$11:$C$50,2,0)=8,IFERROR(IF(ISERR(--'исходный '!D30),'исходный '!D30,IF(OR(AND(WEEKDAY(D$10,2)&gt;5,SUMPRODUCT(N(D$10=Перенос_С))=0),SUMPRODUCT((D$10=праздники)+(D$10=Перенос_На))&gt;0),"В",MIN(--'исходный '!D30,8))),),IF(VLOOKUP($B34,приказы!$B$11:$C$50,2,0)="сменный",IF(ISERR(--'исходный '!D30),'исходный '!D30,IF('исходный '!D30=1,"",MIN('исходный '!D30,ROUND('исходный '!D30*(INDEX('норма часов'!$A$12:$K$31,MATCH(TEXT((финальный!$M$10),"ММММ"),'норма часов'!$A$12:$A$31,0),5))/('исходный '!$AR30-SUMIF('исходный '!$D30:$AH30,1)),2)))),"")))</f>
        <v/>
      </c>
      <c r="E34" s="169" t="str">
        <f>IF(VLOOKUP($B34,приказы!$B$11:$C$50,2,0)=7,IFERROR(IF(ISERR(--'исходный '!E30),'исходный '!E30,IF(OR(WEEKDAY(E$10)=1,SUMPRODUCT(N(E$10=праздники))&gt;0),"В",MIN(--'исходный '!E30,7,IF(WEEKDAY(E$9)=7,5,7)))),),IF(VLOOKUP($B34,приказы!$B$11:$C$50,2,0)=8,IFERROR(IF(ISERR(--'исходный '!E30),'исходный '!E30,IF(OR(AND(WEEKDAY(E$10,2)&gt;5,SUMPRODUCT(N(E$10=Перенос_С))=0),SUMPRODUCT((E$10=праздники)+(E$10=Перенос_На))&gt;0),"В",MIN(--'исходный '!E30,8))),),IF(VLOOKUP($B34,приказы!$B$11:$C$50,2,0)="сменный",IF(ISERR(--'исходный '!E30),'исходный '!E30,IF('исходный '!E30=1,"",MIN('исходный '!E30,ROUND('исходный '!E30*(INDEX('норма часов'!$A$12:$K$31,MATCH(TEXT((финальный!$M$10),"ММММ"),'норма часов'!$A$12:$A$31,0),5))/('исходный '!$AR30-SUMIF('исходный '!$D30:$AH30,1)),2)))),"")))</f>
        <v/>
      </c>
      <c r="F34" s="169">
        <v>10</v>
      </c>
      <c r="G34" s="169">
        <v>8</v>
      </c>
      <c r="H34" s="169">
        <v>8</v>
      </c>
      <c r="I34" s="169">
        <v>8</v>
      </c>
      <c r="J34" s="169">
        <v>10</v>
      </c>
      <c r="K34" s="169" t="str">
        <f>IF(VLOOKUP($B34,приказы!$B$11:$C$50,2,0)=7,IFERROR(IF(ISERR(--'исходный '!K30),'исходный '!K30,IF(OR(WEEKDAY(K$10)=1,SUMPRODUCT(N(K$10=праздники))&gt;0),"В",MIN(--'исходный '!K30,7,IF(WEEKDAY(K$9)=7,5,7)))),),IF(VLOOKUP($B34,приказы!$B$11:$C$50,2,0)=8,IFERROR(IF(ISERR(--'исходный '!K30),'исходный '!K30,IF(OR(AND(WEEKDAY(K$10,2)&gt;5,SUMPRODUCT(N(K$10=Перенос_С))=0),SUMPRODUCT((K$10=праздники)+(K$10=Перенос_На))&gt;0),"В",MIN(--'исходный '!K30,8))),),IF(VLOOKUP($B34,приказы!$B$11:$C$50,2,0)="сменный",IF(ISERR(--'исходный '!K30),'исходный '!K30,IF('исходный '!K30=1,"",MIN('исходный '!K30,ROUND('исходный '!K30*(INDEX('норма часов'!$A$12:$K$31,MATCH(TEXT((финальный!$M$10),"ММММ"),'норма часов'!$A$12:$A$31,0),5))/('исходный '!$AR30-SUMIF('исходный '!$D30:$AH30,1)),2)))),"")))</f>
        <v/>
      </c>
      <c r="L34" s="169" t="str">
        <f>IF(VLOOKUP($B34,приказы!$B$11:$C$50,2,0)=7,IFERROR(IF(ISERR(--'исходный '!L30),'исходный '!L30,IF(OR(WEEKDAY(L$10)=1,SUMPRODUCT(N(L$10=праздники))&gt;0),"В",MIN(--'исходный '!L30,7,IF(WEEKDAY(L$9)=7,5,7)))),),IF(VLOOKUP($B34,приказы!$B$11:$C$50,2,0)=8,IFERROR(IF(ISERR(--'исходный '!L30),'исходный '!L30,IF(OR(AND(WEEKDAY(L$10,2)&gt;5,SUMPRODUCT(N(L$10=Перенос_С))=0),SUMPRODUCT((L$10=праздники)+(L$10=Перенос_На))&gt;0),"В",MIN(--'исходный '!L30,8))),),IF(VLOOKUP($B34,приказы!$B$11:$C$50,2,0)="сменный",IF(ISERR(--'исходный '!L30),'исходный '!L30,IF('исходный '!L30=1,"",MIN('исходный '!L30,ROUND('исходный '!L30*(INDEX('норма часов'!$A$12:$K$31,MATCH(TEXT((финальный!$M$10),"ММММ"),'норма часов'!$A$12:$A$31,0),5))/('исходный '!$AR30-SUMIF('исходный '!$D30:$AH30,1)),2)))),"")))</f>
        <v/>
      </c>
      <c r="M34" s="169">
        <v>8</v>
      </c>
      <c r="N34" s="169">
        <v>10</v>
      </c>
      <c r="O34" s="169">
        <v>8</v>
      </c>
      <c r="P34" s="169">
        <v>8</v>
      </c>
      <c r="Q34" s="169">
        <v>8</v>
      </c>
      <c r="R34" s="169" t="str">
        <f>IF(VLOOKUP($B34,приказы!$B$11:$C$50,2,0)=7,IFERROR(IF(ISERR(--'исходный '!R30),'исходный '!R30,IF(OR(WEEKDAY(R$10)=1,SUMPRODUCT(N(R$10=праздники))&gt;0),"В",MIN(--'исходный '!R30,7,IF(WEEKDAY(R$9)=7,5,7)))),),IF(VLOOKUP($B34,приказы!$B$11:$C$50,2,0)=8,IFERROR(IF(ISERR(--'исходный '!R30),'исходный '!R30,IF(OR(AND(WEEKDAY(R$10,2)&gt;5,SUMPRODUCT(N(R$10=Перенос_С))=0),SUMPRODUCT((R$10=праздники)+(R$10=Перенос_На))&gt;0),"В",MIN(--'исходный '!R30,8))),),IF(VLOOKUP($B34,приказы!$B$11:$C$50,2,0)="сменный",IF(ISERR(--'исходный '!R30),'исходный '!R30,IF('исходный '!R30=1,"",MIN('исходный '!R30,ROUND('исходный '!R30*(INDEX('норма часов'!$A$12:$K$31,MATCH(TEXT((финальный!$M$10),"ММММ"),'норма часов'!$A$12:$A$31,0),5))/('исходный '!$AR30-SUMIF('исходный '!$D30:$AH30,1)),2)))),"")))</f>
        <v/>
      </c>
      <c r="S34" s="169" t="str">
        <f>IF(VLOOKUP($B34,приказы!$B$11:$C$50,2,0)=7,IFERROR(IF(ISERR(--'исходный '!S30),'исходный '!S30,IF(OR(WEEKDAY(S$10)=1,SUMPRODUCT(N(S$10=праздники))&gt;0),"В",MIN(--'исходный '!S30,7,IF(WEEKDAY(S$9)=7,5,7)))),),IF(VLOOKUP($B34,приказы!$B$11:$C$50,2,0)=8,IFERROR(IF(ISERR(--'исходный '!S30),'исходный '!S30,IF(OR(AND(WEEKDAY(S$10,2)&gt;5,SUMPRODUCT(N(S$10=Перенос_С))=0),SUMPRODUCT((S$10=праздники)+(S$10=Перенос_На))&gt;0),"В",MIN(--'исходный '!S30,8))),),IF(VLOOKUP($B34,приказы!$B$11:$C$50,2,0)="сменный",IF(ISERR(--'исходный '!S30),'исходный '!S30,IF('исходный '!S30=1,"",MIN('исходный '!S30,ROUND('исходный '!S30*(INDEX('норма часов'!$A$12:$K$31,MATCH(TEXT((финальный!$M$10),"ММММ"),'норма часов'!$A$12:$A$31,0),5))/('исходный '!$AR30-SUMIF('исходный '!$D30:$AH30,1)),2)))),"")))</f>
        <v/>
      </c>
      <c r="T34" s="169">
        <v>8</v>
      </c>
      <c r="U34" s="169">
        <v>9</v>
      </c>
      <c r="V34" s="169">
        <v>8</v>
      </c>
      <c r="W34" s="169">
        <v>8</v>
      </c>
      <c r="X34" s="169">
        <v>10</v>
      </c>
      <c r="Y34" s="169" t="str">
        <f>IF(VLOOKUP($B34,приказы!$B$11:$C$50,2,0)=7,IFERROR(IF(ISERR(--'исходный '!Y30),'исходный '!Y30,IF(OR(WEEKDAY(Y$10)=1,SUMPRODUCT(N(Y$10=праздники))&gt;0),"В",MIN(--'исходный '!Y30,7,IF(WEEKDAY(Y$9)=7,5,7)))),),IF(VLOOKUP($B34,приказы!$B$11:$C$50,2,0)=8,IFERROR(IF(ISERR(--'исходный '!Y30),'исходный '!Y30,IF(OR(AND(WEEKDAY(Y$10,2)&gt;5,SUMPRODUCT(N(Y$10=Перенос_С))=0),SUMPRODUCT((Y$10=праздники)+(Y$10=Перенос_На))&gt;0),"В",MIN(--'исходный '!Y30,8))),),IF(VLOOKUP($B34,приказы!$B$11:$C$50,2,0)="сменный",IF(ISERR(--'исходный '!Y30),'исходный '!Y30,IF('исходный '!Y30=1,"",MIN('исходный '!Y30,ROUND('исходный '!Y30*(INDEX('норма часов'!$A$12:$K$31,MATCH(TEXT((финальный!$M$10),"ММММ"),'норма часов'!$A$12:$A$31,0),5))/('исходный '!$AR30-SUMIF('исходный '!$D30:$AH30,1)),2)))),"")))</f>
        <v/>
      </c>
      <c r="Z34" s="169" t="str">
        <f>IF(VLOOKUP($B34,приказы!$B$11:$C$50,2,0)=7,IFERROR(IF(ISERR(--'исходный '!Z30),'исходный '!Z30,IF(OR(WEEKDAY(Z$10)=1,SUMPRODUCT(N(Z$10=праздники))&gt;0),"В",MIN(--'исходный '!Z30,7,IF(WEEKDAY(Z$9)=7,5,7)))),),IF(VLOOKUP($B34,приказы!$B$11:$C$50,2,0)=8,IFERROR(IF(ISERR(--'исходный '!Z30),'исходный '!Z30,IF(OR(AND(WEEKDAY(Z$10,2)&gt;5,SUMPRODUCT(N(Z$10=Перенос_С))=0),SUMPRODUCT((Z$10=праздники)+(Z$10=Перенос_На))&gt;0),"В",MIN(--'исходный '!Z30,8))),),IF(VLOOKUP($B34,приказы!$B$11:$C$50,2,0)="сменный",IF(ISERR(--'исходный '!Z30),'исходный '!Z30,IF('исходный '!Z30=1,"",MIN('исходный '!Z30,ROUND('исходный '!Z30*(INDEX('норма часов'!$A$12:$K$31,MATCH(TEXT((финальный!$M$10),"ММММ"),'норма часов'!$A$12:$A$31,0),5))/('исходный '!$AR30-SUMIF('исходный '!$D30:$AH30,1)),2)))),"")))</f>
        <v/>
      </c>
      <c r="AA34" s="169">
        <v>8</v>
      </c>
      <c r="AB34" s="169">
        <v>10</v>
      </c>
      <c r="AC34" s="169">
        <v>8</v>
      </c>
      <c r="AD34" s="169">
        <v>9</v>
      </c>
      <c r="AE34" s="169">
        <v>8</v>
      </c>
      <c r="AF34" s="169" t="str">
        <f>IF(VLOOKUP($B34,приказы!$B$11:$C$50,2,0)=7,IFERROR(IF(ISERR(--'исходный '!AF30),'исходный '!AF30,IF(OR(WEEKDAY(AF$10)=1,SUMPRODUCT(N(AF$10=праздники))&gt;0),"В",MIN(--'исходный '!AF30,7,IF(WEEKDAY(AF$9)=7,5,7)))),),IF(VLOOKUP($B34,приказы!$B$11:$C$50,2,0)=8,IFERROR(IF(ISERR(--'исходный '!AF30),'исходный '!AF30,IF(OR(AND(WEEKDAY(AF$10,2)&gt;5,SUMPRODUCT(N(AF$10=Перенос_С))=0),SUMPRODUCT((AF$10=праздники)+(AF$10=Перенос_На))&gt;0),"В",MIN(--'исходный '!AF30,8))),),IF(VLOOKUP($B34,приказы!$B$11:$C$50,2,0)="сменный",IF(ISERR(--'исходный '!AF30),'исходный '!AF30,IF('исходный '!AF30=1,"",MIN('исходный '!AF30,ROUND('исходный '!AF30*(INDEX('норма часов'!$A$12:$K$31,MATCH(TEXT((финальный!$M$10),"ММММ"),'норма часов'!$A$12:$A$31,0),5))/('исходный '!$AR30-SUMIF('исходный '!$D30:$AH30,1)),2)))),"")))</f>
        <v/>
      </c>
      <c r="AG34" s="169" t="str">
        <f>IF(VLOOKUP($B34,приказы!$B$11:$C$50,2,0)=7,IFERROR(IF(ISERR(--'исходный '!AG30),'исходный '!AG30,IF(OR(WEEKDAY(AG$10)=1,SUMPRODUCT(N(AG$10=праздники))&gt;0),"В",MIN(--'исходный '!AG30,7,IF(WEEKDAY(AG$9)=7,5,7)))),),IF(VLOOKUP($B34,приказы!$B$11:$C$50,2,0)=8,IFERROR(IF(ISERR(--'исходный '!AG30),'исходный '!AG30,IF(OR(AND(WEEKDAY(AG$10,2)&gt;5,SUMPRODUCT(N(AG$10=Перенос_С))=0),SUMPRODUCT((AG$10=праздники)+(AG$10=Перенос_На))&gt;0),"В",MIN(--'исходный '!AG30,8))),),IF(VLOOKUP($B34,приказы!$B$11:$C$50,2,0)="сменный",IF(ISERR(--'исходный '!AG30),'исходный '!AG30,IF('исходный '!AG30=1,"",MIN('исходный '!AG30,ROUND('исходный '!AG30*(INDEX('норма часов'!$A$12:$K$31,MATCH(TEXT((финальный!$M$10),"ММММ"),'норма часов'!$A$12:$A$31,0),5))/('исходный '!$AR30-SUMIF('исходный '!$D30:$AH30,1)),2)))),"")))</f>
        <v/>
      </c>
      <c r="AH34" s="169" t="str">
        <f>IF(VLOOKUP($B34,приказы!$B$11:$C$50,2,0)=7,IFERROR(IF(ISERR(--'исходный '!AH30),'исходный '!AH30,IF(OR(WEEKDAY(AH$10)=1,SUMPRODUCT(N(AH$10=праздники))&gt;0),"В",MIN(--'исходный '!AH30,7,IF(WEEKDAY(AH$9)=7,5,7)))),),IF(VLOOKUP($B34,приказы!$B$11:$C$50,2,0)=8,IFERROR(IF(ISERR(--'исходный '!AH30),'исходный '!AH30,IF(OR(AND(WEEKDAY(AH$10,2)&gt;5,SUMPRODUCT(N(AH$10=Перенос_С))=0),SUMPRODUCT((AH$10=праздники)+(AH$10=Перенос_На))&gt;0),"В",MIN(--'исходный '!AH30,8))),),IF(VLOOKUP($B34,приказы!$B$11:$C$50,2,0)="сменный",IF(ISERR(--'исходный '!AH30),'исходный '!AH30,IF('исходный '!AH30=1,"",MIN('исходный '!AH30,ROUND('исходный '!AH30*(INDEX('норма часов'!$A$12:$K$31,MATCH(TEXT((финальный!$M$10),"ММММ"),'норма часов'!$A$12:$A$31,0),5))/('исходный '!$AR30-SUMIF('исходный '!$D30:$AH30,1)),2)))),"")))</f>
        <v/>
      </c>
      <c r="AI34" s="78">
        <f>COUNTIF(D34:AH34,"&gt;0")</f>
        <v>20</v>
      </c>
      <c r="AJ34" s="5">
        <f>COUNTIF(D34:AH34,"К")</f>
        <v>0</v>
      </c>
      <c r="AK34" s="6">
        <f>COUNTIF(D34:AH34,"О")</f>
        <v>0</v>
      </c>
      <c r="AL34" s="7">
        <f>COUNTIFS(D34:AH34,"Б")</f>
        <v>0</v>
      </c>
      <c r="AM34" s="7">
        <f>COUNTIF(D34:AH34,"А")</f>
        <v>0</v>
      </c>
      <c r="AN34" s="7">
        <f>COUNTIF(D34:AI34,"Р")</f>
        <v>0</v>
      </c>
      <c r="AO34" s="8">
        <f>COUNTIF(D34:AH34,"В")</f>
        <v>0</v>
      </c>
      <c r="AP34" s="9">
        <f t="shared" ref="AP34:AP38" si="13">COUNTIF(D34:AK34,"П")</f>
        <v>0</v>
      </c>
      <c r="AQ34" s="5"/>
      <c r="AR34" s="4">
        <f>IF(VLOOKUP($B34,приказы!$B$11:$C$50,2,0)=7,SUM(D34:AH34,(AJ34*7)),IF(VLOOKUP($B34,приказы!$B$11:$C$50,2,0)=8,SUM(D34:AH34,(AJ34*8)),IF(VLOOKUP($B34,приказы!$B$11:$C$50,2,0)="сменный",SUM(D34:AH34,(AJ34*7)),2)))</f>
        <v>2</v>
      </c>
      <c r="AS34" s="9"/>
      <c r="AT34" s="8">
        <f>'исходный '!AT30</f>
        <v>0</v>
      </c>
      <c r="AU34" s="8">
        <f>'исходный '!AU30</f>
        <v>0</v>
      </c>
    </row>
    <row r="35" spans="1:47" ht="12.75" x14ac:dyDescent="0.2">
      <c r="A35" s="25">
        <f>'исходный '!A31</f>
        <v>0</v>
      </c>
      <c r="B35" s="25">
        <f>'исходный '!B31</f>
        <v>0</v>
      </c>
      <c r="C35" s="25">
        <f>'исходный '!C31</f>
        <v>0</v>
      </c>
      <c r="D35" s="169" t="str">
        <f>IF(VLOOKUP($B35,приказы!$B$11:$C$50,2,0)=7,IFERROR(IF(ISERR(--'исходный '!D31),'исходный '!D31,IF(OR(WEEKDAY(D$10)=1,SUMPRODUCT(N(D$10=праздники))&gt;0),"В",MIN(--'исходный '!D31,7,IF(WEEKDAY(D$9)=7,5,7)))),),IF(VLOOKUP($B35,приказы!$B$11:$C$50,2,0)=8,IFERROR(IF(ISERR(--'исходный '!D31),'исходный '!D31,IF(OR(AND(WEEKDAY(D$10,2)&gt;5,SUMPRODUCT(N(D$10=Перенос_С))=0),SUMPRODUCT((D$10=праздники)+(D$10=Перенос_На))&gt;0),"В",MIN(--'исходный '!D31,8))),),IF(VLOOKUP($B35,приказы!$B$11:$C$50,2,0)="сменный",IF(ISERR(--'исходный '!D31),'исходный '!D31,IF('исходный '!D31=1,"",MIN('исходный '!D31,ROUND('исходный '!D31*(INDEX('норма часов'!$A$12:$K$31,MATCH(TEXT((финальный!$M$10),"ММММ"),'норма часов'!$A$12:$A$31,0),5))/('исходный '!$AR31-SUMIF('исходный '!$D31:$AH31,1)),2)))),"")))</f>
        <v/>
      </c>
      <c r="E35" s="169" t="str">
        <f>IF(VLOOKUP($B35,приказы!$B$11:$C$50,2,0)=7,IFERROR(IF(ISERR(--'исходный '!E31),'исходный '!E31,IF(OR(WEEKDAY(E$10)=1,SUMPRODUCT(N(E$10=праздники))&gt;0),"В",MIN(--'исходный '!E31,7,IF(WEEKDAY(E$9)=7,5,7)))),),IF(VLOOKUP($B35,приказы!$B$11:$C$50,2,0)=8,IFERROR(IF(ISERR(--'исходный '!E31),'исходный '!E31,IF(OR(AND(WEEKDAY(E$10,2)&gt;5,SUMPRODUCT(N(E$10=Перенос_С))=0),SUMPRODUCT((E$10=праздники)+(E$10=Перенос_На))&gt;0),"В",MIN(--'исходный '!E31,8))),),IF(VLOOKUP($B35,приказы!$B$11:$C$50,2,0)="сменный",IF(ISERR(--'исходный '!E31),'исходный '!E31,IF('исходный '!E31=1,"",MIN('исходный '!E31,ROUND('исходный '!E31*(INDEX('норма часов'!$A$12:$K$31,MATCH(TEXT((финальный!$M$10),"ММММ"),'норма часов'!$A$12:$A$31,0),5))/('исходный '!$AR31-SUMIF('исходный '!$D31:$AH31,1)),2)))),"")))</f>
        <v/>
      </c>
      <c r="F35" s="169">
        <v>8</v>
      </c>
      <c r="G35" s="169">
        <v>10</v>
      </c>
      <c r="H35" s="169">
        <v>10</v>
      </c>
      <c r="I35" s="169">
        <v>8</v>
      </c>
      <c r="J35" s="169">
        <v>8</v>
      </c>
      <c r="K35" s="169" t="str">
        <f>IF(VLOOKUP($B35,приказы!$B$11:$C$50,2,0)=7,IFERROR(IF(ISERR(--'исходный '!K31),'исходный '!K31,IF(OR(WEEKDAY(K$10)=1,SUMPRODUCT(N(K$10=праздники))&gt;0),"В",MIN(--'исходный '!K31,7,IF(WEEKDAY(K$9)=7,5,7)))),),IF(VLOOKUP($B35,приказы!$B$11:$C$50,2,0)=8,IFERROR(IF(ISERR(--'исходный '!K31),'исходный '!K31,IF(OR(AND(WEEKDAY(K$10,2)&gt;5,SUMPRODUCT(N(K$10=Перенос_С))=0),SUMPRODUCT((K$10=праздники)+(K$10=Перенос_На))&gt;0),"В",MIN(--'исходный '!K31,8))),),IF(VLOOKUP($B35,приказы!$B$11:$C$50,2,0)="сменный",IF(ISERR(--'исходный '!K31),'исходный '!K31,IF('исходный '!K31=1,"",MIN('исходный '!K31,ROUND('исходный '!K31*(INDEX('норма часов'!$A$12:$K$31,MATCH(TEXT((финальный!$M$10),"ММММ"),'норма часов'!$A$12:$A$31,0),5))/('исходный '!$AR31-SUMIF('исходный '!$D31:$AH31,1)),2)))),"")))</f>
        <v/>
      </c>
      <c r="L35" s="169" t="str">
        <f>IF(VLOOKUP($B35,приказы!$B$11:$C$50,2,0)=7,IFERROR(IF(ISERR(--'исходный '!L31),'исходный '!L31,IF(OR(WEEKDAY(L$10)=1,SUMPRODUCT(N(L$10=праздники))&gt;0),"В",MIN(--'исходный '!L31,7,IF(WEEKDAY(L$9)=7,5,7)))),),IF(VLOOKUP($B35,приказы!$B$11:$C$50,2,0)=8,IFERROR(IF(ISERR(--'исходный '!L31),'исходный '!L31,IF(OR(AND(WEEKDAY(L$10,2)&gt;5,SUMPRODUCT(N(L$10=Перенос_С))=0),SUMPRODUCT((L$10=праздники)+(L$10=Перенос_На))&gt;0),"В",MIN(--'исходный '!L31,8))),),IF(VLOOKUP($B35,приказы!$B$11:$C$50,2,0)="сменный",IF(ISERR(--'исходный '!L31),'исходный '!L31,IF('исходный '!L31=1,"",MIN('исходный '!L31,ROUND('исходный '!L31*(INDEX('норма часов'!$A$12:$K$31,MATCH(TEXT((финальный!$M$10),"ММММ"),'норма часов'!$A$12:$A$31,0),5))/('исходный '!$AR31-SUMIF('исходный '!$D31:$AH31,1)),2)))),"")))</f>
        <v/>
      </c>
      <c r="M35" s="169" t="s">
        <v>76</v>
      </c>
      <c r="N35" s="169" t="s">
        <v>76</v>
      </c>
      <c r="O35" s="169" t="s">
        <v>76</v>
      </c>
      <c r="P35" s="169">
        <v>10</v>
      </c>
      <c r="Q35" s="169">
        <v>8</v>
      </c>
      <c r="R35" s="169" t="str">
        <f>IF(VLOOKUP($B35,приказы!$B$11:$C$50,2,0)=7,IFERROR(IF(ISERR(--'исходный '!R31),'исходный '!R31,IF(OR(WEEKDAY(R$10)=1,SUMPRODUCT(N(R$10=праздники))&gt;0),"В",MIN(--'исходный '!R31,7,IF(WEEKDAY(R$9)=7,5,7)))),),IF(VLOOKUP($B35,приказы!$B$11:$C$50,2,0)=8,IFERROR(IF(ISERR(--'исходный '!R31),'исходный '!R31,IF(OR(AND(WEEKDAY(R$10,2)&gt;5,SUMPRODUCT(N(R$10=Перенос_С))=0),SUMPRODUCT((R$10=праздники)+(R$10=Перенос_На))&gt;0),"В",MIN(--'исходный '!R31,8))),),IF(VLOOKUP($B35,приказы!$B$11:$C$50,2,0)="сменный",IF(ISERR(--'исходный '!R31),'исходный '!R31,IF('исходный '!R31=1,"",MIN('исходный '!R31,ROUND('исходный '!R31*(INDEX('норма часов'!$A$12:$K$31,MATCH(TEXT((финальный!$M$10),"ММММ"),'норма часов'!$A$12:$A$31,0),5))/('исходный '!$AR31-SUMIF('исходный '!$D31:$AH31,1)),2)))),"")))</f>
        <v/>
      </c>
      <c r="S35" s="169" t="str">
        <f>IF(VLOOKUP($B35,приказы!$B$11:$C$50,2,0)=7,IFERROR(IF(ISERR(--'исходный '!S31),'исходный '!S31,IF(OR(WEEKDAY(S$10)=1,SUMPRODUCT(N(S$10=праздники))&gt;0),"В",MIN(--'исходный '!S31,7,IF(WEEKDAY(S$9)=7,5,7)))),),IF(VLOOKUP($B35,приказы!$B$11:$C$50,2,0)=8,IFERROR(IF(ISERR(--'исходный '!S31),'исходный '!S31,IF(OR(AND(WEEKDAY(S$10,2)&gt;5,SUMPRODUCT(N(S$10=Перенос_С))=0),SUMPRODUCT((S$10=праздники)+(S$10=Перенос_На))&gt;0),"В",MIN(--'исходный '!S31,8))),),IF(VLOOKUP($B35,приказы!$B$11:$C$50,2,0)="сменный",IF(ISERR(--'исходный '!S31),'исходный '!S31,IF('исходный '!S31=1,"",MIN('исходный '!S31,ROUND('исходный '!S31*(INDEX('норма часов'!$A$12:$K$31,MATCH(TEXT((финальный!$M$10),"ММММ"),'норма часов'!$A$12:$A$31,0),5))/('исходный '!$AR31-SUMIF('исходный '!$D31:$AH31,1)),2)))),"")))</f>
        <v/>
      </c>
      <c r="T35" s="169">
        <v>8</v>
      </c>
      <c r="U35" s="169">
        <v>10</v>
      </c>
      <c r="V35" s="169">
        <v>8</v>
      </c>
      <c r="W35" s="169">
        <v>10</v>
      </c>
      <c r="X35" s="169">
        <v>8</v>
      </c>
      <c r="Y35" s="169" t="str">
        <f>IF(VLOOKUP($B35,приказы!$B$11:$C$50,2,0)=7,IFERROR(IF(ISERR(--'исходный '!Y31),'исходный '!Y31,IF(OR(WEEKDAY(Y$10)=1,SUMPRODUCT(N(Y$10=праздники))&gt;0),"В",MIN(--'исходный '!Y31,7,IF(WEEKDAY(Y$9)=7,5,7)))),),IF(VLOOKUP($B35,приказы!$B$11:$C$50,2,0)=8,IFERROR(IF(ISERR(--'исходный '!Y31),'исходный '!Y31,IF(OR(AND(WEEKDAY(Y$10,2)&gt;5,SUMPRODUCT(N(Y$10=Перенос_С))=0),SUMPRODUCT((Y$10=праздники)+(Y$10=Перенос_На))&gt;0),"В",MIN(--'исходный '!Y31,8))),),IF(VLOOKUP($B35,приказы!$B$11:$C$50,2,0)="сменный",IF(ISERR(--'исходный '!Y31),'исходный '!Y31,IF('исходный '!Y31=1,"",MIN('исходный '!Y31,ROUND('исходный '!Y31*(INDEX('норма часов'!$A$12:$K$31,MATCH(TEXT((финальный!$M$10),"ММММ"),'норма часов'!$A$12:$A$31,0),5))/('исходный '!$AR31-SUMIF('исходный '!$D31:$AH31,1)),2)))),"")))</f>
        <v/>
      </c>
      <c r="Z35" s="169" t="str">
        <f>IF(VLOOKUP($B35,приказы!$B$11:$C$50,2,0)=7,IFERROR(IF(ISERR(--'исходный '!Z31),'исходный '!Z31,IF(OR(WEEKDAY(Z$10)=1,SUMPRODUCT(N(Z$10=праздники))&gt;0),"В",MIN(--'исходный '!Z31,7,IF(WEEKDAY(Z$9)=7,5,7)))),),IF(VLOOKUP($B35,приказы!$B$11:$C$50,2,0)=8,IFERROR(IF(ISERR(--'исходный '!Z31),'исходный '!Z31,IF(OR(AND(WEEKDAY(Z$10,2)&gt;5,SUMPRODUCT(N(Z$10=Перенос_С))=0),SUMPRODUCT((Z$10=праздники)+(Z$10=Перенос_На))&gt;0),"В",MIN(--'исходный '!Z31,8))),),IF(VLOOKUP($B35,приказы!$B$11:$C$50,2,0)="сменный",IF(ISERR(--'исходный '!Z31),'исходный '!Z31,IF('исходный '!Z31=1,"",MIN('исходный '!Z31,ROUND('исходный '!Z31*(INDEX('норма часов'!$A$12:$K$31,MATCH(TEXT((финальный!$M$10),"ММММ"),'норма часов'!$A$12:$A$31,0),5))/('исходный '!$AR31-SUMIF('исходный '!$D31:$AH31,1)),2)))),"")))</f>
        <v/>
      </c>
      <c r="AA35" s="169">
        <v>8</v>
      </c>
      <c r="AB35" s="169">
        <v>8</v>
      </c>
      <c r="AC35" s="169">
        <v>10</v>
      </c>
      <c r="AD35" s="169">
        <v>8</v>
      </c>
      <c r="AE35" s="169">
        <v>8</v>
      </c>
      <c r="AF35" s="169" t="str">
        <f>IF(VLOOKUP($B35,приказы!$B$11:$C$50,2,0)=7,IFERROR(IF(ISERR(--'исходный '!AF31),'исходный '!AF31,IF(OR(WEEKDAY(AF$10)=1,SUMPRODUCT(N(AF$10=праздники))&gt;0),"В",MIN(--'исходный '!AF31,7,IF(WEEKDAY(AF$9)=7,5,7)))),),IF(VLOOKUP($B35,приказы!$B$11:$C$50,2,0)=8,IFERROR(IF(ISERR(--'исходный '!AF31),'исходный '!AF31,IF(OR(AND(WEEKDAY(AF$10,2)&gt;5,SUMPRODUCT(N(AF$10=Перенос_С))=0),SUMPRODUCT((AF$10=праздники)+(AF$10=Перенос_На))&gt;0),"В",MIN(--'исходный '!AF31,8))),),IF(VLOOKUP($B35,приказы!$B$11:$C$50,2,0)="сменный",IF(ISERR(--'исходный '!AF31),'исходный '!AF31,IF('исходный '!AF31=1,"",MIN('исходный '!AF31,ROUND('исходный '!AF31*(INDEX('норма часов'!$A$12:$K$31,MATCH(TEXT((финальный!$M$10),"ММММ"),'норма часов'!$A$12:$A$31,0),5))/('исходный '!$AR31-SUMIF('исходный '!$D31:$AH31,1)),2)))),"")))</f>
        <v/>
      </c>
      <c r="AG35" s="169" t="str">
        <f>IF(VLOOKUP($B35,приказы!$B$11:$C$50,2,0)=7,IFERROR(IF(ISERR(--'исходный '!AG31),'исходный '!AG31,IF(OR(WEEKDAY(AG$10)=1,SUMPRODUCT(N(AG$10=праздники))&gt;0),"В",MIN(--'исходный '!AG31,7,IF(WEEKDAY(AG$9)=7,5,7)))),),IF(VLOOKUP($B35,приказы!$B$11:$C$50,2,0)=8,IFERROR(IF(ISERR(--'исходный '!AG31),'исходный '!AG31,IF(OR(AND(WEEKDAY(AG$10,2)&gt;5,SUMPRODUCT(N(AG$10=Перенос_С))=0),SUMPRODUCT((AG$10=праздники)+(AG$10=Перенос_На))&gt;0),"В",MIN(--'исходный '!AG31,8))),),IF(VLOOKUP($B35,приказы!$B$11:$C$50,2,0)="сменный",IF(ISERR(--'исходный '!AG31),'исходный '!AG31,IF('исходный '!AG31=1,"",MIN('исходный '!AG31,ROUND('исходный '!AG31*(INDEX('норма часов'!$A$12:$K$31,MATCH(TEXT((финальный!$M$10),"ММММ"),'норма часов'!$A$12:$A$31,0),5))/('исходный '!$AR31-SUMIF('исходный '!$D31:$AH31,1)),2)))),"")))</f>
        <v/>
      </c>
      <c r="AH35" s="169" t="str">
        <f>IF(VLOOKUP($B35,приказы!$B$11:$C$50,2,0)=7,IFERROR(IF(ISERR(--'исходный '!AH31),'исходный '!AH31,IF(OR(WEEKDAY(AH$10)=1,SUMPRODUCT(N(AH$10=праздники))&gt;0),"В",MIN(--'исходный '!AH31,7,IF(WEEKDAY(AH$9)=7,5,7)))),),IF(VLOOKUP($B35,приказы!$B$11:$C$50,2,0)=8,IFERROR(IF(ISERR(--'исходный '!AH31),'исходный '!AH31,IF(OR(AND(WEEKDAY(AH$10,2)&gt;5,SUMPRODUCT(N(AH$10=Перенос_С))=0),SUMPRODUCT((AH$10=праздники)+(AH$10=Перенос_На))&gt;0),"В",MIN(--'исходный '!AH31,8))),),IF(VLOOKUP($B35,приказы!$B$11:$C$50,2,0)="сменный",IF(ISERR(--'исходный '!AH31),'исходный '!AH31,IF('исходный '!AH31=1,"",MIN('исходный '!AH31,ROUND('исходный '!AH31*(INDEX('норма часов'!$A$12:$K$31,MATCH(TEXT((финальный!$M$10),"ММММ"),'норма часов'!$A$12:$A$31,0),5))/('исходный '!$AR31-SUMIF('исходный '!$D31:$AH31,1)),2)))),"")))</f>
        <v/>
      </c>
      <c r="AI35" s="78">
        <f t="shared" ref="AI35:AI38" si="14">COUNTIF(D35:AH35,"&gt;0")</f>
        <v>17</v>
      </c>
      <c r="AJ35" s="5">
        <f t="shared" ref="AJ35:AJ38" si="15">COUNTIF(D35:AH35,"К")</f>
        <v>0</v>
      </c>
      <c r="AK35" s="6">
        <f t="shared" ref="AK35:AK38" si="16">COUNTIF(D35:AH35,"О")</f>
        <v>0</v>
      </c>
      <c r="AL35" s="7">
        <f t="shared" ref="AL35:AL38" si="17">COUNTIFS(D35:AH35,"Б")</f>
        <v>3</v>
      </c>
      <c r="AM35" s="7">
        <f t="shared" ref="AM35:AM38" si="18">COUNTIF(D35:AH35,"А")</f>
        <v>0</v>
      </c>
      <c r="AN35" s="7">
        <f t="shared" ref="AN35:AN38" si="19">COUNTIF(D35:AI35,"Р")</f>
        <v>0</v>
      </c>
      <c r="AO35" s="8">
        <f t="shared" ref="AO35:AO38" si="20">COUNTIF(D35:AH35,"В")</f>
        <v>0</v>
      </c>
      <c r="AP35" s="9">
        <f t="shared" si="13"/>
        <v>0</v>
      </c>
      <c r="AQ35" s="5"/>
      <c r="AR35" s="4">
        <f>IF(VLOOKUP($B35,приказы!$B$11:$C$50,2,0)=7,SUM(D35:AH35,(AJ35*7)),IF(VLOOKUP($B35,приказы!$B$11:$C$50,2,0)=8,SUM(D35:AH35,(AJ35*8)),IF(VLOOKUP($B35,приказы!$B$11:$C$50,2,0)="сменный",SUM(D35:AH35,(AJ35*7)),2)))</f>
        <v>2</v>
      </c>
      <c r="AS35" s="9"/>
      <c r="AT35" s="8">
        <f>'исходный '!AT31</f>
        <v>0</v>
      </c>
      <c r="AU35" s="8">
        <f>'исходный '!AU31</f>
        <v>0</v>
      </c>
    </row>
    <row r="36" spans="1:47" s="16" customFormat="1" ht="12.75" x14ac:dyDescent="0.2">
      <c r="A36" s="25">
        <f>'исходный '!A32</f>
        <v>0</v>
      </c>
      <c r="B36" s="25">
        <f>'исходный '!B32</f>
        <v>0</v>
      </c>
      <c r="C36" s="25">
        <f>'исходный '!C32</f>
        <v>0</v>
      </c>
      <c r="D36" s="169" t="str">
        <f>IF(VLOOKUP($B36,приказы!$B$11:$C$50,2,0)=7,IFERROR(IF(ISERR(--'исходный '!D32),'исходный '!D32,IF(OR(WEEKDAY(D$10)=1,SUMPRODUCT(N(D$10=праздники))&gt;0),"В",MIN(--'исходный '!D32,7,IF(WEEKDAY(D$9)=7,5,7)))),),IF(VLOOKUP($B36,приказы!$B$11:$C$50,2,0)=8,IFERROR(IF(ISERR(--'исходный '!D32),'исходный '!D32,IF(OR(AND(WEEKDAY(D$10,2)&gt;5,SUMPRODUCT(N(D$10=Перенос_С))=0),SUMPRODUCT((D$10=праздники)+(D$10=Перенос_На))&gt;0),"В",MIN(--'исходный '!D32,8))),),IF(VLOOKUP($B36,приказы!$B$11:$C$50,2,0)="сменный",IF(ISERR(--'исходный '!D32),'исходный '!D32,IF('исходный '!D32=1,"",MIN('исходный '!D32,ROUND('исходный '!D32*(INDEX('норма часов'!$A$12:$K$31,MATCH(TEXT((финальный!$M$10),"ММММ"),'норма часов'!$A$12:$A$31,0),5))/('исходный '!$AR32-SUMIF('исходный '!$D32:$AH32,1)),2)))),"")))</f>
        <v/>
      </c>
      <c r="E36" s="169" t="str">
        <f>IF(VLOOKUP($B36,приказы!$B$11:$C$50,2,0)=7,IFERROR(IF(ISERR(--'исходный '!E32),'исходный '!E32,IF(OR(WEEKDAY(E$10)=1,SUMPRODUCT(N(E$10=праздники))&gt;0),"В",MIN(--'исходный '!E32,7,IF(WEEKDAY(E$9)=7,5,7)))),),IF(VLOOKUP($B36,приказы!$B$11:$C$50,2,0)=8,IFERROR(IF(ISERR(--'исходный '!E32),'исходный '!E32,IF(OR(AND(WEEKDAY(E$10,2)&gt;5,SUMPRODUCT(N(E$10=Перенос_С))=0),SUMPRODUCT((E$10=праздники)+(E$10=Перенос_На))&gt;0),"В",MIN(--'исходный '!E32,8))),),IF(VLOOKUP($B36,приказы!$B$11:$C$50,2,0)="сменный",IF(ISERR(--'исходный '!E32),'исходный '!E32,IF('исходный '!E32=1,"",MIN('исходный '!E32,ROUND('исходный '!E32*(INDEX('норма часов'!$A$12:$K$31,MATCH(TEXT((финальный!$M$10),"ММММ"),'норма часов'!$A$12:$A$31,0),5))/('исходный '!$AR32-SUMIF('исходный '!$D32:$AH32,1)),2)))),"")))</f>
        <v/>
      </c>
      <c r="F36" s="169" t="str">
        <f>IF(VLOOKUP($B36,приказы!$B$11:$C$50,2,0)=7,IFERROR(IF(ISERR(--'исходный '!F32),'исходный '!F32,IF(OR(WEEKDAY(F$10)=1,SUMPRODUCT(N(F$10=праздники))&gt;0),"В",MIN(--'исходный '!F32,7,IF(WEEKDAY(F$9)=7,5,7)))),),IF(VLOOKUP($B36,приказы!$B$11:$C$50,2,0)=8,IFERROR(IF(ISERR(--'исходный '!F32),'исходный '!F32,IF(OR(AND(WEEKDAY(F$10,2)&gt;5,SUMPRODUCT(N(F$10=Перенос_С))=0),SUMPRODUCT((F$10=праздники)+(F$10=Перенос_На))&gt;0),"В",MIN(--'исходный '!F32,8))),),IF(VLOOKUP($B36,приказы!$B$11:$C$50,2,0)="сменный",IF(ISERR(--'исходный '!F32),'исходный '!F32,IF('исходный '!F32=1,"",MIN('исходный '!F32,ROUND('исходный '!F32*(INDEX('норма часов'!$A$12:$K$31,MATCH(TEXT((финальный!$M$10),"ММММ"),'норма часов'!$A$12:$A$31,0),5))/('исходный '!$AR32-SUMIF('исходный '!$D32:$AH32,1)),2)))),"")))</f>
        <v/>
      </c>
      <c r="G36" s="169" t="str">
        <f>IF(VLOOKUP($B36,приказы!$B$11:$C$50,2,0)=7,IFERROR(IF(ISERR(--'исходный '!G32),'исходный '!G32,IF(OR(WEEKDAY(G$10)=1,SUMPRODUCT(N(G$10=праздники))&gt;0),"В",MIN(--'исходный '!G32,7,IF(WEEKDAY(G$9)=7,5,7)))),),IF(VLOOKUP($B36,приказы!$B$11:$C$50,2,0)=8,IFERROR(IF(ISERR(--'исходный '!G32),'исходный '!G32,IF(OR(AND(WEEKDAY(G$10,2)&gt;5,SUMPRODUCT(N(G$10=Перенос_С))=0),SUMPRODUCT((G$10=праздники)+(G$10=Перенос_На))&gt;0),"В",MIN(--'исходный '!G32,8))),),IF(VLOOKUP($B36,приказы!$B$11:$C$50,2,0)="сменный",IF(ISERR(--'исходный '!G32),'исходный '!G32,IF('исходный '!G32=1,"",MIN('исходный '!G32,ROUND('исходный '!G32*(INDEX('норма часов'!$A$12:$K$31,MATCH(TEXT((финальный!$M$10),"ММММ"),'норма часов'!$A$12:$A$31,0),5))/('исходный '!$AR32-SUMIF('исходный '!$D32:$AH32,1)),2)))),"")))</f>
        <v/>
      </c>
      <c r="H36" s="169" t="str">
        <f>IF(VLOOKUP($B36,приказы!$B$11:$C$50,2,0)=7,IFERROR(IF(ISERR(--'исходный '!H32),'исходный '!H32,IF(OR(WEEKDAY(H$10)=1,SUMPRODUCT(N(H$10=праздники))&gt;0),"В",MIN(--'исходный '!H32,7,IF(WEEKDAY(H$9)=7,5,7)))),),IF(VLOOKUP($B36,приказы!$B$11:$C$50,2,0)=8,IFERROR(IF(ISERR(--'исходный '!H32),'исходный '!H32,IF(OR(AND(WEEKDAY(H$10,2)&gt;5,SUMPRODUCT(N(H$10=Перенос_С))=0),SUMPRODUCT((H$10=праздники)+(H$10=Перенос_На))&gt;0),"В",MIN(--'исходный '!H32,8))),),IF(VLOOKUP($B36,приказы!$B$11:$C$50,2,0)="сменный",IF(ISERR(--'исходный '!H32),'исходный '!H32,IF('исходный '!H32=1,"",MIN('исходный '!H32,ROUND('исходный '!H32*(INDEX('норма часов'!$A$12:$K$31,MATCH(TEXT((финальный!$M$10),"ММММ"),'норма часов'!$A$12:$A$31,0),5))/('исходный '!$AR32-SUMIF('исходный '!$D32:$AH32,1)),2)))),"")))</f>
        <v/>
      </c>
      <c r="I36" s="169" t="str">
        <f>IF(VLOOKUP($B36,приказы!$B$11:$C$50,2,0)=7,IFERROR(IF(ISERR(--'исходный '!I32),'исходный '!I32,IF(OR(WEEKDAY(I$10)=1,SUMPRODUCT(N(I$10=праздники))&gt;0),"В",MIN(--'исходный '!I32,7,IF(WEEKDAY(I$9)=7,5,7)))),),IF(VLOOKUP($B36,приказы!$B$11:$C$50,2,0)=8,IFERROR(IF(ISERR(--'исходный '!I32),'исходный '!I32,IF(OR(AND(WEEKDAY(I$10,2)&gt;5,SUMPRODUCT(N(I$10=Перенос_С))=0),SUMPRODUCT((I$10=праздники)+(I$10=Перенос_На))&gt;0),"В",MIN(--'исходный '!I32,8))),),IF(VLOOKUP($B36,приказы!$B$11:$C$50,2,0)="сменный",IF(ISERR(--'исходный '!I32),'исходный '!I32,IF('исходный '!I32=1,"",MIN('исходный '!I32,ROUND('исходный '!I32*(INDEX('норма часов'!$A$12:$K$31,MATCH(TEXT((финальный!$M$10),"ММММ"),'норма часов'!$A$12:$A$31,0),5))/('исходный '!$AR32-SUMIF('исходный '!$D32:$AH32,1)),2)))),"")))</f>
        <v/>
      </c>
      <c r="J36" s="169" t="str">
        <f>IF(VLOOKUP($B36,приказы!$B$11:$C$50,2,0)=7,IFERROR(IF(ISERR(--'исходный '!J32),'исходный '!J32,IF(OR(WEEKDAY(J$10)=1,SUMPRODUCT(N(J$10=праздники))&gt;0),"В",MIN(--'исходный '!J32,7,IF(WEEKDAY(J$9)=7,5,7)))),),IF(VLOOKUP($B36,приказы!$B$11:$C$50,2,0)=8,IFERROR(IF(ISERR(--'исходный '!J32),'исходный '!J32,IF(OR(AND(WEEKDAY(J$10,2)&gt;5,SUMPRODUCT(N(J$10=Перенос_С))=0),SUMPRODUCT((J$10=праздники)+(J$10=Перенос_На))&gt;0),"В",MIN(--'исходный '!J32,8))),),IF(VLOOKUP($B36,приказы!$B$11:$C$50,2,0)="сменный",IF(ISERR(--'исходный '!J32),'исходный '!J32,IF('исходный '!J32=1,"",MIN('исходный '!J32,ROUND('исходный '!J32*(INDEX('норма часов'!$A$12:$K$31,MATCH(TEXT((финальный!$M$10),"ММММ"),'норма часов'!$A$12:$A$31,0),5))/('исходный '!$AR32-SUMIF('исходный '!$D32:$AH32,1)),2)))),"")))</f>
        <v/>
      </c>
      <c r="K36" s="169" t="str">
        <f>IF(VLOOKUP($B36,приказы!$B$11:$C$50,2,0)=7,IFERROR(IF(ISERR(--'исходный '!K32),'исходный '!K32,IF(OR(WEEKDAY(K$10)=1,SUMPRODUCT(N(K$10=праздники))&gt;0),"В",MIN(--'исходный '!K32,7,IF(WEEKDAY(K$9)=7,5,7)))),),IF(VLOOKUP($B36,приказы!$B$11:$C$50,2,0)=8,IFERROR(IF(ISERR(--'исходный '!K32),'исходный '!K32,IF(OR(AND(WEEKDAY(K$10,2)&gt;5,SUMPRODUCT(N(K$10=Перенос_С))=0),SUMPRODUCT((K$10=праздники)+(K$10=Перенос_На))&gt;0),"В",MIN(--'исходный '!K32,8))),),IF(VLOOKUP($B36,приказы!$B$11:$C$50,2,0)="сменный",IF(ISERR(--'исходный '!K32),'исходный '!K32,IF('исходный '!K32=1,"",MIN('исходный '!K32,ROUND('исходный '!K32*(INDEX('норма часов'!$A$12:$K$31,MATCH(TEXT((финальный!$M$10),"ММММ"),'норма часов'!$A$12:$A$31,0),5))/('исходный '!$AR32-SUMIF('исходный '!$D32:$AH32,1)),2)))),"")))</f>
        <v/>
      </c>
      <c r="L36" s="169" t="str">
        <f>IF(VLOOKUP($B36,приказы!$B$11:$C$50,2,0)=7,IFERROR(IF(ISERR(--'исходный '!L32),'исходный '!L32,IF(OR(WEEKDAY(L$10)=1,SUMPRODUCT(N(L$10=праздники))&gt;0),"В",MIN(--'исходный '!L32,7,IF(WEEKDAY(L$9)=7,5,7)))),),IF(VLOOKUP($B36,приказы!$B$11:$C$50,2,0)=8,IFERROR(IF(ISERR(--'исходный '!L32),'исходный '!L32,IF(OR(AND(WEEKDAY(L$10,2)&gt;5,SUMPRODUCT(N(L$10=Перенос_С))=0),SUMPRODUCT((L$10=праздники)+(L$10=Перенос_На))&gt;0),"В",MIN(--'исходный '!L32,8))),),IF(VLOOKUP($B36,приказы!$B$11:$C$50,2,0)="сменный",IF(ISERR(--'исходный '!L32),'исходный '!L32,IF('исходный '!L32=1,"",MIN('исходный '!L32,ROUND('исходный '!L32*(INDEX('норма часов'!$A$12:$K$31,MATCH(TEXT((финальный!$M$10),"ММММ"),'норма часов'!$A$12:$A$31,0),5))/('исходный '!$AR32-SUMIF('исходный '!$D32:$AH32,1)),2)))),"")))</f>
        <v/>
      </c>
      <c r="M36" s="169" t="str">
        <f>IF(VLOOKUP($B36,приказы!$B$11:$C$50,2,0)=7,IFERROR(IF(ISERR(--'исходный '!M32),'исходный '!M32,IF(OR(WEEKDAY(M$10)=1,SUMPRODUCT(N(M$10=праздники))&gt;0),"В",MIN(--'исходный '!M32,7,IF(WEEKDAY(M$9)=7,5,7)))),),IF(VLOOKUP($B36,приказы!$B$11:$C$50,2,0)=8,IFERROR(IF(ISERR(--'исходный '!M32),'исходный '!M32,IF(OR(AND(WEEKDAY(M$10,2)&gt;5,SUMPRODUCT(N(M$10=Перенос_С))=0),SUMPRODUCT((M$10=праздники)+(M$10=Перенос_На))&gt;0),"В",MIN(--'исходный '!M32,8))),),IF(VLOOKUP($B36,приказы!$B$11:$C$50,2,0)="сменный",IF(ISERR(--'исходный '!M32),'исходный '!M32,IF('исходный '!M32=1,"",MIN('исходный '!M32,ROUND('исходный '!M32*(INDEX('норма часов'!$A$12:$K$31,MATCH(TEXT((финальный!$M$10),"ММММ"),'норма часов'!$A$12:$A$31,0),5))/('исходный '!$AR32-SUMIF('исходный '!$D32:$AH32,1)),2)))),"")))</f>
        <v/>
      </c>
      <c r="N36" s="169" t="str">
        <f>IF(VLOOKUP($B36,приказы!$B$11:$C$50,2,0)=7,IFERROR(IF(ISERR(--'исходный '!N32),'исходный '!N32,IF(OR(WEEKDAY(N$10)=1,SUMPRODUCT(N(N$10=праздники))&gt;0),"В",MIN(--'исходный '!N32,7,IF(WEEKDAY(N$9)=7,5,7)))),),IF(VLOOKUP($B36,приказы!$B$11:$C$50,2,0)=8,IFERROR(IF(ISERR(--'исходный '!N32),'исходный '!N32,IF(OR(AND(WEEKDAY(N$10,2)&gt;5,SUMPRODUCT(N(N$10=Перенос_С))=0),SUMPRODUCT((N$10=праздники)+(N$10=Перенос_На))&gt;0),"В",MIN(--'исходный '!N32,8))),),IF(VLOOKUP($B36,приказы!$B$11:$C$50,2,0)="сменный",IF(ISERR(--'исходный '!N32),'исходный '!N32,IF('исходный '!N32=1,"",MIN('исходный '!N32,ROUND('исходный '!N32*(INDEX('норма часов'!$A$12:$K$31,MATCH(TEXT((финальный!$M$10),"ММММ"),'норма часов'!$A$12:$A$31,0),5))/('исходный '!$AR32-SUMIF('исходный '!$D32:$AH32,1)),2)))),"")))</f>
        <v/>
      </c>
      <c r="O36" s="169" t="str">
        <f>IF(VLOOKUP($B36,приказы!$B$11:$C$50,2,0)=7,IFERROR(IF(ISERR(--'исходный '!O32),'исходный '!O32,IF(OR(WEEKDAY(O$10)=1,SUMPRODUCT(N(O$10=праздники))&gt;0),"В",MIN(--'исходный '!O32,7,IF(WEEKDAY(O$9)=7,5,7)))),),IF(VLOOKUP($B36,приказы!$B$11:$C$50,2,0)=8,IFERROR(IF(ISERR(--'исходный '!O32),'исходный '!O32,IF(OR(AND(WEEKDAY(O$10,2)&gt;5,SUMPRODUCT(N(O$10=Перенос_С))=0),SUMPRODUCT((O$10=праздники)+(O$10=Перенос_На))&gt;0),"В",MIN(--'исходный '!O32,8))),),IF(VLOOKUP($B36,приказы!$B$11:$C$50,2,0)="сменный",IF(ISERR(--'исходный '!O32),'исходный '!O32,IF('исходный '!O32=1,"",MIN('исходный '!O32,ROUND('исходный '!O32*(INDEX('норма часов'!$A$12:$K$31,MATCH(TEXT((финальный!$M$10),"ММММ"),'норма часов'!$A$12:$A$31,0),5))/('исходный '!$AR32-SUMIF('исходный '!$D32:$AH32,1)),2)))),"")))</f>
        <v/>
      </c>
      <c r="P36" s="169" t="str">
        <f>IF(VLOOKUP($B36,приказы!$B$11:$C$50,2,0)=7,IFERROR(IF(ISERR(--'исходный '!P32),'исходный '!P32,IF(OR(WEEKDAY(P$10)=1,SUMPRODUCT(N(P$10=праздники))&gt;0),"В",MIN(--'исходный '!P32,7,IF(WEEKDAY(P$9)=7,5,7)))),),IF(VLOOKUP($B36,приказы!$B$11:$C$50,2,0)=8,IFERROR(IF(ISERR(--'исходный '!P32),'исходный '!P32,IF(OR(AND(WEEKDAY(P$10,2)&gt;5,SUMPRODUCT(N(P$10=Перенос_С))=0),SUMPRODUCT((P$10=праздники)+(P$10=Перенос_На))&gt;0),"В",MIN(--'исходный '!P32,8))),),IF(VLOOKUP($B36,приказы!$B$11:$C$50,2,0)="сменный",IF(ISERR(--'исходный '!P32),'исходный '!P32,IF('исходный '!P32=1,"",MIN('исходный '!P32,ROUND('исходный '!P32*(INDEX('норма часов'!$A$12:$K$31,MATCH(TEXT((финальный!$M$10),"ММММ"),'норма часов'!$A$12:$A$31,0),5))/('исходный '!$AR32-SUMIF('исходный '!$D32:$AH32,1)),2)))),"")))</f>
        <v/>
      </c>
      <c r="Q36" s="169" t="str">
        <f>IF(VLOOKUP($B36,приказы!$B$11:$C$50,2,0)=7,IFERROR(IF(ISERR(--'исходный '!Q32),'исходный '!Q32,IF(OR(WEEKDAY(Q$10)=1,SUMPRODUCT(N(Q$10=праздники))&gt;0),"В",MIN(--'исходный '!Q32,7,IF(WEEKDAY(Q$9)=7,5,7)))),),IF(VLOOKUP($B36,приказы!$B$11:$C$50,2,0)=8,IFERROR(IF(ISERR(--'исходный '!Q32),'исходный '!Q32,IF(OR(AND(WEEKDAY(Q$10,2)&gt;5,SUMPRODUCT(N(Q$10=Перенос_С))=0),SUMPRODUCT((Q$10=праздники)+(Q$10=Перенос_На))&gt;0),"В",MIN(--'исходный '!Q32,8))),),IF(VLOOKUP($B36,приказы!$B$11:$C$50,2,0)="сменный",IF(ISERR(--'исходный '!Q32),'исходный '!Q32,IF('исходный '!Q32=1,"",MIN('исходный '!Q32,ROUND('исходный '!Q32*(INDEX('норма часов'!$A$12:$K$31,MATCH(TEXT((финальный!$M$10),"ММММ"),'норма часов'!$A$12:$A$31,0),5))/('исходный '!$AR32-SUMIF('исходный '!$D32:$AH32,1)),2)))),"")))</f>
        <v/>
      </c>
      <c r="R36" s="169" t="str">
        <f>IF(VLOOKUP($B36,приказы!$B$11:$C$50,2,0)=7,IFERROR(IF(ISERR(--'исходный '!R32),'исходный '!R32,IF(OR(WEEKDAY(R$10)=1,SUMPRODUCT(N(R$10=праздники))&gt;0),"В",MIN(--'исходный '!R32,7,IF(WEEKDAY(R$9)=7,5,7)))),),IF(VLOOKUP($B36,приказы!$B$11:$C$50,2,0)=8,IFERROR(IF(ISERR(--'исходный '!R32),'исходный '!R32,IF(OR(AND(WEEKDAY(R$10,2)&gt;5,SUMPRODUCT(N(R$10=Перенос_С))=0),SUMPRODUCT((R$10=праздники)+(R$10=Перенос_На))&gt;0),"В",MIN(--'исходный '!R32,8))),),IF(VLOOKUP($B36,приказы!$B$11:$C$50,2,0)="сменный",IF(ISERR(--'исходный '!R32),'исходный '!R32,IF('исходный '!R32=1,"",MIN('исходный '!R32,ROUND('исходный '!R32*(INDEX('норма часов'!$A$12:$K$31,MATCH(TEXT((финальный!$M$10),"ММММ"),'норма часов'!$A$12:$A$31,0),5))/('исходный '!$AR32-SUMIF('исходный '!$D32:$AH32,1)),2)))),"")))</f>
        <v/>
      </c>
      <c r="S36" s="169" t="str">
        <f>IF(VLOOKUP($B36,приказы!$B$11:$C$50,2,0)=7,IFERROR(IF(ISERR(--'исходный '!S32),'исходный '!S32,IF(OR(WEEKDAY(S$10)=1,SUMPRODUCT(N(S$10=праздники))&gt;0),"В",MIN(--'исходный '!S32,7,IF(WEEKDAY(S$9)=7,5,7)))),),IF(VLOOKUP($B36,приказы!$B$11:$C$50,2,0)=8,IFERROR(IF(ISERR(--'исходный '!S32),'исходный '!S32,IF(OR(AND(WEEKDAY(S$10,2)&gt;5,SUMPRODUCT(N(S$10=Перенос_С))=0),SUMPRODUCT((S$10=праздники)+(S$10=Перенос_На))&gt;0),"В",MIN(--'исходный '!S32,8))),),IF(VLOOKUP($B36,приказы!$B$11:$C$50,2,0)="сменный",IF(ISERR(--'исходный '!S32),'исходный '!S32,IF('исходный '!S32=1,"",MIN('исходный '!S32,ROUND('исходный '!S32*(INDEX('норма часов'!$A$12:$K$31,MATCH(TEXT((финальный!$M$10),"ММММ"),'норма часов'!$A$12:$A$31,0),5))/('исходный '!$AR32-SUMIF('исходный '!$D32:$AH32,1)),2)))),"")))</f>
        <v/>
      </c>
      <c r="T36" s="169" t="str">
        <f>IF(VLOOKUP($B36,приказы!$B$11:$C$50,2,0)=7,IFERROR(IF(ISERR(--'исходный '!T32),'исходный '!T32,IF(OR(WEEKDAY(T$10)=1,SUMPRODUCT(N(T$10=праздники))&gt;0),"В",MIN(--'исходный '!T32,7,IF(WEEKDAY(T$9)=7,5,7)))),),IF(VLOOKUP($B36,приказы!$B$11:$C$50,2,0)=8,IFERROR(IF(ISERR(--'исходный '!T32),'исходный '!T32,IF(OR(AND(WEEKDAY(T$10,2)&gt;5,SUMPRODUCT(N(T$10=Перенос_С))=0),SUMPRODUCT((T$10=праздники)+(T$10=Перенос_На))&gt;0),"В",MIN(--'исходный '!T32,8))),),IF(VLOOKUP($B36,приказы!$B$11:$C$50,2,0)="сменный",IF(ISERR(--'исходный '!T32),'исходный '!T32,IF('исходный '!T32=1,"",MIN('исходный '!T32,ROUND('исходный '!T32*(INDEX('норма часов'!$A$12:$K$31,MATCH(TEXT((финальный!$M$10),"ММММ"),'норма часов'!$A$12:$A$31,0),5))/('исходный '!$AR32-SUMIF('исходный '!$D32:$AH32,1)),2)))),"")))</f>
        <v/>
      </c>
      <c r="U36" s="169" t="str">
        <f>IF(VLOOKUP($B36,приказы!$B$11:$C$50,2,0)=7,IFERROR(IF(ISERR(--'исходный '!U32),'исходный '!U32,IF(OR(WEEKDAY(U$10)=1,SUMPRODUCT(N(U$10=праздники))&gt;0),"В",MIN(--'исходный '!U32,7,IF(WEEKDAY(U$9)=7,5,7)))),),IF(VLOOKUP($B36,приказы!$B$11:$C$50,2,0)=8,IFERROR(IF(ISERR(--'исходный '!U32),'исходный '!U32,IF(OR(AND(WEEKDAY(U$10,2)&gt;5,SUMPRODUCT(N(U$10=Перенос_С))=0),SUMPRODUCT((U$10=праздники)+(U$10=Перенос_На))&gt;0),"В",MIN(--'исходный '!U32,8))),),IF(VLOOKUP($B36,приказы!$B$11:$C$50,2,0)="сменный",IF(ISERR(--'исходный '!U32),'исходный '!U32,IF('исходный '!U32=1,"",MIN('исходный '!U32,ROUND('исходный '!U32*(INDEX('норма часов'!$A$12:$K$31,MATCH(TEXT((финальный!$M$10),"ММММ"),'норма часов'!$A$12:$A$31,0),5))/('исходный '!$AR32-SUMIF('исходный '!$D32:$AH32,1)),2)))),"")))</f>
        <v/>
      </c>
      <c r="V36" s="169" t="str">
        <f>IF(VLOOKUP($B36,приказы!$B$11:$C$50,2,0)=7,IFERROR(IF(ISERR(--'исходный '!V32),'исходный '!V32,IF(OR(WEEKDAY(V$10)=1,SUMPRODUCT(N(V$10=праздники))&gt;0),"В",MIN(--'исходный '!V32,7,IF(WEEKDAY(V$9)=7,5,7)))),),IF(VLOOKUP($B36,приказы!$B$11:$C$50,2,0)=8,IFERROR(IF(ISERR(--'исходный '!V32),'исходный '!V32,IF(OR(AND(WEEKDAY(V$10,2)&gt;5,SUMPRODUCT(N(V$10=Перенос_С))=0),SUMPRODUCT((V$10=праздники)+(V$10=Перенос_На))&gt;0),"В",MIN(--'исходный '!V32,8))),),IF(VLOOKUP($B36,приказы!$B$11:$C$50,2,0)="сменный",IF(ISERR(--'исходный '!V32),'исходный '!V32,IF('исходный '!V32=1,"",MIN('исходный '!V32,ROUND('исходный '!V32*(INDEX('норма часов'!$A$12:$K$31,MATCH(TEXT((финальный!$M$10),"ММММ"),'норма часов'!$A$12:$A$31,0),5))/('исходный '!$AR32-SUMIF('исходный '!$D32:$AH32,1)),2)))),"")))</f>
        <v/>
      </c>
      <c r="W36" s="169" t="str">
        <f>IF(VLOOKUP($B36,приказы!$B$11:$C$50,2,0)=7,IFERROR(IF(ISERR(--'исходный '!W32),'исходный '!W32,IF(OR(WEEKDAY(W$10)=1,SUMPRODUCT(N(W$10=праздники))&gt;0),"В",MIN(--'исходный '!W32,7,IF(WEEKDAY(W$9)=7,5,7)))),),IF(VLOOKUP($B36,приказы!$B$11:$C$50,2,0)=8,IFERROR(IF(ISERR(--'исходный '!W32),'исходный '!W32,IF(OR(AND(WEEKDAY(W$10,2)&gt;5,SUMPRODUCT(N(W$10=Перенос_С))=0),SUMPRODUCT((W$10=праздники)+(W$10=Перенос_На))&gt;0),"В",MIN(--'исходный '!W32,8))),),IF(VLOOKUP($B36,приказы!$B$11:$C$50,2,0)="сменный",IF(ISERR(--'исходный '!W32),'исходный '!W32,IF('исходный '!W32=1,"",MIN('исходный '!W32,ROUND('исходный '!W32*(INDEX('норма часов'!$A$12:$K$31,MATCH(TEXT((финальный!$M$10),"ММММ"),'норма часов'!$A$12:$A$31,0),5))/('исходный '!$AR32-SUMIF('исходный '!$D32:$AH32,1)),2)))),"")))</f>
        <v/>
      </c>
      <c r="X36" s="169" t="str">
        <f>IF(VLOOKUP($B36,приказы!$B$11:$C$50,2,0)=7,IFERROR(IF(ISERR(--'исходный '!X32),'исходный '!X32,IF(OR(WEEKDAY(X$10)=1,SUMPRODUCT(N(X$10=праздники))&gt;0),"В",MIN(--'исходный '!X32,7,IF(WEEKDAY(X$9)=7,5,7)))),),IF(VLOOKUP($B36,приказы!$B$11:$C$50,2,0)=8,IFERROR(IF(ISERR(--'исходный '!X32),'исходный '!X32,IF(OR(AND(WEEKDAY(X$10,2)&gt;5,SUMPRODUCT(N(X$10=Перенос_С))=0),SUMPRODUCT((X$10=праздники)+(X$10=Перенос_На))&gt;0),"В",MIN(--'исходный '!X32,8))),),IF(VLOOKUP($B36,приказы!$B$11:$C$50,2,0)="сменный",IF(ISERR(--'исходный '!X32),'исходный '!X32,IF('исходный '!X32=1,"",MIN('исходный '!X32,ROUND('исходный '!X32*(INDEX('норма часов'!$A$12:$K$31,MATCH(TEXT((финальный!$M$10),"ММММ"),'норма часов'!$A$12:$A$31,0),5))/('исходный '!$AR32-SUMIF('исходный '!$D32:$AH32,1)),2)))),"")))</f>
        <v/>
      </c>
      <c r="Y36" s="169" t="str">
        <f>IF(VLOOKUP($B36,приказы!$B$11:$C$50,2,0)=7,IFERROR(IF(ISERR(--'исходный '!Y32),'исходный '!Y32,IF(OR(WEEKDAY(Y$10)=1,SUMPRODUCT(N(Y$10=праздники))&gt;0),"В",MIN(--'исходный '!Y32,7,IF(WEEKDAY(Y$9)=7,5,7)))),),IF(VLOOKUP($B36,приказы!$B$11:$C$50,2,0)=8,IFERROR(IF(ISERR(--'исходный '!Y32),'исходный '!Y32,IF(OR(AND(WEEKDAY(Y$10,2)&gt;5,SUMPRODUCT(N(Y$10=Перенос_С))=0),SUMPRODUCT((Y$10=праздники)+(Y$10=Перенос_На))&gt;0),"В",MIN(--'исходный '!Y32,8))),),IF(VLOOKUP($B36,приказы!$B$11:$C$50,2,0)="сменный",IF(ISERR(--'исходный '!Y32),'исходный '!Y32,IF('исходный '!Y32=1,"",MIN('исходный '!Y32,ROUND('исходный '!Y32*(INDEX('норма часов'!$A$12:$K$31,MATCH(TEXT((финальный!$M$10),"ММММ"),'норма часов'!$A$12:$A$31,0),5))/('исходный '!$AR32-SUMIF('исходный '!$D32:$AH32,1)),2)))),"")))</f>
        <v/>
      </c>
      <c r="Z36" s="169" t="str">
        <f>IF(VLOOKUP($B36,приказы!$B$11:$C$50,2,0)=7,IFERROR(IF(ISERR(--'исходный '!Z32),'исходный '!Z32,IF(OR(WEEKDAY(Z$10)=1,SUMPRODUCT(N(Z$10=праздники))&gt;0),"В",MIN(--'исходный '!Z32,7,IF(WEEKDAY(Z$9)=7,5,7)))),),IF(VLOOKUP($B36,приказы!$B$11:$C$50,2,0)=8,IFERROR(IF(ISERR(--'исходный '!Z32),'исходный '!Z32,IF(OR(AND(WEEKDAY(Z$10,2)&gt;5,SUMPRODUCT(N(Z$10=Перенос_С))=0),SUMPRODUCT((Z$10=праздники)+(Z$10=Перенос_На))&gt;0),"В",MIN(--'исходный '!Z32,8))),),IF(VLOOKUP($B36,приказы!$B$11:$C$50,2,0)="сменный",IF(ISERR(--'исходный '!Z32),'исходный '!Z32,IF('исходный '!Z32=1,"",MIN('исходный '!Z32,ROUND('исходный '!Z32*(INDEX('норма часов'!$A$12:$K$31,MATCH(TEXT((финальный!$M$10),"ММММ"),'норма часов'!$A$12:$A$31,0),5))/('исходный '!$AR32-SUMIF('исходный '!$D32:$AH32,1)),2)))),"")))</f>
        <v/>
      </c>
      <c r="AA36" s="169" t="str">
        <f>IF(VLOOKUP($B36,приказы!$B$11:$C$50,2,0)=7,IFERROR(IF(ISERR(--'исходный '!AA32),'исходный '!AA32,IF(OR(WEEKDAY(AA$10)=1,SUMPRODUCT(N(AA$10=праздники))&gt;0),"В",MIN(--'исходный '!AA32,7,IF(WEEKDAY(AA$9)=7,5,7)))),),IF(VLOOKUP($B36,приказы!$B$11:$C$50,2,0)=8,IFERROR(IF(ISERR(--'исходный '!AA32),'исходный '!AA32,IF(OR(AND(WEEKDAY(AA$10,2)&gt;5,SUMPRODUCT(N(AA$10=Перенос_С))=0),SUMPRODUCT((AA$10=праздники)+(AA$10=Перенос_На))&gt;0),"В",MIN(--'исходный '!AA32,8))),),IF(VLOOKUP($B36,приказы!$B$11:$C$50,2,0)="сменный",IF(ISERR(--'исходный '!AA32),'исходный '!AA32,IF('исходный '!AA32=1,"",MIN('исходный '!AA32,ROUND('исходный '!AA32*(INDEX('норма часов'!$A$12:$K$31,MATCH(TEXT((финальный!$M$10),"ММММ"),'норма часов'!$A$12:$A$31,0),5))/('исходный '!$AR32-SUMIF('исходный '!$D32:$AH32,1)),2)))),"")))</f>
        <v/>
      </c>
      <c r="AB36" s="169" t="str">
        <f>IF(VLOOKUP($B36,приказы!$B$11:$C$50,2,0)=7,IFERROR(IF(ISERR(--'исходный '!AB32),'исходный '!AB32,IF(OR(WEEKDAY(AB$10)=1,SUMPRODUCT(N(AB$10=праздники))&gt;0),"В",MIN(--'исходный '!AB32,7,IF(WEEKDAY(AB$9)=7,5,7)))),),IF(VLOOKUP($B36,приказы!$B$11:$C$50,2,0)=8,IFERROR(IF(ISERR(--'исходный '!AB32),'исходный '!AB32,IF(OR(AND(WEEKDAY(AB$10,2)&gt;5,SUMPRODUCT(N(AB$10=Перенос_С))=0),SUMPRODUCT((AB$10=праздники)+(AB$10=Перенос_На))&gt;0),"В",MIN(--'исходный '!AB32,8))),),IF(VLOOKUP($B36,приказы!$B$11:$C$50,2,0)="сменный",IF(ISERR(--'исходный '!AB32),'исходный '!AB32,IF('исходный '!AB32=1,"",MIN('исходный '!AB32,ROUND('исходный '!AB32*(INDEX('норма часов'!$A$12:$K$31,MATCH(TEXT((финальный!$M$10),"ММММ"),'норма часов'!$A$12:$A$31,0),5))/('исходный '!$AR32-SUMIF('исходный '!$D32:$AH32,1)),2)))),"")))</f>
        <v/>
      </c>
      <c r="AC36" s="169" t="str">
        <f>IF(VLOOKUP($B36,приказы!$B$11:$C$50,2,0)=7,IFERROR(IF(ISERR(--'исходный '!AC32),'исходный '!AC32,IF(OR(WEEKDAY(AC$10)=1,SUMPRODUCT(N(AC$10=праздники))&gt;0),"В",MIN(--'исходный '!AC32,7,IF(WEEKDAY(AC$9)=7,5,7)))),),IF(VLOOKUP($B36,приказы!$B$11:$C$50,2,0)=8,IFERROR(IF(ISERR(--'исходный '!AC32),'исходный '!AC32,IF(OR(AND(WEEKDAY(AC$10,2)&gt;5,SUMPRODUCT(N(AC$10=Перенос_С))=0),SUMPRODUCT((AC$10=праздники)+(AC$10=Перенос_На))&gt;0),"В",MIN(--'исходный '!AC32,8))),),IF(VLOOKUP($B36,приказы!$B$11:$C$50,2,0)="сменный",IF(ISERR(--'исходный '!AC32),'исходный '!AC32,IF('исходный '!AC32=1,"",MIN('исходный '!AC32,ROUND('исходный '!AC32*(INDEX('норма часов'!$A$12:$K$31,MATCH(TEXT((финальный!$M$10),"ММММ"),'норма часов'!$A$12:$A$31,0),5))/('исходный '!$AR32-SUMIF('исходный '!$D32:$AH32,1)),2)))),"")))</f>
        <v/>
      </c>
      <c r="AD36" s="169" t="str">
        <f>IF(VLOOKUP($B36,приказы!$B$11:$C$50,2,0)=7,IFERROR(IF(ISERR(--'исходный '!AD32),'исходный '!AD32,IF(OR(WEEKDAY(AD$10)=1,SUMPRODUCT(N(AD$10=праздники))&gt;0),"В",MIN(--'исходный '!AD32,7,IF(WEEKDAY(AD$9)=7,5,7)))),),IF(VLOOKUP($B36,приказы!$B$11:$C$50,2,0)=8,IFERROR(IF(ISERR(--'исходный '!AD32),'исходный '!AD32,IF(OR(AND(WEEKDAY(AD$10,2)&gt;5,SUMPRODUCT(N(AD$10=Перенос_С))=0),SUMPRODUCT((AD$10=праздники)+(AD$10=Перенос_На))&gt;0),"В",MIN(--'исходный '!AD32,8))),),IF(VLOOKUP($B36,приказы!$B$11:$C$50,2,0)="сменный",IF(ISERR(--'исходный '!AD32),'исходный '!AD32,IF('исходный '!AD32=1,"",MIN('исходный '!AD32,ROUND('исходный '!AD32*(INDEX('норма часов'!$A$12:$K$31,MATCH(TEXT((финальный!$M$10),"ММММ"),'норма часов'!$A$12:$A$31,0),5))/('исходный '!$AR32-SUMIF('исходный '!$D32:$AH32,1)),2)))),"")))</f>
        <v/>
      </c>
      <c r="AE36" s="169" t="str">
        <f>IF(VLOOKUP($B36,приказы!$B$11:$C$50,2,0)=7,IFERROR(IF(ISERR(--'исходный '!AE32),'исходный '!AE32,IF(OR(WEEKDAY(AE$10)=1,SUMPRODUCT(N(AE$10=праздники))&gt;0),"В",MIN(--'исходный '!AE32,7,IF(WEEKDAY(AE$9)=7,5,7)))),),IF(VLOOKUP($B36,приказы!$B$11:$C$50,2,0)=8,IFERROR(IF(ISERR(--'исходный '!AE32),'исходный '!AE32,IF(OR(AND(WEEKDAY(AE$10,2)&gt;5,SUMPRODUCT(N(AE$10=Перенос_С))=0),SUMPRODUCT((AE$10=праздники)+(AE$10=Перенос_На))&gt;0),"В",MIN(--'исходный '!AE32,8))),),IF(VLOOKUP($B36,приказы!$B$11:$C$50,2,0)="сменный",IF(ISERR(--'исходный '!AE32),'исходный '!AE32,IF('исходный '!AE32=1,"",MIN('исходный '!AE32,ROUND('исходный '!AE32*(INDEX('норма часов'!$A$12:$K$31,MATCH(TEXT((финальный!$M$10),"ММММ"),'норма часов'!$A$12:$A$31,0),5))/('исходный '!$AR32-SUMIF('исходный '!$D32:$AH32,1)),2)))),"")))</f>
        <v/>
      </c>
      <c r="AF36" s="169" t="str">
        <f>IF(VLOOKUP($B36,приказы!$B$11:$C$50,2,0)=7,IFERROR(IF(ISERR(--'исходный '!AF32),'исходный '!AF32,IF(OR(WEEKDAY(AF$10)=1,SUMPRODUCT(N(AF$10=праздники))&gt;0),"В",MIN(--'исходный '!AF32,7,IF(WEEKDAY(AF$9)=7,5,7)))),),IF(VLOOKUP($B36,приказы!$B$11:$C$50,2,0)=8,IFERROR(IF(ISERR(--'исходный '!AF32),'исходный '!AF32,IF(OR(AND(WEEKDAY(AF$10,2)&gt;5,SUMPRODUCT(N(AF$10=Перенос_С))=0),SUMPRODUCT((AF$10=праздники)+(AF$10=Перенос_На))&gt;0),"В",MIN(--'исходный '!AF32,8))),),IF(VLOOKUP($B36,приказы!$B$11:$C$50,2,0)="сменный",IF(ISERR(--'исходный '!AF32),'исходный '!AF32,IF('исходный '!AF32=1,"",MIN('исходный '!AF32,ROUND('исходный '!AF32*(INDEX('норма часов'!$A$12:$K$31,MATCH(TEXT((финальный!$M$10),"ММММ"),'норма часов'!$A$12:$A$31,0),5))/('исходный '!$AR32-SUMIF('исходный '!$D32:$AH32,1)),2)))),"")))</f>
        <v/>
      </c>
      <c r="AG36" s="169" t="str">
        <f>IF(VLOOKUP($B36,приказы!$B$11:$C$50,2,0)=7,IFERROR(IF(ISERR(--'исходный '!AG32),'исходный '!AG32,IF(OR(WEEKDAY(AG$10)=1,SUMPRODUCT(N(AG$10=праздники))&gt;0),"В",MIN(--'исходный '!AG32,7,IF(WEEKDAY(AG$9)=7,5,7)))),),IF(VLOOKUP($B36,приказы!$B$11:$C$50,2,0)=8,IFERROR(IF(ISERR(--'исходный '!AG32),'исходный '!AG32,IF(OR(AND(WEEKDAY(AG$10,2)&gt;5,SUMPRODUCT(N(AG$10=Перенос_С))=0),SUMPRODUCT((AG$10=праздники)+(AG$10=Перенос_На))&gt;0),"В",MIN(--'исходный '!AG32,8))),),IF(VLOOKUP($B36,приказы!$B$11:$C$50,2,0)="сменный",IF(ISERR(--'исходный '!AG32),'исходный '!AG32,IF('исходный '!AG32=1,"",MIN('исходный '!AG32,ROUND('исходный '!AG32*(INDEX('норма часов'!$A$12:$K$31,MATCH(TEXT((финальный!$M$10),"ММММ"),'норма часов'!$A$12:$A$31,0),5))/('исходный '!$AR32-SUMIF('исходный '!$D32:$AH32,1)),2)))),"")))</f>
        <v/>
      </c>
      <c r="AH36" s="169"/>
      <c r="AI36" s="78">
        <f t="shared" si="14"/>
        <v>0</v>
      </c>
      <c r="AJ36" s="5">
        <f t="shared" si="15"/>
        <v>0</v>
      </c>
      <c r="AK36" s="6">
        <f t="shared" si="16"/>
        <v>0</v>
      </c>
      <c r="AL36" s="7">
        <f t="shared" si="17"/>
        <v>0</v>
      </c>
      <c r="AM36" s="7">
        <f t="shared" si="18"/>
        <v>0</v>
      </c>
      <c r="AN36" s="7">
        <f t="shared" si="19"/>
        <v>0</v>
      </c>
      <c r="AO36" s="8">
        <f t="shared" si="20"/>
        <v>0</v>
      </c>
      <c r="AP36" s="9">
        <f t="shared" si="13"/>
        <v>0</v>
      </c>
      <c r="AQ36" s="5"/>
      <c r="AR36" s="4">
        <f>IF(VLOOKUP($B36,приказы!$B$11:$C$50,2,0)=7,SUM(D36:AH36,(AJ36*7)),IF(VLOOKUP($B36,приказы!$B$11:$C$50,2,0)=8,SUM(D36:AH36,(AJ36*8)),IF(VLOOKUP($B36,приказы!$B$11:$C$50,2,0)="сменный",SUM(D36:AH36,(AJ36*7)),2)))</f>
        <v>2</v>
      </c>
      <c r="AS36" s="9"/>
      <c r="AT36" s="8">
        <f>'исходный '!AT32</f>
        <v>0</v>
      </c>
      <c r="AU36" s="8">
        <f>'исходный '!AU32</f>
        <v>0</v>
      </c>
    </row>
    <row r="37" spans="1:47" ht="12.75" x14ac:dyDescent="0.2">
      <c r="A37" s="25">
        <f>'исходный '!A33</f>
        <v>0</v>
      </c>
      <c r="B37" s="25">
        <f>'исходный '!B33</f>
        <v>0</v>
      </c>
      <c r="C37" s="25">
        <f>'исходный '!C33</f>
        <v>0</v>
      </c>
      <c r="D37" s="169" t="str">
        <f>IF(VLOOKUP($B37,приказы!$B$11:$C$50,2,0)=7,IFERROR(IF(ISERR(--'исходный '!D33),'исходный '!D33,IF(OR(WEEKDAY(D$10)=1,SUMPRODUCT(N(D$10=праздники))&gt;0),"В",MIN(--'исходный '!D33,7,IF(WEEKDAY(D$9)=7,5,7)))),),IF(VLOOKUP($B37,приказы!$B$11:$C$50,2,0)=8,IFERROR(IF(ISERR(--'исходный '!D33),'исходный '!D33,IF(OR(AND(WEEKDAY(D$10,2)&gt;5,SUMPRODUCT(N(D$10=Перенос_С))=0),SUMPRODUCT((D$10=праздники)+(D$10=Перенос_На))&gt;0),"В",MIN(--'исходный '!D33,8))),),IF(VLOOKUP($B37,приказы!$B$11:$C$50,2,0)="сменный",IF(ISERR(--'исходный '!D33),'исходный '!D33,IF('исходный '!D33=1,"",MIN('исходный '!D33,ROUND('исходный '!D33*(INDEX('норма часов'!$A$12:$K$31,MATCH(TEXT((финальный!$M$10),"ММММ"),'норма часов'!$A$12:$A$31,0),5))/('исходный '!$AR33-SUMIF('исходный '!$D33:$AH33,1)),2)))),"")))</f>
        <v/>
      </c>
      <c r="E37" s="169" t="str">
        <f>IF(VLOOKUP($B37,приказы!$B$11:$C$50,2,0)=7,IFERROR(IF(ISERR(--'исходный '!E33),'исходный '!E33,IF(OR(WEEKDAY(E$10)=1,SUMPRODUCT(N(E$10=праздники))&gt;0),"В",MIN(--'исходный '!E33,7,IF(WEEKDAY(E$9)=7,5,7)))),),IF(VLOOKUP($B37,приказы!$B$11:$C$50,2,0)=8,IFERROR(IF(ISERR(--'исходный '!E33),'исходный '!E33,IF(OR(AND(WEEKDAY(E$10,2)&gt;5,SUMPRODUCT(N(E$10=Перенос_С))=0),SUMPRODUCT((E$10=праздники)+(E$10=Перенос_На))&gt;0),"В",MIN(--'исходный '!E33,8))),),IF(VLOOKUP($B37,приказы!$B$11:$C$50,2,0)="сменный",IF(ISERR(--'исходный '!E33),'исходный '!E33,IF('исходный '!E33=1,"",MIN('исходный '!E33,ROUND('исходный '!E33*(INDEX('норма часов'!$A$12:$K$31,MATCH(TEXT((финальный!$M$10),"ММММ"),'норма часов'!$A$12:$A$31,0),5))/('исходный '!$AR33-SUMIF('исходный '!$D33:$AH33,1)),2)))),"")))</f>
        <v/>
      </c>
      <c r="F37" s="169" t="str">
        <f>IF(VLOOKUP($B37,приказы!$B$11:$C$50,2,0)=7,IFERROR(IF(ISERR(--'исходный '!F33),'исходный '!F33,IF(OR(WEEKDAY(F$10)=1,SUMPRODUCT(N(F$10=праздники))&gt;0),"В",MIN(--'исходный '!F33,7,IF(WEEKDAY(F$9)=7,5,7)))),),IF(VLOOKUP($B37,приказы!$B$11:$C$50,2,0)=8,IFERROR(IF(ISERR(--'исходный '!F33),'исходный '!F33,IF(OR(AND(WEEKDAY(F$10,2)&gt;5,SUMPRODUCT(N(F$10=Перенос_С))=0),SUMPRODUCT((F$10=праздники)+(F$10=Перенос_На))&gt;0),"В",MIN(--'исходный '!F33,8))),),IF(VLOOKUP($B37,приказы!$B$11:$C$50,2,0)="сменный",IF(ISERR(--'исходный '!F33),'исходный '!F33,IF('исходный '!F33=1,"",MIN('исходный '!F33,ROUND('исходный '!F33*(INDEX('норма часов'!$A$12:$K$31,MATCH(TEXT((финальный!$M$10),"ММММ"),'норма часов'!$A$12:$A$31,0),5))/('исходный '!$AR33-SUMIF('исходный '!$D33:$AH33,1)),2)))),"")))</f>
        <v/>
      </c>
      <c r="G37" s="169" t="str">
        <f>IF(VLOOKUP($B37,приказы!$B$11:$C$50,2,0)=7,IFERROR(IF(ISERR(--'исходный '!G33),'исходный '!G33,IF(OR(WEEKDAY(G$10)=1,SUMPRODUCT(N(G$10=праздники))&gt;0),"В",MIN(--'исходный '!G33,7,IF(WEEKDAY(G$9)=7,5,7)))),),IF(VLOOKUP($B37,приказы!$B$11:$C$50,2,0)=8,IFERROR(IF(ISERR(--'исходный '!G33),'исходный '!G33,IF(OR(AND(WEEKDAY(G$10,2)&gt;5,SUMPRODUCT(N(G$10=Перенос_С))=0),SUMPRODUCT((G$10=праздники)+(G$10=Перенос_На))&gt;0),"В",MIN(--'исходный '!G33,8))),),IF(VLOOKUP($B37,приказы!$B$11:$C$50,2,0)="сменный",IF(ISERR(--'исходный '!G33),'исходный '!G33,IF('исходный '!G33=1,"",MIN('исходный '!G33,ROUND('исходный '!G33*(INDEX('норма часов'!$A$12:$K$31,MATCH(TEXT((финальный!$M$10),"ММММ"),'норма часов'!$A$12:$A$31,0),5))/('исходный '!$AR33-SUMIF('исходный '!$D33:$AH33,1)),2)))),"")))</f>
        <v/>
      </c>
      <c r="H37" s="169" t="str">
        <f>IF(VLOOKUP($B37,приказы!$B$11:$C$50,2,0)=7,IFERROR(IF(ISERR(--'исходный '!H33),'исходный '!H33,IF(OR(WEEKDAY(H$10)=1,SUMPRODUCT(N(H$10=праздники))&gt;0),"В",MIN(--'исходный '!H33,7,IF(WEEKDAY(H$9)=7,5,7)))),),IF(VLOOKUP($B37,приказы!$B$11:$C$50,2,0)=8,IFERROR(IF(ISERR(--'исходный '!H33),'исходный '!H33,IF(OR(AND(WEEKDAY(H$10,2)&gt;5,SUMPRODUCT(N(H$10=Перенос_С))=0),SUMPRODUCT((H$10=праздники)+(H$10=Перенос_На))&gt;0),"В",MIN(--'исходный '!H33,8))),),IF(VLOOKUP($B37,приказы!$B$11:$C$50,2,0)="сменный",IF(ISERR(--'исходный '!H33),'исходный '!H33,IF('исходный '!H33=1,"",MIN('исходный '!H33,ROUND('исходный '!H33*(INDEX('норма часов'!$A$12:$K$31,MATCH(TEXT((финальный!$M$10),"ММММ"),'норма часов'!$A$12:$A$31,0),5))/('исходный '!$AR33-SUMIF('исходный '!$D33:$AH33,1)),2)))),"")))</f>
        <v/>
      </c>
      <c r="I37" s="169" t="str">
        <f>IF(VLOOKUP($B37,приказы!$B$11:$C$50,2,0)=7,IFERROR(IF(ISERR(--'исходный '!I33),'исходный '!I33,IF(OR(WEEKDAY(I$10)=1,SUMPRODUCT(N(I$10=праздники))&gt;0),"В",MIN(--'исходный '!I33,7,IF(WEEKDAY(I$9)=7,5,7)))),),IF(VLOOKUP($B37,приказы!$B$11:$C$50,2,0)=8,IFERROR(IF(ISERR(--'исходный '!I33),'исходный '!I33,IF(OR(AND(WEEKDAY(I$10,2)&gt;5,SUMPRODUCT(N(I$10=Перенос_С))=0),SUMPRODUCT((I$10=праздники)+(I$10=Перенос_На))&gt;0),"В",MIN(--'исходный '!I33,8))),),IF(VLOOKUP($B37,приказы!$B$11:$C$50,2,0)="сменный",IF(ISERR(--'исходный '!I33),'исходный '!I33,IF('исходный '!I33=1,"",MIN('исходный '!I33,ROUND('исходный '!I33*(INDEX('норма часов'!$A$12:$K$31,MATCH(TEXT((финальный!$M$10),"ММММ"),'норма часов'!$A$12:$A$31,0),5))/('исходный '!$AR33-SUMIF('исходный '!$D33:$AH33,1)),2)))),"")))</f>
        <v/>
      </c>
      <c r="J37" s="169" t="str">
        <f>IF(VLOOKUP($B37,приказы!$B$11:$C$50,2,0)=7,IFERROR(IF(ISERR(--'исходный '!J33),'исходный '!J33,IF(OR(WEEKDAY(J$10)=1,SUMPRODUCT(N(J$10=праздники))&gt;0),"В",MIN(--'исходный '!J33,7,IF(WEEKDAY(J$9)=7,5,7)))),),IF(VLOOKUP($B37,приказы!$B$11:$C$50,2,0)=8,IFERROR(IF(ISERR(--'исходный '!J33),'исходный '!J33,IF(OR(AND(WEEKDAY(J$10,2)&gt;5,SUMPRODUCT(N(J$10=Перенос_С))=0),SUMPRODUCT((J$10=праздники)+(J$10=Перенос_На))&gt;0),"В",MIN(--'исходный '!J33,8))),),IF(VLOOKUP($B37,приказы!$B$11:$C$50,2,0)="сменный",IF(ISERR(--'исходный '!J33),'исходный '!J33,IF('исходный '!J33=1,"",MIN('исходный '!J33,ROUND('исходный '!J33*(INDEX('норма часов'!$A$12:$K$31,MATCH(TEXT((финальный!$M$10),"ММММ"),'норма часов'!$A$12:$A$31,0),5))/('исходный '!$AR33-SUMIF('исходный '!$D33:$AH33,1)),2)))),"")))</f>
        <v/>
      </c>
      <c r="K37" s="169" t="str">
        <f>IF(VLOOKUP($B37,приказы!$B$11:$C$50,2,0)=7,IFERROR(IF(ISERR(--'исходный '!K33),'исходный '!K33,IF(OR(WEEKDAY(K$10)=1,SUMPRODUCT(N(K$10=праздники))&gt;0),"В",MIN(--'исходный '!K33,7,IF(WEEKDAY(K$9)=7,5,7)))),),IF(VLOOKUP($B37,приказы!$B$11:$C$50,2,0)=8,IFERROR(IF(ISERR(--'исходный '!K33),'исходный '!K33,IF(OR(AND(WEEKDAY(K$10,2)&gt;5,SUMPRODUCT(N(K$10=Перенос_С))=0),SUMPRODUCT((K$10=праздники)+(K$10=Перенос_На))&gt;0),"В",MIN(--'исходный '!K33,8))),),IF(VLOOKUP($B37,приказы!$B$11:$C$50,2,0)="сменный",IF(ISERR(--'исходный '!K33),'исходный '!K33,IF('исходный '!K33=1,"",MIN('исходный '!K33,ROUND('исходный '!K33*(INDEX('норма часов'!$A$12:$K$31,MATCH(TEXT((финальный!$M$10),"ММММ"),'норма часов'!$A$12:$A$31,0),5))/('исходный '!$AR33-SUMIF('исходный '!$D33:$AH33,1)),2)))),"")))</f>
        <v/>
      </c>
      <c r="L37" s="169" t="str">
        <f>IF(VLOOKUP($B37,приказы!$B$11:$C$50,2,0)=7,IFERROR(IF(ISERR(--'исходный '!L33),'исходный '!L33,IF(OR(WEEKDAY(L$10)=1,SUMPRODUCT(N(L$10=праздники))&gt;0),"В",MIN(--'исходный '!L33,7,IF(WEEKDAY(L$9)=7,5,7)))),),IF(VLOOKUP($B37,приказы!$B$11:$C$50,2,0)=8,IFERROR(IF(ISERR(--'исходный '!L33),'исходный '!L33,IF(OR(AND(WEEKDAY(L$10,2)&gt;5,SUMPRODUCT(N(L$10=Перенос_С))=0),SUMPRODUCT((L$10=праздники)+(L$10=Перенос_На))&gt;0),"В",MIN(--'исходный '!L33,8))),),IF(VLOOKUP($B37,приказы!$B$11:$C$50,2,0)="сменный",IF(ISERR(--'исходный '!L33),'исходный '!L33,IF('исходный '!L33=1,"",MIN('исходный '!L33,ROUND('исходный '!L33*(INDEX('норма часов'!$A$12:$K$31,MATCH(TEXT((финальный!$M$10),"ММММ"),'норма часов'!$A$12:$A$31,0),5))/('исходный '!$AR33-SUMIF('исходный '!$D33:$AH33,1)),2)))),"")))</f>
        <v/>
      </c>
      <c r="M37" s="169" t="str">
        <f>IF(VLOOKUP($B37,приказы!$B$11:$C$50,2,0)=7,IFERROR(IF(ISERR(--'исходный '!M33),'исходный '!M33,IF(OR(WEEKDAY(M$10)=1,SUMPRODUCT(N(M$10=праздники))&gt;0),"В",MIN(--'исходный '!M33,7,IF(WEEKDAY(M$9)=7,5,7)))),),IF(VLOOKUP($B37,приказы!$B$11:$C$50,2,0)=8,IFERROR(IF(ISERR(--'исходный '!M33),'исходный '!M33,IF(OR(AND(WEEKDAY(M$10,2)&gt;5,SUMPRODUCT(N(M$10=Перенос_С))=0),SUMPRODUCT((M$10=праздники)+(M$10=Перенос_На))&gt;0),"В",MIN(--'исходный '!M33,8))),),IF(VLOOKUP($B37,приказы!$B$11:$C$50,2,0)="сменный",IF(ISERR(--'исходный '!M33),'исходный '!M33,IF('исходный '!M33=1,"",MIN('исходный '!M33,ROUND('исходный '!M33*(INDEX('норма часов'!$A$12:$K$31,MATCH(TEXT((финальный!$M$10),"ММММ"),'норма часов'!$A$12:$A$31,0),5))/('исходный '!$AR33-SUMIF('исходный '!$D33:$AH33,1)),2)))),"")))</f>
        <v/>
      </c>
      <c r="N37" s="169" t="str">
        <f>IF(VLOOKUP($B37,приказы!$B$11:$C$50,2,0)=7,IFERROR(IF(ISERR(--'исходный '!N33),'исходный '!N33,IF(OR(WEEKDAY(N$10)=1,SUMPRODUCT(N(N$10=праздники))&gt;0),"В",MIN(--'исходный '!N33,7,IF(WEEKDAY(N$9)=7,5,7)))),),IF(VLOOKUP($B37,приказы!$B$11:$C$50,2,0)=8,IFERROR(IF(ISERR(--'исходный '!N33),'исходный '!N33,IF(OR(AND(WEEKDAY(N$10,2)&gt;5,SUMPRODUCT(N(N$10=Перенос_С))=0),SUMPRODUCT((N$10=праздники)+(N$10=Перенос_На))&gt;0),"В",MIN(--'исходный '!N33,8))),),IF(VLOOKUP($B37,приказы!$B$11:$C$50,2,0)="сменный",IF(ISERR(--'исходный '!N33),'исходный '!N33,IF('исходный '!N33=1,"",MIN('исходный '!N33,ROUND('исходный '!N33*(INDEX('норма часов'!$A$12:$K$31,MATCH(TEXT((финальный!$M$10),"ММММ"),'норма часов'!$A$12:$A$31,0),5))/('исходный '!$AR33-SUMIF('исходный '!$D33:$AH33,1)),2)))),"")))</f>
        <v/>
      </c>
      <c r="O37" s="169" t="str">
        <f>IF(VLOOKUP($B37,приказы!$B$11:$C$50,2,0)=7,IFERROR(IF(ISERR(--'исходный '!O33),'исходный '!O33,IF(OR(WEEKDAY(O$10)=1,SUMPRODUCT(N(O$10=праздники))&gt;0),"В",MIN(--'исходный '!O33,7,IF(WEEKDAY(O$9)=7,5,7)))),),IF(VLOOKUP($B37,приказы!$B$11:$C$50,2,0)=8,IFERROR(IF(ISERR(--'исходный '!O33),'исходный '!O33,IF(OR(AND(WEEKDAY(O$10,2)&gt;5,SUMPRODUCT(N(O$10=Перенос_С))=0),SUMPRODUCT((O$10=праздники)+(O$10=Перенос_На))&gt;0),"В",MIN(--'исходный '!O33,8))),),IF(VLOOKUP($B37,приказы!$B$11:$C$50,2,0)="сменный",IF(ISERR(--'исходный '!O33),'исходный '!O33,IF('исходный '!O33=1,"",MIN('исходный '!O33,ROUND('исходный '!O33*(INDEX('норма часов'!$A$12:$K$31,MATCH(TEXT((финальный!$M$10),"ММММ"),'норма часов'!$A$12:$A$31,0),5))/('исходный '!$AR33-SUMIF('исходный '!$D33:$AH33,1)),2)))),"")))</f>
        <v/>
      </c>
      <c r="P37" s="169" t="str">
        <f>IF(VLOOKUP($B37,приказы!$B$11:$C$50,2,0)=7,IFERROR(IF(ISERR(--'исходный '!P33),'исходный '!P33,IF(OR(WEEKDAY(P$10)=1,SUMPRODUCT(N(P$10=праздники))&gt;0),"В",MIN(--'исходный '!P33,7,IF(WEEKDAY(P$9)=7,5,7)))),),IF(VLOOKUP($B37,приказы!$B$11:$C$50,2,0)=8,IFERROR(IF(ISERR(--'исходный '!P33),'исходный '!P33,IF(OR(AND(WEEKDAY(P$10,2)&gt;5,SUMPRODUCT(N(P$10=Перенос_С))=0),SUMPRODUCT((P$10=праздники)+(P$10=Перенос_На))&gt;0),"В",MIN(--'исходный '!P33,8))),),IF(VLOOKUP($B37,приказы!$B$11:$C$50,2,0)="сменный",IF(ISERR(--'исходный '!P33),'исходный '!P33,IF('исходный '!P33=1,"",MIN('исходный '!P33,ROUND('исходный '!P33*(INDEX('норма часов'!$A$12:$K$31,MATCH(TEXT((финальный!$M$10),"ММММ"),'норма часов'!$A$12:$A$31,0),5))/('исходный '!$AR33-SUMIF('исходный '!$D33:$AH33,1)),2)))),"")))</f>
        <v/>
      </c>
      <c r="Q37" s="169" t="str">
        <f>IF(VLOOKUP($B37,приказы!$B$11:$C$50,2,0)=7,IFERROR(IF(ISERR(--'исходный '!Q33),'исходный '!Q33,IF(OR(WEEKDAY(Q$10)=1,SUMPRODUCT(N(Q$10=праздники))&gt;0),"В",MIN(--'исходный '!Q33,7,IF(WEEKDAY(Q$9)=7,5,7)))),),IF(VLOOKUP($B37,приказы!$B$11:$C$50,2,0)=8,IFERROR(IF(ISERR(--'исходный '!Q33),'исходный '!Q33,IF(OR(AND(WEEKDAY(Q$10,2)&gt;5,SUMPRODUCT(N(Q$10=Перенос_С))=0),SUMPRODUCT((Q$10=праздники)+(Q$10=Перенос_На))&gt;0),"В",MIN(--'исходный '!Q33,8))),),IF(VLOOKUP($B37,приказы!$B$11:$C$50,2,0)="сменный",IF(ISERR(--'исходный '!Q33),'исходный '!Q33,IF('исходный '!Q33=1,"",MIN('исходный '!Q33,ROUND('исходный '!Q33*(INDEX('норма часов'!$A$12:$K$31,MATCH(TEXT((финальный!$M$10),"ММММ"),'норма часов'!$A$12:$A$31,0),5))/('исходный '!$AR33-SUMIF('исходный '!$D33:$AH33,1)),2)))),"")))</f>
        <v/>
      </c>
      <c r="R37" s="169" t="str">
        <f>IF(VLOOKUP($B37,приказы!$B$11:$C$50,2,0)=7,IFERROR(IF(ISERR(--'исходный '!R33),'исходный '!R33,IF(OR(WEEKDAY(R$10)=1,SUMPRODUCT(N(R$10=праздники))&gt;0),"В",MIN(--'исходный '!R33,7,IF(WEEKDAY(R$9)=7,5,7)))),),IF(VLOOKUP($B37,приказы!$B$11:$C$50,2,0)=8,IFERROR(IF(ISERR(--'исходный '!R33),'исходный '!R33,IF(OR(AND(WEEKDAY(R$10,2)&gt;5,SUMPRODUCT(N(R$10=Перенос_С))=0),SUMPRODUCT((R$10=праздники)+(R$10=Перенос_На))&gt;0),"В",MIN(--'исходный '!R33,8))),),IF(VLOOKUP($B37,приказы!$B$11:$C$50,2,0)="сменный",IF(ISERR(--'исходный '!R33),'исходный '!R33,IF('исходный '!R33=1,"",MIN('исходный '!R33,ROUND('исходный '!R33*(INDEX('норма часов'!$A$12:$K$31,MATCH(TEXT((финальный!$M$10),"ММММ"),'норма часов'!$A$12:$A$31,0),5))/('исходный '!$AR33-SUMIF('исходный '!$D33:$AH33,1)),2)))),"")))</f>
        <v/>
      </c>
      <c r="S37" s="169" t="str">
        <f>IF(VLOOKUP($B37,приказы!$B$11:$C$50,2,0)=7,IFERROR(IF(ISERR(--'исходный '!S33),'исходный '!S33,IF(OR(WEEKDAY(S$10)=1,SUMPRODUCT(N(S$10=праздники))&gt;0),"В",MIN(--'исходный '!S33,7,IF(WEEKDAY(S$9)=7,5,7)))),),IF(VLOOKUP($B37,приказы!$B$11:$C$50,2,0)=8,IFERROR(IF(ISERR(--'исходный '!S33),'исходный '!S33,IF(OR(AND(WEEKDAY(S$10,2)&gt;5,SUMPRODUCT(N(S$10=Перенос_С))=0),SUMPRODUCT((S$10=праздники)+(S$10=Перенос_На))&gt;0),"В",MIN(--'исходный '!S33,8))),),IF(VLOOKUP($B37,приказы!$B$11:$C$50,2,0)="сменный",IF(ISERR(--'исходный '!S33),'исходный '!S33,IF('исходный '!S33=1,"",MIN('исходный '!S33,ROUND('исходный '!S33*(INDEX('норма часов'!$A$12:$K$31,MATCH(TEXT((финальный!$M$10),"ММММ"),'норма часов'!$A$12:$A$31,0),5))/('исходный '!$AR33-SUMIF('исходный '!$D33:$AH33,1)),2)))),"")))</f>
        <v/>
      </c>
      <c r="T37" s="169" t="str">
        <f>IF(VLOOKUP($B37,приказы!$B$11:$C$50,2,0)=7,IFERROR(IF(ISERR(--'исходный '!T33),'исходный '!T33,IF(OR(WEEKDAY(T$10)=1,SUMPRODUCT(N(T$10=праздники))&gt;0),"В",MIN(--'исходный '!T33,7,IF(WEEKDAY(T$9)=7,5,7)))),),IF(VLOOKUP($B37,приказы!$B$11:$C$50,2,0)=8,IFERROR(IF(ISERR(--'исходный '!T33),'исходный '!T33,IF(OR(AND(WEEKDAY(T$10,2)&gt;5,SUMPRODUCT(N(T$10=Перенос_С))=0),SUMPRODUCT((T$10=праздники)+(T$10=Перенос_На))&gt;0),"В",MIN(--'исходный '!T33,8))),),IF(VLOOKUP($B37,приказы!$B$11:$C$50,2,0)="сменный",IF(ISERR(--'исходный '!T33),'исходный '!T33,IF('исходный '!T33=1,"",MIN('исходный '!T33,ROUND('исходный '!T33*(INDEX('норма часов'!$A$12:$K$31,MATCH(TEXT((финальный!$M$10),"ММММ"),'норма часов'!$A$12:$A$31,0),5))/('исходный '!$AR33-SUMIF('исходный '!$D33:$AH33,1)),2)))),"")))</f>
        <v/>
      </c>
      <c r="U37" s="169" t="str">
        <f>IF(VLOOKUP($B37,приказы!$B$11:$C$50,2,0)=7,IFERROR(IF(ISERR(--'исходный '!U33),'исходный '!U33,IF(OR(WEEKDAY(U$10)=1,SUMPRODUCT(N(U$10=праздники))&gt;0),"В",MIN(--'исходный '!U33,7,IF(WEEKDAY(U$9)=7,5,7)))),),IF(VLOOKUP($B37,приказы!$B$11:$C$50,2,0)=8,IFERROR(IF(ISERR(--'исходный '!U33),'исходный '!U33,IF(OR(AND(WEEKDAY(U$10,2)&gt;5,SUMPRODUCT(N(U$10=Перенос_С))=0),SUMPRODUCT((U$10=праздники)+(U$10=Перенос_На))&gt;0),"В",MIN(--'исходный '!U33,8))),),IF(VLOOKUP($B37,приказы!$B$11:$C$50,2,0)="сменный",IF(ISERR(--'исходный '!U33),'исходный '!U33,IF('исходный '!U33=1,"",MIN('исходный '!U33,ROUND('исходный '!U33*(INDEX('норма часов'!$A$12:$K$31,MATCH(TEXT((финальный!$M$10),"ММММ"),'норма часов'!$A$12:$A$31,0),5))/('исходный '!$AR33-SUMIF('исходный '!$D33:$AH33,1)),2)))),"")))</f>
        <v/>
      </c>
      <c r="V37" s="169" t="str">
        <f>IF(VLOOKUP($B37,приказы!$B$11:$C$50,2,0)=7,IFERROR(IF(ISERR(--'исходный '!V33),'исходный '!V33,IF(OR(WEEKDAY(V$10)=1,SUMPRODUCT(N(V$10=праздники))&gt;0),"В",MIN(--'исходный '!V33,7,IF(WEEKDAY(V$9)=7,5,7)))),),IF(VLOOKUP($B37,приказы!$B$11:$C$50,2,0)=8,IFERROR(IF(ISERR(--'исходный '!V33),'исходный '!V33,IF(OR(AND(WEEKDAY(V$10,2)&gt;5,SUMPRODUCT(N(V$10=Перенос_С))=0),SUMPRODUCT((V$10=праздники)+(V$10=Перенос_На))&gt;0),"В",MIN(--'исходный '!V33,8))),),IF(VLOOKUP($B37,приказы!$B$11:$C$50,2,0)="сменный",IF(ISERR(--'исходный '!V33),'исходный '!V33,IF('исходный '!V33=1,"",MIN('исходный '!V33,ROUND('исходный '!V33*(INDEX('норма часов'!$A$12:$K$31,MATCH(TEXT((финальный!$M$10),"ММММ"),'норма часов'!$A$12:$A$31,0),5))/('исходный '!$AR33-SUMIF('исходный '!$D33:$AH33,1)),2)))),"")))</f>
        <v/>
      </c>
      <c r="W37" s="169" t="str">
        <f>IF(VLOOKUP($B37,приказы!$B$11:$C$50,2,0)=7,IFERROR(IF(ISERR(--'исходный '!W33),'исходный '!W33,IF(OR(WEEKDAY(W$10)=1,SUMPRODUCT(N(W$10=праздники))&gt;0),"В",MIN(--'исходный '!W33,7,IF(WEEKDAY(W$9)=7,5,7)))),),IF(VLOOKUP($B37,приказы!$B$11:$C$50,2,0)=8,IFERROR(IF(ISERR(--'исходный '!W33),'исходный '!W33,IF(OR(AND(WEEKDAY(W$10,2)&gt;5,SUMPRODUCT(N(W$10=Перенос_С))=0),SUMPRODUCT((W$10=праздники)+(W$10=Перенос_На))&gt;0),"В",MIN(--'исходный '!W33,8))),),IF(VLOOKUP($B37,приказы!$B$11:$C$50,2,0)="сменный",IF(ISERR(--'исходный '!W33),'исходный '!W33,IF('исходный '!W33=1,"",MIN('исходный '!W33,ROUND('исходный '!W33*(INDEX('норма часов'!$A$12:$K$31,MATCH(TEXT((финальный!$M$10),"ММММ"),'норма часов'!$A$12:$A$31,0),5))/('исходный '!$AR33-SUMIF('исходный '!$D33:$AH33,1)),2)))),"")))</f>
        <v/>
      </c>
      <c r="X37" s="169" t="str">
        <f>IF(VLOOKUP($B37,приказы!$B$11:$C$50,2,0)=7,IFERROR(IF(ISERR(--'исходный '!X33),'исходный '!X33,IF(OR(WEEKDAY(X$10)=1,SUMPRODUCT(N(X$10=праздники))&gt;0),"В",MIN(--'исходный '!X33,7,IF(WEEKDAY(X$9)=7,5,7)))),),IF(VLOOKUP($B37,приказы!$B$11:$C$50,2,0)=8,IFERROR(IF(ISERR(--'исходный '!X33),'исходный '!X33,IF(OR(AND(WEEKDAY(X$10,2)&gt;5,SUMPRODUCT(N(X$10=Перенос_С))=0),SUMPRODUCT((X$10=праздники)+(X$10=Перенос_На))&gt;0),"В",MIN(--'исходный '!X33,8))),),IF(VLOOKUP($B37,приказы!$B$11:$C$50,2,0)="сменный",IF(ISERR(--'исходный '!X33),'исходный '!X33,IF('исходный '!X33=1,"",MIN('исходный '!X33,ROUND('исходный '!X33*(INDEX('норма часов'!$A$12:$K$31,MATCH(TEXT((финальный!$M$10),"ММММ"),'норма часов'!$A$12:$A$31,0),5))/('исходный '!$AR33-SUMIF('исходный '!$D33:$AH33,1)),2)))),"")))</f>
        <v/>
      </c>
      <c r="Y37" s="169" t="str">
        <f>IF(VLOOKUP($B37,приказы!$B$11:$C$50,2,0)=7,IFERROR(IF(ISERR(--'исходный '!Y33),'исходный '!Y33,IF(OR(WEEKDAY(Y$10)=1,SUMPRODUCT(N(Y$10=праздники))&gt;0),"В",MIN(--'исходный '!Y33,7,IF(WEEKDAY(Y$9)=7,5,7)))),),IF(VLOOKUP($B37,приказы!$B$11:$C$50,2,0)=8,IFERROR(IF(ISERR(--'исходный '!Y33),'исходный '!Y33,IF(OR(AND(WEEKDAY(Y$10,2)&gt;5,SUMPRODUCT(N(Y$10=Перенос_С))=0),SUMPRODUCT((Y$10=праздники)+(Y$10=Перенос_На))&gt;0),"В",MIN(--'исходный '!Y33,8))),),IF(VLOOKUP($B37,приказы!$B$11:$C$50,2,0)="сменный",IF(ISERR(--'исходный '!Y33),'исходный '!Y33,IF('исходный '!Y33=1,"",MIN('исходный '!Y33,ROUND('исходный '!Y33*(INDEX('норма часов'!$A$12:$K$31,MATCH(TEXT((финальный!$M$10),"ММММ"),'норма часов'!$A$12:$A$31,0),5))/('исходный '!$AR33-SUMIF('исходный '!$D33:$AH33,1)),2)))),"")))</f>
        <v/>
      </c>
      <c r="Z37" s="169" t="str">
        <f>IF(VLOOKUP($B37,приказы!$B$11:$C$50,2,0)=7,IFERROR(IF(ISERR(--'исходный '!Z33),'исходный '!Z33,IF(OR(WEEKDAY(Z$10)=1,SUMPRODUCT(N(Z$10=праздники))&gt;0),"В",MIN(--'исходный '!Z33,7,IF(WEEKDAY(Z$9)=7,5,7)))),),IF(VLOOKUP($B37,приказы!$B$11:$C$50,2,0)=8,IFERROR(IF(ISERR(--'исходный '!Z33),'исходный '!Z33,IF(OR(AND(WEEKDAY(Z$10,2)&gt;5,SUMPRODUCT(N(Z$10=Перенос_С))=0),SUMPRODUCT((Z$10=праздники)+(Z$10=Перенос_На))&gt;0),"В",MIN(--'исходный '!Z33,8))),),IF(VLOOKUP($B37,приказы!$B$11:$C$50,2,0)="сменный",IF(ISERR(--'исходный '!Z33),'исходный '!Z33,IF('исходный '!Z33=1,"",MIN('исходный '!Z33,ROUND('исходный '!Z33*(INDEX('норма часов'!$A$12:$K$31,MATCH(TEXT((финальный!$M$10),"ММММ"),'норма часов'!$A$12:$A$31,0),5))/('исходный '!$AR33-SUMIF('исходный '!$D33:$AH33,1)),2)))),"")))</f>
        <v/>
      </c>
      <c r="AA37" s="169" t="str">
        <f>IF(VLOOKUP($B37,приказы!$B$11:$C$50,2,0)=7,IFERROR(IF(ISERR(--'исходный '!AA33),'исходный '!AA33,IF(OR(WEEKDAY(AA$10)=1,SUMPRODUCT(N(AA$10=праздники))&gt;0),"В",MIN(--'исходный '!AA33,7,IF(WEEKDAY(AA$9)=7,5,7)))),),IF(VLOOKUP($B37,приказы!$B$11:$C$50,2,0)=8,IFERROR(IF(ISERR(--'исходный '!AA33),'исходный '!AA33,IF(OR(AND(WEEKDAY(AA$10,2)&gt;5,SUMPRODUCT(N(AA$10=Перенос_С))=0),SUMPRODUCT((AA$10=праздники)+(AA$10=Перенос_На))&gt;0),"В",MIN(--'исходный '!AA33,8))),),IF(VLOOKUP($B37,приказы!$B$11:$C$50,2,0)="сменный",IF(ISERR(--'исходный '!AA33),'исходный '!AA33,IF('исходный '!AA33=1,"",MIN('исходный '!AA33,ROUND('исходный '!AA33*(INDEX('норма часов'!$A$12:$K$31,MATCH(TEXT((финальный!$M$10),"ММММ"),'норма часов'!$A$12:$A$31,0),5))/('исходный '!$AR33-SUMIF('исходный '!$D33:$AH33,1)),2)))),"")))</f>
        <v/>
      </c>
      <c r="AB37" s="169" t="str">
        <f>IF(VLOOKUP($B37,приказы!$B$11:$C$50,2,0)=7,IFERROR(IF(ISERR(--'исходный '!AB33),'исходный '!AB33,IF(OR(WEEKDAY(AB$10)=1,SUMPRODUCT(N(AB$10=праздники))&gt;0),"В",MIN(--'исходный '!AB33,7,IF(WEEKDAY(AB$9)=7,5,7)))),),IF(VLOOKUP($B37,приказы!$B$11:$C$50,2,0)=8,IFERROR(IF(ISERR(--'исходный '!AB33),'исходный '!AB33,IF(OR(AND(WEEKDAY(AB$10,2)&gt;5,SUMPRODUCT(N(AB$10=Перенос_С))=0),SUMPRODUCT((AB$10=праздники)+(AB$10=Перенос_На))&gt;0),"В",MIN(--'исходный '!AB33,8))),),IF(VLOOKUP($B37,приказы!$B$11:$C$50,2,0)="сменный",IF(ISERR(--'исходный '!AB33),'исходный '!AB33,IF('исходный '!AB33=1,"",MIN('исходный '!AB33,ROUND('исходный '!AB33*(INDEX('норма часов'!$A$12:$K$31,MATCH(TEXT((финальный!$M$10),"ММММ"),'норма часов'!$A$12:$A$31,0),5))/('исходный '!$AR33-SUMIF('исходный '!$D33:$AH33,1)),2)))),"")))</f>
        <v/>
      </c>
      <c r="AC37" s="169" t="str">
        <f>IF(VLOOKUP($B37,приказы!$B$11:$C$50,2,0)=7,IFERROR(IF(ISERR(--'исходный '!AC33),'исходный '!AC33,IF(OR(WEEKDAY(AC$10)=1,SUMPRODUCT(N(AC$10=праздники))&gt;0),"В",MIN(--'исходный '!AC33,7,IF(WEEKDAY(AC$9)=7,5,7)))),),IF(VLOOKUP($B37,приказы!$B$11:$C$50,2,0)=8,IFERROR(IF(ISERR(--'исходный '!AC33),'исходный '!AC33,IF(OR(AND(WEEKDAY(AC$10,2)&gt;5,SUMPRODUCT(N(AC$10=Перенос_С))=0),SUMPRODUCT((AC$10=праздники)+(AC$10=Перенос_На))&gt;0),"В",MIN(--'исходный '!AC33,8))),),IF(VLOOKUP($B37,приказы!$B$11:$C$50,2,0)="сменный",IF(ISERR(--'исходный '!AC33),'исходный '!AC33,IF('исходный '!AC33=1,"",MIN('исходный '!AC33,ROUND('исходный '!AC33*(INDEX('норма часов'!$A$12:$K$31,MATCH(TEXT((финальный!$M$10),"ММММ"),'норма часов'!$A$12:$A$31,0),5))/('исходный '!$AR33-SUMIF('исходный '!$D33:$AH33,1)),2)))),"")))</f>
        <v/>
      </c>
      <c r="AD37" s="169" t="str">
        <f>IF(VLOOKUP($B37,приказы!$B$11:$C$50,2,0)=7,IFERROR(IF(ISERR(--'исходный '!AD33),'исходный '!AD33,IF(OR(WEEKDAY(AD$10)=1,SUMPRODUCT(N(AD$10=праздники))&gt;0),"В",MIN(--'исходный '!AD33,7,IF(WEEKDAY(AD$9)=7,5,7)))),),IF(VLOOKUP($B37,приказы!$B$11:$C$50,2,0)=8,IFERROR(IF(ISERR(--'исходный '!AD33),'исходный '!AD33,IF(OR(AND(WEEKDAY(AD$10,2)&gt;5,SUMPRODUCT(N(AD$10=Перенос_С))=0),SUMPRODUCT((AD$10=праздники)+(AD$10=Перенос_На))&gt;0),"В",MIN(--'исходный '!AD33,8))),),IF(VLOOKUP($B37,приказы!$B$11:$C$50,2,0)="сменный",IF(ISERR(--'исходный '!AD33),'исходный '!AD33,IF('исходный '!AD33=1,"",MIN('исходный '!AD33,ROUND('исходный '!AD33*(INDEX('норма часов'!$A$12:$K$31,MATCH(TEXT((финальный!$M$10),"ММММ"),'норма часов'!$A$12:$A$31,0),5))/('исходный '!$AR33-SUMIF('исходный '!$D33:$AH33,1)),2)))),"")))</f>
        <v/>
      </c>
      <c r="AE37" s="169" t="str">
        <f>IF(VLOOKUP($B37,приказы!$B$11:$C$50,2,0)=7,IFERROR(IF(ISERR(--'исходный '!AE33),'исходный '!AE33,IF(OR(WEEKDAY(AE$10)=1,SUMPRODUCT(N(AE$10=праздники))&gt;0),"В",MIN(--'исходный '!AE33,7,IF(WEEKDAY(AE$9)=7,5,7)))),),IF(VLOOKUP($B37,приказы!$B$11:$C$50,2,0)=8,IFERROR(IF(ISERR(--'исходный '!AE33),'исходный '!AE33,IF(OR(AND(WEEKDAY(AE$10,2)&gt;5,SUMPRODUCT(N(AE$10=Перенос_С))=0),SUMPRODUCT((AE$10=праздники)+(AE$10=Перенос_На))&gt;0),"В",MIN(--'исходный '!AE33,8))),),IF(VLOOKUP($B37,приказы!$B$11:$C$50,2,0)="сменный",IF(ISERR(--'исходный '!AE33),'исходный '!AE33,IF('исходный '!AE33=1,"",MIN('исходный '!AE33,ROUND('исходный '!AE33*(INDEX('норма часов'!$A$12:$K$31,MATCH(TEXT((финальный!$M$10),"ММММ"),'норма часов'!$A$12:$A$31,0),5))/('исходный '!$AR33-SUMIF('исходный '!$D33:$AH33,1)),2)))),"")))</f>
        <v/>
      </c>
      <c r="AF37" s="169" t="str">
        <f>IF(VLOOKUP($B37,приказы!$B$11:$C$50,2,0)=7,IFERROR(IF(ISERR(--'исходный '!AF33),'исходный '!AF33,IF(OR(WEEKDAY(AF$10)=1,SUMPRODUCT(N(AF$10=праздники))&gt;0),"В",MIN(--'исходный '!AF33,7,IF(WEEKDAY(AF$9)=7,5,7)))),),IF(VLOOKUP($B37,приказы!$B$11:$C$50,2,0)=8,IFERROR(IF(ISERR(--'исходный '!AF33),'исходный '!AF33,IF(OR(AND(WEEKDAY(AF$10,2)&gt;5,SUMPRODUCT(N(AF$10=Перенос_С))=0),SUMPRODUCT((AF$10=праздники)+(AF$10=Перенос_На))&gt;0),"В",MIN(--'исходный '!AF33,8))),),IF(VLOOKUP($B37,приказы!$B$11:$C$50,2,0)="сменный",IF(ISERR(--'исходный '!AF33),'исходный '!AF33,IF('исходный '!AF33=1,"",MIN('исходный '!AF33,ROUND('исходный '!AF33*(INDEX('норма часов'!$A$12:$K$31,MATCH(TEXT((финальный!$M$10),"ММММ"),'норма часов'!$A$12:$A$31,0),5))/('исходный '!$AR33-SUMIF('исходный '!$D33:$AH33,1)),2)))),"")))</f>
        <v/>
      </c>
      <c r="AG37" s="169" t="str">
        <f>IF(VLOOKUP($B37,приказы!$B$11:$C$50,2,0)=7,IFERROR(IF(ISERR(--'исходный '!AG33),'исходный '!AG33,IF(OR(WEEKDAY(AG$10)=1,SUMPRODUCT(N(AG$10=праздники))&gt;0),"В",MIN(--'исходный '!AG33,7,IF(WEEKDAY(AG$9)=7,5,7)))),),IF(VLOOKUP($B37,приказы!$B$11:$C$50,2,0)=8,IFERROR(IF(ISERR(--'исходный '!AG33),'исходный '!AG33,IF(OR(AND(WEEKDAY(AG$10,2)&gt;5,SUMPRODUCT(N(AG$10=Перенос_С))=0),SUMPRODUCT((AG$10=праздники)+(AG$10=Перенос_На))&gt;0),"В",MIN(--'исходный '!AG33,8))),),IF(VLOOKUP($B37,приказы!$B$11:$C$50,2,0)="сменный",IF(ISERR(--'исходный '!AG33),'исходный '!AG33,IF('исходный '!AG33=1,"",MIN('исходный '!AG33,ROUND('исходный '!AG33*(INDEX('норма часов'!$A$12:$K$31,MATCH(TEXT((финальный!$M$10),"ММММ"),'норма часов'!$A$12:$A$31,0),5))/('исходный '!$AR33-SUMIF('исходный '!$D33:$AH33,1)),2)))),"")))</f>
        <v/>
      </c>
      <c r="AH37" s="169"/>
      <c r="AI37" s="78">
        <f t="shared" si="14"/>
        <v>0</v>
      </c>
      <c r="AJ37" s="5">
        <f t="shared" si="15"/>
        <v>0</v>
      </c>
      <c r="AK37" s="6">
        <f t="shared" si="16"/>
        <v>0</v>
      </c>
      <c r="AL37" s="7">
        <f t="shared" si="17"/>
        <v>0</v>
      </c>
      <c r="AM37" s="7">
        <f t="shared" si="18"/>
        <v>0</v>
      </c>
      <c r="AN37" s="7">
        <f t="shared" si="19"/>
        <v>0</v>
      </c>
      <c r="AO37" s="8">
        <f t="shared" si="20"/>
        <v>0</v>
      </c>
      <c r="AP37" s="9">
        <f t="shared" si="13"/>
        <v>0</v>
      </c>
      <c r="AQ37" s="5"/>
      <c r="AR37" s="4">
        <f>IF(VLOOKUP($B37,приказы!$B$11:$C$50,2,0)=7,SUM(D37:AH37,(AJ37*7)),IF(VLOOKUP($B37,приказы!$B$11:$C$50,2,0)=8,SUM(D37:AH37,(AJ37*8)),IF(VLOOKUP($B37,приказы!$B$11:$C$50,2,0)="сменный",SUM(D37:AH37,(AJ37*7)),2)))</f>
        <v>2</v>
      </c>
      <c r="AS37" s="9"/>
      <c r="AT37" s="8">
        <f>'исходный '!AT33</f>
        <v>0</v>
      </c>
      <c r="AU37" s="8">
        <f>'исходный '!AU33</f>
        <v>0</v>
      </c>
    </row>
    <row r="38" spans="1:47" ht="12.75" x14ac:dyDescent="0.2">
      <c r="A38" s="25">
        <f>'исходный '!A34</f>
        <v>0</v>
      </c>
      <c r="B38" s="25">
        <f>'исходный '!B34</f>
        <v>0</v>
      </c>
      <c r="C38" s="25">
        <f>'исходный '!C34</f>
        <v>0</v>
      </c>
      <c r="D38" s="169" t="str">
        <f>IF(VLOOKUP($B38,приказы!$B$11:$C$50,2,0)=7,IFERROR(IF(ISERR(--'исходный '!D34),'исходный '!D34,IF(OR(WEEKDAY(D$10)=1,SUMPRODUCT(N(D$10=праздники))&gt;0),"В",MIN(--'исходный '!D34,7,IF(WEEKDAY(D$9)=7,5,7)))),),IF(VLOOKUP($B38,приказы!$B$11:$C$50,2,0)=8,IFERROR(IF(ISERR(--'исходный '!D34),'исходный '!D34,IF(OR(AND(WEEKDAY(D$10,2)&gt;5,SUMPRODUCT(N(D$10=Перенос_С))=0),SUMPRODUCT((D$10=праздники)+(D$10=Перенос_На))&gt;0),"В",MIN(--'исходный '!D34,8))),),IF(VLOOKUP($B38,приказы!$B$11:$C$50,2,0)="сменный",IF(ISERR(--'исходный '!D34),'исходный '!D34,IF('исходный '!D34=1,"",MIN('исходный '!D34,ROUND('исходный '!D34*(INDEX('норма часов'!$A$12:$K$31,MATCH(TEXT((финальный!$M$10),"ММММ"),'норма часов'!$A$12:$A$31,0),5))/('исходный '!$AR34-SUMIF('исходный '!$D34:$AH34,1)),2)))),"")))</f>
        <v/>
      </c>
      <c r="E38" s="169" t="str">
        <f>IF(VLOOKUP($B38,приказы!$B$11:$C$50,2,0)=7,IFERROR(IF(ISERR(--'исходный '!E34),'исходный '!E34,IF(OR(WEEKDAY(E$10)=1,SUMPRODUCT(N(E$10=праздники))&gt;0),"В",MIN(--'исходный '!E34,7,IF(WEEKDAY(E$9)=7,5,7)))),),IF(VLOOKUP($B38,приказы!$B$11:$C$50,2,0)=8,IFERROR(IF(ISERR(--'исходный '!E34),'исходный '!E34,IF(OR(AND(WEEKDAY(E$10,2)&gt;5,SUMPRODUCT(N(E$10=Перенос_С))=0),SUMPRODUCT((E$10=праздники)+(E$10=Перенос_На))&gt;0),"В",MIN(--'исходный '!E34,8))),),IF(VLOOKUP($B38,приказы!$B$11:$C$50,2,0)="сменный",IF(ISERR(--'исходный '!E34),'исходный '!E34,IF('исходный '!E34=1,"",MIN('исходный '!E34,ROUND('исходный '!E34*(INDEX('норма часов'!$A$12:$K$31,MATCH(TEXT((финальный!$M$10),"ММММ"),'норма часов'!$A$12:$A$31,0),5))/('исходный '!$AR34-SUMIF('исходный '!$D34:$AH34,1)),2)))),"")))</f>
        <v/>
      </c>
      <c r="F38" s="169" t="str">
        <f>IF(VLOOKUP($B38,приказы!$B$11:$C$50,2,0)=7,IFERROR(IF(ISERR(--'исходный '!F34),'исходный '!F34,IF(OR(WEEKDAY(F$10)=1,SUMPRODUCT(N(F$10=праздники))&gt;0),"В",MIN(--'исходный '!F34,7,IF(WEEKDAY(F$9)=7,5,7)))),),IF(VLOOKUP($B38,приказы!$B$11:$C$50,2,0)=8,IFERROR(IF(ISERR(--'исходный '!F34),'исходный '!F34,IF(OR(AND(WEEKDAY(F$10,2)&gt;5,SUMPRODUCT(N(F$10=Перенос_С))=0),SUMPRODUCT((F$10=праздники)+(F$10=Перенос_На))&gt;0),"В",MIN(--'исходный '!F34,8))),),IF(VLOOKUP($B38,приказы!$B$11:$C$50,2,0)="сменный",IF(ISERR(--'исходный '!F34),'исходный '!F34,IF('исходный '!F34=1,"",MIN('исходный '!F34,ROUND('исходный '!F34*(INDEX('норма часов'!$A$12:$K$31,MATCH(TEXT((финальный!$M$10),"ММММ"),'норма часов'!$A$12:$A$31,0),5))/('исходный '!$AR34-SUMIF('исходный '!$D34:$AH34,1)),2)))),"")))</f>
        <v/>
      </c>
      <c r="G38" s="169" t="str">
        <f>IF(VLOOKUP($B38,приказы!$B$11:$C$50,2,0)=7,IFERROR(IF(ISERR(--'исходный '!G34),'исходный '!G34,IF(OR(WEEKDAY(G$10)=1,SUMPRODUCT(N(G$10=праздники))&gt;0),"В",MIN(--'исходный '!G34,7,IF(WEEKDAY(G$9)=7,5,7)))),),IF(VLOOKUP($B38,приказы!$B$11:$C$50,2,0)=8,IFERROR(IF(ISERR(--'исходный '!G34),'исходный '!G34,IF(OR(AND(WEEKDAY(G$10,2)&gt;5,SUMPRODUCT(N(G$10=Перенос_С))=0),SUMPRODUCT((G$10=праздники)+(G$10=Перенос_На))&gt;0),"В",MIN(--'исходный '!G34,8))),),IF(VLOOKUP($B38,приказы!$B$11:$C$50,2,0)="сменный",IF(ISERR(--'исходный '!G34),'исходный '!G34,IF('исходный '!G34=1,"",MIN('исходный '!G34,ROUND('исходный '!G34*(INDEX('норма часов'!$A$12:$K$31,MATCH(TEXT((финальный!$M$10),"ММММ"),'норма часов'!$A$12:$A$31,0),5))/('исходный '!$AR34-SUMIF('исходный '!$D34:$AH34,1)),2)))),"")))</f>
        <v/>
      </c>
      <c r="H38" s="169" t="str">
        <f>IF(VLOOKUP($B38,приказы!$B$11:$C$50,2,0)=7,IFERROR(IF(ISERR(--'исходный '!H34),'исходный '!H34,IF(OR(WEEKDAY(H$10)=1,SUMPRODUCT(N(H$10=праздники))&gt;0),"В",MIN(--'исходный '!H34,7,IF(WEEKDAY(H$9)=7,5,7)))),),IF(VLOOKUP($B38,приказы!$B$11:$C$50,2,0)=8,IFERROR(IF(ISERR(--'исходный '!H34),'исходный '!H34,IF(OR(AND(WEEKDAY(H$10,2)&gt;5,SUMPRODUCT(N(H$10=Перенос_С))=0),SUMPRODUCT((H$10=праздники)+(H$10=Перенос_На))&gt;0),"В",MIN(--'исходный '!H34,8))),),IF(VLOOKUP($B38,приказы!$B$11:$C$50,2,0)="сменный",IF(ISERR(--'исходный '!H34),'исходный '!H34,IF('исходный '!H34=1,"",MIN('исходный '!H34,ROUND('исходный '!H34*(INDEX('норма часов'!$A$12:$K$31,MATCH(TEXT((финальный!$M$10),"ММММ"),'норма часов'!$A$12:$A$31,0),5))/('исходный '!$AR34-SUMIF('исходный '!$D34:$AH34,1)),2)))),"")))</f>
        <v/>
      </c>
      <c r="I38" s="169" t="str">
        <f>IF(VLOOKUP($B38,приказы!$B$11:$C$50,2,0)=7,IFERROR(IF(ISERR(--'исходный '!I34),'исходный '!I34,IF(OR(WEEKDAY(I$10)=1,SUMPRODUCT(N(I$10=праздники))&gt;0),"В",MIN(--'исходный '!I34,7,IF(WEEKDAY(I$9)=7,5,7)))),),IF(VLOOKUP($B38,приказы!$B$11:$C$50,2,0)=8,IFERROR(IF(ISERR(--'исходный '!I34),'исходный '!I34,IF(OR(AND(WEEKDAY(I$10,2)&gt;5,SUMPRODUCT(N(I$10=Перенос_С))=0),SUMPRODUCT((I$10=праздники)+(I$10=Перенос_На))&gt;0),"В",MIN(--'исходный '!I34,8))),),IF(VLOOKUP($B38,приказы!$B$11:$C$50,2,0)="сменный",IF(ISERR(--'исходный '!I34),'исходный '!I34,IF('исходный '!I34=1,"",MIN('исходный '!I34,ROUND('исходный '!I34*(INDEX('норма часов'!$A$12:$K$31,MATCH(TEXT((финальный!$M$10),"ММММ"),'норма часов'!$A$12:$A$31,0),5))/('исходный '!$AR34-SUMIF('исходный '!$D34:$AH34,1)),2)))),"")))</f>
        <v/>
      </c>
      <c r="J38" s="169" t="str">
        <f>IF(VLOOKUP($B38,приказы!$B$11:$C$50,2,0)=7,IFERROR(IF(ISERR(--'исходный '!J34),'исходный '!J34,IF(OR(WEEKDAY(J$10)=1,SUMPRODUCT(N(J$10=праздники))&gt;0),"В",MIN(--'исходный '!J34,7,IF(WEEKDAY(J$9)=7,5,7)))),),IF(VLOOKUP($B38,приказы!$B$11:$C$50,2,0)=8,IFERROR(IF(ISERR(--'исходный '!J34),'исходный '!J34,IF(OR(AND(WEEKDAY(J$10,2)&gt;5,SUMPRODUCT(N(J$10=Перенос_С))=0),SUMPRODUCT((J$10=праздники)+(J$10=Перенос_На))&gt;0),"В",MIN(--'исходный '!J34,8))),),IF(VLOOKUP($B38,приказы!$B$11:$C$50,2,0)="сменный",IF(ISERR(--'исходный '!J34),'исходный '!J34,IF('исходный '!J34=1,"",MIN('исходный '!J34,ROUND('исходный '!J34*(INDEX('норма часов'!$A$12:$K$31,MATCH(TEXT((финальный!$M$10),"ММММ"),'норма часов'!$A$12:$A$31,0),5))/('исходный '!$AR34-SUMIF('исходный '!$D34:$AH34,1)),2)))),"")))</f>
        <v/>
      </c>
      <c r="K38" s="169" t="str">
        <f>IF(VLOOKUP($B38,приказы!$B$11:$C$50,2,0)=7,IFERROR(IF(ISERR(--'исходный '!K34),'исходный '!K34,IF(OR(WEEKDAY(K$10)=1,SUMPRODUCT(N(K$10=праздники))&gt;0),"В",MIN(--'исходный '!K34,7,IF(WEEKDAY(K$9)=7,5,7)))),),IF(VLOOKUP($B38,приказы!$B$11:$C$50,2,0)=8,IFERROR(IF(ISERR(--'исходный '!K34),'исходный '!K34,IF(OR(AND(WEEKDAY(K$10,2)&gt;5,SUMPRODUCT(N(K$10=Перенос_С))=0),SUMPRODUCT((K$10=праздники)+(K$10=Перенос_На))&gt;0),"В",MIN(--'исходный '!K34,8))),),IF(VLOOKUP($B38,приказы!$B$11:$C$50,2,0)="сменный",IF(ISERR(--'исходный '!K34),'исходный '!K34,IF('исходный '!K34=1,"",MIN('исходный '!K34,ROUND('исходный '!K34*(INDEX('норма часов'!$A$12:$K$31,MATCH(TEXT((финальный!$M$10),"ММММ"),'норма часов'!$A$12:$A$31,0),5))/('исходный '!$AR34-SUMIF('исходный '!$D34:$AH34,1)),2)))),"")))</f>
        <v/>
      </c>
      <c r="L38" s="169" t="str">
        <f>IF(VLOOKUP($B38,приказы!$B$11:$C$50,2,0)=7,IFERROR(IF(ISERR(--'исходный '!L34),'исходный '!L34,IF(OR(WEEKDAY(L$10)=1,SUMPRODUCT(N(L$10=праздники))&gt;0),"В",MIN(--'исходный '!L34,7,IF(WEEKDAY(L$9)=7,5,7)))),),IF(VLOOKUP($B38,приказы!$B$11:$C$50,2,0)=8,IFERROR(IF(ISERR(--'исходный '!L34),'исходный '!L34,IF(OR(AND(WEEKDAY(L$10,2)&gt;5,SUMPRODUCT(N(L$10=Перенос_С))=0),SUMPRODUCT((L$10=праздники)+(L$10=Перенос_На))&gt;0),"В",MIN(--'исходный '!L34,8))),),IF(VLOOKUP($B38,приказы!$B$11:$C$50,2,0)="сменный",IF(ISERR(--'исходный '!L34),'исходный '!L34,IF('исходный '!L34=1,"",MIN('исходный '!L34,ROUND('исходный '!L34*(INDEX('норма часов'!$A$12:$K$31,MATCH(TEXT((финальный!$M$10),"ММММ"),'норма часов'!$A$12:$A$31,0),5))/('исходный '!$AR34-SUMIF('исходный '!$D34:$AH34,1)),2)))),"")))</f>
        <v/>
      </c>
      <c r="M38" s="169" t="str">
        <f>IF(VLOOKUP($B38,приказы!$B$11:$C$50,2,0)=7,IFERROR(IF(ISERR(--'исходный '!M34),'исходный '!M34,IF(OR(WEEKDAY(M$10)=1,SUMPRODUCT(N(M$10=праздники))&gt;0),"В",MIN(--'исходный '!M34,7,IF(WEEKDAY(M$9)=7,5,7)))),),IF(VLOOKUP($B38,приказы!$B$11:$C$50,2,0)=8,IFERROR(IF(ISERR(--'исходный '!M34),'исходный '!M34,IF(OR(AND(WEEKDAY(M$10,2)&gt;5,SUMPRODUCT(N(M$10=Перенос_С))=0),SUMPRODUCT((M$10=праздники)+(M$10=Перенос_На))&gt;0),"В",MIN(--'исходный '!M34,8))),),IF(VLOOKUP($B38,приказы!$B$11:$C$50,2,0)="сменный",IF(ISERR(--'исходный '!M34),'исходный '!M34,IF('исходный '!M34=1,"",MIN('исходный '!M34,ROUND('исходный '!M34*(INDEX('норма часов'!$A$12:$K$31,MATCH(TEXT((финальный!$M$10),"ММММ"),'норма часов'!$A$12:$A$31,0),5))/('исходный '!$AR34-SUMIF('исходный '!$D34:$AH34,1)),2)))),"")))</f>
        <v/>
      </c>
      <c r="N38" s="169" t="str">
        <f>IF(VLOOKUP($B38,приказы!$B$11:$C$50,2,0)=7,IFERROR(IF(ISERR(--'исходный '!N34),'исходный '!N34,IF(OR(WEEKDAY(N$10)=1,SUMPRODUCT(N(N$10=праздники))&gt;0),"В",MIN(--'исходный '!N34,7,IF(WEEKDAY(N$9)=7,5,7)))),),IF(VLOOKUP($B38,приказы!$B$11:$C$50,2,0)=8,IFERROR(IF(ISERR(--'исходный '!N34),'исходный '!N34,IF(OR(AND(WEEKDAY(N$10,2)&gt;5,SUMPRODUCT(N(N$10=Перенос_С))=0),SUMPRODUCT((N$10=праздники)+(N$10=Перенос_На))&gt;0),"В",MIN(--'исходный '!N34,8))),),IF(VLOOKUP($B38,приказы!$B$11:$C$50,2,0)="сменный",IF(ISERR(--'исходный '!N34),'исходный '!N34,IF('исходный '!N34=1,"",MIN('исходный '!N34,ROUND('исходный '!N34*(INDEX('норма часов'!$A$12:$K$31,MATCH(TEXT((финальный!$M$10),"ММММ"),'норма часов'!$A$12:$A$31,0),5))/('исходный '!$AR34-SUMIF('исходный '!$D34:$AH34,1)),2)))),"")))</f>
        <v/>
      </c>
      <c r="O38" s="169" t="str">
        <f>IF(VLOOKUP($B38,приказы!$B$11:$C$50,2,0)=7,IFERROR(IF(ISERR(--'исходный '!O34),'исходный '!O34,IF(OR(WEEKDAY(O$10)=1,SUMPRODUCT(N(O$10=праздники))&gt;0),"В",MIN(--'исходный '!O34,7,IF(WEEKDAY(O$9)=7,5,7)))),),IF(VLOOKUP($B38,приказы!$B$11:$C$50,2,0)=8,IFERROR(IF(ISERR(--'исходный '!O34),'исходный '!O34,IF(OR(AND(WEEKDAY(O$10,2)&gt;5,SUMPRODUCT(N(O$10=Перенос_С))=0),SUMPRODUCT((O$10=праздники)+(O$10=Перенос_На))&gt;0),"В",MIN(--'исходный '!O34,8))),),IF(VLOOKUP($B38,приказы!$B$11:$C$50,2,0)="сменный",IF(ISERR(--'исходный '!O34),'исходный '!O34,IF('исходный '!O34=1,"",MIN('исходный '!O34,ROUND('исходный '!O34*(INDEX('норма часов'!$A$12:$K$31,MATCH(TEXT((финальный!$M$10),"ММММ"),'норма часов'!$A$12:$A$31,0),5))/('исходный '!$AR34-SUMIF('исходный '!$D34:$AH34,1)),2)))),"")))</f>
        <v/>
      </c>
      <c r="P38" s="169" t="str">
        <f>IF(VLOOKUP($B38,приказы!$B$11:$C$50,2,0)=7,IFERROR(IF(ISERR(--'исходный '!P34),'исходный '!P34,IF(OR(WEEKDAY(P$10)=1,SUMPRODUCT(N(P$10=праздники))&gt;0),"В",MIN(--'исходный '!P34,7,IF(WEEKDAY(P$9)=7,5,7)))),),IF(VLOOKUP($B38,приказы!$B$11:$C$50,2,0)=8,IFERROR(IF(ISERR(--'исходный '!P34),'исходный '!P34,IF(OR(AND(WEEKDAY(P$10,2)&gt;5,SUMPRODUCT(N(P$10=Перенос_С))=0),SUMPRODUCT((P$10=праздники)+(P$10=Перенос_На))&gt;0),"В",MIN(--'исходный '!P34,8))),),IF(VLOOKUP($B38,приказы!$B$11:$C$50,2,0)="сменный",IF(ISERR(--'исходный '!P34),'исходный '!P34,IF('исходный '!P34=1,"",MIN('исходный '!P34,ROUND('исходный '!P34*(INDEX('норма часов'!$A$12:$K$31,MATCH(TEXT((финальный!$M$10),"ММММ"),'норма часов'!$A$12:$A$31,0),5))/('исходный '!$AR34-SUMIF('исходный '!$D34:$AH34,1)),2)))),"")))</f>
        <v/>
      </c>
      <c r="Q38" s="169" t="str">
        <f>IF(VLOOKUP($B38,приказы!$B$11:$C$50,2,0)=7,IFERROR(IF(ISERR(--'исходный '!Q34),'исходный '!Q34,IF(OR(WEEKDAY(Q$10)=1,SUMPRODUCT(N(Q$10=праздники))&gt;0),"В",MIN(--'исходный '!Q34,7,IF(WEEKDAY(Q$9)=7,5,7)))),),IF(VLOOKUP($B38,приказы!$B$11:$C$50,2,0)=8,IFERROR(IF(ISERR(--'исходный '!Q34),'исходный '!Q34,IF(OR(AND(WEEKDAY(Q$10,2)&gt;5,SUMPRODUCT(N(Q$10=Перенос_С))=0),SUMPRODUCT((Q$10=праздники)+(Q$10=Перенос_На))&gt;0),"В",MIN(--'исходный '!Q34,8))),),IF(VLOOKUP($B38,приказы!$B$11:$C$50,2,0)="сменный",IF(ISERR(--'исходный '!Q34),'исходный '!Q34,IF('исходный '!Q34=1,"",MIN('исходный '!Q34,ROUND('исходный '!Q34*(INDEX('норма часов'!$A$12:$K$31,MATCH(TEXT((финальный!$M$10),"ММММ"),'норма часов'!$A$12:$A$31,0),5))/('исходный '!$AR34-SUMIF('исходный '!$D34:$AH34,1)),2)))),"")))</f>
        <v/>
      </c>
      <c r="R38" s="169" t="str">
        <f>IF(VLOOKUP($B38,приказы!$B$11:$C$50,2,0)=7,IFERROR(IF(ISERR(--'исходный '!R34),'исходный '!R34,IF(OR(WEEKDAY(R$10)=1,SUMPRODUCT(N(R$10=праздники))&gt;0),"В",MIN(--'исходный '!R34,7,IF(WEEKDAY(R$9)=7,5,7)))),),IF(VLOOKUP($B38,приказы!$B$11:$C$50,2,0)=8,IFERROR(IF(ISERR(--'исходный '!R34),'исходный '!R34,IF(OR(AND(WEEKDAY(R$10,2)&gt;5,SUMPRODUCT(N(R$10=Перенос_С))=0),SUMPRODUCT((R$10=праздники)+(R$10=Перенос_На))&gt;0),"В",MIN(--'исходный '!R34,8))),),IF(VLOOKUP($B38,приказы!$B$11:$C$50,2,0)="сменный",IF(ISERR(--'исходный '!R34),'исходный '!R34,IF('исходный '!R34=1,"",MIN('исходный '!R34,ROUND('исходный '!R34*(INDEX('норма часов'!$A$12:$K$31,MATCH(TEXT((финальный!$M$10),"ММММ"),'норма часов'!$A$12:$A$31,0),5))/('исходный '!$AR34-SUMIF('исходный '!$D34:$AH34,1)),2)))),"")))</f>
        <v/>
      </c>
      <c r="S38" s="169" t="str">
        <f>IF(VLOOKUP($B38,приказы!$B$11:$C$50,2,0)=7,IFERROR(IF(ISERR(--'исходный '!S34),'исходный '!S34,IF(OR(WEEKDAY(S$10)=1,SUMPRODUCT(N(S$10=праздники))&gt;0),"В",MIN(--'исходный '!S34,7,IF(WEEKDAY(S$9)=7,5,7)))),),IF(VLOOKUP($B38,приказы!$B$11:$C$50,2,0)=8,IFERROR(IF(ISERR(--'исходный '!S34),'исходный '!S34,IF(OR(AND(WEEKDAY(S$10,2)&gt;5,SUMPRODUCT(N(S$10=Перенос_С))=0),SUMPRODUCT((S$10=праздники)+(S$10=Перенос_На))&gt;0),"В",MIN(--'исходный '!S34,8))),),IF(VLOOKUP($B38,приказы!$B$11:$C$50,2,0)="сменный",IF(ISERR(--'исходный '!S34),'исходный '!S34,IF('исходный '!S34=1,"",MIN('исходный '!S34,ROUND('исходный '!S34*(INDEX('норма часов'!$A$12:$K$31,MATCH(TEXT((финальный!$M$10),"ММММ"),'норма часов'!$A$12:$A$31,0),5))/('исходный '!$AR34-SUMIF('исходный '!$D34:$AH34,1)),2)))),"")))</f>
        <v/>
      </c>
      <c r="T38" s="169" t="str">
        <f>IF(VLOOKUP($B38,приказы!$B$11:$C$50,2,0)=7,IFERROR(IF(ISERR(--'исходный '!T34),'исходный '!T34,IF(OR(WEEKDAY(T$10)=1,SUMPRODUCT(N(T$10=праздники))&gt;0),"В",MIN(--'исходный '!T34,7,IF(WEEKDAY(T$9)=7,5,7)))),),IF(VLOOKUP($B38,приказы!$B$11:$C$50,2,0)=8,IFERROR(IF(ISERR(--'исходный '!T34),'исходный '!T34,IF(OR(AND(WEEKDAY(T$10,2)&gt;5,SUMPRODUCT(N(T$10=Перенос_С))=0),SUMPRODUCT((T$10=праздники)+(T$10=Перенос_На))&gt;0),"В",MIN(--'исходный '!T34,8))),),IF(VLOOKUP($B38,приказы!$B$11:$C$50,2,0)="сменный",IF(ISERR(--'исходный '!T34),'исходный '!T34,IF('исходный '!T34=1,"",MIN('исходный '!T34,ROUND('исходный '!T34*(INDEX('норма часов'!$A$12:$K$31,MATCH(TEXT((финальный!$M$10),"ММММ"),'норма часов'!$A$12:$A$31,0),5))/('исходный '!$AR34-SUMIF('исходный '!$D34:$AH34,1)),2)))),"")))</f>
        <v/>
      </c>
      <c r="U38" s="169" t="str">
        <f>IF(VLOOKUP($B38,приказы!$B$11:$C$50,2,0)=7,IFERROR(IF(ISERR(--'исходный '!U34),'исходный '!U34,IF(OR(WEEKDAY(U$10)=1,SUMPRODUCT(N(U$10=праздники))&gt;0),"В",MIN(--'исходный '!U34,7,IF(WEEKDAY(U$9)=7,5,7)))),),IF(VLOOKUP($B38,приказы!$B$11:$C$50,2,0)=8,IFERROR(IF(ISERR(--'исходный '!U34),'исходный '!U34,IF(OR(AND(WEEKDAY(U$10,2)&gt;5,SUMPRODUCT(N(U$10=Перенос_С))=0),SUMPRODUCT((U$10=праздники)+(U$10=Перенос_На))&gt;0),"В",MIN(--'исходный '!U34,8))),),IF(VLOOKUP($B38,приказы!$B$11:$C$50,2,0)="сменный",IF(ISERR(--'исходный '!U34),'исходный '!U34,IF('исходный '!U34=1,"",MIN('исходный '!U34,ROUND('исходный '!U34*(INDEX('норма часов'!$A$12:$K$31,MATCH(TEXT((финальный!$M$10),"ММММ"),'норма часов'!$A$12:$A$31,0),5))/('исходный '!$AR34-SUMIF('исходный '!$D34:$AH34,1)),2)))),"")))</f>
        <v/>
      </c>
      <c r="V38" s="169" t="str">
        <f>IF(VLOOKUP($B38,приказы!$B$11:$C$50,2,0)=7,IFERROR(IF(ISERR(--'исходный '!V34),'исходный '!V34,IF(OR(WEEKDAY(V$10)=1,SUMPRODUCT(N(V$10=праздники))&gt;0),"В",MIN(--'исходный '!V34,7,IF(WEEKDAY(V$9)=7,5,7)))),),IF(VLOOKUP($B38,приказы!$B$11:$C$50,2,0)=8,IFERROR(IF(ISERR(--'исходный '!V34),'исходный '!V34,IF(OR(AND(WEEKDAY(V$10,2)&gt;5,SUMPRODUCT(N(V$10=Перенос_С))=0),SUMPRODUCT((V$10=праздники)+(V$10=Перенос_На))&gt;0),"В",MIN(--'исходный '!V34,8))),),IF(VLOOKUP($B38,приказы!$B$11:$C$50,2,0)="сменный",IF(ISERR(--'исходный '!V34),'исходный '!V34,IF('исходный '!V34=1,"",MIN('исходный '!V34,ROUND('исходный '!V34*(INDEX('норма часов'!$A$12:$K$31,MATCH(TEXT((финальный!$M$10),"ММММ"),'норма часов'!$A$12:$A$31,0),5))/('исходный '!$AR34-SUMIF('исходный '!$D34:$AH34,1)),2)))),"")))</f>
        <v/>
      </c>
      <c r="W38" s="169" t="str">
        <f>IF(VLOOKUP($B38,приказы!$B$11:$C$50,2,0)=7,IFERROR(IF(ISERR(--'исходный '!W34),'исходный '!W34,IF(OR(WEEKDAY(W$10)=1,SUMPRODUCT(N(W$10=праздники))&gt;0),"В",MIN(--'исходный '!W34,7,IF(WEEKDAY(W$9)=7,5,7)))),),IF(VLOOKUP($B38,приказы!$B$11:$C$50,2,0)=8,IFERROR(IF(ISERR(--'исходный '!W34),'исходный '!W34,IF(OR(AND(WEEKDAY(W$10,2)&gt;5,SUMPRODUCT(N(W$10=Перенос_С))=0),SUMPRODUCT((W$10=праздники)+(W$10=Перенос_На))&gt;0),"В",MIN(--'исходный '!W34,8))),),IF(VLOOKUP($B38,приказы!$B$11:$C$50,2,0)="сменный",IF(ISERR(--'исходный '!W34),'исходный '!W34,IF('исходный '!W34=1,"",MIN('исходный '!W34,ROUND('исходный '!W34*(INDEX('норма часов'!$A$12:$K$31,MATCH(TEXT((финальный!$M$10),"ММММ"),'норма часов'!$A$12:$A$31,0),5))/('исходный '!$AR34-SUMIF('исходный '!$D34:$AH34,1)),2)))),"")))</f>
        <v/>
      </c>
      <c r="X38" s="169" t="str">
        <f>IF(VLOOKUP($B38,приказы!$B$11:$C$50,2,0)=7,IFERROR(IF(ISERR(--'исходный '!X34),'исходный '!X34,IF(OR(WEEKDAY(X$10)=1,SUMPRODUCT(N(X$10=праздники))&gt;0),"В",MIN(--'исходный '!X34,7,IF(WEEKDAY(X$9)=7,5,7)))),),IF(VLOOKUP($B38,приказы!$B$11:$C$50,2,0)=8,IFERROR(IF(ISERR(--'исходный '!X34),'исходный '!X34,IF(OR(AND(WEEKDAY(X$10,2)&gt;5,SUMPRODUCT(N(X$10=Перенос_С))=0),SUMPRODUCT((X$10=праздники)+(X$10=Перенос_На))&gt;0),"В",MIN(--'исходный '!X34,8))),),IF(VLOOKUP($B38,приказы!$B$11:$C$50,2,0)="сменный",IF(ISERR(--'исходный '!X34),'исходный '!X34,IF('исходный '!X34=1,"",MIN('исходный '!X34,ROUND('исходный '!X34*(INDEX('норма часов'!$A$12:$K$31,MATCH(TEXT((финальный!$M$10),"ММММ"),'норма часов'!$A$12:$A$31,0),5))/('исходный '!$AR34-SUMIF('исходный '!$D34:$AH34,1)),2)))),"")))</f>
        <v/>
      </c>
      <c r="Y38" s="169" t="str">
        <f>IF(VLOOKUP($B38,приказы!$B$11:$C$50,2,0)=7,IFERROR(IF(ISERR(--'исходный '!Y34),'исходный '!Y34,IF(OR(WEEKDAY(Y$10)=1,SUMPRODUCT(N(Y$10=праздники))&gt;0),"В",MIN(--'исходный '!Y34,7,IF(WEEKDAY(Y$9)=7,5,7)))),),IF(VLOOKUP($B38,приказы!$B$11:$C$50,2,0)=8,IFERROR(IF(ISERR(--'исходный '!Y34),'исходный '!Y34,IF(OR(AND(WEEKDAY(Y$10,2)&gt;5,SUMPRODUCT(N(Y$10=Перенос_С))=0),SUMPRODUCT((Y$10=праздники)+(Y$10=Перенос_На))&gt;0),"В",MIN(--'исходный '!Y34,8))),),IF(VLOOKUP($B38,приказы!$B$11:$C$50,2,0)="сменный",IF(ISERR(--'исходный '!Y34),'исходный '!Y34,IF('исходный '!Y34=1,"",MIN('исходный '!Y34,ROUND('исходный '!Y34*(INDEX('норма часов'!$A$12:$K$31,MATCH(TEXT((финальный!$M$10),"ММММ"),'норма часов'!$A$12:$A$31,0),5))/('исходный '!$AR34-SUMIF('исходный '!$D34:$AH34,1)),2)))),"")))</f>
        <v/>
      </c>
      <c r="Z38" s="169" t="str">
        <f>IF(VLOOKUP($B38,приказы!$B$11:$C$50,2,0)=7,IFERROR(IF(ISERR(--'исходный '!Z34),'исходный '!Z34,IF(OR(WEEKDAY(Z$10)=1,SUMPRODUCT(N(Z$10=праздники))&gt;0),"В",MIN(--'исходный '!Z34,7,IF(WEEKDAY(Z$9)=7,5,7)))),),IF(VLOOKUP($B38,приказы!$B$11:$C$50,2,0)=8,IFERROR(IF(ISERR(--'исходный '!Z34),'исходный '!Z34,IF(OR(AND(WEEKDAY(Z$10,2)&gt;5,SUMPRODUCT(N(Z$10=Перенос_С))=0),SUMPRODUCT((Z$10=праздники)+(Z$10=Перенос_На))&gt;0),"В",MIN(--'исходный '!Z34,8))),),IF(VLOOKUP($B38,приказы!$B$11:$C$50,2,0)="сменный",IF(ISERR(--'исходный '!Z34),'исходный '!Z34,IF('исходный '!Z34=1,"",MIN('исходный '!Z34,ROUND('исходный '!Z34*(INDEX('норма часов'!$A$12:$K$31,MATCH(TEXT((финальный!$M$10),"ММММ"),'норма часов'!$A$12:$A$31,0),5))/('исходный '!$AR34-SUMIF('исходный '!$D34:$AH34,1)),2)))),"")))</f>
        <v/>
      </c>
      <c r="AA38" s="169" t="str">
        <f>IF(VLOOKUP($B38,приказы!$B$11:$C$50,2,0)=7,IFERROR(IF(ISERR(--'исходный '!AA34),'исходный '!AA34,IF(OR(WEEKDAY(AA$10)=1,SUMPRODUCT(N(AA$10=праздники))&gt;0),"В",MIN(--'исходный '!AA34,7,IF(WEEKDAY(AA$9)=7,5,7)))),),IF(VLOOKUP($B38,приказы!$B$11:$C$50,2,0)=8,IFERROR(IF(ISERR(--'исходный '!AA34),'исходный '!AA34,IF(OR(AND(WEEKDAY(AA$10,2)&gt;5,SUMPRODUCT(N(AA$10=Перенос_С))=0),SUMPRODUCT((AA$10=праздники)+(AA$10=Перенос_На))&gt;0),"В",MIN(--'исходный '!AA34,8))),),IF(VLOOKUP($B38,приказы!$B$11:$C$50,2,0)="сменный",IF(ISERR(--'исходный '!AA34),'исходный '!AA34,IF('исходный '!AA34=1,"",MIN('исходный '!AA34,ROUND('исходный '!AA34*(INDEX('норма часов'!$A$12:$K$31,MATCH(TEXT((финальный!$M$10),"ММММ"),'норма часов'!$A$12:$A$31,0),5))/('исходный '!$AR34-SUMIF('исходный '!$D34:$AH34,1)),2)))),"")))</f>
        <v/>
      </c>
      <c r="AB38" s="169" t="str">
        <f>IF(VLOOKUP($B38,приказы!$B$11:$C$50,2,0)=7,IFERROR(IF(ISERR(--'исходный '!AB34),'исходный '!AB34,IF(OR(WEEKDAY(AB$10)=1,SUMPRODUCT(N(AB$10=праздники))&gt;0),"В",MIN(--'исходный '!AB34,7,IF(WEEKDAY(AB$9)=7,5,7)))),),IF(VLOOKUP($B38,приказы!$B$11:$C$50,2,0)=8,IFERROR(IF(ISERR(--'исходный '!AB34),'исходный '!AB34,IF(OR(AND(WEEKDAY(AB$10,2)&gt;5,SUMPRODUCT(N(AB$10=Перенос_С))=0),SUMPRODUCT((AB$10=праздники)+(AB$10=Перенос_На))&gt;0),"В",MIN(--'исходный '!AB34,8))),),IF(VLOOKUP($B38,приказы!$B$11:$C$50,2,0)="сменный",IF(ISERR(--'исходный '!AB34),'исходный '!AB34,IF('исходный '!AB34=1,"",MIN('исходный '!AB34,ROUND('исходный '!AB34*(INDEX('норма часов'!$A$12:$K$31,MATCH(TEXT((финальный!$M$10),"ММММ"),'норма часов'!$A$12:$A$31,0),5))/('исходный '!$AR34-SUMIF('исходный '!$D34:$AH34,1)),2)))),"")))</f>
        <v/>
      </c>
      <c r="AC38" s="169" t="str">
        <f>IF(VLOOKUP($B38,приказы!$B$11:$C$50,2,0)=7,IFERROR(IF(ISERR(--'исходный '!AC34),'исходный '!AC34,IF(OR(WEEKDAY(AC$10)=1,SUMPRODUCT(N(AC$10=праздники))&gt;0),"В",MIN(--'исходный '!AC34,7,IF(WEEKDAY(AC$9)=7,5,7)))),),IF(VLOOKUP($B38,приказы!$B$11:$C$50,2,0)=8,IFERROR(IF(ISERR(--'исходный '!AC34),'исходный '!AC34,IF(OR(AND(WEEKDAY(AC$10,2)&gt;5,SUMPRODUCT(N(AC$10=Перенос_С))=0),SUMPRODUCT((AC$10=праздники)+(AC$10=Перенос_На))&gt;0),"В",MIN(--'исходный '!AC34,8))),),IF(VLOOKUP($B38,приказы!$B$11:$C$50,2,0)="сменный",IF(ISERR(--'исходный '!AC34),'исходный '!AC34,IF('исходный '!AC34=1,"",MIN('исходный '!AC34,ROUND('исходный '!AC34*(INDEX('норма часов'!$A$12:$K$31,MATCH(TEXT((финальный!$M$10),"ММММ"),'норма часов'!$A$12:$A$31,0),5))/('исходный '!$AR34-SUMIF('исходный '!$D34:$AH34,1)),2)))),"")))</f>
        <v/>
      </c>
      <c r="AD38" s="169" t="str">
        <f>IF(VLOOKUP($B38,приказы!$B$11:$C$50,2,0)=7,IFERROR(IF(ISERR(--'исходный '!AD34),'исходный '!AD34,IF(OR(WEEKDAY(AD$10)=1,SUMPRODUCT(N(AD$10=праздники))&gt;0),"В",MIN(--'исходный '!AD34,7,IF(WEEKDAY(AD$9)=7,5,7)))),),IF(VLOOKUP($B38,приказы!$B$11:$C$50,2,0)=8,IFERROR(IF(ISERR(--'исходный '!AD34),'исходный '!AD34,IF(OR(AND(WEEKDAY(AD$10,2)&gt;5,SUMPRODUCT(N(AD$10=Перенос_С))=0),SUMPRODUCT((AD$10=праздники)+(AD$10=Перенос_На))&gt;0),"В",MIN(--'исходный '!AD34,8))),),IF(VLOOKUP($B38,приказы!$B$11:$C$50,2,0)="сменный",IF(ISERR(--'исходный '!AD34),'исходный '!AD34,IF('исходный '!AD34=1,"",MIN('исходный '!AD34,ROUND('исходный '!AD34*(INDEX('норма часов'!$A$12:$K$31,MATCH(TEXT((финальный!$M$10),"ММММ"),'норма часов'!$A$12:$A$31,0),5))/('исходный '!$AR34-SUMIF('исходный '!$D34:$AH34,1)),2)))),"")))</f>
        <v/>
      </c>
      <c r="AE38" s="169" t="str">
        <f>IF(VLOOKUP($B38,приказы!$B$11:$C$50,2,0)=7,IFERROR(IF(ISERR(--'исходный '!AE34),'исходный '!AE34,IF(OR(WEEKDAY(AE$10)=1,SUMPRODUCT(N(AE$10=праздники))&gt;0),"В",MIN(--'исходный '!AE34,7,IF(WEEKDAY(AE$9)=7,5,7)))),),IF(VLOOKUP($B38,приказы!$B$11:$C$50,2,0)=8,IFERROR(IF(ISERR(--'исходный '!AE34),'исходный '!AE34,IF(OR(AND(WEEKDAY(AE$10,2)&gt;5,SUMPRODUCT(N(AE$10=Перенос_С))=0),SUMPRODUCT((AE$10=праздники)+(AE$10=Перенос_На))&gt;0),"В",MIN(--'исходный '!AE34,8))),),IF(VLOOKUP($B38,приказы!$B$11:$C$50,2,0)="сменный",IF(ISERR(--'исходный '!AE34),'исходный '!AE34,IF('исходный '!AE34=1,"",MIN('исходный '!AE34,ROUND('исходный '!AE34*(INDEX('норма часов'!$A$12:$K$31,MATCH(TEXT((финальный!$M$10),"ММММ"),'норма часов'!$A$12:$A$31,0),5))/('исходный '!$AR34-SUMIF('исходный '!$D34:$AH34,1)),2)))),"")))</f>
        <v/>
      </c>
      <c r="AF38" s="169" t="str">
        <f>IF(VLOOKUP($B38,приказы!$B$11:$C$50,2,0)=7,IFERROR(IF(ISERR(--'исходный '!AF34),'исходный '!AF34,IF(OR(WEEKDAY(AF$10)=1,SUMPRODUCT(N(AF$10=праздники))&gt;0),"В",MIN(--'исходный '!AF34,7,IF(WEEKDAY(AF$9)=7,5,7)))),),IF(VLOOKUP($B38,приказы!$B$11:$C$50,2,0)=8,IFERROR(IF(ISERR(--'исходный '!AF34),'исходный '!AF34,IF(OR(AND(WEEKDAY(AF$10,2)&gt;5,SUMPRODUCT(N(AF$10=Перенос_С))=0),SUMPRODUCT((AF$10=праздники)+(AF$10=Перенос_На))&gt;0),"В",MIN(--'исходный '!AF34,8))),),IF(VLOOKUP($B38,приказы!$B$11:$C$50,2,0)="сменный",IF(ISERR(--'исходный '!AF34),'исходный '!AF34,IF('исходный '!AF34=1,"",MIN('исходный '!AF34,ROUND('исходный '!AF34*(INDEX('норма часов'!$A$12:$K$31,MATCH(TEXT((финальный!$M$10),"ММММ"),'норма часов'!$A$12:$A$31,0),5))/('исходный '!$AR34-SUMIF('исходный '!$D34:$AH34,1)),2)))),"")))</f>
        <v/>
      </c>
      <c r="AG38" s="169" t="str">
        <f>IF(VLOOKUP($B38,приказы!$B$11:$C$50,2,0)=7,IFERROR(IF(ISERR(--'исходный '!AG34),'исходный '!AG34,IF(OR(WEEKDAY(AG$10)=1,SUMPRODUCT(N(AG$10=праздники))&gt;0),"В",MIN(--'исходный '!AG34,7,IF(WEEKDAY(AG$9)=7,5,7)))),),IF(VLOOKUP($B38,приказы!$B$11:$C$50,2,0)=8,IFERROR(IF(ISERR(--'исходный '!AG34),'исходный '!AG34,IF(OR(AND(WEEKDAY(AG$10,2)&gt;5,SUMPRODUCT(N(AG$10=Перенос_С))=0),SUMPRODUCT((AG$10=праздники)+(AG$10=Перенос_На))&gt;0),"В",MIN(--'исходный '!AG34,8))),),IF(VLOOKUP($B38,приказы!$B$11:$C$50,2,0)="сменный",IF(ISERR(--'исходный '!AG34),'исходный '!AG34,IF('исходный '!AG34=1,"",MIN('исходный '!AG34,ROUND('исходный '!AG34*(INDEX('норма часов'!$A$12:$K$31,MATCH(TEXT((финальный!$M$10),"ММММ"),'норма часов'!$A$12:$A$31,0),5))/('исходный '!$AR34-SUMIF('исходный '!$D34:$AH34,1)),2)))),"")))</f>
        <v/>
      </c>
      <c r="AH38" s="169"/>
      <c r="AI38" s="78">
        <f t="shared" si="14"/>
        <v>0</v>
      </c>
      <c r="AJ38" s="5">
        <f t="shared" si="15"/>
        <v>0</v>
      </c>
      <c r="AK38" s="6">
        <f t="shared" si="16"/>
        <v>0</v>
      </c>
      <c r="AL38" s="7">
        <f t="shared" si="17"/>
        <v>0</v>
      </c>
      <c r="AM38" s="7">
        <f t="shared" si="18"/>
        <v>0</v>
      </c>
      <c r="AN38" s="7">
        <f t="shared" si="19"/>
        <v>0</v>
      </c>
      <c r="AO38" s="8">
        <f t="shared" si="20"/>
        <v>0</v>
      </c>
      <c r="AP38" s="9">
        <f t="shared" si="13"/>
        <v>0</v>
      </c>
      <c r="AQ38" s="5"/>
      <c r="AR38" s="4">
        <f>IF(VLOOKUP($B38,приказы!$B$11:$C$50,2,0)=7,SUM(D38:AH38,(AJ38*7)),IF(VLOOKUP($B38,приказы!$B$11:$C$50,2,0)=8,SUM(D38:AH38,(AJ38*8)),IF(VLOOKUP($B38,приказы!$B$11:$C$50,2,0)="сменный",SUM(D38:AH38,(AJ38*7)),2)))</f>
        <v>2</v>
      </c>
      <c r="AS38" s="9"/>
      <c r="AT38" s="8">
        <f>'исходный '!AT34</f>
        <v>0</v>
      </c>
      <c r="AU38" s="8">
        <f>'исходный '!AU34</f>
        <v>0</v>
      </c>
    </row>
    <row r="39" spans="1:47" ht="12.75" x14ac:dyDescent="0.2">
      <c r="A39" s="25">
        <f>'исходный '!A35</f>
        <v>0</v>
      </c>
      <c r="B39" s="25">
        <f>'исходный '!B35</f>
        <v>0</v>
      </c>
      <c r="C39" s="25">
        <f>'исходный '!C35</f>
        <v>0</v>
      </c>
      <c r="D39" s="169" t="str">
        <f>IF(VLOOKUP($B39,приказы!$B$11:$C$50,2,0)=7,IFERROR(IF(ISERR(--'исходный '!D35),'исходный '!D35,IF(OR(WEEKDAY(D$10)=1,SUMPRODUCT(N(D$10=праздники))&gt;0),"В",MIN(--'исходный '!D35,7,IF(WEEKDAY(D$9)=7,5,7)))),),IF(VLOOKUP($B39,приказы!$B$11:$C$50,2,0)=8,IFERROR(IF(ISERR(--'исходный '!D35),'исходный '!D35,IF(OR(AND(WEEKDAY(D$10,2)&gt;5,SUMPRODUCT(N(D$10=Перенос_С))=0),SUMPRODUCT((D$10=праздники)+(D$10=Перенос_На))&gt;0),"В",MIN(--'исходный '!D35,8))),),IF(VLOOKUP($B39,приказы!$B$11:$C$50,2,0)="сменный",IF(ISERR(--'исходный '!D35),'исходный '!D35,IF('исходный '!D35=1,"",MIN('исходный '!D35,ROUND('исходный '!D35*(INDEX('норма часов'!$A$12:$K$31,MATCH(TEXT((финальный!$M$10),"ММММ"),'норма часов'!$A$12:$A$31,0),5))/('исходный '!$AR35-SUMIF('исходный '!$D35:$AH35,1)),2)))),"")))</f>
        <v/>
      </c>
      <c r="E39" s="169" t="str">
        <f>IF(VLOOKUP($B39,приказы!$B$11:$C$50,2,0)=7,IFERROR(IF(ISERR(--'исходный '!E35),'исходный '!E35,IF(OR(WEEKDAY(E$10)=1,SUMPRODUCT(N(E$10=праздники))&gt;0),"В",MIN(--'исходный '!E35,7,IF(WEEKDAY(E$9)=7,5,7)))),),IF(VLOOKUP($B39,приказы!$B$11:$C$50,2,0)=8,IFERROR(IF(ISERR(--'исходный '!E35),'исходный '!E35,IF(OR(AND(WEEKDAY(E$10,2)&gt;5,SUMPRODUCT(N(E$10=Перенос_С))=0),SUMPRODUCT((E$10=праздники)+(E$10=Перенос_На))&gt;0),"В",MIN(--'исходный '!E35,8))),),IF(VLOOKUP($B39,приказы!$B$11:$C$50,2,0)="сменный",IF(ISERR(--'исходный '!E35),'исходный '!E35,IF('исходный '!E35=1,"",MIN('исходный '!E35,ROUND('исходный '!E35*(INDEX('норма часов'!$A$12:$K$31,MATCH(TEXT((финальный!$M$10),"ММММ"),'норма часов'!$A$12:$A$31,0),5))/('исходный '!$AR35-SUMIF('исходный '!$D35:$AH35,1)),2)))),"")))</f>
        <v/>
      </c>
      <c r="F39" s="169" t="str">
        <f>IF(VLOOKUP($B39,приказы!$B$11:$C$50,2,0)=7,IFERROR(IF(ISERR(--'исходный '!F35),'исходный '!F35,IF(OR(WEEKDAY(F$10)=1,SUMPRODUCT(N(F$10=праздники))&gt;0),"В",MIN(--'исходный '!F35,7,IF(WEEKDAY(F$9)=7,5,7)))),),IF(VLOOKUP($B39,приказы!$B$11:$C$50,2,0)=8,IFERROR(IF(ISERR(--'исходный '!F35),'исходный '!F35,IF(OR(AND(WEEKDAY(F$10,2)&gt;5,SUMPRODUCT(N(F$10=Перенос_С))=0),SUMPRODUCT((F$10=праздники)+(F$10=Перенос_На))&gt;0),"В",MIN(--'исходный '!F35,8))),),IF(VLOOKUP($B39,приказы!$B$11:$C$50,2,0)="сменный",IF(ISERR(--'исходный '!F35),'исходный '!F35,IF('исходный '!F35=1,"",MIN('исходный '!F35,ROUND('исходный '!F35*(INDEX('норма часов'!$A$12:$K$31,MATCH(TEXT((финальный!$M$10),"ММММ"),'норма часов'!$A$12:$A$31,0),5))/('исходный '!$AR35-SUMIF('исходный '!$D35:$AH35,1)),2)))),"")))</f>
        <v/>
      </c>
      <c r="G39" s="169" t="str">
        <f>IF(VLOOKUP($B39,приказы!$B$11:$C$50,2,0)=7,IFERROR(IF(ISERR(--'исходный '!G35),'исходный '!G35,IF(OR(WEEKDAY(G$10)=1,SUMPRODUCT(N(G$10=праздники))&gt;0),"В",MIN(--'исходный '!G35,7,IF(WEEKDAY(G$9)=7,5,7)))),),IF(VLOOKUP($B39,приказы!$B$11:$C$50,2,0)=8,IFERROR(IF(ISERR(--'исходный '!G35),'исходный '!G35,IF(OR(AND(WEEKDAY(G$10,2)&gt;5,SUMPRODUCT(N(G$10=Перенос_С))=0),SUMPRODUCT((G$10=праздники)+(G$10=Перенос_На))&gt;0),"В",MIN(--'исходный '!G35,8))),),IF(VLOOKUP($B39,приказы!$B$11:$C$50,2,0)="сменный",IF(ISERR(--'исходный '!G35),'исходный '!G35,IF('исходный '!G35=1,"",MIN('исходный '!G35,ROUND('исходный '!G35*(INDEX('норма часов'!$A$12:$K$31,MATCH(TEXT((финальный!$M$10),"ММММ"),'норма часов'!$A$12:$A$31,0),5))/('исходный '!$AR35-SUMIF('исходный '!$D35:$AH35,1)),2)))),"")))</f>
        <v/>
      </c>
      <c r="H39" s="169" t="str">
        <f>IF(VLOOKUP($B39,приказы!$B$11:$C$50,2,0)=7,IFERROR(IF(ISERR(--'исходный '!H35),'исходный '!H35,IF(OR(WEEKDAY(H$10)=1,SUMPRODUCT(N(H$10=праздники))&gt;0),"В",MIN(--'исходный '!H35,7,IF(WEEKDAY(H$9)=7,5,7)))),),IF(VLOOKUP($B39,приказы!$B$11:$C$50,2,0)=8,IFERROR(IF(ISERR(--'исходный '!H35),'исходный '!H35,IF(OR(AND(WEEKDAY(H$10,2)&gt;5,SUMPRODUCT(N(H$10=Перенос_С))=0),SUMPRODUCT((H$10=праздники)+(H$10=Перенос_На))&gt;0),"В",MIN(--'исходный '!H35,8))),),IF(VLOOKUP($B39,приказы!$B$11:$C$50,2,0)="сменный",IF(ISERR(--'исходный '!H35),'исходный '!H35,IF('исходный '!H35=1,"",MIN('исходный '!H35,ROUND('исходный '!H35*(INDEX('норма часов'!$A$12:$K$31,MATCH(TEXT((финальный!$M$10),"ММММ"),'норма часов'!$A$12:$A$31,0),5))/('исходный '!$AR35-SUMIF('исходный '!$D35:$AH35,1)),2)))),"")))</f>
        <v/>
      </c>
      <c r="I39" s="169" t="str">
        <f>IF(VLOOKUP($B39,приказы!$B$11:$C$50,2,0)=7,IFERROR(IF(ISERR(--'исходный '!I35),'исходный '!I35,IF(OR(WEEKDAY(I$10)=1,SUMPRODUCT(N(I$10=праздники))&gt;0),"В",MIN(--'исходный '!I35,7,IF(WEEKDAY(I$9)=7,5,7)))),),IF(VLOOKUP($B39,приказы!$B$11:$C$50,2,0)=8,IFERROR(IF(ISERR(--'исходный '!I35),'исходный '!I35,IF(OR(AND(WEEKDAY(I$10,2)&gt;5,SUMPRODUCT(N(I$10=Перенос_С))=0),SUMPRODUCT((I$10=праздники)+(I$10=Перенос_На))&gt;0),"В",MIN(--'исходный '!I35,8))),),IF(VLOOKUP($B39,приказы!$B$11:$C$50,2,0)="сменный",IF(ISERR(--'исходный '!I35),'исходный '!I35,IF('исходный '!I35=1,"",MIN('исходный '!I35,ROUND('исходный '!I35*(INDEX('норма часов'!$A$12:$K$31,MATCH(TEXT((финальный!$M$10),"ММММ"),'норма часов'!$A$12:$A$31,0),5))/('исходный '!$AR35-SUMIF('исходный '!$D35:$AH35,1)),2)))),"")))</f>
        <v/>
      </c>
      <c r="J39" s="169" t="str">
        <f>IF(VLOOKUP($B39,приказы!$B$11:$C$50,2,0)=7,IFERROR(IF(ISERR(--'исходный '!J35),'исходный '!J35,IF(OR(WEEKDAY(J$10)=1,SUMPRODUCT(N(J$10=праздники))&gt;0),"В",MIN(--'исходный '!J35,7,IF(WEEKDAY(J$9)=7,5,7)))),),IF(VLOOKUP($B39,приказы!$B$11:$C$50,2,0)=8,IFERROR(IF(ISERR(--'исходный '!J35),'исходный '!J35,IF(OR(AND(WEEKDAY(J$10,2)&gt;5,SUMPRODUCT(N(J$10=Перенос_С))=0),SUMPRODUCT((J$10=праздники)+(J$10=Перенос_На))&gt;0),"В",MIN(--'исходный '!J35,8))),),IF(VLOOKUP($B39,приказы!$B$11:$C$50,2,0)="сменный",IF(ISERR(--'исходный '!J35),'исходный '!J35,IF('исходный '!J35=1,"",MIN('исходный '!J35,ROUND('исходный '!J35*(INDEX('норма часов'!$A$12:$K$31,MATCH(TEXT((финальный!$M$10),"ММММ"),'норма часов'!$A$12:$A$31,0),5))/('исходный '!$AR35-SUMIF('исходный '!$D35:$AH35,1)),2)))),"")))</f>
        <v/>
      </c>
      <c r="K39" s="169" t="str">
        <f>IF(VLOOKUP($B39,приказы!$B$11:$C$50,2,0)=7,IFERROR(IF(ISERR(--'исходный '!K35),'исходный '!K35,IF(OR(WEEKDAY(K$10)=1,SUMPRODUCT(N(K$10=праздники))&gt;0),"В",MIN(--'исходный '!K35,7,IF(WEEKDAY(K$9)=7,5,7)))),),IF(VLOOKUP($B39,приказы!$B$11:$C$50,2,0)=8,IFERROR(IF(ISERR(--'исходный '!K35),'исходный '!K35,IF(OR(AND(WEEKDAY(K$10,2)&gt;5,SUMPRODUCT(N(K$10=Перенос_С))=0),SUMPRODUCT((K$10=праздники)+(K$10=Перенос_На))&gt;0),"В",MIN(--'исходный '!K35,8))),),IF(VLOOKUP($B39,приказы!$B$11:$C$50,2,0)="сменный",IF(ISERR(--'исходный '!K35),'исходный '!K35,IF('исходный '!K35=1,"",MIN('исходный '!K35,ROUND('исходный '!K35*(INDEX('норма часов'!$A$12:$K$31,MATCH(TEXT((финальный!$M$10),"ММММ"),'норма часов'!$A$12:$A$31,0),5))/('исходный '!$AR35-SUMIF('исходный '!$D35:$AH35,1)),2)))),"")))</f>
        <v/>
      </c>
      <c r="L39" s="169" t="str">
        <f>IF(VLOOKUP($B39,приказы!$B$11:$C$50,2,0)=7,IFERROR(IF(ISERR(--'исходный '!L35),'исходный '!L35,IF(OR(WEEKDAY(L$10)=1,SUMPRODUCT(N(L$10=праздники))&gt;0),"В",MIN(--'исходный '!L35,7,IF(WEEKDAY(L$9)=7,5,7)))),),IF(VLOOKUP($B39,приказы!$B$11:$C$50,2,0)=8,IFERROR(IF(ISERR(--'исходный '!L35),'исходный '!L35,IF(OR(AND(WEEKDAY(L$10,2)&gt;5,SUMPRODUCT(N(L$10=Перенос_С))=0),SUMPRODUCT((L$10=праздники)+(L$10=Перенос_На))&gt;0),"В",MIN(--'исходный '!L35,8))),),IF(VLOOKUP($B39,приказы!$B$11:$C$50,2,0)="сменный",IF(ISERR(--'исходный '!L35),'исходный '!L35,IF('исходный '!L35=1,"",MIN('исходный '!L35,ROUND('исходный '!L35*(INDEX('норма часов'!$A$12:$K$31,MATCH(TEXT((финальный!$M$10),"ММММ"),'норма часов'!$A$12:$A$31,0),5))/('исходный '!$AR35-SUMIF('исходный '!$D35:$AH35,1)),2)))),"")))</f>
        <v/>
      </c>
      <c r="M39" s="169" t="str">
        <f>IF(VLOOKUP($B39,приказы!$B$11:$C$50,2,0)=7,IFERROR(IF(ISERR(--'исходный '!M35),'исходный '!M35,IF(OR(WEEKDAY(M$10)=1,SUMPRODUCT(N(M$10=праздники))&gt;0),"В",MIN(--'исходный '!M35,7,IF(WEEKDAY(M$9)=7,5,7)))),),IF(VLOOKUP($B39,приказы!$B$11:$C$50,2,0)=8,IFERROR(IF(ISERR(--'исходный '!M35),'исходный '!M35,IF(OR(AND(WEEKDAY(M$10,2)&gt;5,SUMPRODUCT(N(M$10=Перенос_С))=0),SUMPRODUCT((M$10=праздники)+(M$10=Перенос_На))&gt;0),"В",MIN(--'исходный '!M35,8))),),IF(VLOOKUP($B39,приказы!$B$11:$C$50,2,0)="сменный",IF(ISERR(--'исходный '!M35),'исходный '!M35,IF('исходный '!M35=1,"",MIN('исходный '!M35,ROUND('исходный '!M35*(INDEX('норма часов'!$A$12:$K$31,MATCH(TEXT((финальный!$M$10),"ММММ"),'норма часов'!$A$12:$A$31,0),5))/('исходный '!$AR35-SUMIF('исходный '!$D35:$AH35,1)),2)))),"")))</f>
        <v/>
      </c>
      <c r="N39" s="169" t="str">
        <f>IF(VLOOKUP($B39,приказы!$B$11:$C$50,2,0)=7,IFERROR(IF(ISERR(--'исходный '!N35),'исходный '!N35,IF(OR(WEEKDAY(N$10)=1,SUMPRODUCT(N(N$10=праздники))&gt;0),"В",MIN(--'исходный '!N35,7,IF(WEEKDAY(N$9)=7,5,7)))),),IF(VLOOKUP($B39,приказы!$B$11:$C$50,2,0)=8,IFERROR(IF(ISERR(--'исходный '!N35),'исходный '!N35,IF(OR(AND(WEEKDAY(N$10,2)&gt;5,SUMPRODUCT(N(N$10=Перенос_С))=0),SUMPRODUCT((N$10=праздники)+(N$10=Перенос_На))&gt;0),"В",MIN(--'исходный '!N35,8))),),IF(VLOOKUP($B39,приказы!$B$11:$C$50,2,0)="сменный",IF(ISERR(--'исходный '!N35),'исходный '!N35,IF('исходный '!N35=1,"",MIN('исходный '!N35,ROUND('исходный '!N35*(INDEX('норма часов'!$A$12:$K$31,MATCH(TEXT((финальный!$M$10),"ММММ"),'норма часов'!$A$12:$A$31,0),5))/('исходный '!$AR35-SUMIF('исходный '!$D35:$AH35,1)),2)))),"")))</f>
        <v/>
      </c>
      <c r="O39" s="169" t="str">
        <f>IF(VLOOKUP($B39,приказы!$B$11:$C$50,2,0)=7,IFERROR(IF(ISERR(--'исходный '!O35),'исходный '!O35,IF(OR(WEEKDAY(O$10)=1,SUMPRODUCT(N(O$10=праздники))&gt;0),"В",MIN(--'исходный '!O35,7,IF(WEEKDAY(O$9)=7,5,7)))),),IF(VLOOKUP($B39,приказы!$B$11:$C$50,2,0)=8,IFERROR(IF(ISERR(--'исходный '!O35),'исходный '!O35,IF(OR(AND(WEEKDAY(O$10,2)&gt;5,SUMPRODUCT(N(O$10=Перенос_С))=0),SUMPRODUCT((O$10=праздники)+(O$10=Перенос_На))&gt;0),"В",MIN(--'исходный '!O35,8))),),IF(VLOOKUP($B39,приказы!$B$11:$C$50,2,0)="сменный",IF(ISERR(--'исходный '!O35),'исходный '!O35,IF('исходный '!O35=1,"",MIN('исходный '!O35,ROUND('исходный '!O35*(INDEX('норма часов'!$A$12:$K$31,MATCH(TEXT((финальный!$M$10),"ММММ"),'норма часов'!$A$12:$A$31,0),5))/('исходный '!$AR35-SUMIF('исходный '!$D35:$AH35,1)),2)))),"")))</f>
        <v/>
      </c>
      <c r="P39" s="169" t="str">
        <f>IF(VLOOKUP($B39,приказы!$B$11:$C$50,2,0)=7,IFERROR(IF(ISERR(--'исходный '!P35),'исходный '!P35,IF(OR(WEEKDAY(P$10)=1,SUMPRODUCT(N(P$10=праздники))&gt;0),"В",MIN(--'исходный '!P35,7,IF(WEEKDAY(P$9)=7,5,7)))),),IF(VLOOKUP($B39,приказы!$B$11:$C$50,2,0)=8,IFERROR(IF(ISERR(--'исходный '!P35),'исходный '!P35,IF(OR(AND(WEEKDAY(P$10,2)&gt;5,SUMPRODUCT(N(P$10=Перенос_С))=0),SUMPRODUCT((P$10=праздники)+(P$10=Перенос_На))&gt;0),"В",MIN(--'исходный '!P35,8))),),IF(VLOOKUP($B39,приказы!$B$11:$C$50,2,0)="сменный",IF(ISERR(--'исходный '!P35),'исходный '!P35,IF('исходный '!P35=1,"",MIN('исходный '!P35,ROUND('исходный '!P35*(INDEX('норма часов'!$A$12:$K$31,MATCH(TEXT((финальный!$M$10),"ММММ"),'норма часов'!$A$12:$A$31,0),5))/('исходный '!$AR35-SUMIF('исходный '!$D35:$AH35,1)),2)))),"")))</f>
        <v/>
      </c>
      <c r="Q39" s="169" t="str">
        <f>IF(VLOOKUP($B39,приказы!$B$11:$C$50,2,0)=7,IFERROR(IF(ISERR(--'исходный '!Q35),'исходный '!Q35,IF(OR(WEEKDAY(Q$10)=1,SUMPRODUCT(N(Q$10=праздники))&gt;0),"В",MIN(--'исходный '!Q35,7,IF(WEEKDAY(Q$9)=7,5,7)))),),IF(VLOOKUP($B39,приказы!$B$11:$C$50,2,0)=8,IFERROR(IF(ISERR(--'исходный '!Q35),'исходный '!Q35,IF(OR(AND(WEEKDAY(Q$10,2)&gt;5,SUMPRODUCT(N(Q$10=Перенос_С))=0),SUMPRODUCT((Q$10=праздники)+(Q$10=Перенос_На))&gt;0),"В",MIN(--'исходный '!Q35,8))),),IF(VLOOKUP($B39,приказы!$B$11:$C$50,2,0)="сменный",IF(ISERR(--'исходный '!Q35),'исходный '!Q35,IF('исходный '!Q35=1,"",MIN('исходный '!Q35,ROUND('исходный '!Q35*(INDEX('норма часов'!$A$12:$K$31,MATCH(TEXT((финальный!$M$10),"ММММ"),'норма часов'!$A$12:$A$31,0),5))/('исходный '!$AR35-SUMIF('исходный '!$D35:$AH35,1)),2)))),"")))</f>
        <v/>
      </c>
      <c r="R39" s="169" t="str">
        <f>IF(VLOOKUP($B39,приказы!$B$11:$C$50,2,0)=7,IFERROR(IF(ISERR(--'исходный '!R35),'исходный '!R35,IF(OR(WEEKDAY(R$10)=1,SUMPRODUCT(N(R$10=праздники))&gt;0),"В",MIN(--'исходный '!R35,7,IF(WEEKDAY(R$9)=7,5,7)))),),IF(VLOOKUP($B39,приказы!$B$11:$C$50,2,0)=8,IFERROR(IF(ISERR(--'исходный '!R35),'исходный '!R35,IF(OR(AND(WEEKDAY(R$10,2)&gt;5,SUMPRODUCT(N(R$10=Перенос_С))=0),SUMPRODUCT((R$10=праздники)+(R$10=Перенос_На))&gt;0),"В",MIN(--'исходный '!R35,8))),),IF(VLOOKUP($B39,приказы!$B$11:$C$50,2,0)="сменный",IF(ISERR(--'исходный '!R35),'исходный '!R35,IF('исходный '!R35=1,"",MIN('исходный '!R35,ROUND('исходный '!R35*(INDEX('норма часов'!$A$12:$K$31,MATCH(TEXT((финальный!$M$10),"ММММ"),'норма часов'!$A$12:$A$31,0),5))/('исходный '!$AR35-SUMIF('исходный '!$D35:$AH35,1)),2)))),"")))</f>
        <v/>
      </c>
      <c r="S39" s="169" t="str">
        <f>IF(VLOOKUP($B39,приказы!$B$11:$C$50,2,0)=7,IFERROR(IF(ISERR(--'исходный '!S35),'исходный '!S35,IF(OR(WEEKDAY(S$10)=1,SUMPRODUCT(N(S$10=праздники))&gt;0),"В",MIN(--'исходный '!S35,7,IF(WEEKDAY(S$9)=7,5,7)))),),IF(VLOOKUP($B39,приказы!$B$11:$C$50,2,0)=8,IFERROR(IF(ISERR(--'исходный '!S35),'исходный '!S35,IF(OR(AND(WEEKDAY(S$10,2)&gt;5,SUMPRODUCT(N(S$10=Перенос_С))=0),SUMPRODUCT((S$10=праздники)+(S$10=Перенос_На))&gt;0),"В",MIN(--'исходный '!S35,8))),),IF(VLOOKUP($B39,приказы!$B$11:$C$50,2,0)="сменный",IF(ISERR(--'исходный '!S35),'исходный '!S35,IF('исходный '!S35=1,"",MIN('исходный '!S35,ROUND('исходный '!S35*(INDEX('норма часов'!$A$12:$K$31,MATCH(TEXT((финальный!$M$10),"ММММ"),'норма часов'!$A$12:$A$31,0),5))/('исходный '!$AR35-SUMIF('исходный '!$D35:$AH35,1)),2)))),"")))</f>
        <v/>
      </c>
      <c r="T39" s="169" t="str">
        <f>IF(VLOOKUP($B39,приказы!$B$11:$C$50,2,0)=7,IFERROR(IF(ISERR(--'исходный '!T35),'исходный '!T35,IF(OR(WEEKDAY(T$10)=1,SUMPRODUCT(N(T$10=праздники))&gt;0),"В",MIN(--'исходный '!T35,7,IF(WEEKDAY(T$9)=7,5,7)))),),IF(VLOOKUP($B39,приказы!$B$11:$C$50,2,0)=8,IFERROR(IF(ISERR(--'исходный '!T35),'исходный '!T35,IF(OR(AND(WEEKDAY(T$10,2)&gt;5,SUMPRODUCT(N(T$10=Перенос_С))=0),SUMPRODUCT((T$10=праздники)+(T$10=Перенос_На))&gt;0),"В",MIN(--'исходный '!T35,8))),),IF(VLOOKUP($B39,приказы!$B$11:$C$50,2,0)="сменный",IF(ISERR(--'исходный '!T35),'исходный '!T35,IF('исходный '!T35=1,"",MIN('исходный '!T35,ROUND('исходный '!T35*(INDEX('норма часов'!$A$12:$K$31,MATCH(TEXT((финальный!$M$10),"ММММ"),'норма часов'!$A$12:$A$31,0),5))/('исходный '!$AR35-SUMIF('исходный '!$D35:$AH35,1)),2)))),"")))</f>
        <v/>
      </c>
      <c r="U39" s="169" t="str">
        <f>IF(VLOOKUP($B39,приказы!$B$11:$C$50,2,0)=7,IFERROR(IF(ISERR(--'исходный '!U35),'исходный '!U35,IF(OR(WEEKDAY(U$10)=1,SUMPRODUCT(N(U$10=праздники))&gt;0),"В",MIN(--'исходный '!U35,7,IF(WEEKDAY(U$9)=7,5,7)))),),IF(VLOOKUP($B39,приказы!$B$11:$C$50,2,0)=8,IFERROR(IF(ISERR(--'исходный '!U35),'исходный '!U35,IF(OR(AND(WEEKDAY(U$10,2)&gt;5,SUMPRODUCT(N(U$10=Перенос_С))=0),SUMPRODUCT((U$10=праздники)+(U$10=Перенос_На))&gt;0),"В",MIN(--'исходный '!U35,8))),),IF(VLOOKUP($B39,приказы!$B$11:$C$50,2,0)="сменный",IF(ISERR(--'исходный '!U35),'исходный '!U35,IF('исходный '!U35=1,"",MIN('исходный '!U35,ROUND('исходный '!U35*(INDEX('норма часов'!$A$12:$K$31,MATCH(TEXT((финальный!$M$10),"ММММ"),'норма часов'!$A$12:$A$31,0),5))/('исходный '!$AR35-SUMIF('исходный '!$D35:$AH35,1)),2)))),"")))</f>
        <v/>
      </c>
      <c r="V39" s="169" t="str">
        <f>IF(VLOOKUP($B39,приказы!$B$11:$C$50,2,0)=7,IFERROR(IF(ISERR(--'исходный '!V35),'исходный '!V35,IF(OR(WEEKDAY(V$10)=1,SUMPRODUCT(N(V$10=праздники))&gt;0),"В",MIN(--'исходный '!V35,7,IF(WEEKDAY(V$9)=7,5,7)))),),IF(VLOOKUP($B39,приказы!$B$11:$C$50,2,0)=8,IFERROR(IF(ISERR(--'исходный '!V35),'исходный '!V35,IF(OR(AND(WEEKDAY(V$10,2)&gt;5,SUMPRODUCT(N(V$10=Перенос_С))=0),SUMPRODUCT((V$10=праздники)+(V$10=Перенос_На))&gt;0),"В",MIN(--'исходный '!V35,8))),),IF(VLOOKUP($B39,приказы!$B$11:$C$50,2,0)="сменный",IF(ISERR(--'исходный '!V35),'исходный '!V35,IF('исходный '!V35=1,"",MIN('исходный '!V35,ROUND('исходный '!V35*(INDEX('норма часов'!$A$12:$K$31,MATCH(TEXT((финальный!$M$10),"ММММ"),'норма часов'!$A$12:$A$31,0),5))/('исходный '!$AR35-SUMIF('исходный '!$D35:$AH35,1)),2)))),"")))</f>
        <v/>
      </c>
      <c r="W39" s="169" t="str">
        <f>IF(VLOOKUP($B39,приказы!$B$11:$C$50,2,0)=7,IFERROR(IF(ISERR(--'исходный '!W35),'исходный '!W35,IF(OR(WEEKDAY(W$10)=1,SUMPRODUCT(N(W$10=праздники))&gt;0),"В",MIN(--'исходный '!W35,7,IF(WEEKDAY(W$9)=7,5,7)))),),IF(VLOOKUP($B39,приказы!$B$11:$C$50,2,0)=8,IFERROR(IF(ISERR(--'исходный '!W35),'исходный '!W35,IF(OR(AND(WEEKDAY(W$10,2)&gt;5,SUMPRODUCT(N(W$10=Перенос_С))=0),SUMPRODUCT((W$10=праздники)+(W$10=Перенос_На))&gt;0),"В",MIN(--'исходный '!W35,8))),),IF(VLOOKUP($B39,приказы!$B$11:$C$50,2,0)="сменный",IF(ISERR(--'исходный '!W35),'исходный '!W35,IF('исходный '!W35=1,"",MIN('исходный '!W35,ROUND('исходный '!W35*(INDEX('норма часов'!$A$12:$K$31,MATCH(TEXT((финальный!$M$10),"ММММ"),'норма часов'!$A$12:$A$31,0),5))/('исходный '!$AR35-SUMIF('исходный '!$D35:$AH35,1)),2)))),"")))</f>
        <v/>
      </c>
      <c r="X39" s="169" t="str">
        <f>IF(VLOOKUP($B39,приказы!$B$11:$C$50,2,0)=7,IFERROR(IF(ISERR(--'исходный '!X35),'исходный '!X35,IF(OR(WEEKDAY(X$10)=1,SUMPRODUCT(N(X$10=праздники))&gt;0),"В",MIN(--'исходный '!X35,7,IF(WEEKDAY(X$9)=7,5,7)))),),IF(VLOOKUP($B39,приказы!$B$11:$C$50,2,0)=8,IFERROR(IF(ISERR(--'исходный '!X35),'исходный '!X35,IF(OR(AND(WEEKDAY(X$10,2)&gt;5,SUMPRODUCT(N(X$10=Перенос_С))=0),SUMPRODUCT((X$10=праздники)+(X$10=Перенос_На))&gt;0),"В",MIN(--'исходный '!X35,8))),),IF(VLOOKUP($B39,приказы!$B$11:$C$50,2,0)="сменный",IF(ISERR(--'исходный '!X35),'исходный '!X35,IF('исходный '!X35=1,"",MIN('исходный '!X35,ROUND('исходный '!X35*(INDEX('норма часов'!$A$12:$K$31,MATCH(TEXT((финальный!$M$10),"ММММ"),'норма часов'!$A$12:$A$31,0),5))/('исходный '!$AR35-SUMIF('исходный '!$D35:$AH35,1)),2)))),"")))</f>
        <v/>
      </c>
      <c r="Y39" s="169" t="str">
        <f>IF(VLOOKUP($B39,приказы!$B$11:$C$50,2,0)=7,IFERROR(IF(ISERR(--'исходный '!Y35),'исходный '!Y35,IF(OR(WEEKDAY(Y$10)=1,SUMPRODUCT(N(Y$10=праздники))&gt;0),"В",MIN(--'исходный '!Y35,7,IF(WEEKDAY(Y$9)=7,5,7)))),),IF(VLOOKUP($B39,приказы!$B$11:$C$50,2,0)=8,IFERROR(IF(ISERR(--'исходный '!Y35),'исходный '!Y35,IF(OR(AND(WEEKDAY(Y$10,2)&gt;5,SUMPRODUCT(N(Y$10=Перенос_С))=0),SUMPRODUCT((Y$10=праздники)+(Y$10=Перенос_На))&gt;0),"В",MIN(--'исходный '!Y35,8))),),IF(VLOOKUP($B39,приказы!$B$11:$C$50,2,0)="сменный",IF(ISERR(--'исходный '!Y35),'исходный '!Y35,IF('исходный '!Y35=1,"",MIN('исходный '!Y35,ROUND('исходный '!Y35*(INDEX('норма часов'!$A$12:$K$31,MATCH(TEXT((финальный!$M$10),"ММММ"),'норма часов'!$A$12:$A$31,0),5))/('исходный '!$AR35-SUMIF('исходный '!$D35:$AH35,1)),2)))),"")))</f>
        <v/>
      </c>
      <c r="Z39" s="169" t="str">
        <f>IF(VLOOKUP($B39,приказы!$B$11:$C$50,2,0)=7,IFERROR(IF(ISERR(--'исходный '!Z35),'исходный '!Z35,IF(OR(WEEKDAY(Z$10)=1,SUMPRODUCT(N(Z$10=праздники))&gt;0),"В",MIN(--'исходный '!Z35,7,IF(WEEKDAY(Z$9)=7,5,7)))),),IF(VLOOKUP($B39,приказы!$B$11:$C$50,2,0)=8,IFERROR(IF(ISERR(--'исходный '!Z35),'исходный '!Z35,IF(OR(AND(WEEKDAY(Z$10,2)&gt;5,SUMPRODUCT(N(Z$10=Перенос_С))=0),SUMPRODUCT((Z$10=праздники)+(Z$10=Перенос_На))&gt;0),"В",MIN(--'исходный '!Z35,8))),),IF(VLOOKUP($B39,приказы!$B$11:$C$50,2,0)="сменный",IF(ISERR(--'исходный '!Z35),'исходный '!Z35,IF('исходный '!Z35=1,"",MIN('исходный '!Z35,ROUND('исходный '!Z35*(INDEX('норма часов'!$A$12:$K$31,MATCH(TEXT((финальный!$M$10),"ММММ"),'норма часов'!$A$12:$A$31,0),5))/('исходный '!$AR35-SUMIF('исходный '!$D35:$AH35,1)),2)))),"")))</f>
        <v/>
      </c>
      <c r="AA39" s="169" t="str">
        <f>IF(VLOOKUP($B39,приказы!$B$11:$C$50,2,0)=7,IFERROR(IF(ISERR(--'исходный '!AA35),'исходный '!AA35,IF(OR(WEEKDAY(AA$10)=1,SUMPRODUCT(N(AA$10=праздники))&gt;0),"В",MIN(--'исходный '!AA35,7,IF(WEEKDAY(AA$9)=7,5,7)))),),IF(VLOOKUP($B39,приказы!$B$11:$C$50,2,0)=8,IFERROR(IF(ISERR(--'исходный '!AA35),'исходный '!AA35,IF(OR(AND(WEEKDAY(AA$10,2)&gt;5,SUMPRODUCT(N(AA$10=Перенос_С))=0),SUMPRODUCT((AA$10=праздники)+(AA$10=Перенос_На))&gt;0),"В",MIN(--'исходный '!AA35,8))),),IF(VLOOKUP($B39,приказы!$B$11:$C$50,2,0)="сменный",IF(ISERR(--'исходный '!AA35),'исходный '!AA35,IF('исходный '!AA35=1,"",MIN('исходный '!AA35,ROUND('исходный '!AA35*(INDEX('норма часов'!$A$12:$K$31,MATCH(TEXT((финальный!$M$10),"ММММ"),'норма часов'!$A$12:$A$31,0),5))/('исходный '!$AR35-SUMIF('исходный '!$D35:$AH35,1)),2)))),"")))</f>
        <v/>
      </c>
      <c r="AB39" s="169" t="str">
        <f>IF(VLOOKUP($B39,приказы!$B$11:$C$50,2,0)=7,IFERROR(IF(ISERR(--'исходный '!AB35),'исходный '!AB35,IF(OR(WEEKDAY(AB$10)=1,SUMPRODUCT(N(AB$10=праздники))&gt;0),"В",MIN(--'исходный '!AB35,7,IF(WEEKDAY(AB$9)=7,5,7)))),),IF(VLOOKUP($B39,приказы!$B$11:$C$50,2,0)=8,IFERROR(IF(ISERR(--'исходный '!AB35),'исходный '!AB35,IF(OR(AND(WEEKDAY(AB$10,2)&gt;5,SUMPRODUCT(N(AB$10=Перенос_С))=0),SUMPRODUCT((AB$10=праздники)+(AB$10=Перенос_На))&gt;0),"В",MIN(--'исходный '!AB35,8))),),IF(VLOOKUP($B39,приказы!$B$11:$C$50,2,0)="сменный",IF(ISERR(--'исходный '!AB35),'исходный '!AB35,IF('исходный '!AB35=1,"",MIN('исходный '!AB35,ROUND('исходный '!AB35*(INDEX('норма часов'!$A$12:$K$31,MATCH(TEXT((финальный!$M$10),"ММММ"),'норма часов'!$A$12:$A$31,0),5))/('исходный '!$AR35-SUMIF('исходный '!$D35:$AH35,1)),2)))),"")))</f>
        <v/>
      </c>
      <c r="AC39" s="169" t="str">
        <f>IF(VLOOKUP($B39,приказы!$B$11:$C$50,2,0)=7,IFERROR(IF(ISERR(--'исходный '!AC35),'исходный '!AC35,IF(OR(WEEKDAY(AC$10)=1,SUMPRODUCT(N(AC$10=праздники))&gt;0),"В",MIN(--'исходный '!AC35,7,IF(WEEKDAY(AC$9)=7,5,7)))),),IF(VLOOKUP($B39,приказы!$B$11:$C$50,2,0)=8,IFERROR(IF(ISERR(--'исходный '!AC35),'исходный '!AC35,IF(OR(AND(WEEKDAY(AC$10,2)&gt;5,SUMPRODUCT(N(AC$10=Перенос_С))=0),SUMPRODUCT((AC$10=праздники)+(AC$10=Перенос_На))&gt;0),"В",MIN(--'исходный '!AC35,8))),),IF(VLOOKUP($B39,приказы!$B$11:$C$50,2,0)="сменный",IF(ISERR(--'исходный '!AC35),'исходный '!AC35,IF('исходный '!AC35=1,"",MIN('исходный '!AC35,ROUND('исходный '!AC35*(INDEX('норма часов'!$A$12:$K$31,MATCH(TEXT((финальный!$M$10),"ММММ"),'норма часов'!$A$12:$A$31,0),5))/('исходный '!$AR35-SUMIF('исходный '!$D35:$AH35,1)),2)))),"")))</f>
        <v/>
      </c>
      <c r="AD39" s="169" t="str">
        <f>IF(VLOOKUP($B39,приказы!$B$11:$C$50,2,0)=7,IFERROR(IF(ISERR(--'исходный '!AD35),'исходный '!AD35,IF(OR(WEEKDAY(AD$10)=1,SUMPRODUCT(N(AD$10=праздники))&gt;0),"В",MIN(--'исходный '!AD35,7,IF(WEEKDAY(AD$9)=7,5,7)))),),IF(VLOOKUP($B39,приказы!$B$11:$C$50,2,0)=8,IFERROR(IF(ISERR(--'исходный '!AD35),'исходный '!AD35,IF(OR(AND(WEEKDAY(AD$10,2)&gt;5,SUMPRODUCT(N(AD$10=Перенос_С))=0),SUMPRODUCT((AD$10=праздники)+(AD$10=Перенос_На))&gt;0),"В",MIN(--'исходный '!AD35,8))),),IF(VLOOKUP($B39,приказы!$B$11:$C$50,2,0)="сменный",IF(ISERR(--'исходный '!AD35),'исходный '!AD35,IF('исходный '!AD35=1,"",MIN('исходный '!AD35,ROUND('исходный '!AD35*(INDEX('норма часов'!$A$12:$K$31,MATCH(TEXT((финальный!$M$10),"ММММ"),'норма часов'!$A$12:$A$31,0),5))/('исходный '!$AR35-SUMIF('исходный '!$D35:$AH35,1)),2)))),"")))</f>
        <v/>
      </c>
      <c r="AE39" s="169" t="str">
        <f>IF(VLOOKUP($B39,приказы!$B$11:$C$50,2,0)=7,IFERROR(IF(ISERR(--'исходный '!AE35),'исходный '!AE35,IF(OR(WEEKDAY(AE$10)=1,SUMPRODUCT(N(AE$10=праздники))&gt;0),"В",MIN(--'исходный '!AE35,7,IF(WEEKDAY(AE$9)=7,5,7)))),),IF(VLOOKUP($B39,приказы!$B$11:$C$50,2,0)=8,IFERROR(IF(ISERR(--'исходный '!AE35),'исходный '!AE35,IF(OR(AND(WEEKDAY(AE$10,2)&gt;5,SUMPRODUCT(N(AE$10=Перенос_С))=0),SUMPRODUCT((AE$10=праздники)+(AE$10=Перенос_На))&gt;0),"В",MIN(--'исходный '!AE35,8))),),IF(VLOOKUP($B39,приказы!$B$11:$C$50,2,0)="сменный",IF(ISERR(--'исходный '!AE35),'исходный '!AE35,IF('исходный '!AE35=1,"",MIN('исходный '!AE35,ROUND('исходный '!AE35*(INDEX('норма часов'!$A$12:$K$31,MATCH(TEXT((финальный!$M$10),"ММММ"),'норма часов'!$A$12:$A$31,0),5))/('исходный '!$AR35-SUMIF('исходный '!$D35:$AH35,1)),2)))),"")))</f>
        <v/>
      </c>
      <c r="AF39" s="169" t="str">
        <f>IF(VLOOKUP($B39,приказы!$B$11:$C$50,2,0)=7,IFERROR(IF(ISERR(--'исходный '!AF35),'исходный '!AF35,IF(OR(WEEKDAY(AF$10)=1,SUMPRODUCT(N(AF$10=праздники))&gt;0),"В",MIN(--'исходный '!AF35,7,IF(WEEKDAY(AF$9)=7,5,7)))),),IF(VLOOKUP($B39,приказы!$B$11:$C$50,2,0)=8,IFERROR(IF(ISERR(--'исходный '!AF35),'исходный '!AF35,IF(OR(AND(WEEKDAY(AF$10,2)&gt;5,SUMPRODUCT(N(AF$10=Перенос_С))=0),SUMPRODUCT((AF$10=праздники)+(AF$10=Перенос_На))&gt;0),"В",MIN(--'исходный '!AF35,8))),),IF(VLOOKUP($B39,приказы!$B$11:$C$50,2,0)="сменный",IF(ISERR(--'исходный '!AF35),'исходный '!AF35,IF('исходный '!AF35=1,"",MIN('исходный '!AF35,ROUND('исходный '!AF35*(INDEX('норма часов'!$A$12:$K$31,MATCH(TEXT((финальный!$M$10),"ММММ"),'норма часов'!$A$12:$A$31,0),5))/('исходный '!$AR35-SUMIF('исходный '!$D35:$AH35,1)),2)))),"")))</f>
        <v/>
      </c>
      <c r="AG39" s="169" t="str">
        <f>IF(VLOOKUP($B39,приказы!$B$11:$C$50,2,0)=7,IFERROR(IF(ISERR(--'исходный '!AG35),'исходный '!AG35,IF(OR(WEEKDAY(AG$10)=1,SUMPRODUCT(N(AG$10=праздники))&gt;0),"В",MIN(--'исходный '!AG35,7,IF(WEEKDAY(AG$9)=7,5,7)))),),IF(VLOOKUP($B39,приказы!$B$11:$C$50,2,0)=8,IFERROR(IF(ISERR(--'исходный '!AG35),'исходный '!AG35,IF(OR(AND(WEEKDAY(AG$10,2)&gt;5,SUMPRODUCT(N(AG$10=Перенос_С))=0),SUMPRODUCT((AG$10=праздники)+(AG$10=Перенос_На))&gt;0),"В",MIN(--'исходный '!AG35,8))),),IF(VLOOKUP($B39,приказы!$B$11:$C$50,2,0)="сменный",IF(ISERR(--'исходный '!AG35),'исходный '!AG35,IF('исходный '!AG35=1,"",MIN('исходный '!AG35,ROUND('исходный '!AG35*(INDEX('норма часов'!$A$12:$K$31,MATCH(TEXT((финальный!$M$10),"ММММ"),'норма часов'!$A$12:$A$31,0),5))/('исходный '!$AR35-SUMIF('исходный '!$D35:$AH35,1)),2)))),"")))</f>
        <v/>
      </c>
      <c r="AH39" s="105"/>
      <c r="AI39" s="78"/>
      <c r="AJ39" s="5"/>
      <c r="AK39" s="6"/>
      <c r="AL39" s="7"/>
      <c r="AM39" s="7"/>
      <c r="AN39" s="7"/>
      <c r="AO39" s="8"/>
      <c r="AP39" s="9"/>
      <c r="AQ39" s="5"/>
      <c r="AR39" s="150"/>
      <c r="AS39" s="9"/>
      <c r="AT39" s="8"/>
      <c r="AU39" s="8"/>
    </row>
  </sheetData>
  <mergeCells count="7">
    <mergeCell ref="AI32:AU32"/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9" priority="22">
      <formula>AND(INDIRECT("'приказы'!RC[8]",)&lt;&gt;"",ISTEXT(B11))</formula>
    </cfRule>
    <cfRule type="expression" dxfId="8" priority="26">
      <formula>AND(INDIRECT("'приказы'!RC[8]",)&lt;&gt;"",ISTEXT(D11)&lt;&gt;INDIRECT("'приказы'!RC[8]",))</formula>
    </cfRule>
    <cfRule type="expression" dxfId="7" priority="42">
      <formula>--INDIRECT("'исходный '!R[-3]C",)&gt;24</formula>
    </cfRule>
    <cfRule type="expression" dxfId="6" priority="43">
      <formula>IF(ISTEXT(D11),ISERR(SEARCH(D11,"ВАПРОБК")))</formula>
    </cfRule>
  </conditionalFormatting>
  <conditionalFormatting sqref="D10:AH22">
    <cfRule type="cellIs" dxfId="5" priority="20" operator="equal">
      <formula>"В"</formula>
    </cfRule>
  </conditionalFormatting>
  <conditionalFormatting sqref="D34:AH39">
    <cfRule type="expression" dxfId="24" priority="16">
      <formula>AND(INDIRECT("'приказы'!RC[8]",)&lt;&gt;"",ISTEXT(B34))</formula>
    </cfRule>
    <cfRule type="expression" dxfId="23" priority="17">
      <formula>AND(INDIRECT("'приказы'!RC[8]",)&lt;&gt;"",ISTEXT(D34)&lt;&gt;INDIRECT("'приказы'!RC[8]",))</formula>
    </cfRule>
    <cfRule type="expression" dxfId="22" priority="18">
      <formula>--INDIRECT("'исходный '!R[-3]C",)&gt;24</formula>
    </cfRule>
    <cfRule type="expression" dxfId="21" priority="19">
      <formula>IF(ISTEXT(D34),ISERR(SEARCH(D34,"ВАПРОБК")))</formula>
    </cfRule>
  </conditionalFormatting>
  <conditionalFormatting sqref="D33:AH39">
    <cfRule type="cellIs" dxfId="20" priority="15" operator="equal">
      <formula>"В"</formula>
    </cfRule>
  </conditionalFormatting>
  <conditionalFormatting sqref="M34:AG34">
    <cfRule type="expression" dxfId="19" priority="11">
      <formula>AND(INDIRECT("'приказы'!RC[8]",)&lt;&gt;"",ISTEXT(K34))</formula>
    </cfRule>
    <cfRule type="expression" dxfId="18" priority="12">
      <formula>AND(INDIRECT("'приказы'!RC[8]",)&lt;&gt;"",ISTEXT(M34)&lt;&gt;INDIRECT("'приказы'!RC[8]",))</formula>
    </cfRule>
    <cfRule type="expression" dxfId="17" priority="13">
      <formula>--INDIRECT("'исходный '!R[-3]C",)&gt;24</formula>
    </cfRule>
    <cfRule type="expression" dxfId="16" priority="14">
      <formula>IF(ISTEXT(M34),ISERR(SEARCH(M34,"ВАПРОБК")))</formula>
    </cfRule>
  </conditionalFormatting>
  <conditionalFormatting sqref="M34:AG34">
    <cfRule type="cellIs" dxfId="15" priority="10" operator="equal">
      <formula>"В"</formula>
    </cfRule>
  </conditionalFormatting>
  <conditionalFormatting sqref="F34:J34">
    <cfRule type="expression" dxfId="14" priority="6">
      <formula>AND(INDIRECT("'приказы'!RC[8]",)&lt;&gt;"",ISTEXT(D34))</formula>
    </cfRule>
    <cfRule type="expression" dxfId="13" priority="7">
      <formula>AND(INDIRECT("'приказы'!RC[8]",)&lt;&gt;"",ISTEXT(F34)&lt;&gt;INDIRECT("'приказы'!RC[8]",))</formula>
    </cfRule>
    <cfRule type="expression" dxfId="12" priority="8">
      <formula>--INDIRECT("'исходный '!R[-3]C",)&gt;24</formula>
    </cfRule>
    <cfRule type="expression" dxfId="11" priority="9">
      <formula>IF(ISTEXT(F34),ISERR(SEARCH(F34,"ВАПРОБК")))</formula>
    </cfRule>
  </conditionalFormatting>
  <conditionalFormatting sqref="F34:J34">
    <cfRule type="cellIs" dxfId="10" priority="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29"/>
  <sheetViews>
    <sheetView workbookViewId="0"/>
  </sheetViews>
  <sheetFormatPr defaultRowHeight="12.75" x14ac:dyDescent="0.2"/>
  <cols>
    <col min="1" max="1" width="6.140625" customWidth="1"/>
    <col min="2" max="2" width="15.7109375" customWidth="1"/>
    <col min="3" max="3" width="16" customWidth="1"/>
  </cols>
  <sheetData>
    <row r="1" spans="1:8" x14ac:dyDescent="0.2">
      <c r="D1" s="103"/>
      <c r="E1" s="103"/>
      <c r="F1" s="103"/>
      <c r="G1" s="103"/>
      <c r="H1" s="103"/>
    </row>
    <row r="2" spans="1:8" x14ac:dyDescent="0.2">
      <c r="D2" s="103"/>
      <c r="E2" s="103"/>
      <c r="F2" s="103"/>
      <c r="G2" s="103"/>
      <c r="H2" s="103"/>
    </row>
    <row r="3" spans="1:8" x14ac:dyDescent="0.2">
      <c r="D3" s="98"/>
    </row>
    <row r="4" spans="1:8" x14ac:dyDescent="0.2">
      <c r="D4" s="103"/>
      <c r="E4" s="103"/>
    </row>
    <row r="8" spans="1:8" x14ac:dyDescent="0.2">
      <c r="A8" s="208"/>
      <c r="B8" s="208"/>
      <c r="C8" s="208"/>
      <c r="D8" s="208"/>
      <c r="E8" s="208"/>
      <c r="F8" s="208"/>
      <c r="G8" s="208"/>
      <c r="H8" s="208"/>
    </row>
    <row r="10" spans="1:8" x14ac:dyDescent="0.2">
      <c r="A10" s="209"/>
      <c r="B10" s="209"/>
      <c r="C10" s="209"/>
      <c r="D10" s="209"/>
      <c r="E10" s="209"/>
      <c r="F10" s="209"/>
      <c r="G10" s="209"/>
      <c r="H10" s="209"/>
    </row>
    <row r="12" spans="1:8" x14ac:dyDescent="0.2">
      <c r="A12" s="99"/>
      <c r="B12" s="100"/>
      <c r="C12" s="99"/>
      <c r="D12" s="101"/>
      <c r="E12" s="101"/>
      <c r="F12" s="101"/>
      <c r="G12" s="101"/>
      <c r="H12" s="101"/>
    </row>
    <row r="13" spans="1:8" x14ac:dyDescent="0.2">
      <c r="A13" s="52"/>
      <c r="B13" s="52"/>
      <c r="C13" s="52"/>
      <c r="D13" s="102"/>
      <c r="E13" s="52"/>
      <c r="F13" s="104"/>
      <c r="G13" s="52"/>
      <c r="H13" s="52"/>
    </row>
    <row r="14" spans="1:8" x14ac:dyDescent="0.2">
      <c r="A14" s="52"/>
      <c r="B14" s="52"/>
      <c r="C14" s="52"/>
      <c r="D14" s="102"/>
      <c r="E14" s="52"/>
      <c r="F14" s="104"/>
      <c r="G14" s="52"/>
      <c r="H14" s="52"/>
    </row>
    <row r="15" spans="1:8" x14ac:dyDescent="0.2">
      <c r="A15" s="52"/>
      <c r="B15" s="52"/>
      <c r="C15" s="52"/>
      <c r="D15" s="102"/>
      <c r="E15" s="52"/>
      <c r="F15" s="104"/>
      <c r="G15" s="52"/>
      <c r="H15" s="52"/>
    </row>
    <row r="16" spans="1:8" x14ac:dyDescent="0.2">
      <c r="A16" s="52"/>
      <c r="B16" s="52"/>
      <c r="C16" s="52"/>
      <c r="D16" s="102"/>
      <c r="E16" s="52"/>
      <c r="F16" s="104"/>
      <c r="G16" s="52"/>
      <c r="H16" s="52"/>
    </row>
    <row r="17" spans="1:8" x14ac:dyDescent="0.2">
      <c r="A17" s="52"/>
      <c r="B17" s="52"/>
      <c r="C17" s="52"/>
      <c r="D17" s="102"/>
      <c r="E17" s="52"/>
      <c r="F17" s="104"/>
      <c r="G17" s="52"/>
      <c r="H17" s="52"/>
    </row>
    <row r="18" spans="1:8" x14ac:dyDescent="0.2">
      <c r="A18" s="52"/>
      <c r="B18" s="52"/>
      <c r="C18" s="52"/>
      <c r="D18" s="102"/>
      <c r="E18" s="52"/>
      <c r="F18" s="104"/>
      <c r="G18" s="52"/>
      <c r="H18" s="52"/>
    </row>
    <row r="19" spans="1:8" x14ac:dyDescent="0.2">
      <c r="A19" s="52"/>
      <c r="B19" s="52"/>
      <c r="C19" s="52"/>
      <c r="D19" s="102"/>
      <c r="E19" s="52"/>
      <c r="F19" s="104"/>
      <c r="G19" s="52"/>
      <c r="H19" s="52"/>
    </row>
    <row r="20" spans="1:8" x14ac:dyDescent="0.2">
      <c r="A20" s="52"/>
      <c r="B20" s="52"/>
      <c r="C20" s="52"/>
      <c r="D20" s="102"/>
      <c r="E20" s="52"/>
      <c r="F20" s="104"/>
      <c r="G20" s="52"/>
      <c r="H20" s="52"/>
    </row>
    <row r="21" spans="1:8" x14ac:dyDescent="0.2">
      <c r="A21" s="52"/>
      <c r="B21" s="52"/>
      <c r="C21" s="52"/>
      <c r="D21" s="102"/>
      <c r="E21" s="52"/>
      <c r="F21" s="104"/>
      <c r="G21" s="52"/>
      <c r="H21" s="52"/>
    </row>
    <row r="22" spans="1:8" x14ac:dyDescent="0.2">
      <c r="A22" s="52"/>
      <c r="B22" s="52"/>
      <c r="C22" s="52"/>
      <c r="D22" s="102"/>
      <c r="E22" s="52"/>
      <c r="F22" s="104"/>
      <c r="G22" s="52"/>
      <c r="H22" s="52"/>
    </row>
    <row r="23" spans="1:8" x14ac:dyDescent="0.2">
      <c r="A23" s="52"/>
      <c r="B23" s="52"/>
      <c r="C23" s="52"/>
      <c r="D23" s="102"/>
      <c r="E23" s="52"/>
      <c r="F23" s="104"/>
      <c r="G23" s="52"/>
      <c r="H23" s="52"/>
    </row>
    <row r="24" spans="1:8" x14ac:dyDescent="0.2">
      <c r="A24" s="52"/>
      <c r="B24" s="52"/>
      <c r="C24" s="52"/>
      <c r="D24" s="102"/>
      <c r="E24" s="52"/>
      <c r="F24" s="104"/>
      <c r="G24" s="52"/>
      <c r="H24" s="52"/>
    </row>
    <row r="25" spans="1:8" x14ac:dyDescent="0.2">
      <c r="A25" s="52"/>
      <c r="B25" s="52"/>
      <c r="C25" s="52"/>
      <c r="D25" s="52"/>
      <c r="E25" s="52"/>
      <c r="F25" s="52"/>
      <c r="G25" s="52"/>
      <c r="H25" s="52"/>
    </row>
    <row r="26" spans="1:8" x14ac:dyDescent="0.2">
      <c r="A26" s="52"/>
      <c r="B26" s="52"/>
      <c r="C26" s="52"/>
      <c r="D26" s="52"/>
      <c r="E26" s="52"/>
      <c r="F26" s="52"/>
      <c r="G26" s="52"/>
      <c r="H26" s="52"/>
    </row>
    <row r="27" spans="1:8" x14ac:dyDescent="0.2">
      <c r="A27" s="52"/>
      <c r="B27" s="52"/>
      <c r="C27" s="52"/>
      <c r="D27" s="52"/>
      <c r="E27" s="52"/>
      <c r="F27" s="52"/>
      <c r="G27" s="52"/>
      <c r="H27" s="52"/>
    </row>
    <row r="29" spans="1:8" x14ac:dyDescent="0.2">
      <c r="B29" s="9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37"/>
  <sheetViews>
    <sheetView workbookViewId="0">
      <selection activeCell="E21" sqref="E21"/>
    </sheetView>
  </sheetViews>
  <sheetFormatPr defaultRowHeight="12.75" x14ac:dyDescent="0.2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 x14ac:dyDescent="0.2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 x14ac:dyDescent="0.2">
      <c r="A2" s="23">
        <v>43101</v>
      </c>
      <c r="B2" s="22"/>
      <c r="C2" s="23">
        <v>43168</v>
      </c>
      <c r="D2" s="18"/>
      <c r="E2" s="18"/>
      <c r="F2" s="15"/>
    </row>
    <row r="3" spans="1:6" x14ac:dyDescent="0.2">
      <c r="A3" s="23">
        <v>43102</v>
      </c>
      <c r="B3" s="22"/>
      <c r="C3" s="23">
        <v>43220</v>
      </c>
      <c r="D3" s="18"/>
      <c r="E3" s="18"/>
      <c r="F3" s="15"/>
    </row>
    <row r="4" spans="1:6" x14ac:dyDescent="0.2">
      <c r="A4" s="23">
        <v>43107</v>
      </c>
      <c r="B4" s="22"/>
      <c r="C4" s="23">
        <v>43228</v>
      </c>
      <c r="D4" s="18"/>
      <c r="E4" s="18"/>
      <c r="F4" s="15"/>
    </row>
    <row r="5" spans="1:6" x14ac:dyDescent="0.2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 x14ac:dyDescent="0.2">
      <c r="A6" s="23">
        <v>43180</v>
      </c>
      <c r="B6" s="22"/>
      <c r="C6" s="23"/>
      <c r="D6" s="18"/>
      <c r="E6" s="18"/>
      <c r="F6" s="15"/>
    </row>
    <row r="7" spans="1:6" x14ac:dyDescent="0.2">
      <c r="A7" s="23">
        <v>43181</v>
      </c>
      <c r="B7" s="22"/>
      <c r="C7" s="22"/>
      <c r="D7" s="18"/>
      <c r="E7" s="18"/>
      <c r="F7" s="15"/>
    </row>
    <row r="8" spans="1:6" x14ac:dyDescent="0.2">
      <c r="A8" s="23">
        <v>43182</v>
      </c>
      <c r="B8" s="22"/>
      <c r="C8" s="22"/>
      <c r="D8" s="18"/>
      <c r="E8" s="18"/>
      <c r="F8" s="15"/>
    </row>
    <row r="9" spans="1:6" x14ac:dyDescent="0.2">
      <c r="A9" s="23">
        <v>43221</v>
      </c>
      <c r="B9" s="22"/>
      <c r="C9" s="22"/>
      <c r="D9" s="18"/>
      <c r="E9" s="18"/>
      <c r="F9" s="15"/>
    </row>
    <row r="10" spans="1:6" x14ac:dyDescent="0.2">
      <c r="A10" s="23">
        <v>43227</v>
      </c>
      <c r="B10" s="22"/>
      <c r="C10" s="22"/>
      <c r="D10" s="18"/>
      <c r="E10" s="18"/>
      <c r="F10" s="15"/>
    </row>
    <row r="11" spans="1:6" x14ac:dyDescent="0.2">
      <c r="A11" s="23">
        <v>43229</v>
      </c>
      <c r="B11" s="22"/>
      <c r="C11" s="22"/>
      <c r="D11" s="18"/>
      <c r="E11" s="18"/>
      <c r="F11" s="15"/>
    </row>
    <row r="12" spans="1:6" x14ac:dyDescent="0.2">
      <c r="A12" s="23">
        <v>43287</v>
      </c>
      <c r="B12" s="22"/>
      <c r="C12" s="22"/>
      <c r="D12" s="18"/>
      <c r="E12" s="18"/>
      <c r="F12" s="15"/>
    </row>
    <row r="13" spans="1:6" x14ac:dyDescent="0.2">
      <c r="A13" s="23">
        <v>43333</v>
      </c>
      <c r="B13" s="22"/>
      <c r="C13" s="22"/>
      <c r="D13" s="18"/>
      <c r="E13" s="18"/>
      <c r="F13" s="15"/>
    </row>
    <row r="14" spans="1:6" x14ac:dyDescent="0.2">
      <c r="A14" s="23">
        <v>43342</v>
      </c>
      <c r="B14" s="22"/>
      <c r="C14" s="23"/>
      <c r="D14" s="18"/>
      <c r="E14" s="18"/>
      <c r="F14" s="15"/>
    </row>
    <row r="15" spans="1:6" x14ac:dyDescent="0.2">
      <c r="A15" s="23">
        <v>43435</v>
      </c>
      <c r="B15" s="22"/>
      <c r="C15" s="23">
        <v>43437</v>
      </c>
      <c r="D15" s="18"/>
      <c r="E15" s="18"/>
      <c r="F15" s="15"/>
    </row>
    <row r="16" spans="1:6" x14ac:dyDescent="0.2">
      <c r="A16" s="23">
        <v>43450</v>
      </c>
      <c r="B16" s="22"/>
      <c r="C16" s="23">
        <v>43452</v>
      </c>
      <c r="D16" s="18"/>
      <c r="E16" s="18"/>
      <c r="F16" s="15"/>
    </row>
    <row r="17" spans="1:6" x14ac:dyDescent="0.2">
      <c r="A17" s="23">
        <v>43451</v>
      </c>
      <c r="B17" s="22"/>
      <c r="C17" s="23">
        <v>43465</v>
      </c>
      <c r="D17" s="18"/>
      <c r="E17" s="18"/>
      <c r="F17" s="15"/>
    </row>
    <row r="18" spans="1:6" x14ac:dyDescent="0.2">
      <c r="A18" s="15"/>
      <c r="B18" s="15"/>
      <c r="C18" s="15"/>
      <c r="D18" s="18"/>
      <c r="E18" s="18"/>
      <c r="F18" s="15"/>
    </row>
    <row r="19" spans="1:6" x14ac:dyDescent="0.2">
      <c r="A19" s="15"/>
      <c r="B19" s="15"/>
      <c r="C19" s="15"/>
      <c r="D19" s="18"/>
      <c r="E19" s="18"/>
      <c r="F19" s="15"/>
    </row>
    <row r="20" spans="1:6" x14ac:dyDescent="0.2">
      <c r="A20" s="15"/>
      <c r="B20" s="15"/>
      <c r="C20" s="15"/>
      <c r="D20" s="18"/>
      <c r="E20" s="18"/>
      <c r="F20" s="15"/>
    </row>
    <row r="21" spans="1:6" x14ac:dyDescent="0.2">
      <c r="A21" s="15"/>
      <c r="B21" s="15"/>
      <c r="C21" s="15"/>
      <c r="D21" s="18"/>
      <c r="E21" s="18"/>
      <c r="F21" s="15"/>
    </row>
    <row r="22" spans="1:6" x14ac:dyDescent="0.2">
      <c r="A22" s="15"/>
      <c r="B22" s="15"/>
      <c r="C22" s="15"/>
      <c r="D22" s="18"/>
      <c r="E22" s="18"/>
      <c r="F22" s="15"/>
    </row>
    <row r="23" spans="1:6" x14ac:dyDescent="0.2">
      <c r="A23" s="15"/>
      <c r="B23" s="15"/>
      <c r="C23" s="15"/>
      <c r="D23" s="18"/>
      <c r="E23" s="18"/>
      <c r="F23" s="15"/>
    </row>
    <row r="24" spans="1:6" x14ac:dyDescent="0.2">
      <c r="A24" s="15"/>
      <c r="B24" s="15"/>
      <c r="C24" s="15"/>
      <c r="D24" s="18"/>
      <c r="E24" s="18"/>
      <c r="F24" s="15"/>
    </row>
    <row r="25" spans="1:6" x14ac:dyDescent="0.2">
      <c r="A25" s="15"/>
      <c r="B25" s="15"/>
      <c r="C25" s="15"/>
      <c r="D25" s="18"/>
      <c r="E25" s="18"/>
      <c r="F25" s="15"/>
    </row>
    <row r="26" spans="1:6" x14ac:dyDescent="0.2">
      <c r="A26" s="15"/>
      <c r="B26" s="15"/>
      <c r="C26" s="15"/>
      <c r="D26" s="18"/>
      <c r="E26" s="18"/>
      <c r="F26" s="15"/>
    </row>
    <row r="27" spans="1:6" x14ac:dyDescent="0.2">
      <c r="A27" s="15"/>
      <c r="B27" s="15"/>
      <c r="C27" s="15"/>
      <c r="D27" s="18"/>
      <c r="E27" s="18"/>
      <c r="F27" s="15"/>
    </row>
    <row r="28" spans="1:6" x14ac:dyDescent="0.2">
      <c r="A28" s="15"/>
      <c r="B28" s="15"/>
      <c r="C28" s="15"/>
      <c r="D28" s="18"/>
      <c r="E28" s="18"/>
      <c r="F28" s="15"/>
    </row>
    <row r="29" spans="1:6" x14ac:dyDescent="0.2">
      <c r="A29" s="15"/>
      <c r="B29" s="15"/>
      <c r="C29" s="15"/>
      <c r="D29" s="18"/>
      <c r="E29" s="18"/>
      <c r="F29" s="15"/>
    </row>
    <row r="30" spans="1:6" x14ac:dyDescent="0.2">
      <c r="A30" s="15"/>
      <c r="B30" s="15"/>
      <c r="C30" s="15"/>
      <c r="D30" s="18"/>
      <c r="E30" s="18"/>
      <c r="F30" s="15"/>
    </row>
    <row r="31" spans="1:6" x14ac:dyDescent="0.2">
      <c r="A31" s="15"/>
      <c r="B31" s="15"/>
      <c r="C31" s="15"/>
      <c r="D31" s="18"/>
      <c r="E31" s="18"/>
      <c r="F31" s="15"/>
    </row>
    <row r="32" spans="1:6" x14ac:dyDescent="0.2">
      <c r="A32" s="15"/>
      <c r="B32" s="15"/>
      <c r="C32" s="15"/>
      <c r="D32" s="18"/>
      <c r="E32" s="18"/>
      <c r="F32" s="15"/>
    </row>
    <row r="33" spans="1:6" x14ac:dyDescent="0.2">
      <c r="A33" s="15"/>
      <c r="B33" s="15"/>
      <c r="C33" s="15"/>
      <c r="D33" s="18"/>
      <c r="E33" s="18"/>
      <c r="F33" s="15"/>
    </row>
    <row r="34" spans="1:6" x14ac:dyDescent="0.2">
      <c r="A34" s="15"/>
      <c r="B34" s="15"/>
      <c r="C34" s="15"/>
      <c r="D34" s="18"/>
      <c r="E34" s="18"/>
      <c r="F34" s="15"/>
    </row>
    <row r="35" spans="1:6" x14ac:dyDescent="0.2">
      <c r="A35" s="15"/>
      <c r="B35" s="15"/>
      <c r="C35" s="15"/>
      <c r="D35" s="18"/>
      <c r="E35" s="18"/>
      <c r="F35" s="15"/>
    </row>
    <row r="36" spans="1:6" x14ac:dyDescent="0.2">
      <c r="A36" s="15"/>
      <c r="B36" s="15"/>
      <c r="C36" s="15"/>
      <c r="D36" s="18"/>
      <c r="E36" s="18"/>
      <c r="F36" s="15"/>
    </row>
    <row r="37" spans="1:6" x14ac:dyDescent="0.2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0:AO32"/>
  <sheetViews>
    <sheetView workbookViewId="0">
      <selection activeCell="C14" sqref="C14"/>
    </sheetView>
  </sheetViews>
  <sheetFormatPr defaultRowHeight="12.75" x14ac:dyDescent="0.2"/>
  <cols>
    <col min="2" max="2" width="18.5703125" customWidth="1"/>
    <col min="3" max="3" width="16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 x14ac:dyDescent="0.2">
      <c r="A10" s="37" t="s">
        <v>16</v>
      </c>
      <c r="B10" s="38" t="s">
        <v>1</v>
      </c>
      <c r="C10" s="39" t="s">
        <v>70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43344</v>
      </c>
      <c r="M10" s="44">
        <f>финальный!E10</f>
        <v>43345</v>
      </c>
      <c r="N10" s="44">
        <f>финальный!F10</f>
        <v>43346</v>
      </c>
      <c r="O10" s="44">
        <f>финальный!G10</f>
        <v>43347</v>
      </c>
      <c r="P10" s="44">
        <f>финальный!H10</f>
        <v>43348</v>
      </c>
      <c r="Q10" s="44">
        <f>финальный!I10</f>
        <v>43349</v>
      </c>
      <c r="R10" s="44">
        <f>финальный!J10</f>
        <v>43350</v>
      </c>
      <c r="S10" s="44">
        <f>финальный!K10</f>
        <v>43351</v>
      </c>
      <c r="T10" s="44">
        <f>финальный!L10</f>
        <v>43352</v>
      </c>
      <c r="U10" s="44">
        <f>финальный!M10</f>
        <v>43353</v>
      </c>
      <c r="V10" s="44">
        <f>финальный!N10</f>
        <v>43354</v>
      </c>
      <c r="W10" s="44">
        <f>финальный!O10</f>
        <v>43355</v>
      </c>
      <c r="X10" s="44">
        <f>финальный!P10</f>
        <v>43356</v>
      </c>
      <c r="Y10" s="44">
        <f>финальный!Q10</f>
        <v>43357</v>
      </c>
      <c r="Z10" s="44">
        <f>финальный!R10</f>
        <v>43358</v>
      </c>
      <c r="AA10" s="44">
        <f>финальный!S10</f>
        <v>43359</v>
      </c>
      <c r="AB10" s="44">
        <f>финальный!T10</f>
        <v>43360</v>
      </c>
      <c r="AC10" s="44">
        <f>финальный!U10</f>
        <v>43361</v>
      </c>
      <c r="AD10" s="44">
        <f>финальный!V10</f>
        <v>43362</v>
      </c>
      <c r="AE10" s="44">
        <f>финальный!W10</f>
        <v>43363</v>
      </c>
      <c r="AF10" s="44">
        <f>финальный!X10</f>
        <v>43364</v>
      </c>
      <c r="AG10" s="44">
        <f>финальный!Y10</f>
        <v>43365</v>
      </c>
      <c r="AH10" s="44">
        <f>финальный!Z10</f>
        <v>43366</v>
      </c>
      <c r="AI10" s="44">
        <f>финальный!AA10</f>
        <v>43367</v>
      </c>
      <c r="AJ10" s="44">
        <f>финальный!AB10</f>
        <v>43368</v>
      </c>
      <c r="AK10" s="44">
        <f>финальный!AC10</f>
        <v>43369</v>
      </c>
      <c r="AL10" s="44">
        <f>финальный!AD10</f>
        <v>43370</v>
      </c>
      <c r="AM10" s="44">
        <f>финальный!AE10</f>
        <v>43371</v>
      </c>
      <c r="AN10" s="44">
        <f>финальный!AF10</f>
        <v>43372</v>
      </c>
      <c r="AO10" s="44">
        <f>финальный!AG10</f>
        <v>43373</v>
      </c>
    </row>
    <row r="11" spans="1:41" x14ac:dyDescent="0.2">
      <c r="A11" s="45">
        <f>финальный!A11</f>
        <v>1</v>
      </c>
      <c r="B11" s="46" t="str">
        <f>финальный!B11</f>
        <v>Сидоров</v>
      </c>
      <c r="C11" s="52">
        <v>8</v>
      </c>
      <c r="D11" s="158">
        <v>43347</v>
      </c>
      <c r="E11" s="50"/>
      <c r="F11" s="50"/>
      <c r="G11" s="22"/>
      <c r="H11" s="50"/>
      <c r="I11" s="50"/>
      <c r="J11" s="50"/>
      <c r="L11" s="15" t="str">
        <f t="array" ref="L11">IFERROR(LOOKUP("яя",IF(--LEFTB($D11:$J11,10)&lt;=L$10,IF(--RIGHTB($D11:$J11,10)&gt;=L$10,{"К","К","О","Б","А","А","Д"},),)),"")</f>
        <v/>
      </c>
      <c r="M11" s="52" t="str">
        <f t="array" ref="M11">IFERROR(LOOKUP("яя",IF(--LEFTB($D11:$J11,10)&lt;=M$10,IF(--RIGHTB($D11:$J11,10)&gt;=M$10,{"К","К","О","Б","А","А","Д"},),)),"")</f>
        <v/>
      </c>
      <c r="N11" s="52" t="str">
        <f t="array" ref="N11">IFERROR(LOOKUP("яя",IF(--LEFTB($D11:$J11,10)&lt;=N$10,IF(--RIGHTB($D11:$J11,10)&gt;=N$10,{"К","К","О","Б","А","А","Д"},),)),"")</f>
        <v/>
      </c>
      <c r="O11" s="52" t="str">
        <f t="array" ref="O11">IFERROR(LOOKUP("яя",IF(--LEFTB($D11:$J11,10)&lt;=O$10,IF(--RIGHTB($D11:$J11,10)&gt;=O$10,{"К","К","О","Б","А","А","Д"},),)),"")</f>
        <v>К</v>
      </c>
      <c r="P11" s="52" t="str">
        <f t="array" ref="P11">IFERROR(LOOKUP("яя",IF(--LEFTB($D11:$J11,10)&lt;=P$10,IF(--RIGHTB($D11:$J11,10)&gt;=P$10,{"К","К","О","Б","А","А","Д"},),)),"")</f>
        <v/>
      </c>
      <c r="Q11" s="52" t="str">
        <f t="array" ref="Q11">IFERROR(LOOKUP("яя",IF(--LEFTB($D11:$J11,10)&lt;=Q$10,IF(--RIGHTB($D11:$J11,10)&gt;=Q$10,{"К","К","О","Б","А","А","Д"},),)),"")</f>
        <v/>
      </c>
      <c r="R11" s="52" t="str">
        <f t="array" ref="R11">IFERROR(LOOKUP("яя",IF(--LEFTB($D11:$J11,10)&lt;=R$10,IF(--RIGHTB($D11:$J11,10)&gt;=R$10,{"К","К","О","Б","А","А","Д"},),)),"")</f>
        <v/>
      </c>
      <c r="S11" s="52" t="str">
        <f t="array" ref="S11">IFERROR(LOOKUP("яя",IF(--LEFTB($D11:$J11,10)&lt;=S$10,IF(--RIGHTB($D11:$J11,10)&gt;=S$10,{"К","К","О","Б","А","А","Д"},),)),"")</f>
        <v/>
      </c>
      <c r="T11" s="52" t="str">
        <f t="array" ref="T11">IFERROR(LOOKUP("яя",IF(--LEFTB($D11:$J11,10)&lt;=T$10,IF(--RIGHTB($D11:$J11,10)&gt;=T$10,{"К","К","О","Б","А","А","Д"},),)),"")</f>
        <v/>
      </c>
      <c r="U11" s="52" t="str">
        <f t="array" ref="U11">IFERROR(LOOKUP("яя",IF(--LEFTB($D11:$J11,10)&lt;=U$10,IF(--RIGHTB($D11:$J11,10)&gt;=U$10,{"К","К","О","Б","А","А","Д"},),)),"")</f>
        <v/>
      </c>
      <c r="V11" s="52" t="str">
        <f t="array" ref="V11">IFERROR(LOOKUP("яя",IF(--LEFTB($D11:$J11,10)&lt;=V$10,IF(--RIGHTB($D11:$J11,10)&gt;=V$10,{"К","К","О","Б","А","А","Д"},),)),"")</f>
        <v/>
      </c>
      <c r="W11" s="52" t="str">
        <f t="array" ref="W11">IFERROR(LOOKUP("яя",IF(--LEFTB($D11:$J11,10)&lt;=W$10,IF(--RIGHTB($D11:$J11,10)&gt;=W$10,{"К","К","О","Б","А","А","Д"},),)),"")</f>
        <v/>
      </c>
      <c r="X11" s="52" t="str">
        <f t="array" ref="X11">IFERROR(LOOKUP("яя",IF(--LEFTB($D11:$J11,10)&lt;=X$10,IF(--RIGHTB($D11:$J11,10)&gt;=X$10,{"К","К","О","Б","А","А","Д"},),)),"")</f>
        <v/>
      </c>
      <c r="Y11" s="52" t="str">
        <f t="array" ref="Y11">IFERROR(LOOKUP("яя",IF(--LEFTB($D11:$J11,10)&lt;=Y$10,IF(--RIGHTB($D11:$J11,10)&gt;=Y$10,{"К","К","О","Б","А","А","Д"},),)),"")</f>
        <v/>
      </c>
      <c r="Z11" s="52" t="str">
        <f t="array" ref="Z11">IFERROR(LOOKUP("яя",IF(--LEFTB($D11:$J11,10)&lt;=Z$10,IF(--RIGHTB($D11:$J11,10)&gt;=Z$10,{"К","К","О","Б","А","А","Д"},),)),"")</f>
        <v/>
      </c>
      <c r="AA11" s="52" t="str">
        <f t="array" ref="AA11">IFERROR(LOOKUP("яя",IF(--LEFTB($D11:$J11,10)&lt;=AA$10,IF(--RIGHTB($D11:$J11,10)&gt;=AA$10,{"К","К","О","Б","А","А","Д"},),)),"")</f>
        <v/>
      </c>
      <c r="AB11" s="52" t="str">
        <f t="array" ref="AB11">IFERROR(LOOKUP("яя",IF(--LEFTB($D11:$J11,10)&lt;=AB$10,IF(--RIGHTB($D11:$J11,10)&gt;=AB$10,{"К","К","О","Б","А","А","Д"},),)),"")</f>
        <v/>
      </c>
      <c r="AC11" s="52" t="str">
        <f t="array" ref="AC11">IFERROR(LOOKUP("яя",IF(--LEFTB($D11:$J11,10)&lt;=AC$10,IF(--RIGHTB($D11:$J11,10)&gt;=AC$10,{"К","К","О","Б","А","А","Д"},),)),"")</f>
        <v/>
      </c>
      <c r="AD11" s="52" t="str">
        <f t="array" ref="AD11">IFERROR(LOOKUP("яя",IF(--LEFTB($D11:$J11,10)&lt;=AD$10,IF(--RIGHTB($D11:$J11,10)&gt;=AD$10,{"К","К","О","Б","А","А","Д"},),)),"")</f>
        <v/>
      </c>
      <c r="AE11" s="52" t="str">
        <f t="array" ref="AE11">IFERROR(LOOKUP("яя",IF(--LEFTB($D11:$J11,10)&lt;=AE$10,IF(--RIGHTB($D11:$J11,10)&gt;=AE$10,{"К","К","О","Б","А","А","Д"},),)),"")</f>
        <v/>
      </c>
      <c r="AF11" s="52" t="str">
        <f t="array" ref="AF11">IFERROR(LOOKUP("яя",IF(--LEFTB($D11:$J11,10)&lt;=AF$10,IF(--RIGHTB($D11:$J11,10)&gt;=AF$10,{"К","К","О","Б","А","А","Д"},),)),"")</f>
        <v/>
      </c>
      <c r="AG11" s="52" t="str">
        <f t="array" ref="AG11">IFERROR(LOOKUP("яя",IF(--LEFTB($D11:$J11,10)&lt;=AG$10,IF(--RIGHTB($D11:$J11,10)&gt;=AG$10,{"К","К","О","Б","А","А","Д"},),)),"")</f>
        <v/>
      </c>
      <c r="AH11" s="52" t="str">
        <f t="array" ref="AH11">IFERROR(LOOKUP("яя",IF(--LEFTB($D11:$J11,10)&lt;=AH$10,IF(--RIGHTB($D11:$J11,10)&gt;=AH$10,{"К","К","О","Б","А","А","Д"},),)),"")</f>
        <v/>
      </c>
      <c r="AI11" s="52" t="str">
        <f t="array" ref="AI11">IFERROR(LOOKUP("яя",IF(--LEFTB($D11:$J11,10)&lt;=AI$10,IF(--RIGHTB($D11:$J11,10)&gt;=AI$10,{"К","К","О","Б","А","А","Д"},),)),"")</f>
        <v/>
      </c>
      <c r="AJ11" s="52" t="str">
        <f t="array" ref="AJ11">IFERROR(LOOKUP("яя",IF(--LEFTB($D11:$J11,10)&lt;=AJ$10,IF(--RIGHTB($D11:$J11,10)&gt;=AJ$10,{"К","К","О","Б","А","А","Д"},),)),"")</f>
        <v/>
      </c>
      <c r="AK11" s="52" t="str">
        <f t="array" ref="AK11">IFERROR(LOOKUP("яя",IF(--LEFTB($D11:$J11,10)&lt;=AK$10,IF(--RIGHTB($D11:$J11,10)&gt;=AK$10,{"К","К","О","Б","А","А","Д"},),)),"")</f>
        <v/>
      </c>
      <c r="AL11" s="52" t="str">
        <f t="array" ref="AL11">IFERROR(LOOKUP("яя",IF(--LEFTB($D11:$J11,10)&lt;=AL$10,IF(--RIGHTB($D11:$J11,10)&gt;=AL$10,{"К","К","О","Б","А","А","Д"},),)),"")</f>
        <v/>
      </c>
      <c r="AM11" s="52" t="str">
        <f t="array" ref="AM11">IFERROR(LOOKUP("яя",IF(--LEFTB($D11:$J11,10)&lt;=AM$10,IF(--RIGHTB($D11:$J11,10)&gt;=AM$10,{"К","К","О","Б","А","А","Д"},),)),"")</f>
        <v/>
      </c>
      <c r="AN11" s="52" t="str">
        <f t="array" ref="AN11">IFERROR(LOOKUP("яя",IF(--LEFTB($D11:$J11,10)&lt;=AN$10,IF(--RIGHTB($D11:$J11,10)&gt;=AN$10,{"К","К","О","Б","А","А","Д"},),)),"")</f>
        <v/>
      </c>
      <c r="AO11" s="52" t="str">
        <f t="array" ref="AO11">IFERROR(LOOKUP("яя",IF(--LEFTB($D11:$J11,10)&lt;=AO$10,IF(--RIGHTB($D11:$J11,10)&gt;=AO$10,{"К","К","О","Б","А","А","Д"},),)),"")</f>
        <v/>
      </c>
    </row>
    <row r="12" spans="1:41" x14ac:dyDescent="0.2">
      <c r="A12" s="45">
        <f>финальный!A12</f>
        <v>2</v>
      </c>
      <c r="B12" s="46" t="str">
        <f>финальный!B12</f>
        <v>Путинов</v>
      </c>
      <c r="C12" s="52">
        <v>8</v>
      </c>
      <c r="D12" s="50"/>
      <c r="E12" s="22"/>
      <c r="F12" s="50"/>
      <c r="G12" s="158" t="s">
        <v>77</v>
      </c>
      <c r="H12" s="158"/>
      <c r="I12" s="50"/>
      <c r="J12" s="50"/>
      <c r="L12" s="52" t="str">
        <f t="array" ref="L12">IFERROR(LOOKUP("яя",IF(--LEFTB($D12:$J12,10)&lt;=L$10,IF(--RIGHTB($D12:$J12,10)&gt;=L$10,{"К","К","О","Б","А","А","Д"},),)),"")</f>
        <v/>
      </c>
      <c r="M12" s="52" t="str">
        <f t="array" ref="M12">IFERROR(LOOKUP("яя",IF(--LEFTB($D12:$J12,10)&lt;=M$10,IF(--RIGHTB($D12:$J12,10)&gt;=M$10,{"К","К","О","Б","А","А","Д"},),)),"")</f>
        <v/>
      </c>
      <c r="N12" s="52" t="str">
        <f t="array" ref="N12">IFERROR(LOOKUP("яя",IF(--LEFTB($D12:$J12,10)&lt;=N$10,IF(--RIGHTB($D12:$J12,10)&gt;=N$10,{"К","К","О","Б","А","А","Д"},),)),"")</f>
        <v/>
      </c>
      <c r="O12" s="52" t="str">
        <f t="array" ref="O12">IFERROR(LOOKUP("яя",IF(--LEFTB($D12:$J12,10)&lt;=O$10,IF(--RIGHTB($D12:$J12,10)&gt;=O$10,{"К","К","О","Б","А","А","Д"},),)),"")</f>
        <v/>
      </c>
      <c r="P12" s="52" t="str">
        <f t="array" ref="P12">IFERROR(LOOKUP("яя",IF(--LEFTB($D12:$J12,10)&lt;=P$10,IF(--RIGHTB($D12:$J12,10)&gt;=P$10,{"К","К","О","Б","А","А","Д"},),)),"")</f>
        <v/>
      </c>
      <c r="Q12" s="52" t="str">
        <f t="array" ref="Q12">IFERROR(LOOKUP("яя",IF(--LEFTB($D12:$J12,10)&lt;=Q$10,IF(--RIGHTB($D12:$J12,10)&gt;=Q$10,{"К","К","О","Б","А","А","Д"},),)),"")</f>
        <v/>
      </c>
      <c r="R12" s="52" t="str">
        <f t="array" ref="R12">IFERROR(LOOKUP("яя",IF(--LEFTB($D12:$J12,10)&lt;=R$10,IF(--RIGHTB($D12:$J12,10)&gt;=R$10,{"К","К","О","Б","А","А","Д"},),)),"")</f>
        <v/>
      </c>
      <c r="S12" s="52" t="str">
        <f t="array" ref="S12">IFERROR(LOOKUP("яя",IF(--LEFTB($D12:$J12,10)&lt;=S$10,IF(--RIGHTB($D12:$J12,10)&gt;=S$10,{"К","К","О","Б","А","А","Д"},),)),"")</f>
        <v/>
      </c>
      <c r="T12" s="52" t="str">
        <f t="array" ref="T12">IFERROR(LOOKUP("яя",IF(--LEFTB($D12:$J12,10)&lt;=T$10,IF(--RIGHTB($D12:$J12,10)&gt;=T$10,{"К","К","О","Б","А","А","Д"},),)),"")</f>
        <v/>
      </c>
      <c r="U12" s="52" t="str">
        <f t="array" ref="U12">IFERROR(LOOKUP("яя",IF(--LEFTB($D12:$J12,10)&lt;=U$10,IF(--RIGHTB($D12:$J12,10)&gt;=U$10,{"К","К","О","Б","А","А","Д"},),)),"")</f>
        <v>Б</v>
      </c>
      <c r="V12" s="52" t="str">
        <f t="array" ref="V12">IFERROR(LOOKUP("яя",IF(--LEFTB($D12:$J12,10)&lt;=V$10,IF(--RIGHTB($D12:$J12,10)&gt;=V$10,{"К","К","О","Б","А","А","Д"},),)),"")</f>
        <v>Б</v>
      </c>
      <c r="W12" s="52" t="str">
        <f t="array" ref="W12">IFERROR(LOOKUP("яя",IF(--LEFTB($D12:$J12,10)&lt;=W$10,IF(--RIGHTB($D12:$J12,10)&gt;=W$10,{"К","К","О","Б","А","А","Д"},),)),"")</f>
        <v>Б</v>
      </c>
      <c r="X12" s="52" t="str">
        <f t="array" ref="X12">IFERROR(LOOKUP("яя",IF(--LEFTB($D12:$J12,10)&lt;=X$10,IF(--RIGHTB($D12:$J12,10)&gt;=X$10,{"К","К","О","Б","А","А","Д"},),)),"")</f>
        <v/>
      </c>
      <c r="Y12" s="52" t="str">
        <f t="array" ref="Y12">IFERROR(LOOKUP("яя",IF(--LEFTB($D12:$J12,10)&lt;=Y$10,IF(--RIGHTB($D12:$J12,10)&gt;=Y$10,{"К","К","О","Б","А","А","Д"},),)),"")</f>
        <v/>
      </c>
      <c r="Z12" s="52" t="str">
        <f t="array" ref="Z12">IFERROR(LOOKUP("яя",IF(--LEFTB($D12:$J12,10)&lt;=Z$10,IF(--RIGHTB($D12:$J12,10)&gt;=Z$10,{"К","К","О","Б","А","А","Д"},),)),"")</f>
        <v/>
      </c>
      <c r="AA12" s="52" t="str">
        <f t="array" ref="AA12">IFERROR(LOOKUP("яя",IF(--LEFTB($D12:$J12,10)&lt;=AA$10,IF(--RIGHTB($D12:$J12,10)&gt;=AA$10,{"К","К","О","Б","А","А","Д"},),)),"")</f>
        <v/>
      </c>
      <c r="AB12" s="52" t="str">
        <f t="array" ref="AB12">IFERROR(LOOKUP("яя",IF(--LEFTB($D12:$J12,10)&lt;=AB$10,IF(--RIGHTB($D12:$J12,10)&gt;=AB$10,{"К","К","О","Б","А","А","Д"},),)),"")</f>
        <v/>
      </c>
      <c r="AC12" s="52" t="str">
        <f t="array" ref="AC12">IFERROR(LOOKUP("яя",IF(--LEFTB($D12:$J12,10)&lt;=AC$10,IF(--RIGHTB($D12:$J12,10)&gt;=AC$10,{"К","К","О","Б","А","А","Д"},),)),"")</f>
        <v/>
      </c>
      <c r="AD12" s="52" t="str">
        <f t="array" ref="AD12">IFERROR(LOOKUP("яя",IF(--LEFTB($D12:$J12,10)&lt;=AD$10,IF(--RIGHTB($D12:$J12,10)&gt;=AD$10,{"К","К","О","Б","А","А","Д"},),)),"")</f>
        <v/>
      </c>
      <c r="AE12" s="52" t="str">
        <f t="array" ref="AE12">IFERROR(LOOKUP("яя",IF(--LEFTB($D12:$J12,10)&lt;=AE$10,IF(--RIGHTB($D12:$J12,10)&gt;=AE$10,{"К","К","О","Б","А","А","Д"},),)),"")</f>
        <v/>
      </c>
      <c r="AF12" s="52" t="str">
        <f t="array" ref="AF12">IFERROR(LOOKUP("яя",IF(--LEFTB($D12:$J12,10)&lt;=AF$10,IF(--RIGHTB($D12:$J12,10)&gt;=AF$10,{"К","К","О","Б","А","А","Д"},),)),"")</f>
        <v/>
      </c>
      <c r="AG12" s="52" t="str">
        <f t="array" ref="AG12">IFERROR(LOOKUP("яя",IF(--LEFTB($D12:$J12,10)&lt;=AG$10,IF(--RIGHTB($D12:$J12,10)&gt;=AG$10,{"К","К","О","Б","А","А","Д"},),)),"")</f>
        <v/>
      </c>
      <c r="AH12" s="52" t="str">
        <f t="array" ref="AH12">IFERROR(LOOKUP("яя",IF(--LEFTB($D12:$J12,10)&lt;=AH$10,IF(--RIGHTB($D12:$J12,10)&gt;=AH$10,{"К","К","О","Б","А","А","Д"},),)),"")</f>
        <v/>
      </c>
      <c r="AI12" s="52" t="str">
        <f t="array" ref="AI12">IFERROR(LOOKUP("яя",IF(--LEFTB($D12:$J12,10)&lt;=AI$10,IF(--RIGHTB($D12:$J12,10)&gt;=AI$10,{"К","К","О","Б","А","А","Д"},),)),"")</f>
        <v/>
      </c>
      <c r="AJ12" s="52" t="str">
        <f t="array" ref="AJ12">IFERROR(LOOKUP("яя",IF(--LEFTB($D12:$J12,10)&lt;=AJ$10,IF(--RIGHTB($D12:$J12,10)&gt;=AJ$10,{"К","К","О","Б","А","А","Д"},),)),"")</f>
        <v/>
      </c>
      <c r="AK12" s="52" t="str">
        <f t="array" ref="AK12">IFERROR(LOOKUP("яя",IF(--LEFTB($D12:$J12,10)&lt;=AK$10,IF(--RIGHTB($D12:$J12,10)&gt;=AK$10,{"К","К","О","Б","А","А","Д"},),)),"")</f>
        <v/>
      </c>
      <c r="AL12" s="52" t="str">
        <f t="array" ref="AL12">IFERROR(LOOKUP("яя",IF(--LEFTB($D12:$J12,10)&lt;=AL$10,IF(--RIGHTB($D12:$J12,10)&gt;=AL$10,{"К","К","О","Б","А","А","Д"},),)),"")</f>
        <v/>
      </c>
      <c r="AM12" s="52" t="str">
        <f t="array" ref="AM12">IFERROR(LOOKUP("яя",IF(--LEFTB($D12:$J12,10)&lt;=AM$10,IF(--RIGHTB($D12:$J12,10)&gt;=AM$10,{"К","К","О","Б","А","А","Д"},),)),"")</f>
        <v/>
      </c>
      <c r="AN12" s="52" t="str">
        <f t="array" ref="AN12">IFERROR(LOOKUP("яя",IF(--LEFTB($D12:$J12,10)&lt;=AN$10,IF(--RIGHTB($D12:$J12,10)&gt;=AN$10,{"К","К","О","Б","А","А","Д"},),)),"")</f>
        <v/>
      </c>
      <c r="AO12" s="52" t="str">
        <f t="array" ref="AO12">IFERROR(LOOKUP("яя",IF(--LEFTB($D12:$J12,10)&lt;=AO$10,IF(--RIGHTB($D12:$J12,10)&gt;=AO$10,{"К","К","О","Б","А","А","Д"},),)),"")</f>
        <v/>
      </c>
    </row>
    <row r="13" spans="1:41" x14ac:dyDescent="0.2">
      <c r="A13" s="45">
        <f>финальный!A13</f>
        <v>3</v>
      </c>
      <c r="B13" s="46" t="str">
        <f>финальный!B13</f>
        <v>Хорошкин</v>
      </c>
      <c r="C13" s="52">
        <v>8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IFERROR(LOOKUP("яя",IF(--LEFTB($D13:$J13,10)&lt;=L$10,IF(--RIGHTB($D13:$J13,10)&gt;=L$10,{"К","К","О","Б","А","А","Д"},),)),"")</f>
        <v/>
      </c>
      <c r="M13" s="52" t="str">
        <f t="array" ref="M13">IFERROR(LOOKUP("яя",IF(--LEFTB($D13:$J13,10)&lt;=M$10,IF(--RIGHTB($D13:$J13,10)&gt;=M$10,{"К","К","О","Б","А","А","Д"},),)),"")</f>
        <v/>
      </c>
      <c r="N13" s="52" t="str">
        <f t="array" ref="N13">IFERROR(LOOKUP("яя",IF(--LEFTB($D13:$J13,10)&lt;=N$10,IF(--RIGHTB($D13:$J13,10)&gt;=N$10,{"К","К","О","Б","А","А","Д"},),)),"")</f>
        <v/>
      </c>
      <c r="O13" s="52" t="str">
        <f t="array" ref="O13">IFERROR(LOOKUP("яя",IF(--LEFTB($D13:$J13,10)&lt;=O$10,IF(--RIGHTB($D13:$J13,10)&gt;=O$10,{"К","К","О","Б","А","А","Д"},),)),"")</f>
        <v/>
      </c>
      <c r="P13" s="52" t="str">
        <f t="array" ref="P13">IFERROR(LOOKUP("яя",IF(--LEFTB($D13:$J13,10)&lt;=P$10,IF(--RIGHTB($D13:$J13,10)&gt;=P$10,{"К","К","О","Б","А","А","Д"},),)),"")</f>
        <v/>
      </c>
      <c r="Q13" s="52" t="str">
        <f t="array" ref="Q13">IFERROR(LOOKUP("яя",IF(--LEFTB($D13:$J13,10)&lt;=Q$10,IF(--RIGHTB($D13:$J13,10)&gt;=Q$10,{"К","К","О","Б","А","А","Д"},),)),"")</f>
        <v/>
      </c>
      <c r="R13" s="52" t="str">
        <f t="array" ref="R13">IFERROR(LOOKUP("яя",IF(--LEFTB($D13:$J13,10)&lt;=R$10,IF(--RIGHTB($D13:$J13,10)&gt;=R$10,{"К","К","О","Б","А","А","Д"},),)),"")</f>
        <v/>
      </c>
      <c r="S13" s="52" t="str">
        <f t="array" ref="S13">IFERROR(LOOKUP("яя",IF(--LEFTB($D13:$J13,10)&lt;=S$10,IF(--RIGHTB($D13:$J13,10)&gt;=S$10,{"К","К","О","Б","А","А","Д"},),)),"")</f>
        <v/>
      </c>
      <c r="T13" s="52" t="str">
        <f t="array" ref="T13">IFERROR(LOOKUP("яя",IF(--LEFTB($D13:$J13,10)&lt;=T$10,IF(--RIGHTB($D13:$J13,10)&gt;=T$10,{"К","К","О","Б","А","А","Д"},),)),"")</f>
        <v/>
      </c>
      <c r="U13" s="52" t="str">
        <f t="array" ref="U13">IFERROR(LOOKUP("яя",IF(--LEFTB($D13:$J13,10)&lt;=U$10,IF(--RIGHTB($D13:$J13,10)&gt;=U$10,{"К","К","О","Б","А","А","Д"},),)),"")</f>
        <v/>
      </c>
      <c r="V13" s="52" t="str">
        <f t="array" ref="V13">IFERROR(LOOKUP("яя",IF(--LEFTB($D13:$J13,10)&lt;=V$10,IF(--RIGHTB($D13:$J13,10)&gt;=V$10,{"К","К","О","Б","А","А","Д"},),)),"")</f>
        <v/>
      </c>
      <c r="W13" s="52" t="str">
        <f t="array" ref="W13">IFERROR(LOOKUP("яя",IF(--LEFTB($D13:$J13,10)&lt;=W$10,IF(--RIGHTB($D13:$J13,10)&gt;=W$10,{"К","К","О","Б","А","А","Д"},),)),"")</f>
        <v/>
      </c>
      <c r="X13" s="52" t="str">
        <f t="array" ref="X13">IFERROR(LOOKUP("яя",IF(--LEFTB($D13:$J13,10)&lt;=X$10,IF(--RIGHTB($D13:$J13,10)&gt;=X$10,{"К","К","О","Б","А","А","Д"},),)),"")</f>
        <v/>
      </c>
      <c r="Y13" s="52" t="str">
        <f t="array" ref="Y13">IFERROR(LOOKUP("яя",IF(--LEFTB($D13:$J13,10)&lt;=Y$10,IF(--RIGHTB($D13:$J13,10)&gt;=Y$10,{"К","К","О","Б","А","А","Д"},),)),"")</f>
        <v/>
      </c>
      <c r="Z13" s="52" t="str">
        <f t="array" ref="Z13">IFERROR(LOOKUP("яя",IF(--LEFTB($D13:$J13,10)&lt;=Z$10,IF(--RIGHTB($D13:$J13,10)&gt;=Z$10,{"К","К","О","Б","А","А","Д"},),)),"")</f>
        <v/>
      </c>
      <c r="AA13" s="52" t="str">
        <f t="array" ref="AA13">IFERROR(LOOKUP("яя",IF(--LEFTB($D13:$J13,10)&lt;=AA$10,IF(--RIGHTB($D13:$J13,10)&gt;=AA$10,{"К","К","О","Б","А","А","Д"},),)),"")</f>
        <v/>
      </c>
      <c r="AB13" s="52" t="str">
        <f t="array" ref="AB13">IFERROR(LOOKUP("яя",IF(--LEFTB($D13:$J13,10)&lt;=AB$10,IF(--RIGHTB($D13:$J13,10)&gt;=AB$10,{"К","К","О","Б","А","А","Д"},),)),"")</f>
        <v/>
      </c>
      <c r="AC13" s="52" t="str">
        <f t="array" ref="AC13">IFERROR(LOOKUP("яя",IF(--LEFTB($D13:$J13,10)&lt;=AC$10,IF(--RIGHTB($D13:$J13,10)&gt;=AC$10,{"К","К","О","Б","А","А","Д"},),)),"")</f>
        <v/>
      </c>
      <c r="AD13" s="52" t="str">
        <f t="array" ref="AD13">IFERROR(LOOKUP("яя",IF(--LEFTB($D13:$J13,10)&lt;=AD$10,IF(--RIGHTB($D13:$J13,10)&gt;=AD$10,{"К","К","О","Б","А","А","Д"},),)),"")</f>
        <v/>
      </c>
      <c r="AE13" s="52" t="str">
        <f t="array" ref="AE13">IFERROR(LOOKUP("яя",IF(--LEFTB($D13:$J13,10)&lt;=AE$10,IF(--RIGHTB($D13:$J13,10)&gt;=AE$10,{"К","К","О","Б","А","А","Д"},),)),"")</f>
        <v/>
      </c>
      <c r="AF13" s="52" t="str">
        <f t="array" ref="AF13">IFERROR(LOOKUP("яя",IF(--LEFTB($D13:$J13,10)&lt;=AF$10,IF(--RIGHTB($D13:$J13,10)&gt;=AF$10,{"К","К","О","Б","А","А","Д"},),)),"")</f>
        <v/>
      </c>
      <c r="AG13" s="52" t="str">
        <f t="array" ref="AG13">IFERROR(LOOKUP("яя",IF(--LEFTB($D13:$J13,10)&lt;=AG$10,IF(--RIGHTB($D13:$J13,10)&gt;=AG$10,{"К","К","О","Б","А","А","Д"},),)),"")</f>
        <v/>
      </c>
      <c r="AH13" s="52" t="str">
        <f t="array" ref="AH13">IFERROR(LOOKUP("яя",IF(--LEFTB($D13:$J13,10)&lt;=AH$10,IF(--RIGHTB($D13:$J13,10)&gt;=AH$10,{"К","К","О","Б","А","А","Д"},),)),"")</f>
        <v/>
      </c>
      <c r="AI13" s="52" t="str">
        <f t="array" ref="AI13">IFERROR(LOOKUP("яя",IF(--LEFTB($D13:$J13,10)&lt;=AI$10,IF(--RIGHTB($D13:$J13,10)&gt;=AI$10,{"К","К","О","Б","А","А","Д"},),)),"")</f>
        <v/>
      </c>
      <c r="AJ13" s="52" t="str">
        <f t="array" ref="AJ13">IFERROR(LOOKUP("яя",IF(--LEFTB($D13:$J13,10)&lt;=AJ$10,IF(--RIGHTB($D13:$J13,10)&gt;=AJ$10,{"К","К","О","Б","А","А","Д"},),)),"")</f>
        <v/>
      </c>
      <c r="AK13" s="52" t="str">
        <f t="array" ref="AK13">IFERROR(LOOKUP("яя",IF(--LEFTB($D13:$J13,10)&lt;=AK$10,IF(--RIGHTB($D13:$J13,10)&gt;=AK$10,{"К","К","О","Б","А","А","Д"},),)),"")</f>
        <v/>
      </c>
      <c r="AL13" s="52" t="str">
        <f t="array" ref="AL13">IFERROR(LOOKUP("яя",IF(--LEFTB($D13:$J13,10)&lt;=AL$10,IF(--RIGHTB($D13:$J13,10)&gt;=AL$10,{"К","К","О","Б","А","А","Д"},),)),"")</f>
        <v/>
      </c>
      <c r="AM13" s="52" t="str">
        <f t="array" ref="AM13">IFERROR(LOOKUP("яя",IF(--LEFTB($D13:$J13,10)&lt;=AM$10,IF(--RIGHTB($D13:$J13,10)&gt;=AM$10,{"К","К","О","Б","А","А","Д"},),)),"")</f>
        <v/>
      </c>
      <c r="AN13" s="52" t="str">
        <f t="array" ref="AN13">IFERROR(LOOKUP("яя",IF(--LEFTB($D13:$J13,10)&lt;=AN$10,IF(--RIGHTB($D13:$J13,10)&gt;=AN$10,{"К","К","О","Б","А","А","Д"},),)),"")</f>
        <v/>
      </c>
      <c r="AO13" s="52" t="str">
        <f t="array" ref="AO13">IFERROR(LOOKUP("яя",IF(--LEFTB($D13:$J13,10)&lt;=AO$10,IF(--RIGHTB($D13:$J13,10)&gt;=AO$10,{"К","К","О","Б","А","А","Д"},),)),"")</f>
        <v/>
      </c>
    </row>
    <row r="14" spans="1:41" x14ac:dyDescent="0.2">
      <c r="A14" s="45">
        <f>финальный!A14</f>
        <v>4</v>
      </c>
      <c r="B14" s="46" t="str">
        <f>финальный!B14</f>
        <v>Иванов</v>
      </c>
      <c r="C14" s="52">
        <v>7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IFERROR(LOOKUP("яя",IF(--LEFTB($D14:$J14,10)&lt;=L$10,IF(--RIGHTB($D14:$J14,10)&gt;=L$10,{"К","К","О","Б","А","А","Д"},),)),"")</f>
        <v/>
      </c>
      <c r="M14" s="52" t="str">
        <f t="array" ref="M14">IFERROR(LOOKUP("яя",IF(--LEFTB($D14:$J14,10)&lt;=M$10,IF(--RIGHTB($D14:$J14,10)&gt;=M$10,{"К","К","О","Б","А","А","Д"},),)),"")</f>
        <v/>
      </c>
      <c r="N14" s="52" t="str">
        <f t="array" ref="N14">IFERROR(LOOKUP("яя",IF(--LEFTB($D14:$J14,10)&lt;=N$10,IF(--RIGHTB($D14:$J14,10)&gt;=N$10,{"К","К","О","Б","А","А","Д"},),)),"")</f>
        <v/>
      </c>
      <c r="O14" s="52" t="str">
        <f t="array" ref="O14">IFERROR(LOOKUP("яя",IF(--LEFTB($D14:$J14,10)&lt;=O$10,IF(--RIGHTB($D14:$J14,10)&gt;=O$10,{"К","К","О","Б","А","А","Д"},),)),"")</f>
        <v/>
      </c>
      <c r="P14" s="52" t="str">
        <f t="array" ref="P14">IFERROR(LOOKUP("яя",IF(--LEFTB($D14:$J14,10)&lt;=P$10,IF(--RIGHTB($D14:$J14,10)&gt;=P$10,{"К","К","О","Б","А","А","Д"},),)),"")</f>
        <v/>
      </c>
      <c r="Q14" s="52" t="str">
        <f t="array" ref="Q14">IFERROR(LOOKUP("яя",IF(--LEFTB($D14:$J14,10)&lt;=Q$10,IF(--RIGHTB($D14:$J14,10)&gt;=Q$10,{"К","К","О","Б","А","А","Д"},),)),"")</f>
        <v/>
      </c>
      <c r="R14" s="52" t="str">
        <f t="array" ref="R14">IFERROR(LOOKUP("яя",IF(--LEFTB($D14:$J14,10)&lt;=R$10,IF(--RIGHTB($D14:$J14,10)&gt;=R$10,{"К","К","О","Б","А","А","Д"},),)),"")</f>
        <v/>
      </c>
      <c r="S14" s="52" t="str">
        <f t="array" ref="S14">IFERROR(LOOKUP("яя",IF(--LEFTB($D14:$J14,10)&lt;=S$10,IF(--RIGHTB($D14:$J14,10)&gt;=S$10,{"К","К","О","Б","А","А","Д"},),)),"")</f>
        <v/>
      </c>
      <c r="T14" s="52" t="str">
        <f t="array" ref="T14">IFERROR(LOOKUP("яя",IF(--LEFTB($D14:$J14,10)&lt;=T$10,IF(--RIGHTB($D14:$J14,10)&gt;=T$10,{"К","К","О","Б","А","А","Д"},),)),"")</f>
        <v/>
      </c>
      <c r="U14" s="52" t="str">
        <f t="array" ref="U14">IFERROR(LOOKUP("яя",IF(--LEFTB($D14:$J14,10)&lt;=U$10,IF(--RIGHTB($D14:$J14,10)&gt;=U$10,{"К","К","О","Б","А","А","Д"},),)),"")</f>
        <v/>
      </c>
      <c r="V14" s="52" t="str">
        <f t="array" ref="V14">IFERROR(LOOKUP("яя",IF(--LEFTB($D14:$J14,10)&lt;=V$10,IF(--RIGHTB($D14:$J14,10)&gt;=V$10,{"К","К","О","Б","А","А","Д"},),)),"")</f>
        <v/>
      </c>
      <c r="W14" s="52" t="str">
        <f t="array" ref="W14">IFERROR(LOOKUP("яя",IF(--LEFTB($D14:$J14,10)&lt;=W$10,IF(--RIGHTB($D14:$J14,10)&gt;=W$10,{"К","К","О","Б","А","А","Д"},),)),"")</f>
        <v/>
      </c>
      <c r="X14" s="52" t="str">
        <f t="array" ref="X14">IFERROR(LOOKUP("яя",IF(--LEFTB($D14:$J14,10)&lt;=X$10,IF(--RIGHTB($D14:$J14,10)&gt;=X$10,{"К","К","О","Б","А","А","Д"},),)),"")</f>
        <v/>
      </c>
      <c r="Y14" s="52" t="str">
        <f t="array" ref="Y14">IFERROR(LOOKUP("яя",IF(--LEFTB($D14:$J14,10)&lt;=Y$10,IF(--RIGHTB($D14:$J14,10)&gt;=Y$10,{"К","К","О","Б","А","А","Д"},),)),"")</f>
        <v/>
      </c>
      <c r="Z14" s="52" t="str">
        <f t="array" ref="Z14">IFERROR(LOOKUP("яя",IF(--LEFTB($D14:$J14,10)&lt;=Z$10,IF(--RIGHTB($D14:$J14,10)&gt;=Z$10,{"К","К","О","Б","А","А","Д"},),)),"")</f>
        <v/>
      </c>
      <c r="AA14" s="52" t="str">
        <f t="array" ref="AA14">IFERROR(LOOKUP("яя",IF(--LEFTB($D14:$J14,10)&lt;=AA$10,IF(--RIGHTB($D14:$J14,10)&gt;=AA$10,{"К","К","О","Б","А","А","Д"},),)),"")</f>
        <v/>
      </c>
      <c r="AB14" s="52" t="str">
        <f t="array" ref="AB14">IFERROR(LOOKUP("яя",IF(--LEFTB($D14:$J14,10)&lt;=AB$10,IF(--RIGHTB($D14:$J14,10)&gt;=AB$10,{"К","К","О","Б","А","А","Д"},),)),"")</f>
        <v/>
      </c>
      <c r="AC14" s="52" t="str">
        <f t="array" ref="AC14">IFERROR(LOOKUP("яя",IF(--LEFTB($D14:$J14,10)&lt;=AC$10,IF(--RIGHTB($D14:$J14,10)&gt;=AC$10,{"К","К","О","Б","А","А","Д"},),)),"")</f>
        <v/>
      </c>
      <c r="AD14" s="52" t="str">
        <f t="array" ref="AD14">IFERROR(LOOKUP("яя",IF(--LEFTB($D14:$J14,10)&lt;=AD$10,IF(--RIGHTB($D14:$J14,10)&gt;=AD$10,{"К","К","О","Б","А","А","Д"},),)),"")</f>
        <v/>
      </c>
      <c r="AE14" s="52" t="str">
        <f t="array" ref="AE14">IFERROR(LOOKUP("яя",IF(--LEFTB($D14:$J14,10)&lt;=AE$10,IF(--RIGHTB($D14:$J14,10)&gt;=AE$10,{"К","К","О","Б","А","А","Д"},),)),"")</f>
        <v/>
      </c>
      <c r="AF14" s="52" t="str">
        <f t="array" ref="AF14">IFERROR(LOOKUP("яя",IF(--LEFTB($D14:$J14,10)&lt;=AF$10,IF(--RIGHTB($D14:$J14,10)&gt;=AF$10,{"К","К","О","Б","А","А","Д"},),)),"")</f>
        <v/>
      </c>
      <c r="AG14" s="52" t="str">
        <f t="array" ref="AG14">IFERROR(LOOKUP("яя",IF(--LEFTB($D14:$J14,10)&lt;=AG$10,IF(--RIGHTB($D14:$J14,10)&gt;=AG$10,{"К","К","О","Б","А","А","Д"},),)),"")</f>
        <v/>
      </c>
      <c r="AH14" s="52" t="str">
        <f t="array" ref="AH14">IFERROR(LOOKUP("яя",IF(--LEFTB($D14:$J14,10)&lt;=AH$10,IF(--RIGHTB($D14:$J14,10)&gt;=AH$10,{"К","К","О","Б","А","А","Д"},),)),"")</f>
        <v/>
      </c>
      <c r="AI14" s="52" t="str">
        <f t="array" ref="AI14">IFERROR(LOOKUP("яя",IF(--LEFTB($D14:$J14,10)&lt;=AI$10,IF(--RIGHTB($D14:$J14,10)&gt;=AI$10,{"К","К","О","Б","А","А","Д"},),)),"")</f>
        <v/>
      </c>
      <c r="AJ14" s="52" t="str">
        <f t="array" ref="AJ14">IFERROR(LOOKUP("яя",IF(--LEFTB($D14:$J14,10)&lt;=AJ$10,IF(--RIGHTB($D14:$J14,10)&gt;=AJ$10,{"К","К","О","Б","А","А","Д"},),)),"")</f>
        <v/>
      </c>
      <c r="AK14" s="52" t="str">
        <f t="array" ref="AK14">IFERROR(LOOKUP("яя",IF(--LEFTB($D14:$J14,10)&lt;=AK$10,IF(--RIGHTB($D14:$J14,10)&gt;=AK$10,{"К","К","О","Б","А","А","Д"},),)),"")</f>
        <v/>
      </c>
      <c r="AL14" s="52" t="str">
        <f t="array" ref="AL14">IFERROR(LOOKUP("яя",IF(--LEFTB($D14:$J14,10)&lt;=AL$10,IF(--RIGHTB($D14:$J14,10)&gt;=AL$10,{"К","К","О","Б","А","А","Д"},),)),"")</f>
        <v/>
      </c>
      <c r="AM14" s="52" t="str">
        <f t="array" ref="AM14">IFERROR(LOOKUP("яя",IF(--LEFTB($D14:$J14,10)&lt;=AM$10,IF(--RIGHTB($D14:$J14,10)&gt;=AM$10,{"К","К","О","Б","А","А","Д"},),)),"")</f>
        <v/>
      </c>
      <c r="AN14" s="52" t="str">
        <f t="array" ref="AN14">IFERROR(LOOKUP("яя",IF(--LEFTB($D14:$J14,10)&lt;=AN$10,IF(--RIGHTB($D14:$J14,10)&gt;=AN$10,{"К","К","О","Б","А","А","Д"},),)),"")</f>
        <v/>
      </c>
      <c r="AO14" s="52" t="str">
        <f t="array" ref="AO14">IFERROR(LOOKUP("яя",IF(--LEFTB($D14:$J14,10)&lt;=AO$10,IF(--RIGHTB($D14:$J14,10)&gt;=AO$10,{"К","К","О","Б","А","А","Д"},),)),"")</f>
        <v/>
      </c>
    </row>
    <row r="15" spans="1:41" x14ac:dyDescent="0.2">
      <c r="A15" s="45">
        <f>финальный!A15</f>
        <v>5</v>
      </c>
      <c r="B15" s="46" t="str">
        <f>финальный!B15</f>
        <v>Титова</v>
      </c>
      <c r="C15" s="52" t="s">
        <v>71</v>
      </c>
      <c r="D15" s="22"/>
      <c r="E15" s="152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IFERROR(LOOKUP("яя",IF(--LEFTB($D15:$J15,10)&lt;=L$10,IF(--RIGHTB($D15:$J15,10)&gt;=L$10,{"К","К","О","Б","А","А","Д"},),)),"")</f>
        <v/>
      </c>
      <c r="M15" s="52" t="str">
        <f t="array" ref="M15">IFERROR(LOOKUP("яя",IF(--LEFTB($D15:$J15,10)&lt;=M$10,IF(--RIGHTB($D15:$J15,10)&gt;=M$10,{"К","К","О","Б","А","А","Д"},),)),"")</f>
        <v/>
      </c>
      <c r="N15" s="52" t="str">
        <f t="array" ref="N15">IFERROR(LOOKUP("яя",IF(--LEFTB($D15:$J15,10)&lt;=N$10,IF(--RIGHTB($D15:$J15,10)&gt;=N$10,{"К","К","О","Б","А","А","Д"},),)),"")</f>
        <v/>
      </c>
      <c r="O15" s="52" t="str">
        <f t="array" ref="O15">IFERROR(LOOKUP("яя",IF(--LEFTB($D15:$J15,10)&lt;=O$10,IF(--RIGHTB($D15:$J15,10)&gt;=O$10,{"К","К","О","Б","А","А","Д"},),)),"")</f>
        <v/>
      </c>
      <c r="P15" s="52" t="str">
        <f t="array" ref="P15">IFERROR(LOOKUP("яя",IF(--LEFTB($D15:$J15,10)&lt;=P$10,IF(--RIGHTB($D15:$J15,10)&gt;=P$10,{"К","К","О","Б","А","А","Д"},),)),"")</f>
        <v/>
      </c>
      <c r="Q15" s="52" t="str">
        <f t="array" ref="Q15">IFERROR(LOOKUP("яя",IF(--LEFTB($D15:$J15,10)&lt;=Q$10,IF(--RIGHTB($D15:$J15,10)&gt;=Q$10,{"К","К","О","Б","А","А","Д"},),)),"")</f>
        <v/>
      </c>
      <c r="R15" s="52" t="str">
        <f t="array" ref="R15">IFERROR(LOOKUP("яя",IF(--LEFTB($D15:$J15,10)&lt;=R$10,IF(--RIGHTB($D15:$J15,10)&gt;=R$10,{"К","К","О","Б","А","А","Д"},),)),"")</f>
        <v/>
      </c>
      <c r="S15" s="52" t="str">
        <f t="array" ref="S15">IFERROR(LOOKUP("яя",IF(--LEFTB($D15:$J15,10)&lt;=S$10,IF(--RIGHTB($D15:$J15,10)&gt;=S$10,{"К","К","О","Б","А","А","Д"},),)),"")</f>
        <v/>
      </c>
      <c r="T15" s="52" t="str">
        <f t="array" ref="T15">IFERROR(LOOKUP("яя",IF(--LEFTB($D15:$J15,10)&lt;=T$10,IF(--RIGHTB($D15:$J15,10)&gt;=T$10,{"К","К","О","Б","А","А","Д"},),)),"")</f>
        <v/>
      </c>
      <c r="U15" s="52" t="str">
        <f t="array" ref="U15">IFERROR(LOOKUP("яя",IF(--LEFTB($D15:$J15,10)&lt;=U$10,IF(--RIGHTB($D15:$J15,10)&gt;=U$10,{"К","К","О","Б","А","А","Д"},),)),"")</f>
        <v/>
      </c>
      <c r="V15" s="52" t="str">
        <f t="array" ref="V15">IFERROR(LOOKUP("яя",IF(--LEFTB($D15:$J15,10)&lt;=V$10,IF(--RIGHTB($D15:$J15,10)&gt;=V$10,{"К","К","О","Б","А","А","Д"},),)),"")</f>
        <v/>
      </c>
      <c r="W15" s="52" t="str">
        <f t="array" ref="W15">IFERROR(LOOKUP("яя",IF(--LEFTB($D15:$J15,10)&lt;=W$10,IF(--RIGHTB($D15:$J15,10)&gt;=W$10,{"К","К","О","Б","А","А","Д"},),)),"")</f>
        <v/>
      </c>
      <c r="X15" s="52" t="str">
        <f t="array" ref="X15">IFERROR(LOOKUP("яя",IF(--LEFTB($D15:$J15,10)&lt;=X$10,IF(--RIGHTB($D15:$J15,10)&gt;=X$10,{"К","К","О","Б","А","А","Д"},),)),"")</f>
        <v/>
      </c>
      <c r="Y15" s="52" t="str">
        <f t="array" ref="Y15">IFERROR(LOOKUP("яя",IF(--LEFTB($D15:$J15,10)&lt;=Y$10,IF(--RIGHTB($D15:$J15,10)&gt;=Y$10,{"К","К","О","Б","А","А","Д"},),)),"")</f>
        <v/>
      </c>
      <c r="Z15" s="52" t="str">
        <f t="array" ref="Z15">IFERROR(LOOKUP("яя",IF(--LEFTB($D15:$J15,10)&lt;=Z$10,IF(--RIGHTB($D15:$J15,10)&gt;=Z$10,{"К","К","О","Б","А","А","Д"},),)),"")</f>
        <v/>
      </c>
      <c r="AA15" s="52" t="str">
        <f t="array" ref="AA15">IFERROR(LOOKUP("яя",IF(--LEFTB($D15:$J15,10)&lt;=AA$10,IF(--RIGHTB($D15:$J15,10)&gt;=AA$10,{"К","К","О","Б","А","А","Д"},),)),"")</f>
        <v/>
      </c>
      <c r="AB15" s="52" t="str">
        <f t="array" ref="AB15">IFERROR(LOOKUP("яя",IF(--LEFTB($D15:$J15,10)&lt;=AB$10,IF(--RIGHTB($D15:$J15,10)&gt;=AB$10,{"К","К","О","Б","А","А","Д"},),)),"")</f>
        <v/>
      </c>
      <c r="AC15" s="52" t="str">
        <f t="array" ref="AC15">IFERROR(LOOKUP("яя",IF(--LEFTB($D15:$J15,10)&lt;=AC$10,IF(--RIGHTB($D15:$J15,10)&gt;=AC$10,{"К","К","О","Б","А","А","Д"},),)),"")</f>
        <v/>
      </c>
      <c r="AD15" s="52" t="str">
        <f t="array" ref="AD15">IFERROR(LOOKUP("яя",IF(--LEFTB($D15:$J15,10)&lt;=AD$10,IF(--RIGHTB($D15:$J15,10)&gt;=AD$10,{"К","К","О","Б","А","А","Д"},),)),"")</f>
        <v/>
      </c>
      <c r="AE15" s="52" t="str">
        <f t="array" ref="AE15">IFERROR(LOOKUP("яя",IF(--LEFTB($D15:$J15,10)&lt;=AE$10,IF(--RIGHTB($D15:$J15,10)&gt;=AE$10,{"К","К","О","Б","А","А","Д"},),)),"")</f>
        <v/>
      </c>
      <c r="AF15" s="52" t="str">
        <f t="array" ref="AF15">IFERROR(LOOKUP("яя",IF(--LEFTB($D15:$J15,10)&lt;=AF$10,IF(--RIGHTB($D15:$J15,10)&gt;=AF$10,{"К","К","О","Б","А","А","Д"},),)),"")</f>
        <v/>
      </c>
      <c r="AG15" s="52" t="str">
        <f t="array" ref="AG15">IFERROR(LOOKUP("яя",IF(--LEFTB($D15:$J15,10)&lt;=AG$10,IF(--RIGHTB($D15:$J15,10)&gt;=AG$10,{"К","К","О","Б","А","А","Д"},),)),"")</f>
        <v/>
      </c>
      <c r="AH15" s="52" t="str">
        <f t="array" ref="AH15">IFERROR(LOOKUP("яя",IF(--LEFTB($D15:$J15,10)&lt;=AH$10,IF(--RIGHTB($D15:$J15,10)&gt;=AH$10,{"К","К","О","Б","А","А","Д"},),)),"")</f>
        <v/>
      </c>
      <c r="AI15" s="52" t="str">
        <f t="array" ref="AI15">IFERROR(LOOKUP("яя",IF(--LEFTB($D15:$J15,10)&lt;=AI$10,IF(--RIGHTB($D15:$J15,10)&gt;=AI$10,{"К","К","О","Б","А","А","Д"},),)),"")</f>
        <v/>
      </c>
      <c r="AJ15" s="52" t="str">
        <f t="array" ref="AJ15">IFERROR(LOOKUP("яя",IF(--LEFTB($D15:$J15,10)&lt;=AJ$10,IF(--RIGHTB($D15:$J15,10)&gt;=AJ$10,{"К","К","О","Б","А","А","Д"},),)),"")</f>
        <v/>
      </c>
      <c r="AK15" s="52" t="str">
        <f t="array" ref="AK15">IFERROR(LOOKUP("яя",IF(--LEFTB($D15:$J15,10)&lt;=AK$10,IF(--RIGHTB($D15:$J15,10)&gt;=AK$10,{"К","К","О","Б","А","А","Д"},),)),"")</f>
        <v/>
      </c>
      <c r="AL15" s="52" t="str">
        <f t="array" ref="AL15">IFERROR(LOOKUP("яя",IF(--LEFTB($D15:$J15,10)&lt;=AL$10,IF(--RIGHTB($D15:$J15,10)&gt;=AL$10,{"К","К","О","Б","А","А","Д"},),)),"")</f>
        <v/>
      </c>
      <c r="AM15" s="52" t="str">
        <f t="array" ref="AM15">IFERROR(LOOKUP("яя",IF(--LEFTB($D15:$J15,10)&lt;=AM$10,IF(--RIGHTB($D15:$J15,10)&gt;=AM$10,{"К","К","О","Б","А","А","Д"},),)),"")</f>
        <v/>
      </c>
      <c r="AN15" s="52" t="str">
        <f t="array" ref="AN15">IFERROR(LOOKUP("яя",IF(--LEFTB($D15:$J15,10)&lt;=AN$10,IF(--RIGHTB($D15:$J15,10)&gt;=AN$10,{"К","К","О","Б","А","А","Д"},),)),"")</f>
        <v/>
      </c>
      <c r="AO15" s="52" t="str">
        <f t="array" ref="AO15">IFERROR(LOOKUP("яя",IF(--LEFTB($D15:$J15,10)&lt;=AO$10,IF(--RIGHTB($D15:$J15,10)&gt;=AO$10,{"К","К","О","Б","А","А","Д"},),)),"")</f>
        <v/>
      </c>
    </row>
    <row r="16" spans="1:41" x14ac:dyDescent="0.2">
      <c r="A16" s="45">
        <f>финальный!A16</f>
        <v>0</v>
      </c>
      <c r="B16" s="46">
        <f>финальный!B16</f>
        <v>0</v>
      </c>
      <c r="C16" s="52"/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IFERROR(LOOKUP("яя",IF(--LEFTB($D16:$J16,10)&lt;=L$10,IF(--RIGHTB($D16:$J16,10)&gt;=L$10,{"К","К","О","Б","А","А","Д"},),)),"")</f>
        <v/>
      </c>
      <c r="M16" s="52" t="str">
        <f t="array" ref="M16">IFERROR(LOOKUP("яя",IF(--LEFTB($D16:$J16,10)&lt;=M$10,IF(--RIGHTB($D16:$J16,10)&gt;=M$10,{"К","К","О","Б","А","А","Д"},),)),"")</f>
        <v/>
      </c>
      <c r="N16" s="52" t="str">
        <f t="array" ref="N16">IFERROR(LOOKUP("яя",IF(--LEFTB($D16:$J16,10)&lt;=N$10,IF(--RIGHTB($D16:$J16,10)&gt;=N$10,{"К","К","О","Б","А","А","Д"},),)),"")</f>
        <v/>
      </c>
      <c r="O16" s="52" t="str">
        <f t="array" ref="O16">IFERROR(LOOKUP("яя",IF(--LEFTB($D16:$J16,10)&lt;=O$10,IF(--RIGHTB($D16:$J16,10)&gt;=O$10,{"К","К","О","Б","А","А","Д"},),)),"")</f>
        <v/>
      </c>
      <c r="P16" s="52" t="str">
        <f t="array" ref="P16">IFERROR(LOOKUP("яя",IF(--LEFTB($D16:$J16,10)&lt;=P$10,IF(--RIGHTB($D16:$J16,10)&gt;=P$10,{"К","К","О","Б","А","А","Д"},),)),"")</f>
        <v/>
      </c>
      <c r="Q16" s="52" t="str">
        <f t="array" ref="Q16">IFERROR(LOOKUP("яя",IF(--LEFTB($D16:$J16,10)&lt;=Q$10,IF(--RIGHTB($D16:$J16,10)&gt;=Q$10,{"К","К","О","Б","А","А","Д"},),)),"")</f>
        <v/>
      </c>
      <c r="R16" s="52" t="str">
        <f t="array" ref="R16">IFERROR(LOOKUP("яя",IF(--LEFTB($D16:$J16,10)&lt;=R$10,IF(--RIGHTB($D16:$J16,10)&gt;=R$10,{"К","К","О","Б","А","А","Д"},),)),"")</f>
        <v/>
      </c>
      <c r="S16" s="52" t="str">
        <f t="array" ref="S16">IFERROR(LOOKUP("яя",IF(--LEFTB($D16:$J16,10)&lt;=S$10,IF(--RIGHTB($D16:$J16,10)&gt;=S$10,{"К","К","О","Б","А","А","Д"},),)),"")</f>
        <v/>
      </c>
      <c r="T16" s="52" t="str">
        <f t="array" ref="T16">IFERROR(LOOKUP("яя",IF(--LEFTB($D16:$J16,10)&lt;=T$10,IF(--RIGHTB($D16:$J16,10)&gt;=T$10,{"К","К","О","Б","А","А","Д"},),)),"")</f>
        <v/>
      </c>
      <c r="U16" s="52" t="str">
        <f t="array" ref="U16">IFERROR(LOOKUP("яя",IF(--LEFTB($D16:$J16,10)&lt;=U$10,IF(--RIGHTB($D16:$J16,10)&gt;=U$10,{"К","К","О","Б","А","А","Д"},),)),"")</f>
        <v/>
      </c>
      <c r="V16" s="52" t="str">
        <f t="array" ref="V16">IFERROR(LOOKUP("яя",IF(--LEFTB($D16:$J16,10)&lt;=V$10,IF(--RIGHTB($D16:$J16,10)&gt;=V$10,{"К","К","О","Б","А","А","Д"},),)),"")</f>
        <v/>
      </c>
      <c r="W16" s="52" t="str">
        <f t="array" ref="W16">IFERROR(LOOKUP("яя",IF(--LEFTB($D16:$J16,10)&lt;=W$10,IF(--RIGHTB($D16:$J16,10)&gt;=W$10,{"К","К","О","Б","А","А","Д"},),)),"")</f>
        <v/>
      </c>
      <c r="X16" s="52" t="str">
        <f t="array" ref="X16">IFERROR(LOOKUP("яя",IF(--LEFTB($D16:$J16,10)&lt;=X$10,IF(--RIGHTB($D16:$J16,10)&gt;=X$10,{"К","К","О","Б","А","А","Д"},),)),"")</f>
        <v/>
      </c>
      <c r="Y16" s="52" t="str">
        <f t="array" ref="Y16">IFERROR(LOOKUP("яя",IF(--LEFTB($D16:$J16,10)&lt;=Y$10,IF(--RIGHTB($D16:$J16,10)&gt;=Y$10,{"К","К","О","Б","А","А","Д"},),)),"")</f>
        <v/>
      </c>
      <c r="Z16" s="52" t="str">
        <f t="array" ref="Z16">IFERROR(LOOKUP("яя",IF(--LEFTB($D16:$J16,10)&lt;=Z$10,IF(--RIGHTB($D16:$J16,10)&gt;=Z$10,{"К","К","О","Б","А","А","Д"},),)),"")</f>
        <v/>
      </c>
      <c r="AA16" s="52" t="str">
        <f t="array" ref="AA16">IFERROR(LOOKUP("яя",IF(--LEFTB($D16:$J16,10)&lt;=AA$10,IF(--RIGHTB($D16:$J16,10)&gt;=AA$10,{"К","К","О","Б","А","А","Д"},),)),"")</f>
        <v/>
      </c>
      <c r="AB16" s="52" t="str">
        <f t="array" ref="AB16">IFERROR(LOOKUP("яя",IF(--LEFTB($D16:$J16,10)&lt;=AB$10,IF(--RIGHTB($D16:$J16,10)&gt;=AB$10,{"К","К","О","Б","А","А","Д"},),)),"")</f>
        <v/>
      </c>
      <c r="AC16" s="52" t="str">
        <f t="array" ref="AC16">IFERROR(LOOKUP("яя",IF(--LEFTB($D16:$J16,10)&lt;=AC$10,IF(--RIGHTB($D16:$J16,10)&gt;=AC$10,{"К","К","О","Б","А","А","Д"},),)),"")</f>
        <v/>
      </c>
      <c r="AD16" s="52" t="str">
        <f t="array" ref="AD16">IFERROR(LOOKUP("яя",IF(--LEFTB($D16:$J16,10)&lt;=AD$10,IF(--RIGHTB($D16:$J16,10)&gt;=AD$10,{"К","К","О","Б","А","А","Д"},),)),"")</f>
        <v/>
      </c>
      <c r="AE16" s="52" t="str">
        <f t="array" ref="AE16">IFERROR(LOOKUP("яя",IF(--LEFTB($D16:$J16,10)&lt;=AE$10,IF(--RIGHTB($D16:$J16,10)&gt;=AE$10,{"К","К","О","Б","А","А","Д"},),)),"")</f>
        <v/>
      </c>
      <c r="AF16" s="52" t="str">
        <f t="array" ref="AF16">IFERROR(LOOKUP("яя",IF(--LEFTB($D16:$J16,10)&lt;=AF$10,IF(--RIGHTB($D16:$J16,10)&gt;=AF$10,{"К","К","О","Б","А","А","Д"},),)),"")</f>
        <v/>
      </c>
      <c r="AG16" s="52" t="str">
        <f t="array" ref="AG16">IFERROR(LOOKUP("яя",IF(--LEFTB($D16:$J16,10)&lt;=AG$10,IF(--RIGHTB($D16:$J16,10)&gt;=AG$10,{"К","К","О","Б","А","А","Д"},),)),"")</f>
        <v/>
      </c>
      <c r="AH16" s="52" t="str">
        <f t="array" ref="AH16">IFERROR(LOOKUP("яя",IF(--LEFTB($D16:$J16,10)&lt;=AH$10,IF(--RIGHTB($D16:$J16,10)&gt;=AH$10,{"К","К","О","Б","А","А","Д"},),)),"")</f>
        <v/>
      </c>
      <c r="AI16" s="52" t="str">
        <f t="array" ref="AI16">IFERROR(LOOKUP("яя",IF(--LEFTB($D16:$J16,10)&lt;=AI$10,IF(--RIGHTB($D16:$J16,10)&gt;=AI$10,{"К","К","О","Б","А","А","Д"},),)),"")</f>
        <v/>
      </c>
      <c r="AJ16" s="52" t="str">
        <f t="array" ref="AJ16">IFERROR(LOOKUP("яя",IF(--LEFTB($D16:$J16,10)&lt;=AJ$10,IF(--RIGHTB($D16:$J16,10)&gt;=AJ$10,{"К","К","О","Б","А","А","Д"},),)),"")</f>
        <v/>
      </c>
      <c r="AK16" s="52" t="str">
        <f t="array" ref="AK16">IFERROR(LOOKUP("яя",IF(--LEFTB($D16:$J16,10)&lt;=AK$10,IF(--RIGHTB($D16:$J16,10)&gt;=AK$10,{"К","К","О","Б","А","А","Д"},),)),"")</f>
        <v/>
      </c>
      <c r="AL16" s="52" t="str">
        <f t="array" ref="AL16">IFERROR(LOOKUP("яя",IF(--LEFTB($D16:$J16,10)&lt;=AL$10,IF(--RIGHTB($D16:$J16,10)&gt;=AL$10,{"К","К","О","Б","А","А","Д"},),)),"")</f>
        <v/>
      </c>
      <c r="AM16" s="52" t="str">
        <f t="array" ref="AM16">IFERROR(LOOKUP("яя",IF(--LEFTB($D16:$J16,10)&lt;=AM$10,IF(--RIGHTB($D16:$J16,10)&gt;=AM$10,{"К","К","О","Б","А","А","Д"},),)),"")</f>
        <v/>
      </c>
      <c r="AN16" s="52" t="str">
        <f t="array" ref="AN16">IFERROR(LOOKUP("яя",IF(--LEFTB($D16:$J16,10)&lt;=AN$10,IF(--RIGHTB($D16:$J16,10)&gt;=AN$10,{"К","К","О","Б","А","А","Д"},),)),"")</f>
        <v/>
      </c>
      <c r="AO16" s="52" t="str">
        <f t="array" ref="AO16">IFERROR(LOOKUP("яя",IF(--LEFTB($D16:$J16,10)&lt;=AO$10,IF(--RIGHTB($D16:$J16,10)&gt;=AO$10,{"К","К","О","Б","А","А","Д"},),)),"")</f>
        <v/>
      </c>
    </row>
    <row r="17" spans="1:41" x14ac:dyDescent="0.2">
      <c r="A17" s="45">
        <f>финальный!A17</f>
        <v>0</v>
      </c>
      <c r="B17" s="46">
        <f>финальный!B17</f>
        <v>0</v>
      </c>
      <c r="C17" s="52"/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IFERROR(LOOKUP("яя",IF(--LEFTB($D17:$J17,10)&lt;=L$10,IF(--RIGHTB($D17:$J17,10)&gt;=L$10,{"К","К","О","Б","А","А","Д"},),)),"")</f>
        <v/>
      </c>
      <c r="M17" s="52" t="str">
        <f t="array" ref="M17">IFERROR(LOOKUP("яя",IF(--LEFTB($D17:$J17,10)&lt;=M$10,IF(--RIGHTB($D17:$J17,10)&gt;=M$10,{"К","К","О","Б","А","А","Д"},),)),"")</f>
        <v/>
      </c>
      <c r="N17" s="52" t="str">
        <f t="array" ref="N17">IFERROR(LOOKUP("яя",IF(--LEFTB($D17:$J17,10)&lt;=N$10,IF(--RIGHTB($D17:$J17,10)&gt;=N$10,{"К","К","О","Б","А","А","Д"},),)),"")</f>
        <v/>
      </c>
      <c r="O17" s="52" t="str">
        <f t="array" ref="O17">IFERROR(LOOKUP("яя",IF(--LEFTB($D17:$J17,10)&lt;=O$10,IF(--RIGHTB($D17:$J17,10)&gt;=O$10,{"К","К","О","Б","А","А","Д"},),)),"")</f>
        <v/>
      </c>
      <c r="P17" s="52" t="str">
        <f t="array" ref="P17">IFERROR(LOOKUP("яя",IF(--LEFTB($D17:$J17,10)&lt;=P$10,IF(--RIGHTB($D17:$J17,10)&gt;=P$10,{"К","К","О","Б","А","А","Д"},),)),"")</f>
        <v/>
      </c>
      <c r="Q17" s="52" t="str">
        <f t="array" ref="Q17">IFERROR(LOOKUP("яя",IF(--LEFTB($D17:$J17,10)&lt;=Q$10,IF(--RIGHTB($D17:$J17,10)&gt;=Q$10,{"К","К","О","Б","А","А","Д"},),)),"")</f>
        <v/>
      </c>
      <c r="R17" s="52" t="str">
        <f t="array" ref="R17">IFERROR(LOOKUP("яя",IF(--LEFTB($D17:$J17,10)&lt;=R$10,IF(--RIGHTB($D17:$J17,10)&gt;=R$10,{"К","К","О","Б","А","А","Д"},),)),"")</f>
        <v/>
      </c>
      <c r="S17" s="52" t="str">
        <f t="array" ref="S17">IFERROR(LOOKUP("яя",IF(--LEFTB($D17:$J17,10)&lt;=S$10,IF(--RIGHTB($D17:$J17,10)&gt;=S$10,{"К","К","О","Б","А","А","Д"},),)),"")</f>
        <v/>
      </c>
      <c r="T17" s="52" t="str">
        <f t="array" ref="T17">IFERROR(LOOKUP("яя",IF(--LEFTB($D17:$J17,10)&lt;=T$10,IF(--RIGHTB($D17:$J17,10)&gt;=T$10,{"К","К","О","Б","А","А","Д"},),)),"")</f>
        <v/>
      </c>
      <c r="U17" s="52" t="str">
        <f t="array" ref="U17">IFERROR(LOOKUP("яя",IF(--LEFTB($D17:$J17,10)&lt;=U$10,IF(--RIGHTB($D17:$J17,10)&gt;=U$10,{"К","К","О","Б","А","А","Д"},),)),"")</f>
        <v/>
      </c>
      <c r="V17" s="52" t="str">
        <f t="array" ref="V17">IFERROR(LOOKUP("яя",IF(--LEFTB($D17:$J17,10)&lt;=V$10,IF(--RIGHTB($D17:$J17,10)&gt;=V$10,{"К","К","О","Б","А","А","Д"},),)),"")</f>
        <v/>
      </c>
      <c r="W17" s="52" t="str">
        <f t="array" ref="W17">IFERROR(LOOKUP("яя",IF(--LEFTB($D17:$J17,10)&lt;=W$10,IF(--RIGHTB($D17:$J17,10)&gt;=W$10,{"К","К","О","Б","А","А","Д"},),)),"")</f>
        <v/>
      </c>
      <c r="X17" s="52" t="str">
        <f t="array" ref="X17">IFERROR(LOOKUP("яя",IF(--LEFTB($D17:$J17,10)&lt;=X$10,IF(--RIGHTB($D17:$J17,10)&gt;=X$10,{"К","К","О","Б","А","А","Д"},),)),"")</f>
        <v/>
      </c>
      <c r="Y17" s="52" t="str">
        <f t="array" ref="Y17">IFERROR(LOOKUP("яя",IF(--LEFTB($D17:$J17,10)&lt;=Y$10,IF(--RIGHTB($D17:$J17,10)&gt;=Y$10,{"К","К","О","Б","А","А","Д"},),)),"")</f>
        <v/>
      </c>
      <c r="Z17" s="52" t="str">
        <f t="array" ref="Z17">IFERROR(LOOKUP("яя",IF(--LEFTB($D17:$J17,10)&lt;=Z$10,IF(--RIGHTB($D17:$J17,10)&gt;=Z$10,{"К","К","О","Б","А","А","Д"},),)),"")</f>
        <v/>
      </c>
      <c r="AA17" s="52" t="str">
        <f t="array" ref="AA17">IFERROR(LOOKUP("яя",IF(--LEFTB($D17:$J17,10)&lt;=AA$10,IF(--RIGHTB($D17:$J17,10)&gt;=AA$10,{"К","К","О","Б","А","А","Д"},),)),"")</f>
        <v/>
      </c>
      <c r="AB17" s="52" t="str">
        <f t="array" ref="AB17">IFERROR(LOOKUP("яя",IF(--LEFTB($D17:$J17,10)&lt;=AB$10,IF(--RIGHTB($D17:$J17,10)&gt;=AB$10,{"К","К","О","Б","А","А","Д"},),)),"")</f>
        <v/>
      </c>
      <c r="AC17" s="52" t="str">
        <f t="array" ref="AC17">IFERROR(LOOKUP("яя",IF(--LEFTB($D17:$J17,10)&lt;=AC$10,IF(--RIGHTB($D17:$J17,10)&gt;=AC$10,{"К","К","О","Б","А","А","Д"},),)),"")</f>
        <v/>
      </c>
      <c r="AD17" s="52" t="str">
        <f t="array" ref="AD17">IFERROR(LOOKUP("яя",IF(--LEFTB($D17:$J17,10)&lt;=AD$10,IF(--RIGHTB($D17:$J17,10)&gt;=AD$10,{"К","К","О","Б","А","А","Д"},),)),"")</f>
        <v/>
      </c>
      <c r="AE17" s="52" t="str">
        <f t="array" ref="AE17">IFERROR(LOOKUP("яя",IF(--LEFTB($D17:$J17,10)&lt;=AE$10,IF(--RIGHTB($D17:$J17,10)&gt;=AE$10,{"К","К","О","Б","А","А","Д"},),)),"")</f>
        <v/>
      </c>
      <c r="AF17" s="52" t="str">
        <f t="array" ref="AF17">IFERROR(LOOKUP("яя",IF(--LEFTB($D17:$J17,10)&lt;=AF$10,IF(--RIGHTB($D17:$J17,10)&gt;=AF$10,{"К","К","О","Б","А","А","Д"},),)),"")</f>
        <v/>
      </c>
      <c r="AG17" s="52" t="str">
        <f t="array" ref="AG17">IFERROR(LOOKUP("яя",IF(--LEFTB($D17:$J17,10)&lt;=AG$10,IF(--RIGHTB($D17:$J17,10)&gt;=AG$10,{"К","К","О","Б","А","А","Д"},),)),"")</f>
        <v/>
      </c>
      <c r="AH17" s="52" t="str">
        <f t="array" ref="AH17">IFERROR(LOOKUP("яя",IF(--LEFTB($D17:$J17,10)&lt;=AH$10,IF(--RIGHTB($D17:$J17,10)&gt;=AH$10,{"К","К","О","Б","А","А","Д"},),)),"")</f>
        <v/>
      </c>
      <c r="AI17" s="52" t="str">
        <f t="array" ref="AI17">IFERROR(LOOKUP("яя",IF(--LEFTB($D17:$J17,10)&lt;=AI$10,IF(--RIGHTB($D17:$J17,10)&gt;=AI$10,{"К","К","О","Б","А","А","Д"},),)),"")</f>
        <v/>
      </c>
      <c r="AJ17" s="52" t="str">
        <f t="array" ref="AJ17">IFERROR(LOOKUP("яя",IF(--LEFTB($D17:$J17,10)&lt;=AJ$10,IF(--RIGHTB($D17:$J17,10)&gt;=AJ$10,{"К","К","О","Б","А","А","Д"},),)),"")</f>
        <v/>
      </c>
      <c r="AK17" s="52" t="str">
        <f t="array" ref="AK17">IFERROR(LOOKUP("яя",IF(--LEFTB($D17:$J17,10)&lt;=AK$10,IF(--RIGHTB($D17:$J17,10)&gt;=AK$10,{"К","К","О","Б","А","А","Д"},),)),"")</f>
        <v/>
      </c>
      <c r="AL17" s="52" t="str">
        <f t="array" ref="AL17">IFERROR(LOOKUP("яя",IF(--LEFTB($D17:$J17,10)&lt;=AL$10,IF(--RIGHTB($D17:$J17,10)&gt;=AL$10,{"К","К","О","Б","А","А","Д"},),)),"")</f>
        <v/>
      </c>
      <c r="AM17" s="52" t="str">
        <f t="array" ref="AM17">IFERROR(LOOKUP("яя",IF(--LEFTB($D17:$J17,10)&lt;=AM$10,IF(--RIGHTB($D17:$J17,10)&gt;=AM$10,{"К","К","О","Б","А","А","Д"},),)),"")</f>
        <v/>
      </c>
      <c r="AN17" s="52" t="str">
        <f t="array" ref="AN17">IFERROR(LOOKUP("яя",IF(--LEFTB($D17:$J17,10)&lt;=AN$10,IF(--RIGHTB($D17:$J17,10)&gt;=AN$10,{"К","К","О","Б","А","А","Д"},),)),"")</f>
        <v/>
      </c>
      <c r="AO17" s="52" t="str">
        <f t="array" ref="AO17">IFERROR(LOOKUP("яя",IF(--LEFTB($D17:$J17,10)&lt;=AO$10,IF(--RIGHTB($D17:$J17,10)&gt;=AO$10,{"К","К","О","Б","А","А","Д"},),)),"")</f>
        <v/>
      </c>
    </row>
    <row r="18" spans="1:41" x14ac:dyDescent="0.2">
      <c r="A18" s="45">
        <f>финальный!A18</f>
        <v>0</v>
      </c>
      <c r="B18" s="46">
        <f>финальный!B18</f>
        <v>0</v>
      </c>
      <c r="C18" s="52"/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IFERROR(LOOKUP("яя",IF(--LEFTB($D18:$J18,10)&lt;=L$10,IF(--RIGHTB($D18:$J18,10)&gt;=L$10,{"К","К","О","Б","А","А","Д"},),)),"")</f>
        <v/>
      </c>
      <c r="M18" s="52" t="str">
        <f t="array" ref="M18">IFERROR(LOOKUP("яя",IF(--LEFTB($D18:$J18,10)&lt;=M$10,IF(--RIGHTB($D18:$J18,10)&gt;=M$10,{"К","К","О","Б","А","А","Д"},),)),"")</f>
        <v/>
      </c>
      <c r="N18" s="52" t="str">
        <f t="array" ref="N18">IFERROR(LOOKUP("яя",IF(--LEFTB($D18:$J18,10)&lt;=N$10,IF(--RIGHTB($D18:$J18,10)&gt;=N$10,{"К","К","О","Б","А","А","Д"},),)),"")</f>
        <v/>
      </c>
      <c r="O18" s="52" t="str">
        <f t="array" ref="O18">IFERROR(LOOKUP("яя",IF(--LEFTB($D18:$J18,10)&lt;=O$10,IF(--RIGHTB($D18:$J18,10)&gt;=O$10,{"К","К","О","Б","А","А","Д"},),)),"")</f>
        <v/>
      </c>
      <c r="P18" s="52" t="str">
        <f t="array" ref="P18">IFERROR(LOOKUP("яя",IF(--LEFTB($D18:$J18,10)&lt;=P$10,IF(--RIGHTB($D18:$J18,10)&gt;=P$10,{"К","К","О","Б","А","А","Д"},),)),"")</f>
        <v/>
      </c>
      <c r="Q18" s="52" t="str">
        <f t="array" ref="Q18">IFERROR(LOOKUP("яя",IF(--LEFTB($D18:$J18,10)&lt;=Q$10,IF(--RIGHTB($D18:$J18,10)&gt;=Q$10,{"К","К","О","Б","А","А","Д"},),)),"")</f>
        <v/>
      </c>
      <c r="R18" s="52" t="str">
        <f t="array" ref="R18">IFERROR(LOOKUP("яя",IF(--LEFTB($D18:$J18,10)&lt;=R$10,IF(--RIGHTB($D18:$J18,10)&gt;=R$10,{"К","К","О","Б","А","А","Д"},),)),"")</f>
        <v/>
      </c>
      <c r="S18" s="52" t="str">
        <f t="array" ref="S18">IFERROR(LOOKUP("яя",IF(--LEFTB($D18:$J18,10)&lt;=S$10,IF(--RIGHTB($D18:$J18,10)&gt;=S$10,{"К","К","О","Б","А","А","Д"},),)),"")</f>
        <v/>
      </c>
      <c r="T18" s="52" t="str">
        <f t="array" ref="T18">IFERROR(LOOKUP("яя",IF(--LEFTB($D18:$J18,10)&lt;=T$10,IF(--RIGHTB($D18:$J18,10)&gt;=T$10,{"К","К","О","Б","А","А","Д"},),)),"")</f>
        <v/>
      </c>
      <c r="U18" s="52" t="str">
        <f t="array" ref="U18">IFERROR(LOOKUP("яя",IF(--LEFTB($D18:$J18,10)&lt;=U$10,IF(--RIGHTB($D18:$J18,10)&gt;=U$10,{"К","К","О","Б","А","А","Д"},),)),"")</f>
        <v/>
      </c>
      <c r="V18" s="52" t="str">
        <f t="array" ref="V18">IFERROR(LOOKUP("яя",IF(--LEFTB($D18:$J18,10)&lt;=V$10,IF(--RIGHTB($D18:$J18,10)&gt;=V$10,{"К","К","О","Б","А","А","Д"},),)),"")</f>
        <v/>
      </c>
      <c r="W18" s="52" t="str">
        <f t="array" ref="W18">IFERROR(LOOKUP("яя",IF(--LEFTB($D18:$J18,10)&lt;=W$10,IF(--RIGHTB($D18:$J18,10)&gt;=W$10,{"К","К","О","Б","А","А","Д"},),)),"")</f>
        <v/>
      </c>
      <c r="X18" s="52" t="str">
        <f t="array" ref="X18">IFERROR(LOOKUP("яя",IF(--LEFTB($D18:$J18,10)&lt;=X$10,IF(--RIGHTB($D18:$J18,10)&gt;=X$10,{"К","К","О","Б","А","А","Д"},),)),"")</f>
        <v/>
      </c>
      <c r="Y18" s="52" t="str">
        <f t="array" ref="Y18">IFERROR(LOOKUP("яя",IF(--LEFTB($D18:$J18,10)&lt;=Y$10,IF(--RIGHTB($D18:$J18,10)&gt;=Y$10,{"К","К","О","Б","А","А","Д"},),)),"")</f>
        <v/>
      </c>
      <c r="Z18" s="52" t="str">
        <f t="array" ref="Z18">IFERROR(LOOKUP("яя",IF(--LEFTB($D18:$J18,10)&lt;=Z$10,IF(--RIGHTB($D18:$J18,10)&gt;=Z$10,{"К","К","О","Б","А","А","Д"},),)),"")</f>
        <v/>
      </c>
      <c r="AA18" s="52" t="str">
        <f t="array" ref="AA18">IFERROR(LOOKUP("яя",IF(--LEFTB($D18:$J18,10)&lt;=AA$10,IF(--RIGHTB($D18:$J18,10)&gt;=AA$10,{"К","К","О","Б","А","А","Д"},),)),"")</f>
        <v/>
      </c>
      <c r="AB18" s="52" t="str">
        <f t="array" ref="AB18">IFERROR(LOOKUP("яя",IF(--LEFTB($D18:$J18,10)&lt;=AB$10,IF(--RIGHTB($D18:$J18,10)&gt;=AB$10,{"К","К","О","Б","А","А","Д"},),)),"")</f>
        <v/>
      </c>
      <c r="AC18" s="52" t="str">
        <f t="array" ref="AC18">IFERROR(LOOKUP("яя",IF(--LEFTB($D18:$J18,10)&lt;=AC$10,IF(--RIGHTB($D18:$J18,10)&gt;=AC$10,{"К","К","О","Б","А","А","Д"},),)),"")</f>
        <v/>
      </c>
      <c r="AD18" s="52" t="str">
        <f t="array" ref="AD18">IFERROR(LOOKUP("яя",IF(--LEFTB($D18:$J18,10)&lt;=AD$10,IF(--RIGHTB($D18:$J18,10)&gt;=AD$10,{"К","К","О","Б","А","А","Д"},),)),"")</f>
        <v/>
      </c>
      <c r="AE18" s="52" t="str">
        <f t="array" ref="AE18">IFERROR(LOOKUP("яя",IF(--LEFTB($D18:$J18,10)&lt;=AE$10,IF(--RIGHTB($D18:$J18,10)&gt;=AE$10,{"К","К","О","Б","А","А","Д"},),)),"")</f>
        <v/>
      </c>
      <c r="AF18" s="52" t="str">
        <f t="array" ref="AF18">IFERROR(LOOKUP("яя",IF(--LEFTB($D18:$J18,10)&lt;=AF$10,IF(--RIGHTB($D18:$J18,10)&gt;=AF$10,{"К","К","О","Б","А","А","Д"},),)),"")</f>
        <v/>
      </c>
      <c r="AG18" s="52" t="str">
        <f t="array" ref="AG18">IFERROR(LOOKUP("яя",IF(--LEFTB($D18:$J18,10)&lt;=AG$10,IF(--RIGHTB($D18:$J18,10)&gt;=AG$10,{"К","К","О","Б","А","А","Д"},),)),"")</f>
        <v/>
      </c>
      <c r="AH18" s="52" t="str">
        <f t="array" ref="AH18">IFERROR(LOOKUP("яя",IF(--LEFTB($D18:$J18,10)&lt;=AH$10,IF(--RIGHTB($D18:$J18,10)&gt;=AH$10,{"К","К","О","Б","А","А","Д"},),)),"")</f>
        <v/>
      </c>
      <c r="AI18" s="52" t="str">
        <f t="array" ref="AI18">IFERROR(LOOKUP("яя",IF(--LEFTB($D18:$J18,10)&lt;=AI$10,IF(--RIGHTB($D18:$J18,10)&gt;=AI$10,{"К","К","О","Б","А","А","Д"},),)),"")</f>
        <v/>
      </c>
      <c r="AJ18" s="52" t="str">
        <f t="array" ref="AJ18">IFERROR(LOOKUP("яя",IF(--LEFTB($D18:$J18,10)&lt;=AJ$10,IF(--RIGHTB($D18:$J18,10)&gt;=AJ$10,{"К","К","О","Б","А","А","Д"},),)),"")</f>
        <v/>
      </c>
      <c r="AK18" s="52" t="str">
        <f t="array" ref="AK18">IFERROR(LOOKUP("яя",IF(--LEFTB($D18:$J18,10)&lt;=AK$10,IF(--RIGHTB($D18:$J18,10)&gt;=AK$10,{"К","К","О","Б","А","А","Д"},),)),"")</f>
        <v/>
      </c>
      <c r="AL18" s="52" t="str">
        <f t="array" ref="AL18">IFERROR(LOOKUP("яя",IF(--LEFTB($D18:$J18,10)&lt;=AL$10,IF(--RIGHTB($D18:$J18,10)&gt;=AL$10,{"К","К","О","Б","А","А","Д"},),)),"")</f>
        <v/>
      </c>
      <c r="AM18" s="52" t="str">
        <f t="array" ref="AM18">IFERROR(LOOKUP("яя",IF(--LEFTB($D18:$J18,10)&lt;=AM$10,IF(--RIGHTB($D18:$J18,10)&gt;=AM$10,{"К","К","О","Б","А","А","Д"},),)),"")</f>
        <v/>
      </c>
      <c r="AN18" s="52" t="str">
        <f t="array" ref="AN18">IFERROR(LOOKUP("яя",IF(--LEFTB($D18:$J18,10)&lt;=AN$10,IF(--RIGHTB($D18:$J18,10)&gt;=AN$10,{"К","К","О","Б","А","А","Д"},),)),"")</f>
        <v/>
      </c>
      <c r="AO18" s="52" t="str">
        <f t="array" ref="AO18">IFERROR(LOOKUP("яя",IF(--LEFTB($D18:$J18,10)&lt;=AO$10,IF(--RIGHTB($D18:$J18,10)&gt;=AO$10,{"К","К","О","Б","А","А","Д"},),)),"")</f>
        <v/>
      </c>
    </row>
    <row r="19" spans="1:41" x14ac:dyDescent="0.2">
      <c r="A19" s="45">
        <f>финальный!A19</f>
        <v>0</v>
      </c>
      <c r="B19" s="46">
        <f>финальный!B19</f>
        <v>0</v>
      </c>
      <c r="C19" s="52"/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IFERROR(LOOKUP("яя",IF(--LEFTB($D19:$J19,10)&lt;=L$10,IF(--RIGHTB($D19:$J19,10)&gt;=L$10,{"К","К","О","Б","А","А","Д"},),)),"")</f>
        <v/>
      </c>
      <c r="M19" s="52" t="str">
        <f t="array" ref="M19">IFERROR(LOOKUP("яя",IF(--LEFTB($D19:$J19,10)&lt;=M$10,IF(--RIGHTB($D19:$J19,10)&gt;=M$10,{"К","К","О","Б","А","А","Д"},),)),"")</f>
        <v/>
      </c>
      <c r="N19" s="52" t="str">
        <f t="array" ref="N19">IFERROR(LOOKUP("яя",IF(--LEFTB($D19:$J19,10)&lt;=N$10,IF(--RIGHTB($D19:$J19,10)&gt;=N$10,{"К","К","О","Б","А","А","Д"},),)),"")</f>
        <v/>
      </c>
      <c r="O19" s="52" t="str">
        <f t="array" ref="O19">IFERROR(LOOKUP("яя",IF(--LEFTB($D19:$J19,10)&lt;=O$10,IF(--RIGHTB($D19:$J19,10)&gt;=O$10,{"К","К","О","Б","А","А","Д"},),)),"")</f>
        <v/>
      </c>
      <c r="P19" s="52" t="str">
        <f t="array" ref="P19">IFERROR(LOOKUP("яя",IF(--LEFTB($D19:$J19,10)&lt;=P$10,IF(--RIGHTB($D19:$J19,10)&gt;=P$10,{"К","К","О","Б","А","А","Д"},),)),"")</f>
        <v/>
      </c>
      <c r="Q19" s="52" t="str">
        <f t="array" ref="Q19">IFERROR(LOOKUP("яя",IF(--LEFTB($D19:$J19,10)&lt;=Q$10,IF(--RIGHTB($D19:$J19,10)&gt;=Q$10,{"К","К","О","Б","А","А","Д"},),)),"")</f>
        <v/>
      </c>
      <c r="R19" s="52" t="str">
        <f t="array" ref="R19">IFERROR(LOOKUP("яя",IF(--LEFTB($D19:$J19,10)&lt;=R$10,IF(--RIGHTB($D19:$J19,10)&gt;=R$10,{"К","К","О","Б","А","А","Д"},),)),"")</f>
        <v/>
      </c>
      <c r="S19" s="52" t="str">
        <f t="array" ref="S19">IFERROR(LOOKUP("яя",IF(--LEFTB($D19:$J19,10)&lt;=S$10,IF(--RIGHTB($D19:$J19,10)&gt;=S$10,{"К","К","О","Б","А","А","Д"},),)),"")</f>
        <v/>
      </c>
      <c r="T19" s="52" t="str">
        <f t="array" ref="T19">IFERROR(LOOKUP("яя",IF(--LEFTB($D19:$J19,10)&lt;=T$10,IF(--RIGHTB($D19:$J19,10)&gt;=T$10,{"К","К","О","Б","А","А","Д"},),)),"")</f>
        <v/>
      </c>
      <c r="U19" s="52" t="str">
        <f t="array" ref="U19">IFERROR(LOOKUP("яя",IF(--LEFTB($D19:$J19,10)&lt;=U$10,IF(--RIGHTB($D19:$J19,10)&gt;=U$10,{"К","К","О","Б","А","А","Д"},),)),"")</f>
        <v/>
      </c>
      <c r="V19" s="52" t="str">
        <f t="array" ref="V19">IFERROR(LOOKUP("яя",IF(--LEFTB($D19:$J19,10)&lt;=V$10,IF(--RIGHTB($D19:$J19,10)&gt;=V$10,{"К","К","О","Б","А","А","Д"},),)),"")</f>
        <v/>
      </c>
      <c r="W19" s="52" t="str">
        <f t="array" ref="W19">IFERROR(LOOKUP("яя",IF(--LEFTB($D19:$J19,10)&lt;=W$10,IF(--RIGHTB($D19:$J19,10)&gt;=W$10,{"К","К","О","Б","А","А","Д"},),)),"")</f>
        <v/>
      </c>
      <c r="X19" s="52" t="str">
        <f t="array" ref="X19">IFERROR(LOOKUP("яя",IF(--LEFTB($D19:$J19,10)&lt;=X$10,IF(--RIGHTB($D19:$J19,10)&gt;=X$10,{"К","К","О","Б","А","А","Д"},),)),"")</f>
        <v/>
      </c>
      <c r="Y19" s="52" t="str">
        <f t="array" ref="Y19">IFERROR(LOOKUP("яя",IF(--LEFTB($D19:$J19,10)&lt;=Y$10,IF(--RIGHTB($D19:$J19,10)&gt;=Y$10,{"К","К","О","Б","А","А","Д"},),)),"")</f>
        <v/>
      </c>
      <c r="Z19" s="52" t="str">
        <f t="array" ref="Z19">IFERROR(LOOKUP("яя",IF(--LEFTB($D19:$J19,10)&lt;=Z$10,IF(--RIGHTB($D19:$J19,10)&gt;=Z$10,{"К","К","О","Б","А","А","Д"},),)),"")</f>
        <v/>
      </c>
      <c r="AA19" s="52" t="str">
        <f t="array" ref="AA19">IFERROR(LOOKUP("яя",IF(--LEFTB($D19:$J19,10)&lt;=AA$10,IF(--RIGHTB($D19:$J19,10)&gt;=AA$10,{"К","К","О","Б","А","А","Д"},),)),"")</f>
        <v/>
      </c>
      <c r="AB19" s="52" t="str">
        <f t="array" ref="AB19">IFERROR(LOOKUP("яя",IF(--LEFTB($D19:$J19,10)&lt;=AB$10,IF(--RIGHTB($D19:$J19,10)&gt;=AB$10,{"К","К","О","Б","А","А","Д"},),)),"")</f>
        <v/>
      </c>
      <c r="AC19" s="52" t="str">
        <f t="array" ref="AC19">IFERROR(LOOKUP("яя",IF(--LEFTB($D19:$J19,10)&lt;=AC$10,IF(--RIGHTB($D19:$J19,10)&gt;=AC$10,{"К","К","О","Б","А","А","Д"},),)),"")</f>
        <v/>
      </c>
      <c r="AD19" s="52" t="str">
        <f t="array" ref="AD19">IFERROR(LOOKUP("яя",IF(--LEFTB($D19:$J19,10)&lt;=AD$10,IF(--RIGHTB($D19:$J19,10)&gt;=AD$10,{"К","К","О","Б","А","А","Д"},),)),"")</f>
        <v/>
      </c>
      <c r="AE19" s="52" t="str">
        <f t="array" ref="AE19">IFERROR(LOOKUP("яя",IF(--LEFTB($D19:$J19,10)&lt;=AE$10,IF(--RIGHTB($D19:$J19,10)&gt;=AE$10,{"К","К","О","Б","А","А","Д"},),)),"")</f>
        <v/>
      </c>
      <c r="AF19" s="52" t="str">
        <f t="array" ref="AF19">IFERROR(LOOKUP("яя",IF(--LEFTB($D19:$J19,10)&lt;=AF$10,IF(--RIGHTB($D19:$J19,10)&gt;=AF$10,{"К","К","О","Б","А","А","Д"},),)),"")</f>
        <v/>
      </c>
      <c r="AG19" s="52" t="str">
        <f t="array" ref="AG19">IFERROR(LOOKUP("яя",IF(--LEFTB($D19:$J19,10)&lt;=AG$10,IF(--RIGHTB($D19:$J19,10)&gt;=AG$10,{"К","К","О","Б","А","А","Д"},),)),"")</f>
        <v/>
      </c>
      <c r="AH19" s="52" t="str">
        <f t="array" ref="AH19">IFERROR(LOOKUP("яя",IF(--LEFTB($D19:$J19,10)&lt;=AH$10,IF(--RIGHTB($D19:$J19,10)&gt;=AH$10,{"К","К","О","Б","А","А","Д"},),)),"")</f>
        <v/>
      </c>
      <c r="AI19" s="52" t="str">
        <f t="array" ref="AI19">IFERROR(LOOKUP("яя",IF(--LEFTB($D19:$J19,10)&lt;=AI$10,IF(--RIGHTB($D19:$J19,10)&gt;=AI$10,{"К","К","О","Б","А","А","Д"},),)),"")</f>
        <v/>
      </c>
      <c r="AJ19" s="52" t="str">
        <f t="array" ref="AJ19">IFERROR(LOOKUP("яя",IF(--LEFTB($D19:$J19,10)&lt;=AJ$10,IF(--RIGHTB($D19:$J19,10)&gt;=AJ$10,{"К","К","О","Б","А","А","Д"},),)),"")</f>
        <v/>
      </c>
      <c r="AK19" s="52" t="str">
        <f t="array" ref="AK19">IFERROR(LOOKUP("яя",IF(--LEFTB($D19:$J19,10)&lt;=AK$10,IF(--RIGHTB($D19:$J19,10)&gt;=AK$10,{"К","К","О","Б","А","А","Д"},),)),"")</f>
        <v/>
      </c>
      <c r="AL19" s="52" t="str">
        <f t="array" ref="AL19">IFERROR(LOOKUP("яя",IF(--LEFTB($D19:$J19,10)&lt;=AL$10,IF(--RIGHTB($D19:$J19,10)&gt;=AL$10,{"К","К","О","Б","А","А","Д"},),)),"")</f>
        <v/>
      </c>
      <c r="AM19" s="52" t="str">
        <f t="array" ref="AM19">IFERROR(LOOKUP("яя",IF(--LEFTB($D19:$J19,10)&lt;=AM$10,IF(--RIGHTB($D19:$J19,10)&gt;=AM$10,{"К","К","О","Б","А","А","Д"},),)),"")</f>
        <v/>
      </c>
      <c r="AN19" s="52" t="str">
        <f t="array" ref="AN19">IFERROR(LOOKUP("яя",IF(--LEFTB($D19:$J19,10)&lt;=AN$10,IF(--RIGHTB($D19:$J19,10)&gt;=AN$10,{"К","К","О","Б","А","А","Д"},),)),"")</f>
        <v/>
      </c>
      <c r="AO19" s="52" t="str">
        <f t="array" ref="AO19">IFERROR(LOOKUP("яя",IF(--LEFTB($D19:$J19,10)&lt;=AO$10,IF(--RIGHTB($D19:$J19,10)&gt;=AO$10,{"К","К","О","Б","А","А","Д"},),)),"")</f>
        <v/>
      </c>
    </row>
    <row r="20" spans="1:41" x14ac:dyDescent="0.2">
      <c r="A20" s="45">
        <f>финальный!A20</f>
        <v>0</v>
      </c>
      <c r="B20" s="46">
        <f>финальный!B20</f>
        <v>0</v>
      </c>
      <c r="C20" s="52"/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IFERROR(LOOKUP("яя",IF(--LEFTB($D20:$J20,10)&lt;=L$10,IF(--RIGHTB($D20:$J20,10)&gt;=L$10,{"К","К","О","Б","А","А","Д"},),)),"")</f>
        <v/>
      </c>
      <c r="M20" s="52" t="str">
        <f t="array" ref="M20">IFERROR(LOOKUP("яя",IF(--LEFTB($D20:$J20,10)&lt;=M$10,IF(--RIGHTB($D20:$J20,10)&gt;=M$10,{"К","К","О","Б","А","А","Д"},),)),"")</f>
        <v/>
      </c>
      <c r="N20" s="52" t="str">
        <f t="array" ref="N20">IFERROR(LOOKUP("яя",IF(--LEFTB($D20:$J20,10)&lt;=N$10,IF(--RIGHTB($D20:$J20,10)&gt;=N$10,{"К","К","О","Б","А","А","Д"},),)),"")</f>
        <v/>
      </c>
      <c r="O20" s="52" t="str">
        <f t="array" ref="O20">IFERROR(LOOKUP("яя",IF(--LEFTB($D20:$J20,10)&lt;=O$10,IF(--RIGHTB($D20:$J20,10)&gt;=O$10,{"К","К","О","Б","А","А","Д"},),)),"")</f>
        <v/>
      </c>
      <c r="P20" s="52" t="str">
        <f t="array" ref="P20">IFERROR(LOOKUP("яя",IF(--LEFTB($D20:$J20,10)&lt;=P$10,IF(--RIGHTB($D20:$J20,10)&gt;=P$10,{"К","К","О","Б","А","А","Д"},),)),"")</f>
        <v/>
      </c>
      <c r="Q20" s="52" t="str">
        <f t="array" ref="Q20">IFERROR(LOOKUP("яя",IF(--LEFTB($D20:$J20,10)&lt;=Q$10,IF(--RIGHTB($D20:$J20,10)&gt;=Q$10,{"К","К","О","Б","А","А","Д"},),)),"")</f>
        <v/>
      </c>
      <c r="R20" s="52" t="str">
        <f t="array" ref="R20">IFERROR(LOOKUP("яя",IF(--LEFTB($D20:$J20,10)&lt;=R$10,IF(--RIGHTB($D20:$J20,10)&gt;=R$10,{"К","К","О","Б","А","А","Д"},),)),"")</f>
        <v/>
      </c>
      <c r="S20" s="52" t="str">
        <f t="array" ref="S20">IFERROR(LOOKUP("яя",IF(--LEFTB($D20:$J20,10)&lt;=S$10,IF(--RIGHTB($D20:$J20,10)&gt;=S$10,{"К","К","О","Б","А","А","Д"},),)),"")</f>
        <v/>
      </c>
      <c r="T20" s="52" t="str">
        <f t="array" ref="T20">IFERROR(LOOKUP("яя",IF(--LEFTB($D20:$J20,10)&lt;=T$10,IF(--RIGHTB($D20:$J20,10)&gt;=T$10,{"К","К","О","Б","А","А","Д"},),)),"")</f>
        <v/>
      </c>
      <c r="U20" s="52" t="str">
        <f t="array" ref="U20">IFERROR(LOOKUP("яя",IF(--LEFTB($D20:$J20,10)&lt;=U$10,IF(--RIGHTB($D20:$J20,10)&gt;=U$10,{"К","К","О","Б","А","А","Д"},),)),"")</f>
        <v/>
      </c>
      <c r="V20" s="52" t="str">
        <f t="array" ref="V20">IFERROR(LOOKUP("яя",IF(--LEFTB($D20:$J20,10)&lt;=V$10,IF(--RIGHTB($D20:$J20,10)&gt;=V$10,{"К","К","О","Б","А","А","Д"},),)),"")</f>
        <v/>
      </c>
      <c r="W20" s="52" t="str">
        <f t="array" ref="W20">IFERROR(LOOKUP("яя",IF(--LEFTB($D20:$J20,10)&lt;=W$10,IF(--RIGHTB($D20:$J20,10)&gt;=W$10,{"К","К","О","Б","А","А","Д"},),)),"")</f>
        <v/>
      </c>
      <c r="X20" s="52" t="str">
        <f t="array" ref="X20">IFERROR(LOOKUP("яя",IF(--LEFTB($D20:$J20,10)&lt;=X$10,IF(--RIGHTB($D20:$J20,10)&gt;=X$10,{"К","К","О","Б","А","А","Д"},),)),"")</f>
        <v/>
      </c>
      <c r="Y20" s="52" t="str">
        <f t="array" ref="Y20">IFERROR(LOOKUP("яя",IF(--LEFTB($D20:$J20,10)&lt;=Y$10,IF(--RIGHTB($D20:$J20,10)&gt;=Y$10,{"К","К","О","Б","А","А","Д"},),)),"")</f>
        <v/>
      </c>
      <c r="Z20" s="52" t="str">
        <f t="array" ref="Z20">IFERROR(LOOKUP("яя",IF(--LEFTB($D20:$J20,10)&lt;=Z$10,IF(--RIGHTB($D20:$J20,10)&gt;=Z$10,{"К","К","О","Б","А","А","Д"},),)),"")</f>
        <v/>
      </c>
      <c r="AA20" s="52" t="str">
        <f t="array" ref="AA20">IFERROR(LOOKUP("яя",IF(--LEFTB($D20:$J20,10)&lt;=AA$10,IF(--RIGHTB($D20:$J20,10)&gt;=AA$10,{"К","К","О","Б","А","А","Д"},),)),"")</f>
        <v/>
      </c>
      <c r="AB20" s="52" t="str">
        <f t="array" ref="AB20">IFERROR(LOOKUP("яя",IF(--LEFTB($D20:$J20,10)&lt;=AB$10,IF(--RIGHTB($D20:$J20,10)&gt;=AB$10,{"К","К","О","Б","А","А","Д"},),)),"")</f>
        <v/>
      </c>
      <c r="AC20" s="52" t="str">
        <f t="array" ref="AC20">IFERROR(LOOKUP("яя",IF(--LEFTB($D20:$J20,10)&lt;=AC$10,IF(--RIGHTB($D20:$J20,10)&gt;=AC$10,{"К","К","О","Б","А","А","Д"},),)),"")</f>
        <v/>
      </c>
      <c r="AD20" s="52" t="str">
        <f t="array" ref="AD20">IFERROR(LOOKUP("яя",IF(--LEFTB($D20:$J20,10)&lt;=AD$10,IF(--RIGHTB($D20:$J20,10)&gt;=AD$10,{"К","К","О","Б","А","А","Д"},),)),"")</f>
        <v/>
      </c>
      <c r="AE20" s="52" t="str">
        <f t="array" ref="AE20">IFERROR(LOOKUP("яя",IF(--LEFTB($D20:$J20,10)&lt;=AE$10,IF(--RIGHTB($D20:$J20,10)&gt;=AE$10,{"К","К","О","Б","А","А","Д"},),)),"")</f>
        <v/>
      </c>
      <c r="AF20" s="52" t="str">
        <f t="array" ref="AF20">IFERROR(LOOKUP("яя",IF(--LEFTB($D20:$J20,10)&lt;=AF$10,IF(--RIGHTB($D20:$J20,10)&gt;=AF$10,{"К","К","О","Б","А","А","Д"},),)),"")</f>
        <v/>
      </c>
      <c r="AG20" s="52" t="str">
        <f t="array" ref="AG20">IFERROR(LOOKUP("яя",IF(--LEFTB($D20:$J20,10)&lt;=AG$10,IF(--RIGHTB($D20:$J20,10)&gt;=AG$10,{"К","К","О","Б","А","А","Д"},),)),"")</f>
        <v/>
      </c>
      <c r="AH20" s="52" t="str">
        <f t="array" ref="AH20">IFERROR(LOOKUP("яя",IF(--LEFTB($D20:$J20,10)&lt;=AH$10,IF(--RIGHTB($D20:$J20,10)&gt;=AH$10,{"К","К","О","Б","А","А","Д"},),)),"")</f>
        <v/>
      </c>
      <c r="AI20" s="52" t="str">
        <f t="array" ref="AI20">IFERROR(LOOKUP("яя",IF(--LEFTB($D20:$J20,10)&lt;=AI$10,IF(--RIGHTB($D20:$J20,10)&gt;=AI$10,{"К","К","О","Б","А","А","Д"},),)),"")</f>
        <v/>
      </c>
      <c r="AJ20" s="52" t="str">
        <f t="array" ref="AJ20">IFERROR(LOOKUP("яя",IF(--LEFTB($D20:$J20,10)&lt;=AJ$10,IF(--RIGHTB($D20:$J20,10)&gt;=AJ$10,{"К","К","О","Б","А","А","Д"},),)),"")</f>
        <v/>
      </c>
      <c r="AK20" s="52" t="str">
        <f t="array" ref="AK20">IFERROR(LOOKUP("яя",IF(--LEFTB($D20:$J20,10)&lt;=AK$10,IF(--RIGHTB($D20:$J20,10)&gt;=AK$10,{"К","К","О","Б","А","А","Д"},),)),"")</f>
        <v/>
      </c>
      <c r="AL20" s="52" t="str">
        <f t="array" ref="AL20">IFERROR(LOOKUP("яя",IF(--LEFTB($D20:$J20,10)&lt;=AL$10,IF(--RIGHTB($D20:$J20,10)&gt;=AL$10,{"К","К","О","Б","А","А","Д"},),)),"")</f>
        <v/>
      </c>
      <c r="AM20" s="52" t="str">
        <f t="array" ref="AM20">IFERROR(LOOKUP("яя",IF(--LEFTB($D20:$J20,10)&lt;=AM$10,IF(--RIGHTB($D20:$J20,10)&gt;=AM$10,{"К","К","О","Б","А","А","Д"},),)),"")</f>
        <v/>
      </c>
      <c r="AN20" s="52" t="str">
        <f t="array" ref="AN20">IFERROR(LOOKUP("яя",IF(--LEFTB($D20:$J20,10)&lt;=AN$10,IF(--RIGHTB($D20:$J20,10)&gt;=AN$10,{"К","К","О","Б","А","А","Д"},),)),"")</f>
        <v/>
      </c>
      <c r="AO20" s="52" t="str">
        <f t="array" ref="AO20">IFERROR(LOOKUP("яя",IF(--LEFTB($D20:$J20,10)&lt;=AO$10,IF(--RIGHTB($D20:$J20,10)&gt;=AO$10,{"К","К","О","Б","А","А","Д"},),)),"")</f>
        <v/>
      </c>
    </row>
    <row r="21" spans="1:41" x14ac:dyDescent="0.2">
      <c r="A21" s="45">
        <f>финальный!A21</f>
        <v>0</v>
      </c>
      <c r="B21" s="46">
        <f>финальный!B21</f>
        <v>0</v>
      </c>
      <c r="C21" s="52"/>
      <c r="D21" s="50"/>
      <c r="E21" s="50"/>
      <c r="F21" s="50"/>
      <c r="G21" s="50"/>
      <c r="H21" s="50"/>
      <c r="I21" s="50"/>
      <c r="J21" s="50"/>
      <c r="K21" s="15"/>
      <c r="L21" s="52" t="str">
        <f t="array" ref="L21">IFERROR(LOOKUP("яя",IF(--LEFTB($D21:$J21,10)&lt;=L$10,IF(--RIGHTB($D21:$J21,10)&gt;=L$10,{"К","К","О","Б","А","А","Д"},),)),"")</f>
        <v/>
      </c>
      <c r="M21" s="52" t="str">
        <f t="array" ref="M21">IFERROR(LOOKUP("яя",IF(--LEFTB($D21:$J21,10)&lt;=M$10,IF(--RIGHTB($D21:$J21,10)&gt;=M$10,{"К","К","О","Б","А","А","Д"},),)),"")</f>
        <v/>
      </c>
      <c r="N21" s="52" t="str">
        <f t="array" ref="N21">IFERROR(LOOKUP("яя",IF(--LEFTB($D21:$J21,10)&lt;=N$10,IF(--RIGHTB($D21:$J21,10)&gt;=N$10,{"К","К","О","Б","А","А","Д"},),)),"")</f>
        <v/>
      </c>
      <c r="O21" s="52" t="str">
        <f t="array" ref="O21">IFERROR(LOOKUP("яя",IF(--LEFTB($D21:$J21,10)&lt;=O$10,IF(--RIGHTB($D21:$J21,10)&gt;=O$10,{"К","К","О","Б","А","А","Д"},),)),"")</f>
        <v/>
      </c>
      <c r="P21" s="52" t="str">
        <f t="array" ref="P21">IFERROR(LOOKUP("яя",IF(--LEFTB($D21:$J21,10)&lt;=P$10,IF(--RIGHTB($D21:$J21,10)&gt;=P$10,{"К","К","О","Б","А","А","Д"},),)),"")</f>
        <v/>
      </c>
      <c r="Q21" s="52" t="str">
        <f t="array" ref="Q21">IFERROR(LOOKUP("яя",IF(--LEFTB($D21:$J21,10)&lt;=Q$10,IF(--RIGHTB($D21:$J21,10)&gt;=Q$10,{"К","К","О","Б","А","А","Д"},),)),"")</f>
        <v/>
      </c>
      <c r="R21" s="52" t="str">
        <f t="array" ref="R21">IFERROR(LOOKUP("яя",IF(--LEFTB($D21:$J21,10)&lt;=R$10,IF(--RIGHTB($D21:$J21,10)&gt;=R$10,{"К","К","О","Б","А","А","Д"},),)),"")</f>
        <v/>
      </c>
      <c r="S21" s="52" t="str">
        <f t="array" ref="S21">IFERROR(LOOKUP("яя",IF(--LEFTB($D21:$J21,10)&lt;=S$10,IF(--RIGHTB($D21:$J21,10)&gt;=S$10,{"К","К","О","Б","А","А","Д"},),)),"")</f>
        <v/>
      </c>
      <c r="T21" s="52" t="str">
        <f t="array" ref="T21">IFERROR(LOOKUP("яя",IF(--LEFTB($D21:$J21,10)&lt;=T$10,IF(--RIGHTB($D21:$J21,10)&gt;=T$10,{"К","К","О","Б","А","А","Д"},),)),"")</f>
        <v/>
      </c>
      <c r="U21" s="52" t="str">
        <f t="array" ref="U21">IFERROR(LOOKUP("яя",IF(--LEFTB($D21:$J21,10)&lt;=U$10,IF(--RIGHTB($D21:$J21,10)&gt;=U$10,{"К","К","О","Б","А","А","Д"},),)),"")</f>
        <v/>
      </c>
      <c r="V21" s="52" t="str">
        <f t="array" ref="V21">IFERROR(LOOKUP("яя",IF(--LEFTB($D21:$J21,10)&lt;=V$10,IF(--RIGHTB($D21:$J21,10)&gt;=V$10,{"К","К","О","Б","А","А","Д"},),)),"")</f>
        <v/>
      </c>
      <c r="W21" s="52" t="str">
        <f t="array" ref="W21">IFERROR(LOOKUP("яя",IF(--LEFTB($D21:$J21,10)&lt;=W$10,IF(--RIGHTB($D21:$J21,10)&gt;=W$10,{"К","К","О","Б","А","А","Д"},),)),"")</f>
        <v/>
      </c>
      <c r="X21" s="52" t="str">
        <f t="array" ref="X21">IFERROR(LOOKUP("яя",IF(--LEFTB($D21:$J21,10)&lt;=X$10,IF(--RIGHTB($D21:$J21,10)&gt;=X$10,{"К","К","О","Б","А","А","Д"},),)),"")</f>
        <v/>
      </c>
      <c r="Y21" s="52" t="str">
        <f t="array" ref="Y21">IFERROR(LOOKUP("яя",IF(--LEFTB($D21:$J21,10)&lt;=Y$10,IF(--RIGHTB($D21:$J21,10)&gt;=Y$10,{"К","К","О","Б","А","А","Д"},),)),"")</f>
        <v/>
      </c>
      <c r="Z21" s="52" t="str">
        <f t="array" ref="Z21">IFERROR(LOOKUP("яя",IF(--LEFTB($D21:$J21,10)&lt;=Z$10,IF(--RIGHTB($D21:$J21,10)&gt;=Z$10,{"К","К","О","Б","А","А","Д"},),)),"")</f>
        <v/>
      </c>
      <c r="AA21" s="52" t="str">
        <f t="array" ref="AA21">IFERROR(LOOKUP("яя",IF(--LEFTB($D21:$J21,10)&lt;=AA$10,IF(--RIGHTB($D21:$J21,10)&gt;=AA$10,{"К","К","О","Б","А","А","Д"},),)),"")</f>
        <v/>
      </c>
      <c r="AB21" s="52" t="str">
        <f t="array" ref="AB21">IFERROR(LOOKUP("яя",IF(--LEFTB($D21:$J21,10)&lt;=AB$10,IF(--RIGHTB($D21:$J21,10)&gt;=AB$10,{"К","К","О","Б","А","А","Д"},),)),"")</f>
        <v/>
      </c>
      <c r="AC21" s="52" t="str">
        <f t="array" ref="AC21">IFERROR(LOOKUP("яя",IF(--LEFTB($D21:$J21,10)&lt;=AC$10,IF(--RIGHTB($D21:$J21,10)&gt;=AC$10,{"К","К","О","Б","А","А","Д"},),)),"")</f>
        <v/>
      </c>
      <c r="AD21" s="52" t="str">
        <f t="array" ref="AD21">IFERROR(LOOKUP("яя",IF(--LEFTB($D21:$J21,10)&lt;=AD$10,IF(--RIGHTB($D21:$J21,10)&gt;=AD$10,{"К","К","О","Б","А","А","Д"},),)),"")</f>
        <v/>
      </c>
      <c r="AE21" s="52" t="str">
        <f t="array" ref="AE21">IFERROR(LOOKUP("яя",IF(--LEFTB($D21:$J21,10)&lt;=AE$10,IF(--RIGHTB($D21:$J21,10)&gt;=AE$10,{"К","К","О","Б","А","А","Д"},),)),"")</f>
        <v/>
      </c>
      <c r="AF21" s="52" t="str">
        <f t="array" ref="AF21">IFERROR(LOOKUP("яя",IF(--LEFTB($D21:$J21,10)&lt;=AF$10,IF(--RIGHTB($D21:$J21,10)&gt;=AF$10,{"К","К","О","Б","А","А","Д"},),)),"")</f>
        <v/>
      </c>
      <c r="AG21" s="52" t="str">
        <f t="array" ref="AG21">IFERROR(LOOKUP("яя",IF(--LEFTB($D21:$J21,10)&lt;=AG$10,IF(--RIGHTB($D21:$J21,10)&gt;=AG$10,{"К","К","О","Б","А","А","Д"},),)),"")</f>
        <v/>
      </c>
      <c r="AH21" s="52" t="str">
        <f t="array" ref="AH21">IFERROR(LOOKUP("яя",IF(--LEFTB($D21:$J21,10)&lt;=AH$10,IF(--RIGHTB($D21:$J21,10)&gt;=AH$10,{"К","К","О","Б","А","А","Д"},),)),"")</f>
        <v/>
      </c>
      <c r="AI21" s="52" t="str">
        <f t="array" ref="AI21">IFERROR(LOOKUP("яя",IF(--LEFTB($D21:$J21,10)&lt;=AI$10,IF(--RIGHTB($D21:$J21,10)&gt;=AI$10,{"К","К","О","Б","А","А","Д"},),)),"")</f>
        <v/>
      </c>
      <c r="AJ21" s="52" t="str">
        <f t="array" ref="AJ21">IFERROR(LOOKUP("яя",IF(--LEFTB($D21:$J21,10)&lt;=AJ$10,IF(--RIGHTB($D21:$J21,10)&gt;=AJ$10,{"К","К","О","Б","А","А","Д"},),)),"")</f>
        <v/>
      </c>
      <c r="AK21" s="52" t="str">
        <f t="array" ref="AK21">IFERROR(LOOKUP("яя",IF(--LEFTB($D21:$J21,10)&lt;=AK$10,IF(--RIGHTB($D21:$J21,10)&gt;=AK$10,{"К","К","О","Б","А","А","Д"},),)),"")</f>
        <v/>
      </c>
      <c r="AL21" s="52" t="str">
        <f t="array" ref="AL21">IFERROR(LOOKUP("яя",IF(--LEFTB($D21:$J21,10)&lt;=AL$10,IF(--RIGHTB($D21:$J21,10)&gt;=AL$10,{"К","К","О","Б","А","А","Д"},),)),"")</f>
        <v/>
      </c>
      <c r="AM21" s="52" t="str">
        <f t="array" ref="AM21">IFERROR(LOOKUP("яя",IF(--LEFTB($D21:$J21,10)&lt;=AM$10,IF(--RIGHTB($D21:$J21,10)&gt;=AM$10,{"К","К","О","Б","А","А","Д"},),)),"")</f>
        <v/>
      </c>
      <c r="AN21" s="52" t="str">
        <f t="array" ref="AN21">IFERROR(LOOKUP("яя",IF(--LEFTB($D21:$J21,10)&lt;=AN$10,IF(--RIGHTB($D21:$J21,10)&gt;=AN$10,{"К","К","О","Б","А","А","Д"},),)),"")</f>
        <v/>
      </c>
      <c r="AO21" s="52" t="str">
        <f t="array" ref="AO21">IFERROR(LOOKUP("яя",IF(--LEFTB($D21:$J21,10)&lt;=AO$10,IF(--RIGHTB($D21:$J21,10)&gt;=AO$10,{"К","К","О","Б","А","А","Д"},),)),"")</f>
        <v/>
      </c>
    </row>
    <row r="22" spans="1:41" x14ac:dyDescent="0.2">
      <c r="A22" s="45">
        <f>финальный!A22</f>
        <v>0</v>
      </c>
      <c r="B22" s="46">
        <f>финальный!B22</f>
        <v>0</v>
      </c>
      <c r="C22" s="52"/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IFERROR(LOOKUP("яя",IF(--LEFTB($D22:$J22,10)&lt;=L$10,IF(--RIGHTB($D22:$J22,10)&gt;=L$10,{"К","К","О","Б","А","А","Д"},),)),"")</f>
        <v/>
      </c>
      <c r="M22" s="52" t="str">
        <f t="array" ref="M22">IFERROR(LOOKUP("яя",IF(--LEFTB($D22:$J22,10)&lt;=M$10,IF(--RIGHTB($D22:$J22,10)&gt;=M$10,{"К","К","О","Б","А","А","Д"},),)),"")</f>
        <v/>
      </c>
      <c r="N22" s="52" t="str">
        <f t="array" ref="N22">IFERROR(LOOKUP("яя",IF(--LEFTB($D22:$J22,10)&lt;=N$10,IF(--RIGHTB($D22:$J22,10)&gt;=N$10,{"К","К","О","Б","А","А","Д"},),)),"")</f>
        <v/>
      </c>
      <c r="O22" s="52" t="str">
        <f t="array" ref="O22">IFERROR(LOOKUP("яя",IF(--LEFTB($D22:$J22,10)&lt;=O$10,IF(--RIGHTB($D22:$J22,10)&gt;=O$10,{"К","К","О","Б","А","А","Д"},),)),"")</f>
        <v/>
      </c>
      <c r="P22" s="52" t="str">
        <f t="array" ref="P22">IFERROR(LOOKUP("яя",IF(--LEFTB($D22:$J22,10)&lt;=P$10,IF(--RIGHTB($D22:$J22,10)&gt;=P$10,{"К","К","О","Б","А","А","Д"},),)),"")</f>
        <v/>
      </c>
      <c r="Q22" s="52" t="str">
        <f t="array" ref="Q22">IFERROR(LOOKUP("яя",IF(--LEFTB($D22:$J22,10)&lt;=Q$10,IF(--RIGHTB($D22:$J22,10)&gt;=Q$10,{"К","К","О","Б","А","А","Д"},),)),"")</f>
        <v/>
      </c>
      <c r="R22" s="52" t="str">
        <f t="array" ref="R22">IFERROR(LOOKUP("яя",IF(--LEFTB($D22:$J22,10)&lt;=R$10,IF(--RIGHTB($D22:$J22,10)&gt;=R$10,{"К","К","О","Б","А","А","Д"},),)),"")</f>
        <v/>
      </c>
      <c r="S22" s="52" t="str">
        <f t="array" ref="S22">IFERROR(LOOKUP("яя",IF(--LEFTB($D22:$J22,10)&lt;=S$10,IF(--RIGHTB($D22:$J22,10)&gt;=S$10,{"К","К","О","Б","А","А","Д"},),)),"")</f>
        <v/>
      </c>
      <c r="T22" s="52" t="str">
        <f t="array" ref="T22">IFERROR(LOOKUP("яя",IF(--LEFTB($D22:$J22,10)&lt;=T$10,IF(--RIGHTB($D22:$J22,10)&gt;=T$10,{"К","К","О","Б","А","А","Д"},),)),"")</f>
        <v/>
      </c>
      <c r="U22" s="52" t="str">
        <f t="array" ref="U22">IFERROR(LOOKUP("яя",IF(--LEFTB($D22:$J22,10)&lt;=U$10,IF(--RIGHTB($D22:$J22,10)&gt;=U$10,{"К","К","О","Б","А","А","Д"},),)),"")</f>
        <v/>
      </c>
      <c r="V22" s="52" t="str">
        <f t="array" ref="V22">IFERROR(LOOKUP("яя",IF(--LEFTB($D22:$J22,10)&lt;=V$10,IF(--RIGHTB($D22:$J22,10)&gt;=V$10,{"К","К","О","Б","А","А","Д"},),)),"")</f>
        <v/>
      </c>
      <c r="W22" s="52" t="str">
        <f t="array" ref="W22">IFERROR(LOOKUP("яя",IF(--LEFTB($D22:$J22,10)&lt;=W$10,IF(--RIGHTB($D22:$J22,10)&gt;=W$10,{"К","К","О","Б","А","А","Д"},),)),"")</f>
        <v/>
      </c>
      <c r="X22" s="52" t="str">
        <f t="array" ref="X22">IFERROR(LOOKUP("яя",IF(--LEFTB($D22:$J22,10)&lt;=X$10,IF(--RIGHTB($D22:$J22,10)&gt;=X$10,{"К","К","О","Б","А","А","Д"},),)),"")</f>
        <v/>
      </c>
      <c r="Y22" s="52" t="str">
        <f t="array" ref="Y22">IFERROR(LOOKUP("яя",IF(--LEFTB($D22:$J22,10)&lt;=Y$10,IF(--RIGHTB($D22:$J22,10)&gt;=Y$10,{"К","К","О","Б","А","А","Д"},),)),"")</f>
        <v/>
      </c>
      <c r="Z22" s="52" t="str">
        <f t="array" ref="Z22">IFERROR(LOOKUP("яя",IF(--LEFTB($D22:$J22,10)&lt;=Z$10,IF(--RIGHTB($D22:$J22,10)&gt;=Z$10,{"К","К","О","Б","А","А","Д"},),)),"")</f>
        <v/>
      </c>
      <c r="AA22" s="52" t="str">
        <f t="array" ref="AA22">IFERROR(LOOKUP("яя",IF(--LEFTB($D22:$J22,10)&lt;=AA$10,IF(--RIGHTB($D22:$J22,10)&gt;=AA$10,{"К","К","О","Б","А","А","Д"},),)),"")</f>
        <v/>
      </c>
      <c r="AB22" s="52" t="str">
        <f t="array" ref="AB22">IFERROR(LOOKUP("яя",IF(--LEFTB($D22:$J22,10)&lt;=AB$10,IF(--RIGHTB($D22:$J22,10)&gt;=AB$10,{"К","К","О","Б","А","А","Д"},),)),"")</f>
        <v/>
      </c>
      <c r="AC22" s="52" t="str">
        <f t="array" ref="AC22">IFERROR(LOOKUP("яя",IF(--LEFTB($D22:$J22,10)&lt;=AC$10,IF(--RIGHTB($D22:$J22,10)&gt;=AC$10,{"К","К","О","Б","А","А","Д"},),)),"")</f>
        <v/>
      </c>
      <c r="AD22" s="52" t="str">
        <f t="array" ref="AD22">IFERROR(LOOKUP("яя",IF(--LEFTB($D22:$J22,10)&lt;=AD$10,IF(--RIGHTB($D22:$J22,10)&gt;=AD$10,{"К","К","О","Б","А","А","Д"},),)),"")</f>
        <v/>
      </c>
      <c r="AE22" s="52" t="str">
        <f t="array" ref="AE22">IFERROR(LOOKUP("яя",IF(--LEFTB($D22:$J22,10)&lt;=AE$10,IF(--RIGHTB($D22:$J22,10)&gt;=AE$10,{"К","К","О","Б","А","А","Д"},),)),"")</f>
        <v/>
      </c>
      <c r="AF22" s="52" t="str">
        <f t="array" ref="AF22">IFERROR(LOOKUP("яя",IF(--LEFTB($D22:$J22,10)&lt;=AF$10,IF(--RIGHTB($D22:$J22,10)&gt;=AF$10,{"К","К","О","Б","А","А","Д"},),)),"")</f>
        <v/>
      </c>
      <c r="AG22" s="52" t="str">
        <f t="array" ref="AG22">IFERROR(LOOKUP("яя",IF(--LEFTB($D22:$J22,10)&lt;=AG$10,IF(--RIGHTB($D22:$J22,10)&gt;=AG$10,{"К","К","О","Б","А","А","Д"},),)),"")</f>
        <v/>
      </c>
      <c r="AH22" s="52" t="str">
        <f t="array" ref="AH22">IFERROR(LOOKUP("яя",IF(--LEFTB($D22:$J22,10)&lt;=AH$10,IF(--RIGHTB($D22:$J22,10)&gt;=AH$10,{"К","К","О","Б","А","А","Д"},),)),"")</f>
        <v/>
      </c>
      <c r="AI22" s="52" t="str">
        <f t="array" ref="AI22">IFERROR(LOOKUP("яя",IF(--LEFTB($D22:$J22,10)&lt;=AI$10,IF(--RIGHTB($D22:$J22,10)&gt;=AI$10,{"К","К","О","Б","А","А","Д"},),)),"")</f>
        <v/>
      </c>
      <c r="AJ22" s="52" t="str">
        <f t="array" ref="AJ22">IFERROR(LOOKUP("яя",IF(--LEFTB($D22:$J22,10)&lt;=AJ$10,IF(--RIGHTB($D22:$J22,10)&gt;=AJ$10,{"К","К","О","Б","А","А","Д"},),)),"")</f>
        <v/>
      </c>
      <c r="AK22" s="52" t="str">
        <f t="array" ref="AK22">IFERROR(LOOKUP("яя",IF(--LEFTB($D22:$J22,10)&lt;=AK$10,IF(--RIGHTB($D22:$J22,10)&gt;=AK$10,{"К","К","О","Б","А","А","Д"},),)),"")</f>
        <v/>
      </c>
      <c r="AL22" s="52" t="str">
        <f t="array" ref="AL22">IFERROR(LOOKUP("яя",IF(--LEFTB($D22:$J22,10)&lt;=AL$10,IF(--RIGHTB($D22:$J22,10)&gt;=AL$10,{"К","К","О","Б","А","А","Д"},),)),"")</f>
        <v/>
      </c>
      <c r="AM22" s="52" t="str">
        <f t="array" ref="AM22">IFERROR(LOOKUP("яя",IF(--LEFTB($D22:$J22,10)&lt;=AM$10,IF(--RIGHTB($D22:$J22,10)&gt;=AM$10,{"К","К","О","Б","А","А","Д"},),)),"")</f>
        <v/>
      </c>
      <c r="AN22" s="52" t="str">
        <f t="array" ref="AN22">IFERROR(LOOKUP("яя",IF(--LEFTB($D22:$J22,10)&lt;=AN$10,IF(--RIGHTB($D22:$J22,10)&gt;=AN$10,{"К","К","О","Б","А","А","Д"},),)),"")</f>
        <v/>
      </c>
      <c r="AO22" s="52" t="str">
        <f t="array" ref="AO22">IFERROR(LOOKUP("яя",IF(--LEFTB($D22:$J22,10)&lt;=AO$10,IF(--RIGHTB($D22:$J22,10)&gt;=AO$10,{"К","К","О","Б","А","А","Д"},),)),"")</f>
        <v/>
      </c>
    </row>
    <row r="23" spans="1:41" x14ac:dyDescent="0.2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 t="str">
        <f t="array" ref="L23">IFERROR(LOOKUP("яя",IF(--LEFTB($D23:$J23,10)&lt;=L$10,IF(--RIGHTB($D23:$J23,10)&gt;=L$10,{"К","К","О","Б","А","А","Д"},),)),"")</f>
        <v/>
      </c>
      <c r="M23" s="52" t="str">
        <f t="array" ref="M23">IFERROR(LOOKUP("яя",IF(--LEFTB($D23:$J23,10)&lt;=M$10,IF(--RIGHTB($D23:$J23,10)&gt;=M$10,{"К","К","О","Б","А","А","Д"},),)),"")</f>
        <v/>
      </c>
      <c r="N23" s="52" t="str">
        <f t="array" ref="N23">IFERROR(LOOKUP("яя",IF(--LEFTB($D23:$J23,10)&lt;=N$10,IF(--RIGHTB($D23:$J23,10)&gt;=N$10,{"К","К","О","Б","А","А","Д"},),)),"")</f>
        <v/>
      </c>
      <c r="O23" s="52" t="str">
        <f t="array" ref="O23">IFERROR(LOOKUP("яя",IF(--LEFTB($D23:$J23,10)&lt;=O$10,IF(--RIGHTB($D23:$J23,10)&gt;=O$10,{"К","К","О","Б","А","А","Д"},),)),"")</f>
        <v/>
      </c>
      <c r="P23" s="52" t="str">
        <f t="array" ref="P23">IFERROR(LOOKUP("яя",IF(--LEFTB($D23:$J23,10)&lt;=P$10,IF(--RIGHTB($D23:$J23,10)&gt;=P$10,{"К","К","О","Б","А","А","Д"},),)),"")</f>
        <v/>
      </c>
      <c r="Q23" s="52" t="str">
        <f t="array" ref="Q23">IFERROR(LOOKUP("яя",IF(--LEFTB($D23:$J23,10)&lt;=Q$10,IF(--RIGHTB($D23:$J23,10)&gt;=Q$10,{"К","К","О","Б","А","А","Д"},),)),"")</f>
        <v/>
      </c>
      <c r="R23" s="52" t="str">
        <f t="array" ref="R23">IFERROR(LOOKUP("яя",IF(--LEFTB($D23:$J23,10)&lt;=R$10,IF(--RIGHTB($D23:$J23,10)&gt;=R$10,{"К","К","О","Б","А","А","Д"},),)),"")</f>
        <v/>
      </c>
      <c r="S23" s="52" t="str">
        <f t="array" ref="S23">IFERROR(LOOKUP("яя",IF(--LEFTB($D23:$J23,10)&lt;=S$10,IF(--RIGHTB($D23:$J23,10)&gt;=S$10,{"К","К","О","Б","А","А","Д"},),)),"")</f>
        <v/>
      </c>
      <c r="T23" s="52" t="str">
        <f t="array" ref="T23">IFERROR(LOOKUP("яя",IF(--LEFTB($D23:$J23,10)&lt;=T$10,IF(--RIGHTB($D23:$J23,10)&gt;=T$10,{"К","К","О","Б","А","А","Д"},),)),"")</f>
        <v/>
      </c>
      <c r="U23" s="52" t="str">
        <f t="array" ref="U23">IFERROR(LOOKUP("яя",IF(--LEFTB($D23:$J23,10)&lt;=U$10,IF(--RIGHTB($D23:$J23,10)&gt;=U$10,{"К","К","О","Б","А","А","Д"},),)),"")</f>
        <v/>
      </c>
      <c r="V23" s="52" t="str">
        <f t="array" ref="V23">IFERROR(LOOKUP("яя",IF(--LEFTB($D23:$J23,10)&lt;=V$10,IF(--RIGHTB($D23:$J23,10)&gt;=V$10,{"К","К","О","Б","А","А","Д"},),)),"")</f>
        <v/>
      </c>
      <c r="W23" s="52" t="str">
        <f t="array" ref="W23">IFERROR(LOOKUP("яя",IF(--LEFTB($D23:$J23,10)&lt;=W$10,IF(--RIGHTB($D23:$J23,10)&gt;=W$10,{"К","К","О","Б","А","А","Д"},),)),"")</f>
        <v/>
      </c>
      <c r="X23" s="52" t="str">
        <f t="array" ref="X23">IFERROR(LOOKUP("яя",IF(--LEFTB($D23:$J23,10)&lt;=X$10,IF(--RIGHTB($D23:$J23,10)&gt;=X$10,{"К","К","О","Б","А","А","Д"},),)),"")</f>
        <v/>
      </c>
      <c r="Y23" s="52" t="str">
        <f t="array" ref="Y23">IFERROR(LOOKUP("яя",IF(--LEFTB($D23:$J23,10)&lt;=Y$10,IF(--RIGHTB($D23:$J23,10)&gt;=Y$10,{"К","К","О","Б","А","А","Д"},),)),"")</f>
        <v/>
      </c>
      <c r="Z23" s="52" t="str">
        <f t="array" ref="Z23">IFERROR(LOOKUP("яя",IF(--LEFTB($D23:$J23,10)&lt;=Z$10,IF(--RIGHTB($D23:$J23,10)&gt;=Z$10,{"К","К","О","Б","А","А","Д"},),)),"")</f>
        <v/>
      </c>
      <c r="AA23" s="52" t="str">
        <f t="array" ref="AA23">IFERROR(LOOKUP("яя",IF(--LEFTB($D23:$J23,10)&lt;=AA$10,IF(--RIGHTB($D23:$J23,10)&gt;=AA$10,{"К","К","О","Б","А","А","Д"},),)),"")</f>
        <v/>
      </c>
      <c r="AB23" s="52" t="str">
        <f t="array" ref="AB23">IFERROR(LOOKUP("яя",IF(--LEFTB($D23:$J23,10)&lt;=AB$10,IF(--RIGHTB($D23:$J23,10)&gt;=AB$10,{"К","К","О","Б","А","А","Д"},),)),"")</f>
        <v/>
      </c>
      <c r="AC23" s="52" t="str">
        <f t="array" ref="AC23">IFERROR(LOOKUP("яя",IF(--LEFTB($D23:$J23,10)&lt;=AC$10,IF(--RIGHTB($D23:$J23,10)&gt;=AC$10,{"К","К","О","Б","А","А","Д"},),)),"")</f>
        <v/>
      </c>
      <c r="AD23" s="52" t="str">
        <f t="array" ref="AD23">IFERROR(LOOKUP("яя",IF(--LEFTB($D23:$J23,10)&lt;=AD$10,IF(--RIGHTB($D23:$J23,10)&gt;=AD$10,{"К","К","О","Б","А","А","Д"},),)),"")</f>
        <v/>
      </c>
      <c r="AE23" s="52" t="str">
        <f t="array" ref="AE23">IFERROR(LOOKUP("яя",IF(--LEFTB($D23:$J23,10)&lt;=AE$10,IF(--RIGHTB($D23:$J23,10)&gt;=AE$10,{"К","К","О","Б","А","А","Д"},),)),"")</f>
        <v/>
      </c>
      <c r="AF23" s="52" t="str">
        <f t="array" ref="AF23">IFERROR(LOOKUP("яя",IF(--LEFTB($D23:$J23,10)&lt;=AF$10,IF(--RIGHTB($D23:$J23,10)&gt;=AF$10,{"К","К","О","Б","А","А","Д"},),)),"")</f>
        <v/>
      </c>
      <c r="AG23" s="52" t="str">
        <f t="array" ref="AG23">IFERROR(LOOKUP("яя",IF(--LEFTB($D23:$J23,10)&lt;=AG$10,IF(--RIGHTB($D23:$J23,10)&gt;=AG$10,{"К","К","О","Б","А","А","Д"},),)),"")</f>
        <v/>
      </c>
      <c r="AH23" s="52" t="str">
        <f t="array" ref="AH23">IFERROR(LOOKUP("яя",IF(--LEFTB($D23:$J23,10)&lt;=AH$10,IF(--RIGHTB($D23:$J23,10)&gt;=AH$10,{"К","К","О","Б","А","А","Д"},),)),"")</f>
        <v/>
      </c>
      <c r="AI23" s="52" t="str">
        <f t="array" ref="AI23">IFERROR(LOOKUP("яя",IF(--LEFTB($D23:$J23,10)&lt;=AI$10,IF(--RIGHTB($D23:$J23,10)&gt;=AI$10,{"К","К","О","Б","А","А","Д"},),)),"")</f>
        <v/>
      </c>
      <c r="AJ23" s="52" t="str">
        <f t="array" ref="AJ23">IFERROR(LOOKUP("яя",IF(--LEFTB($D23:$J23,10)&lt;=AJ$10,IF(--RIGHTB($D23:$J23,10)&gt;=AJ$10,{"К","К","О","Б","А","А","Д"},),)),"")</f>
        <v/>
      </c>
      <c r="AK23" s="52" t="str">
        <f t="array" ref="AK23">IFERROR(LOOKUP("яя",IF(--LEFTB($D23:$J23,10)&lt;=AK$10,IF(--RIGHTB($D23:$J23,10)&gt;=AK$10,{"К","К","О","Б","А","А","Д"},),)),"")</f>
        <v/>
      </c>
      <c r="AL23" s="52" t="str">
        <f t="array" ref="AL23">IFERROR(LOOKUP("яя",IF(--LEFTB($D23:$J23,10)&lt;=AL$10,IF(--RIGHTB($D23:$J23,10)&gt;=AL$10,{"К","К","О","Б","А","А","Д"},),)),"")</f>
        <v/>
      </c>
      <c r="AM23" s="52" t="str">
        <f t="array" ref="AM23">IFERROR(LOOKUP("яя",IF(--LEFTB($D23:$J23,10)&lt;=AM$10,IF(--RIGHTB($D23:$J23,10)&gt;=AM$10,{"К","К","О","Б","А","А","Д"},),)),"")</f>
        <v/>
      </c>
      <c r="AN23" s="52" t="str">
        <f t="array" ref="AN23">IFERROR(LOOKUP("яя",IF(--LEFTB($D23:$J23,10)&lt;=AN$10,IF(--RIGHTB($D23:$J23,10)&gt;=AN$10,{"К","К","О","Б","А","А","Д"},),)),"")</f>
        <v/>
      </c>
      <c r="AO23" s="52" t="str">
        <f t="array" ref="AO23">IFERROR(LOOKUP("яя",IF(--LEFTB($D23:$J23,10)&lt;=AO$10,IF(--RIGHTB($D23:$J23,10)&gt;=AO$10,{"К","К","О","Б","А","А","Д"},),)),"")</f>
        <v/>
      </c>
    </row>
    <row r="24" spans="1:41" x14ac:dyDescent="0.2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 t="str">
        <f t="array" ref="L24">IFERROR(LOOKUP("яя",IF(--LEFTB($D24:$J24,10)&lt;=L$10,IF(--RIGHTB($D24:$J24,10)&gt;=L$10,{"К","К","О","Б","А","А","Д"},),)),"")</f>
        <v/>
      </c>
      <c r="M24" s="52" t="str">
        <f t="array" ref="M24">IFERROR(LOOKUP("яя",IF(--LEFTB($D24:$J24,10)&lt;=M$10,IF(--RIGHTB($D24:$J24,10)&gt;=M$10,{"К","К","О","Б","А","А","Д"},),)),"")</f>
        <v/>
      </c>
      <c r="N24" s="52" t="str">
        <f t="array" ref="N24">IFERROR(LOOKUP("яя",IF(--LEFTB($D24:$J24,10)&lt;=N$10,IF(--RIGHTB($D24:$J24,10)&gt;=N$10,{"К","К","О","Б","А","А","Д"},),)),"")</f>
        <v/>
      </c>
      <c r="O24" s="52" t="str">
        <f t="array" ref="O24">IFERROR(LOOKUP("яя",IF(--LEFTB($D24:$J24,10)&lt;=O$10,IF(--RIGHTB($D24:$J24,10)&gt;=O$10,{"К","К","О","Б","А","А","Д"},),)),"")</f>
        <v/>
      </c>
      <c r="P24" s="52" t="str">
        <f t="array" ref="P24">IFERROR(LOOKUP("яя",IF(--LEFTB($D24:$J24,10)&lt;=P$10,IF(--RIGHTB($D24:$J24,10)&gt;=P$10,{"К","К","О","Б","А","А","Д"},),)),"")</f>
        <v/>
      </c>
      <c r="Q24" s="52" t="str">
        <f t="array" ref="Q24">IFERROR(LOOKUP("яя",IF(--LEFTB($D24:$J24,10)&lt;=Q$10,IF(--RIGHTB($D24:$J24,10)&gt;=Q$10,{"К","К","О","Б","А","А","Д"},),)),"")</f>
        <v/>
      </c>
      <c r="R24" s="52" t="str">
        <f t="array" ref="R24">IFERROR(LOOKUP("яя",IF(--LEFTB($D24:$J24,10)&lt;=R$10,IF(--RIGHTB($D24:$J24,10)&gt;=R$10,{"К","К","О","Б","А","А","Д"},),)),"")</f>
        <v/>
      </c>
      <c r="S24" s="52" t="str">
        <f t="array" ref="S24">IFERROR(LOOKUP("яя",IF(--LEFTB($D24:$J24,10)&lt;=S$10,IF(--RIGHTB($D24:$J24,10)&gt;=S$10,{"К","К","О","Б","А","А","Д"},),)),"")</f>
        <v/>
      </c>
      <c r="T24" s="52" t="str">
        <f t="array" ref="T24">IFERROR(LOOKUP("яя",IF(--LEFTB($D24:$J24,10)&lt;=T$10,IF(--RIGHTB($D24:$J24,10)&gt;=T$10,{"К","К","О","Б","А","А","Д"},),)),"")</f>
        <v/>
      </c>
      <c r="U24" s="52" t="str">
        <f t="array" ref="U24">IFERROR(LOOKUP("яя",IF(--LEFTB($D24:$J24,10)&lt;=U$10,IF(--RIGHTB($D24:$J24,10)&gt;=U$10,{"К","К","О","Б","А","А","Д"},),)),"")</f>
        <v/>
      </c>
      <c r="V24" s="52" t="str">
        <f t="array" ref="V24">IFERROR(LOOKUP("яя",IF(--LEFTB($D24:$J24,10)&lt;=V$10,IF(--RIGHTB($D24:$J24,10)&gt;=V$10,{"К","К","О","Б","А","А","Д"},),)),"")</f>
        <v/>
      </c>
      <c r="W24" s="52" t="str">
        <f t="array" ref="W24">IFERROR(LOOKUP("яя",IF(--LEFTB($D24:$J24,10)&lt;=W$10,IF(--RIGHTB($D24:$J24,10)&gt;=W$10,{"К","К","О","Б","А","А","Д"},),)),"")</f>
        <v/>
      </c>
      <c r="X24" s="52" t="str">
        <f t="array" ref="X24">IFERROR(LOOKUP("яя",IF(--LEFTB($D24:$J24,10)&lt;=X$10,IF(--RIGHTB($D24:$J24,10)&gt;=X$10,{"К","К","О","Б","А","А","Д"},),)),"")</f>
        <v/>
      </c>
      <c r="Y24" s="52" t="str">
        <f t="array" ref="Y24">IFERROR(LOOKUP("яя",IF(--LEFTB($D24:$J24,10)&lt;=Y$10,IF(--RIGHTB($D24:$J24,10)&gt;=Y$10,{"К","К","О","Б","А","А","Д"},),)),"")</f>
        <v/>
      </c>
      <c r="Z24" s="52" t="str">
        <f t="array" ref="Z24">IFERROR(LOOKUP("яя",IF(--LEFTB($D24:$J24,10)&lt;=Z$10,IF(--RIGHTB($D24:$J24,10)&gt;=Z$10,{"К","К","О","Б","А","А","Д"},),)),"")</f>
        <v/>
      </c>
      <c r="AA24" s="52" t="str">
        <f t="array" ref="AA24">IFERROR(LOOKUP("яя",IF(--LEFTB($D24:$J24,10)&lt;=AA$10,IF(--RIGHTB($D24:$J24,10)&gt;=AA$10,{"К","К","О","Б","А","А","Д"},),)),"")</f>
        <v/>
      </c>
      <c r="AB24" s="52" t="str">
        <f t="array" ref="AB24">IFERROR(LOOKUP("яя",IF(--LEFTB($D24:$J24,10)&lt;=AB$10,IF(--RIGHTB($D24:$J24,10)&gt;=AB$10,{"К","К","О","Б","А","А","Д"},),)),"")</f>
        <v/>
      </c>
      <c r="AC24" s="52" t="str">
        <f t="array" ref="AC24">IFERROR(LOOKUP("яя",IF(--LEFTB($D24:$J24,10)&lt;=AC$10,IF(--RIGHTB($D24:$J24,10)&gt;=AC$10,{"К","К","О","Б","А","А","Д"},),)),"")</f>
        <v/>
      </c>
      <c r="AD24" s="52" t="str">
        <f t="array" ref="AD24">IFERROR(LOOKUP("яя",IF(--LEFTB($D24:$J24,10)&lt;=AD$10,IF(--RIGHTB($D24:$J24,10)&gt;=AD$10,{"К","К","О","Б","А","А","Д"},),)),"")</f>
        <v/>
      </c>
      <c r="AE24" s="52" t="str">
        <f t="array" ref="AE24">IFERROR(LOOKUP("яя",IF(--LEFTB($D24:$J24,10)&lt;=AE$10,IF(--RIGHTB($D24:$J24,10)&gt;=AE$10,{"К","К","О","Б","А","А","Д"},),)),"")</f>
        <v/>
      </c>
      <c r="AF24" s="52" t="str">
        <f t="array" ref="AF24">IFERROR(LOOKUP("яя",IF(--LEFTB($D24:$J24,10)&lt;=AF$10,IF(--RIGHTB($D24:$J24,10)&gt;=AF$10,{"К","К","О","Б","А","А","Д"},),)),"")</f>
        <v/>
      </c>
      <c r="AG24" s="52" t="str">
        <f t="array" ref="AG24">IFERROR(LOOKUP("яя",IF(--LEFTB($D24:$J24,10)&lt;=AG$10,IF(--RIGHTB($D24:$J24,10)&gt;=AG$10,{"К","К","О","Б","А","А","Д"},),)),"")</f>
        <v/>
      </c>
      <c r="AH24" s="52" t="str">
        <f t="array" ref="AH24">IFERROR(LOOKUP("яя",IF(--LEFTB($D24:$J24,10)&lt;=AH$10,IF(--RIGHTB($D24:$J24,10)&gt;=AH$10,{"К","К","О","Б","А","А","Д"},),)),"")</f>
        <v/>
      </c>
      <c r="AI24" s="52" t="str">
        <f t="array" ref="AI24">IFERROR(LOOKUP("яя",IF(--LEFTB($D24:$J24,10)&lt;=AI$10,IF(--RIGHTB($D24:$J24,10)&gt;=AI$10,{"К","К","О","Б","А","А","Д"},),)),"")</f>
        <v/>
      </c>
      <c r="AJ24" s="52" t="str">
        <f t="array" ref="AJ24">IFERROR(LOOKUP("яя",IF(--LEFTB($D24:$J24,10)&lt;=AJ$10,IF(--RIGHTB($D24:$J24,10)&gt;=AJ$10,{"К","К","О","Б","А","А","Д"},),)),"")</f>
        <v/>
      </c>
      <c r="AK24" s="52" t="str">
        <f t="array" ref="AK24">IFERROR(LOOKUP("яя",IF(--LEFTB($D24:$J24,10)&lt;=AK$10,IF(--RIGHTB($D24:$J24,10)&gt;=AK$10,{"К","К","О","Б","А","А","Д"},),)),"")</f>
        <v/>
      </c>
      <c r="AL24" s="52" t="str">
        <f t="array" ref="AL24">IFERROR(LOOKUP("яя",IF(--LEFTB($D24:$J24,10)&lt;=AL$10,IF(--RIGHTB($D24:$J24,10)&gt;=AL$10,{"К","К","О","Б","А","А","Д"},),)),"")</f>
        <v/>
      </c>
      <c r="AM24" s="52" t="str">
        <f t="array" ref="AM24">IFERROR(LOOKUP("яя",IF(--LEFTB($D24:$J24,10)&lt;=AM$10,IF(--RIGHTB($D24:$J24,10)&gt;=AM$10,{"К","К","О","Б","А","А","Д"},),)),"")</f>
        <v/>
      </c>
      <c r="AN24" s="52" t="str">
        <f t="array" ref="AN24">IFERROR(LOOKUP("яя",IF(--LEFTB($D24:$J24,10)&lt;=AN$10,IF(--RIGHTB($D24:$J24,10)&gt;=AN$10,{"К","К","О","Б","А","А","Д"},),)),"")</f>
        <v/>
      </c>
      <c r="AO24" s="52" t="str">
        <f t="array" ref="AO24">IFERROR(LOOKUP("яя",IF(--LEFTB($D24:$J24,10)&lt;=AO$10,IF(--RIGHTB($D24:$J24,10)&gt;=AO$10,{"К","К","О","Б","А","А","Д"},),)),"")</f>
        <v/>
      </c>
    </row>
    <row r="25" spans="1:41" x14ac:dyDescent="0.2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 t="str">
        <f t="array" ref="L25">IFERROR(LOOKUP("яя",IF(--LEFTB($D25:$J25,10)&lt;=L$10,IF(--RIGHTB($D25:$J25,10)&gt;=L$10,{"К","К","О","Б","А","А","Д"},),)),"")</f>
        <v/>
      </c>
      <c r="M25" s="52" t="str">
        <f t="array" ref="M25">IFERROR(LOOKUP("яя",IF(--LEFTB($D25:$J25,10)&lt;=M$10,IF(--RIGHTB($D25:$J25,10)&gt;=M$10,{"К","К","О","Б","А","А","Д"},),)),"")</f>
        <v/>
      </c>
      <c r="N25" s="52" t="str">
        <f t="array" ref="N25">IFERROR(LOOKUP("яя",IF(--LEFTB($D25:$J25,10)&lt;=N$10,IF(--RIGHTB($D25:$J25,10)&gt;=N$10,{"К","К","О","Б","А","А","Д"},),)),"")</f>
        <v/>
      </c>
      <c r="O25" s="52" t="str">
        <f t="array" ref="O25">IFERROR(LOOKUP("яя",IF(--LEFTB($D25:$J25,10)&lt;=O$10,IF(--RIGHTB($D25:$J25,10)&gt;=O$10,{"К","К","О","Б","А","А","Д"},),)),"")</f>
        <v/>
      </c>
      <c r="P25" s="52" t="str">
        <f t="array" ref="P25">IFERROR(LOOKUP("яя",IF(--LEFTB($D25:$J25,10)&lt;=P$10,IF(--RIGHTB($D25:$J25,10)&gt;=P$10,{"К","К","О","Б","А","А","Д"},),)),"")</f>
        <v/>
      </c>
      <c r="Q25" s="52" t="str">
        <f t="array" ref="Q25">IFERROR(LOOKUP("яя",IF(--LEFTB($D25:$J25,10)&lt;=Q$10,IF(--RIGHTB($D25:$J25,10)&gt;=Q$10,{"К","К","О","Б","А","А","Д"},),)),"")</f>
        <v/>
      </c>
      <c r="R25" s="52" t="str">
        <f t="array" ref="R25">IFERROR(LOOKUP("яя",IF(--LEFTB($D25:$J25,10)&lt;=R$10,IF(--RIGHTB($D25:$J25,10)&gt;=R$10,{"К","К","О","Б","А","А","Д"},),)),"")</f>
        <v/>
      </c>
      <c r="S25" s="52" t="str">
        <f t="array" ref="S25">IFERROR(LOOKUP("яя",IF(--LEFTB($D25:$J25,10)&lt;=S$10,IF(--RIGHTB($D25:$J25,10)&gt;=S$10,{"К","К","О","Б","А","А","Д"},),)),"")</f>
        <v/>
      </c>
      <c r="T25" s="52" t="str">
        <f t="array" ref="T25">IFERROR(LOOKUP("яя",IF(--LEFTB($D25:$J25,10)&lt;=T$10,IF(--RIGHTB($D25:$J25,10)&gt;=T$10,{"К","К","О","Б","А","А","Д"},),)),"")</f>
        <v/>
      </c>
      <c r="U25" s="52" t="str">
        <f t="array" ref="U25">IFERROR(LOOKUP("яя",IF(--LEFTB($D25:$J25,10)&lt;=U$10,IF(--RIGHTB($D25:$J25,10)&gt;=U$10,{"К","К","О","Б","А","А","Д"},),)),"")</f>
        <v/>
      </c>
      <c r="V25" s="52" t="str">
        <f t="array" ref="V25">IFERROR(LOOKUP("яя",IF(--LEFTB($D25:$J25,10)&lt;=V$10,IF(--RIGHTB($D25:$J25,10)&gt;=V$10,{"К","К","О","Б","А","А","Д"},),)),"")</f>
        <v/>
      </c>
      <c r="W25" s="52" t="str">
        <f t="array" ref="W25">IFERROR(LOOKUP("яя",IF(--LEFTB($D25:$J25,10)&lt;=W$10,IF(--RIGHTB($D25:$J25,10)&gt;=W$10,{"К","К","О","Б","А","А","Д"},),)),"")</f>
        <v/>
      </c>
      <c r="X25" s="52" t="str">
        <f t="array" ref="X25">IFERROR(LOOKUP("яя",IF(--LEFTB($D25:$J25,10)&lt;=X$10,IF(--RIGHTB($D25:$J25,10)&gt;=X$10,{"К","К","О","Б","А","А","Д"},),)),"")</f>
        <v/>
      </c>
      <c r="Y25" s="52" t="str">
        <f t="array" ref="Y25">IFERROR(LOOKUP("яя",IF(--LEFTB($D25:$J25,10)&lt;=Y$10,IF(--RIGHTB($D25:$J25,10)&gt;=Y$10,{"К","К","О","Б","А","А","Д"},),)),"")</f>
        <v/>
      </c>
      <c r="Z25" s="52" t="str">
        <f t="array" ref="Z25">IFERROR(LOOKUP("яя",IF(--LEFTB($D25:$J25,10)&lt;=Z$10,IF(--RIGHTB($D25:$J25,10)&gt;=Z$10,{"К","К","О","Б","А","А","Д"},),)),"")</f>
        <v/>
      </c>
      <c r="AA25" s="52" t="str">
        <f t="array" ref="AA25">IFERROR(LOOKUP("яя",IF(--LEFTB($D25:$J25,10)&lt;=AA$10,IF(--RIGHTB($D25:$J25,10)&gt;=AA$10,{"К","К","О","Б","А","А","Д"},),)),"")</f>
        <v/>
      </c>
      <c r="AB25" s="52" t="str">
        <f t="array" ref="AB25">IFERROR(LOOKUP("яя",IF(--LEFTB($D25:$J25,10)&lt;=AB$10,IF(--RIGHTB($D25:$J25,10)&gt;=AB$10,{"К","К","О","Б","А","А","Д"},),)),"")</f>
        <v/>
      </c>
      <c r="AC25" s="52" t="str">
        <f t="array" ref="AC25">IFERROR(LOOKUP("яя",IF(--LEFTB($D25:$J25,10)&lt;=AC$10,IF(--RIGHTB($D25:$J25,10)&gt;=AC$10,{"К","К","О","Б","А","А","Д"},),)),"")</f>
        <v/>
      </c>
      <c r="AD25" s="52" t="str">
        <f t="array" ref="AD25">IFERROR(LOOKUP("яя",IF(--LEFTB($D25:$J25,10)&lt;=AD$10,IF(--RIGHTB($D25:$J25,10)&gt;=AD$10,{"К","К","О","Б","А","А","Д"},),)),"")</f>
        <v/>
      </c>
      <c r="AE25" s="52" t="str">
        <f t="array" ref="AE25">IFERROR(LOOKUP("яя",IF(--LEFTB($D25:$J25,10)&lt;=AE$10,IF(--RIGHTB($D25:$J25,10)&gt;=AE$10,{"К","К","О","Б","А","А","Д"},),)),"")</f>
        <v/>
      </c>
      <c r="AF25" s="52" t="str">
        <f t="array" ref="AF25">IFERROR(LOOKUP("яя",IF(--LEFTB($D25:$J25,10)&lt;=AF$10,IF(--RIGHTB($D25:$J25,10)&gt;=AF$10,{"К","К","О","Б","А","А","Д"},),)),"")</f>
        <v/>
      </c>
      <c r="AG25" s="52" t="str">
        <f t="array" ref="AG25">IFERROR(LOOKUP("яя",IF(--LEFTB($D25:$J25,10)&lt;=AG$10,IF(--RIGHTB($D25:$J25,10)&gt;=AG$10,{"К","К","О","Б","А","А","Д"},),)),"")</f>
        <v/>
      </c>
      <c r="AH25" s="52" t="str">
        <f t="array" ref="AH25">IFERROR(LOOKUP("яя",IF(--LEFTB($D25:$J25,10)&lt;=AH$10,IF(--RIGHTB($D25:$J25,10)&gt;=AH$10,{"К","К","О","Б","А","А","Д"},),)),"")</f>
        <v/>
      </c>
      <c r="AI25" s="52" t="str">
        <f t="array" ref="AI25">IFERROR(LOOKUP("яя",IF(--LEFTB($D25:$J25,10)&lt;=AI$10,IF(--RIGHTB($D25:$J25,10)&gt;=AI$10,{"К","К","О","Б","А","А","Д"},),)),"")</f>
        <v/>
      </c>
      <c r="AJ25" s="52" t="str">
        <f t="array" ref="AJ25">IFERROR(LOOKUP("яя",IF(--LEFTB($D25:$J25,10)&lt;=AJ$10,IF(--RIGHTB($D25:$J25,10)&gt;=AJ$10,{"К","К","О","Б","А","А","Д"},),)),"")</f>
        <v/>
      </c>
      <c r="AK25" s="52" t="str">
        <f t="array" ref="AK25">IFERROR(LOOKUP("яя",IF(--LEFTB($D25:$J25,10)&lt;=AK$10,IF(--RIGHTB($D25:$J25,10)&gt;=AK$10,{"К","К","О","Б","А","А","Д"},),)),"")</f>
        <v/>
      </c>
      <c r="AL25" s="52" t="str">
        <f t="array" ref="AL25">IFERROR(LOOKUP("яя",IF(--LEFTB($D25:$J25,10)&lt;=AL$10,IF(--RIGHTB($D25:$J25,10)&gt;=AL$10,{"К","К","О","Б","А","А","Д"},),)),"")</f>
        <v/>
      </c>
      <c r="AM25" s="52" t="str">
        <f t="array" ref="AM25">IFERROR(LOOKUP("яя",IF(--LEFTB($D25:$J25,10)&lt;=AM$10,IF(--RIGHTB($D25:$J25,10)&gt;=AM$10,{"К","К","О","Б","А","А","Д"},),)),"")</f>
        <v/>
      </c>
      <c r="AN25" s="52" t="str">
        <f t="array" ref="AN25">IFERROR(LOOKUP("яя",IF(--LEFTB($D25:$J25,10)&lt;=AN$10,IF(--RIGHTB($D25:$J25,10)&gt;=AN$10,{"К","К","О","Б","А","А","Д"},),)),"")</f>
        <v/>
      </c>
      <c r="AO25" s="52" t="str">
        <f t="array" ref="AO25">IFERROR(LOOKUP("яя",IF(--LEFTB($D25:$J25,10)&lt;=AO$10,IF(--RIGHTB($D25:$J25,10)&gt;=AO$10,{"К","К","О","Б","А","А","Д"},),)),"")</f>
        <v/>
      </c>
    </row>
    <row r="26" spans="1:41" x14ac:dyDescent="0.2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 t="str">
        <f t="array" ref="L26">IFERROR(LOOKUP("яя",IF(--LEFTB($D26:$J26,10)&lt;=L$10,IF(--RIGHTB($D26:$J26,10)&gt;=L$10,{"К","К","О","Б","А","А","Д"},),)),"")</f>
        <v/>
      </c>
      <c r="M26" s="52" t="str">
        <f t="array" ref="M26">IFERROR(LOOKUP("яя",IF(--LEFTB($D26:$J26,10)&lt;=M$10,IF(--RIGHTB($D26:$J26,10)&gt;=M$10,{"К","К","О","Б","А","А","Д"},),)),"")</f>
        <v/>
      </c>
      <c r="N26" s="52" t="str">
        <f t="array" ref="N26">IFERROR(LOOKUP("яя",IF(--LEFTB($D26:$J26,10)&lt;=N$10,IF(--RIGHTB($D26:$J26,10)&gt;=N$10,{"К","К","О","Б","А","А","Д"},),)),"")</f>
        <v/>
      </c>
      <c r="O26" s="52" t="str">
        <f t="array" ref="O26">IFERROR(LOOKUP("яя",IF(--LEFTB($D26:$J26,10)&lt;=O$10,IF(--RIGHTB($D26:$J26,10)&gt;=O$10,{"К","К","О","Б","А","А","Д"},),)),"")</f>
        <v/>
      </c>
      <c r="P26" s="52" t="str">
        <f t="array" ref="P26">IFERROR(LOOKUP("яя",IF(--LEFTB($D26:$J26,10)&lt;=P$10,IF(--RIGHTB($D26:$J26,10)&gt;=P$10,{"К","К","О","Б","А","А","Д"},),)),"")</f>
        <v/>
      </c>
      <c r="Q26" s="52" t="str">
        <f t="array" ref="Q26">IFERROR(LOOKUP("яя",IF(--LEFTB($D26:$J26,10)&lt;=Q$10,IF(--RIGHTB($D26:$J26,10)&gt;=Q$10,{"К","К","О","Б","А","А","Д"},),)),"")</f>
        <v/>
      </c>
      <c r="R26" s="52" t="str">
        <f t="array" ref="R26">IFERROR(LOOKUP("яя",IF(--LEFTB($D26:$J26,10)&lt;=R$10,IF(--RIGHTB($D26:$J26,10)&gt;=R$10,{"К","К","О","Б","А","А","Д"},),)),"")</f>
        <v/>
      </c>
      <c r="S26" s="52" t="str">
        <f t="array" ref="S26">IFERROR(LOOKUP("яя",IF(--LEFTB($D26:$J26,10)&lt;=S$10,IF(--RIGHTB($D26:$J26,10)&gt;=S$10,{"К","К","О","Б","А","А","Д"},),)),"")</f>
        <v/>
      </c>
      <c r="T26" s="52" t="str">
        <f t="array" ref="T26">IFERROR(LOOKUP("яя",IF(--LEFTB($D26:$J26,10)&lt;=T$10,IF(--RIGHTB($D26:$J26,10)&gt;=T$10,{"К","К","О","Б","А","А","Д"},),)),"")</f>
        <v/>
      </c>
      <c r="U26" s="52" t="str">
        <f t="array" ref="U26">IFERROR(LOOKUP("яя",IF(--LEFTB($D26:$J26,10)&lt;=U$10,IF(--RIGHTB($D26:$J26,10)&gt;=U$10,{"К","К","О","Б","А","А","Д"},),)),"")</f>
        <v/>
      </c>
      <c r="V26" s="52" t="str">
        <f t="array" ref="V26">IFERROR(LOOKUP("яя",IF(--LEFTB($D26:$J26,10)&lt;=V$10,IF(--RIGHTB($D26:$J26,10)&gt;=V$10,{"К","К","О","Б","А","А","Д"},),)),"")</f>
        <v/>
      </c>
      <c r="W26" s="52" t="str">
        <f t="array" ref="W26">IFERROR(LOOKUP("яя",IF(--LEFTB($D26:$J26,10)&lt;=W$10,IF(--RIGHTB($D26:$J26,10)&gt;=W$10,{"К","К","О","Б","А","А","Д"},),)),"")</f>
        <v/>
      </c>
      <c r="X26" s="52" t="str">
        <f t="array" ref="X26">IFERROR(LOOKUP("яя",IF(--LEFTB($D26:$J26,10)&lt;=X$10,IF(--RIGHTB($D26:$J26,10)&gt;=X$10,{"К","К","О","Б","А","А","Д"},),)),"")</f>
        <v/>
      </c>
      <c r="Y26" s="52" t="str">
        <f t="array" ref="Y26">IFERROR(LOOKUP("яя",IF(--LEFTB($D26:$J26,10)&lt;=Y$10,IF(--RIGHTB($D26:$J26,10)&gt;=Y$10,{"К","К","О","Б","А","А","Д"},),)),"")</f>
        <v/>
      </c>
      <c r="Z26" s="52" t="str">
        <f t="array" ref="Z26">IFERROR(LOOKUP("яя",IF(--LEFTB($D26:$J26,10)&lt;=Z$10,IF(--RIGHTB($D26:$J26,10)&gt;=Z$10,{"К","К","О","Б","А","А","Д"},),)),"")</f>
        <v/>
      </c>
      <c r="AA26" s="52" t="str">
        <f t="array" ref="AA26">IFERROR(LOOKUP("яя",IF(--LEFTB($D26:$J26,10)&lt;=AA$10,IF(--RIGHTB($D26:$J26,10)&gt;=AA$10,{"К","К","О","Б","А","А","Д"},),)),"")</f>
        <v/>
      </c>
      <c r="AB26" s="52" t="str">
        <f t="array" ref="AB26">IFERROR(LOOKUP("яя",IF(--LEFTB($D26:$J26,10)&lt;=AB$10,IF(--RIGHTB($D26:$J26,10)&gt;=AB$10,{"К","К","О","Б","А","А","Д"},),)),"")</f>
        <v/>
      </c>
      <c r="AC26" s="52" t="str">
        <f t="array" ref="AC26">IFERROR(LOOKUP("яя",IF(--LEFTB($D26:$J26,10)&lt;=AC$10,IF(--RIGHTB($D26:$J26,10)&gt;=AC$10,{"К","К","О","Б","А","А","Д"},),)),"")</f>
        <v/>
      </c>
      <c r="AD26" s="52" t="str">
        <f t="array" ref="AD26">IFERROR(LOOKUP("яя",IF(--LEFTB($D26:$J26,10)&lt;=AD$10,IF(--RIGHTB($D26:$J26,10)&gt;=AD$10,{"К","К","О","Б","А","А","Д"},),)),"")</f>
        <v/>
      </c>
      <c r="AE26" s="52" t="str">
        <f t="array" ref="AE26">IFERROR(LOOKUP("яя",IF(--LEFTB($D26:$J26,10)&lt;=AE$10,IF(--RIGHTB($D26:$J26,10)&gt;=AE$10,{"К","К","О","Б","А","А","Д"},),)),"")</f>
        <v/>
      </c>
      <c r="AF26" s="52" t="str">
        <f t="array" ref="AF26">IFERROR(LOOKUP("яя",IF(--LEFTB($D26:$J26,10)&lt;=AF$10,IF(--RIGHTB($D26:$J26,10)&gt;=AF$10,{"К","К","О","Б","А","А","Д"},),)),"")</f>
        <v/>
      </c>
      <c r="AG26" s="52" t="str">
        <f t="array" ref="AG26">IFERROR(LOOKUP("яя",IF(--LEFTB($D26:$J26,10)&lt;=AG$10,IF(--RIGHTB($D26:$J26,10)&gt;=AG$10,{"К","К","О","Б","А","А","Д"},),)),"")</f>
        <v/>
      </c>
      <c r="AH26" s="52" t="str">
        <f t="array" ref="AH26">IFERROR(LOOKUP("яя",IF(--LEFTB($D26:$J26,10)&lt;=AH$10,IF(--RIGHTB($D26:$J26,10)&gt;=AH$10,{"К","К","О","Б","А","А","Д"},),)),"")</f>
        <v/>
      </c>
      <c r="AI26" s="52" t="str">
        <f t="array" ref="AI26">IFERROR(LOOKUP("яя",IF(--LEFTB($D26:$J26,10)&lt;=AI$10,IF(--RIGHTB($D26:$J26,10)&gt;=AI$10,{"К","К","О","Б","А","А","Д"},),)),"")</f>
        <v/>
      </c>
      <c r="AJ26" s="52" t="str">
        <f t="array" ref="AJ26">IFERROR(LOOKUP("яя",IF(--LEFTB($D26:$J26,10)&lt;=AJ$10,IF(--RIGHTB($D26:$J26,10)&gt;=AJ$10,{"К","К","О","Б","А","А","Д"},),)),"")</f>
        <v/>
      </c>
      <c r="AK26" s="52" t="str">
        <f t="array" ref="AK26">IFERROR(LOOKUP("яя",IF(--LEFTB($D26:$J26,10)&lt;=AK$10,IF(--RIGHTB($D26:$J26,10)&gt;=AK$10,{"К","К","О","Б","А","А","Д"},),)),"")</f>
        <v/>
      </c>
      <c r="AL26" s="52" t="str">
        <f t="array" ref="AL26">IFERROR(LOOKUP("яя",IF(--LEFTB($D26:$J26,10)&lt;=AL$10,IF(--RIGHTB($D26:$J26,10)&gt;=AL$10,{"К","К","О","Б","А","А","Д"},),)),"")</f>
        <v/>
      </c>
      <c r="AM26" s="52" t="str">
        <f t="array" ref="AM26">IFERROR(LOOKUP("яя",IF(--LEFTB($D26:$J26,10)&lt;=AM$10,IF(--RIGHTB($D26:$J26,10)&gt;=AM$10,{"К","К","О","Б","А","А","Д"},),)),"")</f>
        <v/>
      </c>
      <c r="AN26" s="52" t="str">
        <f t="array" ref="AN26">IFERROR(LOOKUP("яя",IF(--LEFTB($D26:$J26,10)&lt;=AN$10,IF(--RIGHTB($D26:$J26,10)&gt;=AN$10,{"К","К","О","Б","А","А","Д"},),)),"")</f>
        <v/>
      </c>
      <c r="AO26" s="52" t="str">
        <f t="array" ref="AO26">IFERROR(LOOKUP("яя",IF(--LEFTB($D26:$J26,10)&lt;=AO$10,IF(--RIGHTB($D26:$J26,10)&gt;=AO$10,{"К","К","О","Б","А","А","Д"},),)),"")</f>
        <v/>
      </c>
    </row>
    <row r="27" spans="1:41" x14ac:dyDescent="0.2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 t="str">
        <f t="array" ref="L27">IFERROR(LOOKUP("яя",IF(--LEFTB($D27:$J27,10)&lt;=L$10,IF(--RIGHTB($D27:$J27,10)&gt;=L$10,{"К","К","О","Б","А","А","Д"},),)),"")</f>
        <v/>
      </c>
      <c r="M27" s="52" t="str">
        <f t="array" ref="M27">IFERROR(LOOKUP("яя",IF(--LEFTB($D27:$J27,10)&lt;=M$10,IF(--RIGHTB($D27:$J27,10)&gt;=M$10,{"К","К","О","Б","А","А","Д"},),)),"")</f>
        <v/>
      </c>
      <c r="N27" s="52" t="str">
        <f t="array" ref="N27">IFERROR(LOOKUP("яя",IF(--LEFTB($D27:$J27,10)&lt;=N$10,IF(--RIGHTB($D27:$J27,10)&gt;=N$10,{"К","К","О","Б","А","А","Д"},),)),"")</f>
        <v/>
      </c>
      <c r="O27" s="52" t="str">
        <f t="array" ref="O27">IFERROR(LOOKUP("яя",IF(--LEFTB($D27:$J27,10)&lt;=O$10,IF(--RIGHTB($D27:$J27,10)&gt;=O$10,{"К","К","О","Б","А","А","Д"},),)),"")</f>
        <v/>
      </c>
      <c r="P27" s="52" t="str">
        <f t="array" ref="P27">IFERROR(LOOKUP("яя",IF(--LEFTB($D27:$J27,10)&lt;=P$10,IF(--RIGHTB($D27:$J27,10)&gt;=P$10,{"К","К","О","Б","А","А","Д"},),)),"")</f>
        <v/>
      </c>
      <c r="Q27" s="52" t="str">
        <f t="array" ref="Q27">IFERROR(LOOKUP("яя",IF(--LEFTB($D27:$J27,10)&lt;=Q$10,IF(--RIGHTB($D27:$J27,10)&gt;=Q$10,{"К","К","О","Б","А","А","Д"},),)),"")</f>
        <v/>
      </c>
      <c r="R27" s="52" t="str">
        <f t="array" ref="R27">IFERROR(LOOKUP("яя",IF(--LEFTB($D27:$J27,10)&lt;=R$10,IF(--RIGHTB($D27:$J27,10)&gt;=R$10,{"К","К","О","Б","А","А","Д"},),)),"")</f>
        <v/>
      </c>
      <c r="S27" s="52" t="str">
        <f t="array" ref="S27">IFERROR(LOOKUP("яя",IF(--LEFTB($D27:$J27,10)&lt;=S$10,IF(--RIGHTB($D27:$J27,10)&gt;=S$10,{"К","К","О","Б","А","А","Д"},),)),"")</f>
        <v/>
      </c>
      <c r="T27" s="52" t="str">
        <f t="array" ref="T27">IFERROR(LOOKUP("яя",IF(--LEFTB($D27:$J27,10)&lt;=T$10,IF(--RIGHTB($D27:$J27,10)&gt;=T$10,{"К","К","О","Б","А","А","Д"},),)),"")</f>
        <v/>
      </c>
      <c r="U27" s="52" t="str">
        <f t="array" ref="U27">IFERROR(LOOKUP("яя",IF(--LEFTB($D27:$J27,10)&lt;=U$10,IF(--RIGHTB($D27:$J27,10)&gt;=U$10,{"К","К","О","Б","А","А","Д"},),)),"")</f>
        <v/>
      </c>
      <c r="V27" s="52" t="str">
        <f t="array" ref="V27">IFERROR(LOOKUP("яя",IF(--LEFTB($D27:$J27,10)&lt;=V$10,IF(--RIGHTB($D27:$J27,10)&gt;=V$10,{"К","К","О","Б","А","А","Д"},),)),"")</f>
        <v/>
      </c>
      <c r="W27" s="52" t="str">
        <f t="array" ref="W27">IFERROR(LOOKUP("яя",IF(--LEFTB($D27:$J27,10)&lt;=W$10,IF(--RIGHTB($D27:$J27,10)&gt;=W$10,{"К","К","О","Б","А","А","Д"},),)),"")</f>
        <v/>
      </c>
      <c r="X27" s="52" t="str">
        <f t="array" ref="X27">IFERROR(LOOKUP("яя",IF(--LEFTB($D27:$J27,10)&lt;=X$10,IF(--RIGHTB($D27:$J27,10)&gt;=X$10,{"К","К","О","Б","А","А","Д"},),)),"")</f>
        <v/>
      </c>
      <c r="Y27" s="52" t="str">
        <f t="array" ref="Y27">IFERROR(LOOKUP("яя",IF(--LEFTB($D27:$J27,10)&lt;=Y$10,IF(--RIGHTB($D27:$J27,10)&gt;=Y$10,{"К","К","О","Б","А","А","Д"},),)),"")</f>
        <v/>
      </c>
      <c r="Z27" s="52" t="str">
        <f t="array" ref="Z27">IFERROR(LOOKUP("яя",IF(--LEFTB($D27:$J27,10)&lt;=Z$10,IF(--RIGHTB($D27:$J27,10)&gt;=Z$10,{"К","К","О","Б","А","А","Д"},),)),"")</f>
        <v/>
      </c>
      <c r="AA27" s="52" t="str">
        <f t="array" ref="AA27">IFERROR(LOOKUP("яя",IF(--LEFTB($D27:$J27,10)&lt;=AA$10,IF(--RIGHTB($D27:$J27,10)&gt;=AA$10,{"К","К","О","Б","А","А","Д"},),)),"")</f>
        <v/>
      </c>
      <c r="AB27" s="52" t="str">
        <f t="array" ref="AB27">IFERROR(LOOKUP("яя",IF(--LEFTB($D27:$J27,10)&lt;=AB$10,IF(--RIGHTB($D27:$J27,10)&gt;=AB$10,{"К","К","О","Б","А","А","Д"},),)),"")</f>
        <v/>
      </c>
      <c r="AC27" s="52" t="str">
        <f t="array" ref="AC27">IFERROR(LOOKUP("яя",IF(--LEFTB($D27:$J27,10)&lt;=AC$10,IF(--RIGHTB($D27:$J27,10)&gt;=AC$10,{"К","К","О","Б","А","А","Д"},),)),"")</f>
        <v/>
      </c>
      <c r="AD27" s="52" t="str">
        <f t="array" ref="AD27">IFERROR(LOOKUP("яя",IF(--LEFTB($D27:$J27,10)&lt;=AD$10,IF(--RIGHTB($D27:$J27,10)&gt;=AD$10,{"К","К","О","Б","А","А","Д"},),)),"")</f>
        <v/>
      </c>
      <c r="AE27" s="52" t="str">
        <f t="array" ref="AE27">IFERROR(LOOKUP("яя",IF(--LEFTB($D27:$J27,10)&lt;=AE$10,IF(--RIGHTB($D27:$J27,10)&gt;=AE$10,{"К","К","О","Б","А","А","Д"},),)),"")</f>
        <v/>
      </c>
      <c r="AF27" s="52" t="str">
        <f t="array" ref="AF27">IFERROR(LOOKUP("яя",IF(--LEFTB($D27:$J27,10)&lt;=AF$10,IF(--RIGHTB($D27:$J27,10)&gt;=AF$10,{"К","К","О","Б","А","А","Д"},),)),"")</f>
        <v/>
      </c>
      <c r="AG27" s="52" t="str">
        <f t="array" ref="AG27">IFERROR(LOOKUP("яя",IF(--LEFTB($D27:$J27,10)&lt;=AG$10,IF(--RIGHTB($D27:$J27,10)&gt;=AG$10,{"К","К","О","Б","А","А","Д"},),)),"")</f>
        <v/>
      </c>
      <c r="AH27" s="52" t="str">
        <f t="array" ref="AH27">IFERROR(LOOKUP("яя",IF(--LEFTB($D27:$J27,10)&lt;=AH$10,IF(--RIGHTB($D27:$J27,10)&gt;=AH$10,{"К","К","О","Б","А","А","Д"},),)),"")</f>
        <v/>
      </c>
      <c r="AI27" s="52" t="str">
        <f t="array" ref="AI27">IFERROR(LOOKUP("яя",IF(--LEFTB($D27:$J27,10)&lt;=AI$10,IF(--RIGHTB($D27:$J27,10)&gt;=AI$10,{"К","К","О","Б","А","А","Д"},),)),"")</f>
        <v/>
      </c>
      <c r="AJ27" s="52" t="str">
        <f t="array" ref="AJ27">IFERROR(LOOKUP("яя",IF(--LEFTB($D27:$J27,10)&lt;=AJ$10,IF(--RIGHTB($D27:$J27,10)&gt;=AJ$10,{"К","К","О","Б","А","А","Д"},),)),"")</f>
        <v/>
      </c>
      <c r="AK27" s="52" t="str">
        <f t="array" ref="AK27">IFERROR(LOOKUP("яя",IF(--LEFTB($D27:$J27,10)&lt;=AK$10,IF(--RIGHTB($D27:$J27,10)&gt;=AK$10,{"К","К","О","Б","А","А","Д"},),)),"")</f>
        <v/>
      </c>
      <c r="AL27" s="52" t="str">
        <f t="array" ref="AL27">IFERROR(LOOKUP("яя",IF(--LEFTB($D27:$J27,10)&lt;=AL$10,IF(--RIGHTB($D27:$J27,10)&gt;=AL$10,{"К","К","О","Б","А","А","Д"},),)),"")</f>
        <v/>
      </c>
      <c r="AM27" s="52" t="str">
        <f t="array" ref="AM27">IFERROR(LOOKUP("яя",IF(--LEFTB($D27:$J27,10)&lt;=AM$10,IF(--RIGHTB($D27:$J27,10)&gt;=AM$10,{"К","К","О","Б","А","А","Д"},),)),"")</f>
        <v/>
      </c>
      <c r="AN27" s="52" t="str">
        <f t="array" ref="AN27">IFERROR(LOOKUP("яя",IF(--LEFTB($D27:$J27,10)&lt;=AN$10,IF(--RIGHTB($D27:$J27,10)&gt;=AN$10,{"К","К","О","Б","А","А","Д"},),)),"")</f>
        <v/>
      </c>
      <c r="AO27" s="52" t="str">
        <f t="array" ref="AO27">IFERROR(LOOKUP("яя",IF(--LEFTB($D27:$J27,10)&lt;=AO$10,IF(--RIGHTB($D27:$J27,10)&gt;=AO$10,{"К","К","О","Б","А","А","Д"},),)),"")</f>
        <v/>
      </c>
    </row>
    <row r="28" spans="1:41" x14ac:dyDescent="0.2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 t="str">
        <f t="array" ref="L28">IFERROR(LOOKUP("яя",IF(--LEFTB($D28:$J28,10)&lt;=L$10,IF(--RIGHTB($D28:$J28,10)&gt;=L$10,{"К","К","О","Б","А","А","Д"},),)),"")</f>
        <v/>
      </c>
      <c r="M28" s="52" t="str">
        <f t="array" ref="M28">IFERROR(LOOKUP("яя",IF(--LEFTB($D28:$J28,10)&lt;=M$10,IF(--RIGHTB($D28:$J28,10)&gt;=M$10,{"К","К","О","Б","А","А","Д"},),)),"")</f>
        <v/>
      </c>
      <c r="N28" s="52" t="str">
        <f t="array" ref="N28">IFERROR(LOOKUP("яя",IF(--LEFTB($D28:$J28,10)&lt;=N$10,IF(--RIGHTB($D28:$J28,10)&gt;=N$10,{"К","К","О","Б","А","А","Д"},),)),"")</f>
        <v/>
      </c>
      <c r="O28" s="52" t="str">
        <f t="array" ref="O28">IFERROR(LOOKUP("яя",IF(--LEFTB($D28:$J28,10)&lt;=O$10,IF(--RIGHTB($D28:$J28,10)&gt;=O$10,{"К","К","О","Б","А","А","Д"},),)),"")</f>
        <v/>
      </c>
      <c r="P28" s="52" t="str">
        <f t="array" ref="P28">IFERROR(LOOKUP("яя",IF(--LEFTB($D28:$J28,10)&lt;=P$10,IF(--RIGHTB($D28:$J28,10)&gt;=P$10,{"К","К","О","Б","А","А","Д"},),)),"")</f>
        <v/>
      </c>
      <c r="Q28" s="52" t="str">
        <f t="array" ref="Q28">IFERROR(LOOKUP("яя",IF(--LEFTB($D28:$J28,10)&lt;=Q$10,IF(--RIGHTB($D28:$J28,10)&gt;=Q$10,{"К","К","О","Б","А","А","Д"},),)),"")</f>
        <v/>
      </c>
      <c r="R28" s="52" t="str">
        <f t="array" ref="R28">IFERROR(LOOKUP("яя",IF(--LEFTB($D28:$J28,10)&lt;=R$10,IF(--RIGHTB($D28:$J28,10)&gt;=R$10,{"К","К","О","Б","А","А","Д"},),)),"")</f>
        <v/>
      </c>
      <c r="S28" s="52" t="str">
        <f t="array" ref="S28">IFERROR(LOOKUP("яя",IF(--LEFTB($D28:$J28,10)&lt;=S$10,IF(--RIGHTB($D28:$J28,10)&gt;=S$10,{"К","К","О","Б","А","А","Д"},),)),"")</f>
        <v/>
      </c>
      <c r="T28" s="52" t="str">
        <f t="array" ref="T28">IFERROR(LOOKUP("яя",IF(--LEFTB($D28:$J28,10)&lt;=T$10,IF(--RIGHTB($D28:$J28,10)&gt;=T$10,{"К","К","О","Б","А","А","Д"},),)),"")</f>
        <v/>
      </c>
      <c r="U28" s="52" t="str">
        <f t="array" ref="U28">IFERROR(LOOKUP("яя",IF(--LEFTB($D28:$J28,10)&lt;=U$10,IF(--RIGHTB($D28:$J28,10)&gt;=U$10,{"К","К","О","Б","А","А","Д"},),)),"")</f>
        <v/>
      </c>
      <c r="V28" s="52" t="str">
        <f t="array" ref="V28">IFERROR(LOOKUP("яя",IF(--LEFTB($D28:$J28,10)&lt;=V$10,IF(--RIGHTB($D28:$J28,10)&gt;=V$10,{"К","К","О","Б","А","А","Д"},),)),"")</f>
        <v/>
      </c>
      <c r="W28" s="52" t="str">
        <f t="array" ref="W28">IFERROR(LOOKUP("яя",IF(--LEFTB($D28:$J28,10)&lt;=W$10,IF(--RIGHTB($D28:$J28,10)&gt;=W$10,{"К","К","О","Б","А","А","Д"},),)),"")</f>
        <v/>
      </c>
      <c r="X28" s="52" t="str">
        <f t="array" ref="X28">IFERROR(LOOKUP("яя",IF(--LEFTB($D28:$J28,10)&lt;=X$10,IF(--RIGHTB($D28:$J28,10)&gt;=X$10,{"К","К","О","Б","А","А","Д"},),)),"")</f>
        <v/>
      </c>
      <c r="Y28" s="52" t="str">
        <f t="array" ref="Y28">IFERROR(LOOKUP("яя",IF(--LEFTB($D28:$J28,10)&lt;=Y$10,IF(--RIGHTB($D28:$J28,10)&gt;=Y$10,{"К","К","О","Б","А","А","Д"},),)),"")</f>
        <v/>
      </c>
      <c r="Z28" s="52" t="str">
        <f t="array" ref="Z28">IFERROR(LOOKUP("яя",IF(--LEFTB($D28:$J28,10)&lt;=Z$10,IF(--RIGHTB($D28:$J28,10)&gt;=Z$10,{"К","К","О","Б","А","А","Д"},),)),"")</f>
        <v/>
      </c>
      <c r="AA28" s="52" t="str">
        <f t="array" ref="AA28">IFERROR(LOOKUP("яя",IF(--LEFTB($D28:$J28,10)&lt;=AA$10,IF(--RIGHTB($D28:$J28,10)&gt;=AA$10,{"К","К","О","Б","А","А","Д"},),)),"")</f>
        <v/>
      </c>
      <c r="AB28" s="52" t="str">
        <f t="array" ref="AB28">IFERROR(LOOKUP("яя",IF(--LEFTB($D28:$J28,10)&lt;=AB$10,IF(--RIGHTB($D28:$J28,10)&gt;=AB$10,{"К","К","О","Б","А","А","Д"},),)),"")</f>
        <v/>
      </c>
      <c r="AC28" s="52" t="str">
        <f t="array" ref="AC28">IFERROR(LOOKUP("яя",IF(--LEFTB($D28:$J28,10)&lt;=AC$10,IF(--RIGHTB($D28:$J28,10)&gt;=AC$10,{"К","К","О","Б","А","А","Д"},),)),"")</f>
        <v/>
      </c>
      <c r="AD28" s="52" t="str">
        <f t="array" ref="AD28">IFERROR(LOOKUP("яя",IF(--LEFTB($D28:$J28,10)&lt;=AD$10,IF(--RIGHTB($D28:$J28,10)&gt;=AD$10,{"К","К","О","Б","А","А","Д"},),)),"")</f>
        <v/>
      </c>
      <c r="AE28" s="52" t="str">
        <f t="array" ref="AE28">IFERROR(LOOKUP("яя",IF(--LEFTB($D28:$J28,10)&lt;=AE$10,IF(--RIGHTB($D28:$J28,10)&gt;=AE$10,{"К","К","О","Б","А","А","Д"},),)),"")</f>
        <v/>
      </c>
      <c r="AF28" s="52" t="str">
        <f t="array" ref="AF28">IFERROR(LOOKUP("яя",IF(--LEFTB($D28:$J28,10)&lt;=AF$10,IF(--RIGHTB($D28:$J28,10)&gt;=AF$10,{"К","К","О","Б","А","А","Д"},),)),"")</f>
        <v/>
      </c>
      <c r="AG28" s="52" t="str">
        <f t="array" ref="AG28">IFERROR(LOOKUP("яя",IF(--LEFTB($D28:$J28,10)&lt;=AG$10,IF(--RIGHTB($D28:$J28,10)&gt;=AG$10,{"К","К","О","Б","А","А","Д"},),)),"")</f>
        <v/>
      </c>
      <c r="AH28" s="52" t="str">
        <f t="array" ref="AH28">IFERROR(LOOKUP("яя",IF(--LEFTB($D28:$J28,10)&lt;=AH$10,IF(--RIGHTB($D28:$J28,10)&gt;=AH$10,{"К","К","О","Б","А","А","Д"},),)),"")</f>
        <v/>
      </c>
      <c r="AI28" s="52" t="str">
        <f t="array" ref="AI28">IFERROR(LOOKUP("яя",IF(--LEFTB($D28:$J28,10)&lt;=AI$10,IF(--RIGHTB($D28:$J28,10)&gt;=AI$10,{"К","К","О","Б","А","А","Д"},),)),"")</f>
        <v/>
      </c>
      <c r="AJ28" s="52" t="str">
        <f t="array" ref="AJ28">IFERROR(LOOKUP("яя",IF(--LEFTB($D28:$J28,10)&lt;=AJ$10,IF(--RIGHTB($D28:$J28,10)&gt;=AJ$10,{"К","К","О","Б","А","А","Д"},),)),"")</f>
        <v/>
      </c>
      <c r="AK28" s="52" t="str">
        <f t="array" ref="AK28">IFERROR(LOOKUP("яя",IF(--LEFTB($D28:$J28,10)&lt;=AK$10,IF(--RIGHTB($D28:$J28,10)&gt;=AK$10,{"К","К","О","Б","А","А","Д"},),)),"")</f>
        <v/>
      </c>
      <c r="AL28" s="52" t="str">
        <f t="array" ref="AL28">IFERROR(LOOKUP("яя",IF(--LEFTB($D28:$J28,10)&lt;=AL$10,IF(--RIGHTB($D28:$J28,10)&gt;=AL$10,{"К","К","О","Б","А","А","Д"},),)),"")</f>
        <v/>
      </c>
      <c r="AM28" s="52" t="str">
        <f t="array" ref="AM28">IFERROR(LOOKUP("яя",IF(--LEFTB($D28:$J28,10)&lt;=AM$10,IF(--RIGHTB($D28:$J28,10)&gt;=AM$10,{"К","К","О","Б","А","А","Д"},),)),"")</f>
        <v/>
      </c>
      <c r="AN28" s="52" t="str">
        <f t="array" ref="AN28">IFERROR(LOOKUP("яя",IF(--LEFTB($D28:$J28,10)&lt;=AN$10,IF(--RIGHTB($D28:$J28,10)&gt;=AN$10,{"К","К","О","Б","А","А","Д"},),)),"")</f>
        <v/>
      </c>
      <c r="AO28" s="52" t="str">
        <f t="array" ref="AO28">IFERROR(LOOKUP("яя",IF(--LEFTB($D28:$J28,10)&lt;=AO$10,IF(--RIGHTB($D28:$J28,10)&gt;=AO$10,{"К","К","О","Б","А","А","Д"},),)),"")</f>
        <v/>
      </c>
    </row>
    <row r="29" spans="1:41" x14ac:dyDescent="0.2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 t="str">
        <f t="array" ref="L29">IFERROR(LOOKUP("яя",IF(--LEFTB($D29:$J29,10)&lt;=L$10,IF(--RIGHTB($D29:$J29,10)&gt;=L$10,{"К","К","О","Б","А","А","Д"},),)),"")</f>
        <v/>
      </c>
      <c r="M29" s="52" t="str">
        <f t="array" ref="M29">IFERROR(LOOKUP("яя",IF(--LEFTB($D29:$J29,10)&lt;=M$10,IF(--RIGHTB($D29:$J29,10)&gt;=M$10,{"К","К","О","Б","А","А","Д"},),)),"")</f>
        <v/>
      </c>
      <c r="N29" s="52" t="str">
        <f t="array" ref="N29">IFERROR(LOOKUP("яя",IF(--LEFTB($D29:$J29,10)&lt;=N$10,IF(--RIGHTB($D29:$J29,10)&gt;=N$10,{"К","К","О","Б","А","А","Д"},),)),"")</f>
        <v/>
      </c>
      <c r="O29" s="52" t="str">
        <f t="array" ref="O29">IFERROR(LOOKUP("яя",IF(--LEFTB($D29:$J29,10)&lt;=O$10,IF(--RIGHTB($D29:$J29,10)&gt;=O$10,{"К","К","О","Б","А","А","Д"},),)),"")</f>
        <v/>
      </c>
      <c r="P29" s="52" t="str">
        <f t="array" ref="P29">IFERROR(LOOKUP("яя",IF(--LEFTB($D29:$J29,10)&lt;=P$10,IF(--RIGHTB($D29:$J29,10)&gt;=P$10,{"К","К","О","Б","А","А","Д"},),)),"")</f>
        <v/>
      </c>
      <c r="Q29" s="52" t="str">
        <f t="array" ref="Q29">IFERROR(LOOKUP("яя",IF(--LEFTB($D29:$J29,10)&lt;=Q$10,IF(--RIGHTB($D29:$J29,10)&gt;=Q$10,{"К","К","О","Б","А","А","Д"},),)),"")</f>
        <v/>
      </c>
      <c r="R29" s="52" t="str">
        <f t="array" ref="R29">IFERROR(LOOKUP("яя",IF(--LEFTB($D29:$J29,10)&lt;=R$10,IF(--RIGHTB($D29:$J29,10)&gt;=R$10,{"К","К","О","Б","А","А","Д"},),)),"")</f>
        <v/>
      </c>
      <c r="S29" s="52" t="str">
        <f t="array" ref="S29">IFERROR(LOOKUP("яя",IF(--LEFTB($D29:$J29,10)&lt;=S$10,IF(--RIGHTB($D29:$J29,10)&gt;=S$10,{"К","К","О","Б","А","А","Д"},),)),"")</f>
        <v/>
      </c>
      <c r="T29" s="52" t="str">
        <f t="array" ref="T29">IFERROR(LOOKUP("яя",IF(--LEFTB($D29:$J29,10)&lt;=T$10,IF(--RIGHTB($D29:$J29,10)&gt;=T$10,{"К","К","О","Б","А","А","Д"},),)),"")</f>
        <v/>
      </c>
      <c r="U29" s="52" t="str">
        <f t="array" ref="U29">IFERROR(LOOKUP("яя",IF(--LEFTB($D29:$J29,10)&lt;=U$10,IF(--RIGHTB($D29:$J29,10)&gt;=U$10,{"К","К","О","Б","А","А","Д"},),)),"")</f>
        <v/>
      </c>
      <c r="V29" s="52" t="str">
        <f t="array" ref="V29">IFERROR(LOOKUP("яя",IF(--LEFTB($D29:$J29,10)&lt;=V$10,IF(--RIGHTB($D29:$J29,10)&gt;=V$10,{"К","К","О","Б","А","А","Д"},),)),"")</f>
        <v/>
      </c>
      <c r="W29" s="52" t="str">
        <f t="array" ref="W29">IFERROR(LOOKUP("яя",IF(--LEFTB($D29:$J29,10)&lt;=W$10,IF(--RIGHTB($D29:$J29,10)&gt;=W$10,{"К","К","О","Б","А","А","Д"},),)),"")</f>
        <v/>
      </c>
      <c r="X29" s="52" t="str">
        <f t="array" ref="X29">IFERROR(LOOKUP("яя",IF(--LEFTB($D29:$J29,10)&lt;=X$10,IF(--RIGHTB($D29:$J29,10)&gt;=X$10,{"К","К","О","Б","А","А","Д"},),)),"")</f>
        <v/>
      </c>
      <c r="Y29" s="52" t="str">
        <f t="array" ref="Y29">IFERROR(LOOKUP("яя",IF(--LEFTB($D29:$J29,10)&lt;=Y$10,IF(--RIGHTB($D29:$J29,10)&gt;=Y$10,{"К","К","О","Б","А","А","Д"},),)),"")</f>
        <v/>
      </c>
      <c r="Z29" s="52" t="str">
        <f t="array" ref="Z29">IFERROR(LOOKUP("яя",IF(--LEFTB($D29:$J29,10)&lt;=Z$10,IF(--RIGHTB($D29:$J29,10)&gt;=Z$10,{"К","К","О","Б","А","А","Д"},),)),"")</f>
        <v/>
      </c>
      <c r="AA29" s="52" t="str">
        <f t="array" ref="AA29">IFERROR(LOOKUP("яя",IF(--LEFTB($D29:$J29,10)&lt;=AA$10,IF(--RIGHTB($D29:$J29,10)&gt;=AA$10,{"К","К","О","Б","А","А","Д"},),)),"")</f>
        <v/>
      </c>
      <c r="AB29" s="52" t="str">
        <f t="array" ref="AB29">IFERROR(LOOKUP("яя",IF(--LEFTB($D29:$J29,10)&lt;=AB$10,IF(--RIGHTB($D29:$J29,10)&gt;=AB$10,{"К","К","О","Б","А","А","Д"},),)),"")</f>
        <v/>
      </c>
      <c r="AC29" s="52" t="str">
        <f t="array" ref="AC29">IFERROR(LOOKUP("яя",IF(--LEFTB($D29:$J29,10)&lt;=AC$10,IF(--RIGHTB($D29:$J29,10)&gt;=AC$10,{"К","К","О","Б","А","А","Д"},),)),"")</f>
        <v/>
      </c>
      <c r="AD29" s="52" t="str">
        <f t="array" ref="AD29">IFERROR(LOOKUP("яя",IF(--LEFTB($D29:$J29,10)&lt;=AD$10,IF(--RIGHTB($D29:$J29,10)&gt;=AD$10,{"К","К","О","Б","А","А","Д"},),)),"")</f>
        <v/>
      </c>
      <c r="AE29" s="52" t="str">
        <f t="array" ref="AE29">IFERROR(LOOKUP("яя",IF(--LEFTB($D29:$J29,10)&lt;=AE$10,IF(--RIGHTB($D29:$J29,10)&gt;=AE$10,{"К","К","О","Б","А","А","Д"},),)),"")</f>
        <v/>
      </c>
      <c r="AF29" s="52" t="str">
        <f t="array" ref="AF29">IFERROR(LOOKUP("яя",IF(--LEFTB($D29:$J29,10)&lt;=AF$10,IF(--RIGHTB($D29:$J29,10)&gt;=AF$10,{"К","К","О","Б","А","А","Д"},),)),"")</f>
        <v/>
      </c>
      <c r="AG29" s="52" t="str">
        <f t="array" ref="AG29">IFERROR(LOOKUP("яя",IF(--LEFTB($D29:$J29,10)&lt;=AG$10,IF(--RIGHTB($D29:$J29,10)&gt;=AG$10,{"К","К","О","Б","А","А","Д"},),)),"")</f>
        <v/>
      </c>
      <c r="AH29" s="52" t="str">
        <f t="array" ref="AH29">IFERROR(LOOKUP("яя",IF(--LEFTB($D29:$J29,10)&lt;=AH$10,IF(--RIGHTB($D29:$J29,10)&gt;=AH$10,{"К","К","О","Б","А","А","Д"},),)),"")</f>
        <v/>
      </c>
      <c r="AI29" s="52" t="str">
        <f t="array" ref="AI29">IFERROR(LOOKUP("яя",IF(--LEFTB($D29:$J29,10)&lt;=AI$10,IF(--RIGHTB($D29:$J29,10)&gt;=AI$10,{"К","К","О","Б","А","А","Д"},),)),"")</f>
        <v/>
      </c>
      <c r="AJ29" s="52" t="str">
        <f t="array" ref="AJ29">IFERROR(LOOKUP("яя",IF(--LEFTB($D29:$J29,10)&lt;=AJ$10,IF(--RIGHTB($D29:$J29,10)&gt;=AJ$10,{"К","К","О","Б","А","А","Д"},),)),"")</f>
        <v/>
      </c>
      <c r="AK29" s="52" t="str">
        <f t="array" ref="AK29">IFERROR(LOOKUP("яя",IF(--LEFTB($D29:$J29,10)&lt;=AK$10,IF(--RIGHTB($D29:$J29,10)&gt;=AK$10,{"К","К","О","Б","А","А","Д"},),)),"")</f>
        <v/>
      </c>
      <c r="AL29" s="52" t="str">
        <f t="array" ref="AL29">IFERROR(LOOKUP("яя",IF(--LEFTB($D29:$J29,10)&lt;=AL$10,IF(--RIGHTB($D29:$J29,10)&gt;=AL$10,{"К","К","О","Б","А","А","Д"},),)),"")</f>
        <v/>
      </c>
      <c r="AM29" s="52" t="str">
        <f t="array" ref="AM29">IFERROR(LOOKUP("яя",IF(--LEFTB($D29:$J29,10)&lt;=AM$10,IF(--RIGHTB($D29:$J29,10)&gt;=AM$10,{"К","К","О","Б","А","А","Д"},),)),"")</f>
        <v/>
      </c>
      <c r="AN29" s="52" t="str">
        <f t="array" ref="AN29">IFERROR(LOOKUP("яя",IF(--LEFTB($D29:$J29,10)&lt;=AN$10,IF(--RIGHTB($D29:$J29,10)&gt;=AN$10,{"К","К","О","Б","А","А","Д"},),)),"")</f>
        <v/>
      </c>
      <c r="AO29" s="52" t="str">
        <f t="array" ref="AO29">IFERROR(LOOKUP("яя",IF(--LEFTB($D29:$J29,10)&lt;=AO$10,IF(--RIGHTB($D29:$J29,10)&gt;=AO$10,{"К","К","О","Б","А","А","Д"},),)),"")</f>
        <v/>
      </c>
    </row>
    <row r="30" spans="1:41" x14ac:dyDescent="0.2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 t="str">
        <f t="array" ref="L30">IFERROR(LOOKUP("яя",IF(--LEFTB($D30:$J30,10)&lt;=L$10,IF(--RIGHTB($D30:$J30,10)&gt;=L$10,{"К","К","О","Б","А","А","Д"},),)),"")</f>
        <v/>
      </c>
      <c r="M30" s="52" t="str">
        <f t="array" ref="M30">IFERROR(LOOKUP("яя",IF(--LEFTB($D30:$J30,10)&lt;=M$10,IF(--RIGHTB($D30:$J30,10)&gt;=M$10,{"К","К","О","Б","А","А","Д"},),)),"")</f>
        <v/>
      </c>
      <c r="N30" s="52" t="str">
        <f t="array" ref="N30">IFERROR(LOOKUP("яя",IF(--LEFTB($D30:$J30,10)&lt;=N$10,IF(--RIGHTB($D30:$J30,10)&gt;=N$10,{"К","К","О","Б","А","А","Д"},),)),"")</f>
        <v/>
      </c>
      <c r="O30" s="52" t="str">
        <f t="array" ref="O30">IFERROR(LOOKUP("яя",IF(--LEFTB($D30:$J30,10)&lt;=O$10,IF(--RIGHTB($D30:$J30,10)&gt;=O$10,{"К","К","О","Б","А","А","Д"},),)),"")</f>
        <v/>
      </c>
      <c r="P30" s="52" t="str">
        <f t="array" ref="P30">IFERROR(LOOKUP("яя",IF(--LEFTB($D30:$J30,10)&lt;=P$10,IF(--RIGHTB($D30:$J30,10)&gt;=P$10,{"К","К","О","Б","А","А","Д"},),)),"")</f>
        <v/>
      </c>
      <c r="Q30" s="52" t="str">
        <f t="array" ref="Q30">IFERROR(LOOKUP("яя",IF(--LEFTB($D30:$J30,10)&lt;=Q$10,IF(--RIGHTB($D30:$J30,10)&gt;=Q$10,{"К","К","О","Б","А","А","Д"},),)),"")</f>
        <v/>
      </c>
      <c r="R30" s="52" t="str">
        <f t="array" ref="R30">IFERROR(LOOKUP("яя",IF(--LEFTB($D30:$J30,10)&lt;=R$10,IF(--RIGHTB($D30:$J30,10)&gt;=R$10,{"К","К","О","Б","А","А","Д"},),)),"")</f>
        <v/>
      </c>
      <c r="S30" s="52" t="str">
        <f t="array" ref="S30">IFERROR(LOOKUP("яя",IF(--LEFTB($D30:$J30,10)&lt;=S$10,IF(--RIGHTB($D30:$J30,10)&gt;=S$10,{"К","К","О","Б","А","А","Д"},),)),"")</f>
        <v/>
      </c>
      <c r="T30" s="52" t="str">
        <f t="array" ref="T30">IFERROR(LOOKUP("яя",IF(--LEFTB($D30:$J30,10)&lt;=T$10,IF(--RIGHTB($D30:$J30,10)&gt;=T$10,{"К","К","О","Б","А","А","Д"},),)),"")</f>
        <v/>
      </c>
      <c r="U30" s="52" t="str">
        <f t="array" ref="U30">IFERROR(LOOKUP("яя",IF(--LEFTB($D30:$J30,10)&lt;=U$10,IF(--RIGHTB($D30:$J30,10)&gt;=U$10,{"К","К","О","Б","А","А","Д"},),)),"")</f>
        <v/>
      </c>
      <c r="V30" s="52" t="str">
        <f t="array" ref="V30">IFERROR(LOOKUP("яя",IF(--LEFTB($D30:$J30,10)&lt;=V$10,IF(--RIGHTB($D30:$J30,10)&gt;=V$10,{"К","К","О","Б","А","А","Д"},),)),"")</f>
        <v/>
      </c>
      <c r="W30" s="52" t="str">
        <f t="array" ref="W30">IFERROR(LOOKUP("яя",IF(--LEFTB($D30:$J30,10)&lt;=W$10,IF(--RIGHTB($D30:$J30,10)&gt;=W$10,{"К","К","О","Б","А","А","Д"},),)),"")</f>
        <v/>
      </c>
      <c r="X30" s="52" t="str">
        <f t="array" ref="X30">IFERROR(LOOKUP("яя",IF(--LEFTB($D30:$J30,10)&lt;=X$10,IF(--RIGHTB($D30:$J30,10)&gt;=X$10,{"К","К","О","Б","А","А","Д"},),)),"")</f>
        <v/>
      </c>
      <c r="Y30" s="52" t="str">
        <f t="array" ref="Y30">IFERROR(LOOKUP("яя",IF(--LEFTB($D30:$J30,10)&lt;=Y$10,IF(--RIGHTB($D30:$J30,10)&gt;=Y$10,{"К","К","О","Б","А","А","Д"},),)),"")</f>
        <v/>
      </c>
      <c r="Z30" s="52" t="str">
        <f t="array" ref="Z30">IFERROR(LOOKUP("яя",IF(--LEFTB($D30:$J30,10)&lt;=Z$10,IF(--RIGHTB($D30:$J30,10)&gt;=Z$10,{"К","К","О","Б","А","А","Д"},),)),"")</f>
        <v/>
      </c>
      <c r="AA30" s="52" t="str">
        <f t="array" ref="AA30">IFERROR(LOOKUP("яя",IF(--LEFTB($D30:$J30,10)&lt;=AA$10,IF(--RIGHTB($D30:$J30,10)&gt;=AA$10,{"К","К","О","Б","А","А","Д"},),)),"")</f>
        <v/>
      </c>
      <c r="AB30" s="52" t="str">
        <f t="array" ref="AB30">IFERROR(LOOKUP("яя",IF(--LEFTB($D30:$J30,10)&lt;=AB$10,IF(--RIGHTB($D30:$J30,10)&gt;=AB$10,{"К","К","О","Б","А","А","Д"},),)),"")</f>
        <v/>
      </c>
      <c r="AC30" s="52" t="str">
        <f t="array" ref="AC30">IFERROR(LOOKUP("яя",IF(--LEFTB($D30:$J30,10)&lt;=AC$10,IF(--RIGHTB($D30:$J30,10)&gt;=AC$10,{"К","К","О","Б","А","А","Д"},),)),"")</f>
        <v/>
      </c>
      <c r="AD30" s="52" t="str">
        <f t="array" ref="AD30">IFERROR(LOOKUP("яя",IF(--LEFTB($D30:$J30,10)&lt;=AD$10,IF(--RIGHTB($D30:$J30,10)&gt;=AD$10,{"К","К","О","Б","А","А","Д"},),)),"")</f>
        <v/>
      </c>
      <c r="AE30" s="52" t="str">
        <f t="array" ref="AE30">IFERROR(LOOKUP("яя",IF(--LEFTB($D30:$J30,10)&lt;=AE$10,IF(--RIGHTB($D30:$J30,10)&gt;=AE$10,{"К","К","О","Б","А","А","Д"},),)),"")</f>
        <v/>
      </c>
      <c r="AF30" s="52" t="str">
        <f t="array" ref="AF30">IFERROR(LOOKUP("яя",IF(--LEFTB($D30:$J30,10)&lt;=AF$10,IF(--RIGHTB($D30:$J30,10)&gt;=AF$10,{"К","К","О","Б","А","А","Д"},),)),"")</f>
        <v/>
      </c>
      <c r="AG30" s="52" t="str">
        <f t="array" ref="AG30">IFERROR(LOOKUP("яя",IF(--LEFTB($D30:$J30,10)&lt;=AG$10,IF(--RIGHTB($D30:$J30,10)&gt;=AG$10,{"К","К","О","Б","А","А","Д"},),)),"")</f>
        <v/>
      </c>
      <c r="AH30" s="52" t="str">
        <f t="array" ref="AH30">IFERROR(LOOKUP("яя",IF(--LEFTB($D30:$J30,10)&lt;=AH$10,IF(--RIGHTB($D30:$J30,10)&gt;=AH$10,{"К","К","О","Б","А","А","Д"},),)),"")</f>
        <v/>
      </c>
      <c r="AI30" s="52" t="str">
        <f t="array" ref="AI30">IFERROR(LOOKUP("яя",IF(--LEFTB($D30:$J30,10)&lt;=AI$10,IF(--RIGHTB($D30:$J30,10)&gt;=AI$10,{"К","К","О","Б","А","А","Д"},),)),"")</f>
        <v/>
      </c>
      <c r="AJ30" s="52" t="str">
        <f t="array" ref="AJ30">IFERROR(LOOKUP("яя",IF(--LEFTB($D30:$J30,10)&lt;=AJ$10,IF(--RIGHTB($D30:$J30,10)&gt;=AJ$10,{"К","К","О","Б","А","А","Д"},),)),"")</f>
        <v/>
      </c>
      <c r="AK30" s="52" t="str">
        <f t="array" ref="AK30">IFERROR(LOOKUP("яя",IF(--LEFTB($D30:$J30,10)&lt;=AK$10,IF(--RIGHTB($D30:$J30,10)&gt;=AK$10,{"К","К","О","Б","А","А","Д"},),)),"")</f>
        <v/>
      </c>
      <c r="AL30" s="52" t="str">
        <f t="array" ref="AL30">IFERROR(LOOKUP("яя",IF(--LEFTB($D30:$J30,10)&lt;=AL$10,IF(--RIGHTB($D30:$J30,10)&gt;=AL$10,{"К","К","О","Б","А","А","Д"},),)),"")</f>
        <v/>
      </c>
      <c r="AM30" s="52" t="str">
        <f t="array" ref="AM30">IFERROR(LOOKUP("яя",IF(--LEFTB($D30:$J30,10)&lt;=AM$10,IF(--RIGHTB($D30:$J30,10)&gt;=AM$10,{"К","К","О","Б","А","А","Д"},),)),"")</f>
        <v/>
      </c>
      <c r="AN30" s="52" t="str">
        <f t="array" ref="AN30">IFERROR(LOOKUP("яя",IF(--LEFTB($D30:$J30,10)&lt;=AN$10,IF(--RIGHTB($D30:$J30,10)&gt;=AN$10,{"К","К","О","Б","А","А","Д"},),)),"")</f>
        <v/>
      </c>
      <c r="AO30" s="52" t="str">
        <f t="array" ref="AO30">IFERROR(LOOKUP("яя",IF(--LEFTB($D30:$J30,10)&lt;=AO$10,IF(--RIGHTB($D30:$J30,10)&gt;=AO$10,{"К","К","О","Б","А","А","Д"},),)),"")</f>
        <v/>
      </c>
    </row>
    <row r="31" spans="1:41" x14ac:dyDescent="0.2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 t="str">
        <f t="array" ref="L31">IFERROR(LOOKUP("яя",IF(--LEFTB($D31:$J31,10)&lt;=L$10,IF(--RIGHTB($D31:$J31,10)&gt;=L$10,{"К","К","О","Б","А","А","Д"},),)),"")</f>
        <v/>
      </c>
      <c r="M31" s="52" t="str">
        <f t="array" ref="M31">IFERROR(LOOKUP("яя",IF(--LEFTB($D31:$J31,10)&lt;=M$10,IF(--RIGHTB($D31:$J31,10)&gt;=M$10,{"К","К","О","Б","А","А","Д"},),)),"")</f>
        <v/>
      </c>
      <c r="N31" s="52" t="str">
        <f t="array" ref="N31">IFERROR(LOOKUP("яя",IF(--LEFTB($D31:$J31,10)&lt;=N$10,IF(--RIGHTB($D31:$J31,10)&gt;=N$10,{"К","К","О","Б","А","А","Д"},),)),"")</f>
        <v/>
      </c>
      <c r="O31" s="52" t="str">
        <f t="array" ref="O31">IFERROR(LOOKUP("яя",IF(--LEFTB($D31:$J31,10)&lt;=O$10,IF(--RIGHTB($D31:$J31,10)&gt;=O$10,{"К","К","О","Б","А","А","Д"},),)),"")</f>
        <v/>
      </c>
      <c r="P31" s="52" t="str">
        <f t="array" ref="P31">IFERROR(LOOKUP("яя",IF(--LEFTB($D31:$J31,10)&lt;=P$10,IF(--RIGHTB($D31:$J31,10)&gt;=P$10,{"К","К","О","Б","А","А","Д"},),)),"")</f>
        <v/>
      </c>
      <c r="Q31" s="52" t="str">
        <f t="array" ref="Q31">IFERROR(LOOKUP("яя",IF(--LEFTB($D31:$J31,10)&lt;=Q$10,IF(--RIGHTB($D31:$J31,10)&gt;=Q$10,{"К","К","О","Б","А","А","Д"},),)),"")</f>
        <v/>
      </c>
      <c r="R31" s="52" t="str">
        <f t="array" ref="R31">IFERROR(LOOKUP("яя",IF(--LEFTB($D31:$J31,10)&lt;=R$10,IF(--RIGHTB($D31:$J31,10)&gt;=R$10,{"К","К","О","Б","А","А","Д"},),)),"")</f>
        <v/>
      </c>
      <c r="S31" s="52" t="str">
        <f t="array" ref="S31">IFERROR(LOOKUP("яя",IF(--LEFTB($D31:$J31,10)&lt;=S$10,IF(--RIGHTB($D31:$J31,10)&gt;=S$10,{"К","К","О","Б","А","А","Д"},),)),"")</f>
        <v/>
      </c>
      <c r="T31" s="52" t="str">
        <f t="array" ref="T31">IFERROR(LOOKUP("яя",IF(--LEFTB($D31:$J31,10)&lt;=T$10,IF(--RIGHTB($D31:$J31,10)&gt;=T$10,{"К","К","О","Б","А","А","Д"},),)),"")</f>
        <v/>
      </c>
      <c r="U31" s="52" t="str">
        <f t="array" ref="U31">IFERROR(LOOKUP("яя",IF(--LEFTB($D31:$J31,10)&lt;=U$10,IF(--RIGHTB($D31:$J31,10)&gt;=U$10,{"К","К","О","Б","А","А","Д"},),)),"")</f>
        <v/>
      </c>
      <c r="V31" s="52" t="str">
        <f t="array" ref="V31">IFERROR(LOOKUP("яя",IF(--LEFTB($D31:$J31,10)&lt;=V$10,IF(--RIGHTB($D31:$J31,10)&gt;=V$10,{"К","К","О","Б","А","А","Д"},),)),"")</f>
        <v/>
      </c>
      <c r="W31" s="52" t="str">
        <f t="array" ref="W31">IFERROR(LOOKUP("яя",IF(--LEFTB($D31:$J31,10)&lt;=W$10,IF(--RIGHTB($D31:$J31,10)&gt;=W$10,{"К","К","О","Б","А","А","Д"},),)),"")</f>
        <v/>
      </c>
      <c r="X31" s="52" t="str">
        <f t="array" ref="X31">IFERROR(LOOKUP("яя",IF(--LEFTB($D31:$J31,10)&lt;=X$10,IF(--RIGHTB($D31:$J31,10)&gt;=X$10,{"К","К","О","Б","А","А","Д"},),)),"")</f>
        <v/>
      </c>
      <c r="Y31" s="52" t="str">
        <f t="array" ref="Y31">IFERROR(LOOKUP("яя",IF(--LEFTB($D31:$J31,10)&lt;=Y$10,IF(--RIGHTB($D31:$J31,10)&gt;=Y$10,{"К","К","О","Б","А","А","Д"},),)),"")</f>
        <v/>
      </c>
      <c r="Z31" s="52" t="str">
        <f t="array" ref="Z31">IFERROR(LOOKUP("яя",IF(--LEFTB($D31:$J31,10)&lt;=Z$10,IF(--RIGHTB($D31:$J31,10)&gt;=Z$10,{"К","К","О","Б","А","А","Д"},),)),"")</f>
        <v/>
      </c>
      <c r="AA31" s="52" t="str">
        <f t="array" ref="AA31">IFERROR(LOOKUP("яя",IF(--LEFTB($D31:$J31,10)&lt;=AA$10,IF(--RIGHTB($D31:$J31,10)&gt;=AA$10,{"К","К","О","Б","А","А","Д"},),)),"")</f>
        <v/>
      </c>
      <c r="AB31" s="52" t="str">
        <f t="array" ref="AB31">IFERROR(LOOKUP("яя",IF(--LEFTB($D31:$J31,10)&lt;=AB$10,IF(--RIGHTB($D31:$J31,10)&gt;=AB$10,{"К","К","О","Б","А","А","Д"},),)),"")</f>
        <v/>
      </c>
      <c r="AC31" s="52" t="str">
        <f t="array" ref="AC31">IFERROR(LOOKUP("яя",IF(--LEFTB($D31:$J31,10)&lt;=AC$10,IF(--RIGHTB($D31:$J31,10)&gt;=AC$10,{"К","К","О","Б","А","А","Д"},),)),"")</f>
        <v/>
      </c>
      <c r="AD31" s="52" t="str">
        <f t="array" ref="AD31">IFERROR(LOOKUP("яя",IF(--LEFTB($D31:$J31,10)&lt;=AD$10,IF(--RIGHTB($D31:$J31,10)&gt;=AD$10,{"К","К","О","Б","А","А","Д"},),)),"")</f>
        <v/>
      </c>
      <c r="AE31" s="52" t="str">
        <f t="array" ref="AE31">IFERROR(LOOKUP("яя",IF(--LEFTB($D31:$J31,10)&lt;=AE$10,IF(--RIGHTB($D31:$J31,10)&gt;=AE$10,{"К","К","О","Б","А","А","Д"},),)),"")</f>
        <v/>
      </c>
      <c r="AF31" s="52" t="str">
        <f t="array" ref="AF31">IFERROR(LOOKUP("яя",IF(--LEFTB($D31:$J31,10)&lt;=AF$10,IF(--RIGHTB($D31:$J31,10)&gt;=AF$10,{"К","К","О","Б","А","А","Д"},),)),"")</f>
        <v/>
      </c>
      <c r="AG31" s="52" t="str">
        <f t="array" ref="AG31">IFERROR(LOOKUP("яя",IF(--LEFTB($D31:$J31,10)&lt;=AG$10,IF(--RIGHTB($D31:$J31,10)&gt;=AG$10,{"К","К","О","Б","А","А","Д"},),)),"")</f>
        <v/>
      </c>
      <c r="AH31" s="52" t="str">
        <f t="array" ref="AH31">IFERROR(LOOKUP("яя",IF(--LEFTB($D31:$J31,10)&lt;=AH$10,IF(--RIGHTB($D31:$J31,10)&gt;=AH$10,{"К","К","О","Б","А","А","Д"},),)),"")</f>
        <v/>
      </c>
      <c r="AI31" s="52" t="str">
        <f t="array" ref="AI31">IFERROR(LOOKUP("яя",IF(--LEFTB($D31:$J31,10)&lt;=AI$10,IF(--RIGHTB($D31:$J31,10)&gt;=AI$10,{"К","К","О","Б","А","А","Д"},),)),"")</f>
        <v/>
      </c>
      <c r="AJ31" s="52" t="str">
        <f t="array" ref="AJ31">IFERROR(LOOKUP("яя",IF(--LEFTB($D31:$J31,10)&lt;=AJ$10,IF(--RIGHTB($D31:$J31,10)&gt;=AJ$10,{"К","К","О","Б","А","А","Д"},),)),"")</f>
        <v/>
      </c>
      <c r="AK31" s="52" t="str">
        <f t="array" ref="AK31">IFERROR(LOOKUP("яя",IF(--LEFTB($D31:$J31,10)&lt;=AK$10,IF(--RIGHTB($D31:$J31,10)&gt;=AK$10,{"К","К","О","Б","А","А","Д"},),)),"")</f>
        <v/>
      </c>
      <c r="AL31" s="52" t="str">
        <f t="array" ref="AL31">IFERROR(LOOKUP("яя",IF(--LEFTB($D31:$J31,10)&lt;=AL$10,IF(--RIGHTB($D31:$J31,10)&gt;=AL$10,{"К","К","О","Б","А","А","Д"},),)),"")</f>
        <v/>
      </c>
      <c r="AM31" s="52" t="str">
        <f t="array" ref="AM31">IFERROR(LOOKUP("яя",IF(--LEFTB($D31:$J31,10)&lt;=AM$10,IF(--RIGHTB($D31:$J31,10)&gt;=AM$10,{"К","К","О","Б","А","А","Д"},),)),"")</f>
        <v/>
      </c>
      <c r="AN31" s="52" t="str">
        <f t="array" ref="AN31">IFERROR(LOOKUP("яя",IF(--LEFTB($D31:$J31,10)&lt;=AN$10,IF(--RIGHTB($D31:$J31,10)&gt;=AN$10,{"К","К","О","Б","А","А","Д"},),)),"")</f>
        <v/>
      </c>
      <c r="AO31" s="52" t="str">
        <f t="array" ref="AO31">IFERROR(LOOKUP("яя",IF(--LEFTB($D31:$J31,10)&lt;=AO$10,IF(--RIGHTB($D31:$J31,10)&gt;=AO$10,{"К","К","О","Б","А","А","Д"},),)),"")</f>
        <v/>
      </c>
    </row>
    <row r="32" spans="1:41" x14ac:dyDescent="0.2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K31"/>
  <sheetViews>
    <sheetView workbookViewId="0">
      <selection activeCell="A11" sqref="A11:F13"/>
    </sheetView>
  </sheetViews>
  <sheetFormatPr defaultRowHeight="12.75" x14ac:dyDescent="0.2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 x14ac:dyDescent="0.2">
      <c r="A1" s="209" t="s">
        <v>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3" spans="1:11" x14ac:dyDescent="0.2">
      <c r="A3" s="75" t="s">
        <v>29</v>
      </c>
    </row>
    <row r="4" spans="1:11" x14ac:dyDescent="0.2">
      <c r="A4" s="75"/>
    </row>
    <row r="5" spans="1:11" ht="12.75" customHeight="1" x14ac:dyDescent="0.2">
      <c r="A5" s="76"/>
      <c r="B5" s="210" t="s">
        <v>30</v>
      </c>
      <c r="C5" s="210"/>
      <c r="D5" s="210" t="s">
        <v>31</v>
      </c>
      <c r="E5" s="210"/>
      <c r="F5" s="210"/>
      <c r="G5" s="210"/>
      <c r="H5" s="210"/>
      <c r="I5" s="210"/>
      <c r="J5" s="210"/>
      <c r="K5" s="210"/>
    </row>
    <row r="6" spans="1:11" ht="12.75" customHeight="1" x14ac:dyDescent="0.2">
      <c r="A6" s="76" t="s">
        <v>32</v>
      </c>
      <c r="B6" s="210" t="s">
        <v>33</v>
      </c>
      <c r="C6" s="210" t="s">
        <v>34</v>
      </c>
      <c r="D6" s="210" t="s">
        <v>35</v>
      </c>
      <c r="E6" s="210"/>
      <c r="F6" s="210"/>
      <c r="G6" s="210"/>
      <c r="H6" s="210" t="s">
        <v>36</v>
      </c>
      <c r="I6" s="210"/>
      <c r="J6" s="210"/>
      <c r="K6" s="210"/>
    </row>
    <row r="7" spans="1:11" ht="12.75" customHeight="1" x14ac:dyDescent="0.2">
      <c r="A7" s="76" t="s">
        <v>37</v>
      </c>
      <c r="B7" s="210"/>
      <c r="C7" s="210"/>
      <c r="D7" s="210" t="s">
        <v>38</v>
      </c>
      <c r="E7" s="210"/>
      <c r="F7" s="210"/>
      <c r="G7" s="210"/>
      <c r="H7" s="210" t="s">
        <v>38</v>
      </c>
      <c r="I7" s="210"/>
      <c r="J7" s="210"/>
      <c r="K7" s="210"/>
    </row>
    <row r="8" spans="1:11" x14ac:dyDescent="0.2">
      <c r="A8" s="76" t="s">
        <v>39</v>
      </c>
      <c r="B8" s="210"/>
      <c r="C8" s="210"/>
      <c r="D8" s="210" t="s">
        <v>40</v>
      </c>
      <c r="E8" s="210"/>
      <c r="F8" s="210"/>
      <c r="G8" s="210"/>
      <c r="H8" s="210" t="s">
        <v>41</v>
      </c>
      <c r="I8" s="210"/>
      <c r="J8" s="210"/>
      <c r="K8" s="210"/>
    </row>
    <row r="9" spans="1:11" x14ac:dyDescent="0.2">
      <c r="A9" s="76" t="s">
        <v>42</v>
      </c>
      <c r="B9" s="210"/>
      <c r="C9" s="210"/>
      <c r="D9" s="210" t="s">
        <v>43</v>
      </c>
      <c r="E9" s="210"/>
      <c r="F9" s="210"/>
      <c r="G9" s="210"/>
      <c r="H9" s="210" t="s">
        <v>43</v>
      </c>
      <c r="I9" s="210"/>
      <c r="J9" s="210"/>
      <c r="K9" s="210"/>
    </row>
    <row r="10" spans="1:11" ht="12.75" customHeight="1" x14ac:dyDescent="0.2">
      <c r="A10" s="76" t="s">
        <v>44</v>
      </c>
      <c r="B10" s="210"/>
      <c r="C10" s="210"/>
      <c r="D10" s="210" t="s">
        <v>45</v>
      </c>
      <c r="E10" s="210"/>
      <c r="F10" s="210" t="s">
        <v>46</v>
      </c>
      <c r="G10" s="210"/>
      <c r="H10" s="210" t="s">
        <v>45</v>
      </c>
      <c r="I10" s="210"/>
      <c r="J10" s="210" t="s">
        <v>46</v>
      </c>
      <c r="K10" s="210"/>
    </row>
    <row r="11" spans="1:11" ht="12.75" customHeight="1" x14ac:dyDescent="0.2">
      <c r="A11" s="76"/>
      <c r="B11" s="210" t="s">
        <v>47</v>
      </c>
      <c r="C11" s="210"/>
      <c r="D11" s="76" t="s">
        <v>47</v>
      </c>
      <c r="E11" s="76" t="s">
        <v>48</v>
      </c>
      <c r="F11" s="76" t="s">
        <v>47</v>
      </c>
      <c r="G11" s="76" t="s">
        <v>49</v>
      </c>
      <c r="H11" s="76" t="s">
        <v>47</v>
      </c>
      <c r="I11" s="76" t="s">
        <v>49</v>
      </c>
      <c r="J11" s="76" t="s">
        <v>47</v>
      </c>
      <c r="K11" s="76" t="s">
        <v>49</v>
      </c>
    </row>
    <row r="12" spans="1:11" x14ac:dyDescent="0.2">
      <c r="A12" s="77" t="s">
        <v>50</v>
      </c>
      <c r="B12" s="77">
        <v>31</v>
      </c>
      <c r="C12" s="77">
        <v>29</v>
      </c>
      <c r="D12" s="77">
        <v>21</v>
      </c>
      <c r="E12" s="77">
        <v>168</v>
      </c>
      <c r="F12" s="77">
        <v>25</v>
      </c>
      <c r="G12" s="77">
        <v>167</v>
      </c>
      <c r="H12" s="77">
        <v>21</v>
      </c>
      <c r="I12" s="77">
        <v>151.19999999999999</v>
      </c>
      <c r="J12" s="77">
        <v>25</v>
      </c>
      <c r="K12" s="77">
        <v>150</v>
      </c>
    </row>
    <row r="13" spans="1:11" x14ac:dyDescent="0.2">
      <c r="A13" s="77" t="s">
        <v>51</v>
      </c>
      <c r="B13" s="77">
        <v>28</v>
      </c>
      <c r="C13" s="77">
        <v>28</v>
      </c>
      <c r="D13" s="77">
        <v>20</v>
      </c>
      <c r="E13" s="77">
        <v>160</v>
      </c>
      <c r="F13" s="77">
        <v>24</v>
      </c>
      <c r="G13" s="77">
        <v>160</v>
      </c>
      <c r="H13" s="77">
        <v>20</v>
      </c>
      <c r="I13" s="77">
        <v>144</v>
      </c>
      <c r="J13" s="77">
        <v>24</v>
      </c>
      <c r="K13" s="77">
        <v>144</v>
      </c>
    </row>
    <row r="14" spans="1:11" x14ac:dyDescent="0.2">
      <c r="A14" s="77" t="s">
        <v>52</v>
      </c>
      <c r="B14" s="77">
        <v>31</v>
      </c>
      <c r="C14" s="77">
        <v>27</v>
      </c>
      <c r="D14" s="77">
        <v>18</v>
      </c>
      <c r="E14" s="77">
        <v>144</v>
      </c>
      <c r="F14" s="77">
        <v>23</v>
      </c>
      <c r="G14" s="77">
        <v>151</v>
      </c>
      <c r="H14" s="77">
        <v>18</v>
      </c>
      <c r="I14" s="77">
        <v>129.6</v>
      </c>
      <c r="J14" s="77">
        <v>23</v>
      </c>
      <c r="K14" s="77">
        <v>138</v>
      </c>
    </row>
    <row r="15" spans="1:11" x14ac:dyDescent="0.2">
      <c r="A15" s="76" t="s">
        <v>53</v>
      </c>
      <c r="B15" s="76">
        <v>90</v>
      </c>
      <c r="C15" s="76">
        <v>84</v>
      </c>
      <c r="D15" s="76">
        <v>59</v>
      </c>
      <c r="E15" s="76">
        <v>472</v>
      </c>
      <c r="F15" s="76">
        <v>72</v>
      </c>
      <c r="G15" s="76">
        <v>478</v>
      </c>
      <c r="H15" s="76">
        <v>59</v>
      </c>
      <c r="I15" s="76">
        <v>424.8</v>
      </c>
      <c r="J15" s="76">
        <v>72</v>
      </c>
      <c r="K15" s="76">
        <v>432</v>
      </c>
    </row>
    <row r="16" spans="1:11" x14ac:dyDescent="0.2">
      <c r="A16" s="77" t="s">
        <v>54</v>
      </c>
      <c r="B16" s="77">
        <v>30</v>
      </c>
      <c r="C16" s="77">
        <v>30</v>
      </c>
      <c r="D16" s="77">
        <v>21</v>
      </c>
      <c r="E16" s="77">
        <v>168</v>
      </c>
      <c r="F16" s="77">
        <v>25</v>
      </c>
      <c r="G16" s="77">
        <v>167</v>
      </c>
      <c r="H16" s="77">
        <v>21</v>
      </c>
      <c r="I16" s="77">
        <v>151.19999999999999</v>
      </c>
      <c r="J16" s="77">
        <v>25</v>
      </c>
      <c r="K16" s="77">
        <v>150</v>
      </c>
    </row>
    <row r="17" spans="1:11" x14ac:dyDescent="0.2">
      <c r="A17" s="77" t="s">
        <v>55</v>
      </c>
      <c r="B17" s="77">
        <v>31</v>
      </c>
      <c r="C17" s="77">
        <v>28</v>
      </c>
      <c r="D17" s="77">
        <v>20</v>
      </c>
      <c r="E17" s="77">
        <v>160</v>
      </c>
      <c r="F17" s="77">
        <v>24</v>
      </c>
      <c r="G17" s="77">
        <v>160</v>
      </c>
      <c r="H17" s="77">
        <v>20</v>
      </c>
      <c r="I17" s="77">
        <v>144</v>
      </c>
      <c r="J17" s="77">
        <v>24</v>
      </c>
      <c r="K17" s="77">
        <v>144</v>
      </c>
    </row>
    <row r="18" spans="1:11" x14ac:dyDescent="0.2">
      <c r="A18" s="77" t="s">
        <v>56</v>
      </c>
      <c r="B18" s="77">
        <v>30</v>
      </c>
      <c r="C18" s="77">
        <v>30</v>
      </c>
      <c r="D18" s="77">
        <v>21</v>
      </c>
      <c r="E18" s="77">
        <v>168</v>
      </c>
      <c r="F18" s="77">
        <v>26</v>
      </c>
      <c r="G18" s="77">
        <v>172</v>
      </c>
      <c r="H18" s="77">
        <v>21</v>
      </c>
      <c r="I18" s="77">
        <v>151.19999999999999</v>
      </c>
      <c r="J18" s="77">
        <v>26</v>
      </c>
      <c r="K18" s="77">
        <v>156</v>
      </c>
    </row>
    <row r="19" spans="1:11" x14ac:dyDescent="0.2">
      <c r="A19" s="76" t="s">
        <v>57</v>
      </c>
      <c r="B19" s="76">
        <v>91</v>
      </c>
      <c r="C19" s="76">
        <v>88</v>
      </c>
      <c r="D19" s="76">
        <v>62</v>
      </c>
      <c r="E19" s="76">
        <v>496</v>
      </c>
      <c r="F19" s="76">
        <v>75</v>
      </c>
      <c r="G19" s="76">
        <v>499</v>
      </c>
      <c r="H19" s="76">
        <v>62</v>
      </c>
      <c r="I19" s="76">
        <v>446.4</v>
      </c>
      <c r="J19" s="76">
        <v>75</v>
      </c>
      <c r="K19" s="76">
        <v>450</v>
      </c>
    </row>
    <row r="20" spans="1:11" x14ac:dyDescent="0.2">
      <c r="A20" s="76" t="s">
        <v>58</v>
      </c>
      <c r="B20" s="76">
        <v>181</v>
      </c>
      <c r="C20" s="76">
        <v>172</v>
      </c>
      <c r="D20" s="76">
        <v>121</v>
      </c>
      <c r="E20" s="76">
        <v>968</v>
      </c>
      <c r="F20" s="76">
        <v>147</v>
      </c>
      <c r="G20" s="76">
        <v>977</v>
      </c>
      <c r="H20" s="76">
        <v>121</v>
      </c>
      <c r="I20" s="76">
        <v>871.2</v>
      </c>
      <c r="J20" s="76">
        <v>147</v>
      </c>
      <c r="K20" s="76">
        <v>882</v>
      </c>
    </row>
    <row r="21" spans="1:11" x14ac:dyDescent="0.2">
      <c r="A21" s="77" t="s">
        <v>59</v>
      </c>
      <c r="B21" s="77">
        <v>31</v>
      </c>
      <c r="C21" s="77">
        <v>30</v>
      </c>
      <c r="D21" s="77">
        <v>21</v>
      </c>
      <c r="E21" s="77">
        <v>168</v>
      </c>
      <c r="F21" s="77">
        <v>25</v>
      </c>
      <c r="G21" s="77">
        <v>167</v>
      </c>
      <c r="H21" s="77">
        <v>21</v>
      </c>
      <c r="I21" s="77">
        <v>151.19999999999999</v>
      </c>
      <c r="J21" s="77">
        <v>25</v>
      </c>
      <c r="K21" s="77">
        <v>150</v>
      </c>
    </row>
    <row r="22" spans="1:11" x14ac:dyDescent="0.2">
      <c r="A22" s="77" t="s">
        <v>60</v>
      </c>
      <c r="B22" s="77">
        <v>31</v>
      </c>
      <c r="C22" s="77">
        <v>30</v>
      </c>
      <c r="D22" s="77">
        <v>21</v>
      </c>
      <c r="E22" s="77">
        <v>168</v>
      </c>
      <c r="F22" s="77">
        <v>25</v>
      </c>
      <c r="G22" s="77">
        <v>167</v>
      </c>
      <c r="H22" s="77">
        <v>21</v>
      </c>
      <c r="I22" s="77">
        <v>151.19999999999999</v>
      </c>
      <c r="J22" s="77">
        <v>25</v>
      </c>
      <c r="K22" s="77">
        <v>150</v>
      </c>
    </row>
    <row r="23" spans="1:11" x14ac:dyDescent="0.2">
      <c r="A23" s="77" t="s">
        <v>61</v>
      </c>
      <c r="B23" s="77">
        <v>30</v>
      </c>
      <c r="C23" s="77">
        <v>30</v>
      </c>
      <c r="D23" s="77">
        <v>20</v>
      </c>
      <c r="E23" s="77">
        <v>160</v>
      </c>
      <c r="F23" s="77">
        <v>25</v>
      </c>
      <c r="G23" s="77">
        <v>165</v>
      </c>
      <c r="H23" s="77">
        <v>20</v>
      </c>
      <c r="I23" s="77">
        <v>144</v>
      </c>
      <c r="J23" s="77">
        <v>25</v>
      </c>
      <c r="K23" s="77">
        <v>150</v>
      </c>
    </row>
    <row r="24" spans="1:11" x14ac:dyDescent="0.2">
      <c r="A24" s="76" t="s">
        <v>62</v>
      </c>
      <c r="B24" s="76">
        <v>92</v>
      </c>
      <c r="C24" s="76">
        <v>90</v>
      </c>
      <c r="D24" s="76">
        <v>62</v>
      </c>
      <c r="E24" s="76">
        <v>496</v>
      </c>
      <c r="F24" s="76">
        <v>75</v>
      </c>
      <c r="G24" s="76">
        <v>499</v>
      </c>
      <c r="H24" s="76">
        <v>62</v>
      </c>
      <c r="I24" s="76">
        <v>446.4</v>
      </c>
      <c r="J24" s="76">
        <v>75</v>
      </c>
      <c r="K24" s="76">
        <v>450</v>
      </c>
    </row>
    <row r="25" spans="1:11" x14ac:dyDescent="0.2">
      <c r="A25" s="76" t="s">
        <v>63</v>
      </c>
      <c r="B25" s="76">
        <v>273</v>
      </c>
      <c r="C25" s="76">
        <v>262</v>
      </c>
      <c r="D25" s="76">
        <v>183</v>
      </c>
      <c r="E25" s="76">
        <v>1464</v>
      </c>
      <c r="F25" s="76">
        <v>222</v>
      </c>
      <c r="G25" s="76">
        <v>1476</v>
      </c>
      <c r="H25" s="76">
        <v>183</v>
      </c>
      <c r="I25" s="76">
        <v>1317.6</v>
      </c>
      <c r="J25" s="76">
        <v>222</v>
      </c>
      <c r="K25" s="76">
        <v>1332</v>
      </c>
    </row>
    <row r="26" spans="1:11" x14ac:dyDescent="0.2">
      <c r="A26" s="77" t="s">
        <v>64</v>
      </c>
      <c r="B26" s="77">
        <v>31</v>
      </c>
      <c r="C26" s="77">
        <v>31</v>
      </c>
      <c r="D26" s="77">
        <v>23</v>
      </c>
      <c r="E26" s="77">
        <v>184</v>
      </c>
      <c r="F26" s="77">
        <v>27</v>
      </c>
      <c r="G26" s="77">
        <v>181</v>
      </c>
      <c r="H26" s="77">
        <v>23</v>
      </c>
      <c r="I26" s="77">
        <v>165.6</v>
      </c>
      <c r="J26" s="77">
        <v>27</v>
      </c>
      <c r="K26" s="77">
        <v>162</v>
      </c>
    </row>
    <row r="27" spans="1:11" x14ac:dyDescent="0.2">
      <c r="A27" s="77" t="s">
        <v>65</v>
      </c>
      <c r="B27" s="77">
        <v>30</v>
      </c>
      <c r="C27" s="77">
        <v>30</v>
      </c>
      <c r="D27" s="77">
        <v>22</v>
      </c>
      <c r="E27" s="77">
        <v>176</v>
      </c>
      <c r="F27" s="77">
        <v>26</v>
      </c>
      <c r="G27" s="77">
        <v>174</v>
      </c>
      <c r="H27" s="77">
        <v>22</v>
      </c>
      <c r="I27" s="77">
        <v>158.4</v>
      </c>
      <c r="J27" s="77">
        <v>26</v>
      </c>
      <c r="K27" s="77">
        <v>156</v>
      </c>
    </row>
    <row r="28" spans="1:11" x14ac:dyDescent="0.2">
      <c r="A28" s="77" t="s">
        <v>66</v>
      </c>
      <c r="B28" s="77">
        <v>31</v>
      </c>
      <c r="C28" s="77">
        <v>28</v>
      </c>
      <c r="D28" s="77">
        <v>18</v>
      </c>
      <c r="E28" s="77">
        <v>144</v>
      </c>
      <c r="F28" s="77">
        <v>23</v>
      </c>
      <c r="G28" s="77">
        <v>153</v>
      </c>
      <c r="H28" s="77">
        <v>18</v>
      </c>
      <c r="I28" s="77">
        <v>129.6</v>
      </c>
      <c r="J28" s="77">
        <v>23</v>
      </c>
      <c r="K28" s="77">
        <v>138</v>
      </c>
    </row>
    <row r="29" spans="1:11" x14ac:dyDescent="0.2">
      <c r="A29" s="76" t="s">
        <v>67</v>
      </c>
      <c r="B29" s="76">
        <v>92</v>
      </c>
      <c r="C29" s="76">
        <v>89</v>
      </c>
      <c r="D29" s="76">
        <v>63</v>
      </c>
      <c r="E29" s="76">
        <v>504</v>
      </c>
      <c r="F29" s="76">
        <v>76</v>
      </c>
      <c r="G29" s="76">
        <v>508</v>
      </c>
      <c r="H29" s="76">
        <v>63</v>
      </c>
      <c r="I29" s="76">
        <v>453.6</v>
      </c>
      <c r="J29" s="76">
        <v>76</v>
      </c>
      <c r="K29" s="76">
        <v>456</v>
      </c>
    </row>
    <row r="30" spans="1:11" x14ac:dyDescent="0.2">
      <c r="A30" s="76" t="s">
        <v>68</v>
      </c>
      <c r="B30" s="76">
        <v>365</v>
      </c>
      <c r="C30" s="76">
        <v>351</v>
      </c>
      <c r="D30" s="76">
        <v>246</v>
      </c>
      <c r="E30" s="76">
        <v>1968</v>
      </c>
      <c r="F30" s="76">
        <v>298</v>
      </c>
      <c r="G30" s="76">
        <v>1984</v>
      </c>
      <c r="H30" s="76">
        <v>246</v>
      </c>
      <c r="I30" s="76">
        <v>1771.2</v>
      </c>
      <c r="J30" s="76">
        <v>298</v>
      </c>
      <c r="K30" s="76">
        <v>1788</v>
      </c>
    </row>
    <row r="31" spans="1:11" ht="25.5" x14ac:dyDescent="0.2">
      <c r="A31" s="76" t="s">
        <v>69</v>
      </c>
      <c r="B31" s="76"/>
      <c r="C31" s="76">
        <v>29.25</v>
      </c>
      <c r="D31" s="76">
        <v>20.5</v>
      </c>
      <c r="E31" s="76">
        <v>164</v>
      </c>
      <c r="F31" s="76">
        <v>24.83</v>
      </c>
      <c r="G31" s="76">
        <v>165.33</v>
      </c>
      <c r="H31" s="76">
        <v>20.5</v>
      </c>
      <c r="I31" s="76">
        <v>147.6</v>
      </c>
      <c r="J31" s="76">
        <v>24.83</v>
      </c>
      <c r="K31" s="76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ГАВ</cp:lastModifiedBy>
  <cp:lastPrinted>2018-09-03T04:41:54Z</cp:lastPrinted>
  <dcterms:created xsi:type="dcterms:W3CDTF">2016-05-04T09:03:20Z</dcterms:created>
  <dcterms:modified xsi:type="dcterms:W3CDTF">2018-10-11T10:44:23Z</dcterms:modified>
</cp:coreProperties>
</file>