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8800" windowHeight="13230"/>
  </bookViews>
  <sheets>
    <sheet name="Нормы расхода на 1куб" sheetId="1" r:id="rId1"/>
    <sheet name="Цены на инертные" sheetId="4" r:id="rId2"/>
    <sheet name="Контрагент" sheetId="2" r:id="rId3"/>
    <sheet name="АБС" sheetId="3" r:id="rId4"/>
    <sheet name="Отгрузка" sheetId="5" r:id="rId5"/>
    <sheet name="Спецификация" sheetId="6" r:id="rId6"/>
  </sheets>
  <definedNames>
    <definedName name="Специф">OFFSET(Спецификация[Контрагент],MATCH(Отгрузка!XFC1,Спецификация[Контрагент],0)-1,1,COUNTIF(Спецификация[Контрагент],Отгрузка!XFC1),1)</definedName>
  </definedNames>
  <calcPr calcId="125725"/>
</workbook>
</file>

<file path=xl/calcChain.xml><?xml version="1.0" encoding="utf-8"?>
<calcChain xmlns="http://schemas.openxmlformats.org/spreadsheetml/2006/main">
  <c r="D7" i="1"/>
  <c r="G2" i="5" l="1"/>
  <c r="G3"/>
  <c r="G4"/>
  <c r="G5"/>
  <c r="G6"/>
  <c r="J2"/>
  <c r="I2" l="1"/>
  <c r="L2" s="1"/>
  <c r="A2" i="6"/>
  <c r="A3" s="1"/>
  <c r="A18"/>
  <c r="A19"/>
  <c r="A20"/>
  <c r="A21"/>
  <c r="N4" i="1"/>
  <c r="N2"/>
  <c r="N5"/>
  <c r="N3"/>
  <c r="A4" i="6" l="1"/>
  <c r="A5" s="1"/>
  <c r="A6" l="1"/>
  <c r="A7" l="1"/>
  <c r="A8" l="1"/>
  <c r="A9" l="1"/>
  <c r="A10" s="1"/>
  <c r="A11" l="1"/>
  <c r="A12" s="1"/>
  <c r="A13" s="1"/>
  <c r="A14" l="1"/>
  <c r="A15" s="1"/>
  <c r="A16" s="1"/>
  <c r="A17" s="1"/>
</calcChain>
</file>

<file path=xl/sharedStrings.xml><?xml version="1.0" encoding="utf-8"?>
<sst xmlns="http://schemas.openxmlformats.org/spreadsheetml/2006/main" count="203" uniqueCount="122">
  <si>
    <t>Цемент</t>
  </si>
  <si>
    <t>Песок строительный</t>
  </si>
  <si>
    <t>Песок растворный</t>
  </si>
  <si>
    <t>Гранит</t>
  </si>
  <si>
    <t>Гравий</t>
  </si>
  <si>
    <t>Вторичка</t>
  </si>
  <si>
    <t>СП-3</t>
  </si>
  <si>
    <t>Мурапор</t>
  </si>
  <si>
    <t>Криопласт</t>
  </si>
  <si>
    <t>БСТ В7,5 П3 F100 W2 (Гравий)</t>
  </si>
  <si>
    <t>Начало</t>
  </si>
  <si>
    <t>Окончание</t>
  </si>
  <si>
    <t>Вода</t>
  </si>
  <si>
    <t>Контрагент</t>
  </si>
  <si>
    <t>Фамилия</t>
  </si>
  <si>
    <t>Имя</t>
  </si>
  <si>
    <t>Должность</t>
  </si>
  <si>
    <t>Мобильный телефон</t>
  </si>
  <si>
    <t>ООО "Атика"</t>
  </si>
  <si>
    <t>Шевченко</t>
  </si>
  <si>
    <t>Дмитрий</t>
  </si>
  <si>
    <t>Ген.Директор</t>
  </si>
  <si>
    <t>Госномер ТС</t>
  </si>
  <si>
    <t>Водитель</t>
  </si>
  <si>
    <t>Телефон</t>
  </si>
  <si>
    <t>Марка</t>
  </si>
  <si>
    <t>Объем</t>
  </si>
  <si>
    <t>И/П "Торопов"</t>
  </si>
  <si>
    <t>н265ко77</t>
  </si>
  <si>
    <t>Саидов Эргашали</t>
  </si>
  <si>
    <t>8-925-209-15-36</t>
  </si>
  <si>
    <t>ООО "Аист"</t>
  </si>
  <si>
    <t>н877ке77</t>
  </si>
  <si>
    <t>Устинов Рустам</t>
  </si>
  <si>
    <t>8-925-082-29-95</t>
  </si>
  <si>
    <t>е922тм777</t>
  </si>
  <si>
    <t/>
  </si>
  <si>
    <t>т956ск777</t>
  </si>
  <si>
    <t>н001тс777</t>
  </si>
  <si>
    <t>Райнур</t>
  </si>
  <si>
    <t>в580ух199</t>
  </si>
  <si>
    <t>Каримов Райнур</t>
  </si>
  <si>
    <t>8-925-255-51-23</t>
  </si>
  <si>
    <t>Спецстрой</t>
  </si>
  <si>
    <t>к187ус77</t>
  </si>
  <si>
    <t>Степанян Виталий</t>
  </si>
  <si>
    <t>8-925-208-60 / 8-999-800-34-05</t>
  </si>
  <si>
    <t>Ч/Л "Максим"</t>
  </si>
  <si>
    <t>к553со62</t>
  </si>
  <si>
    <t>Ярошенко Андрей</t>
  </si>
  <si>
    <t>8-909-408-44-40</t>
  </si>
  <si>
    <t>о494кн161</t>
  </si>
  <si>
    <t>Семенов Сергей</t>
  </si>
  <si>
    <t>8-966-144-67-08</t>
  </si>
  <si>
    <t>Ч/Л "Мифтахов"</t>
  </si>
  <si>
    <t>у573мт199</t>
  </si>
  <si>
    <t>Мифтахов Илья</t>
  </si>
  <si>
    <t>8-926-547-47-79</t>
  </si>
  <si>
    <t>Ч/Л "Наумчик"</t>
  </si>
  <si>
    <t>т564вт64</t>
  </si>
  <si>
    <t>Наумчик Сергей</t>
  </si>
  <si>
    <t>8-926-863-72-26</t>
  </si>
  <si>
    <t>Ч/Л "Рустам"</t>
  </si>
  <si>
    <t>м954ко10</t>
  </si>
  <si>
    <t>Глявин Николай</t>
  </si>
  <si>
    <t>8-961-108-60-31</t>
  </si>
  <si>
    <t>Жданкин Иван</t>
  </si>
  <si>
    <t>8-926-844-59-19</t>
  </si>
  <si>
    <t>Ч/Л "Филипов"</t>
  </si>
  <si>
    <t>м646ум76</t>
  </si>
  <si>
    <t>Филипов Григорий</t>
  </si>
  <si>
    <t>8-936-777-94-55</t>
  </si>
  <si>
    <t>Камаз</t>
  </si>
  <si>
    <t>Маз</t>
  </si>
  <si>
    <t>Ман</t>
  </si>
  <si>
    <t>Ивеко</t>
  </si>
  <si>
    <t>Рено</t>
  </si>
  <si>
    <t>Вольво</t>
  </si>
  <si>
    <t>Дата</t>
  </si>
  <si>
    <t>Накладная</t>
  </si>
  <si>
    <t>Продукция</t>
  </si>
  <si>
    <t>Количество</t>
  </si>
  <si>
    <t>Стоимость</t>
  </si>
  <si>
    <t>Доставка</t>
  </si>
  <si>
    <t>ИТОГО</t>
  </si>
  <si>
    <t>ПорожПрогон</t>
  </si>
  <si>
    <t>Простой</t>
  </si>
  <si>
    <t>Стоимость ИТОГО</t>
  </si>
  <si>
    <t>Примечание</t>
  </si>
  <si>
    <t>ООО "БЭСТ БЕТОН"</t>
  </si>
  <si>
    <t>ООО "Комфорт Плюс"</t>
  </si>
  <si>
    <t>ООО "Фтор Мед Царицыно"</t>
  </si>
  <si>
    <t>Мифтахов</t>
  </si>
  <si>
    <t>Илья</t>
  </si>
  <si>
    <t>Частное лицо</t>
  </si>
  <si>
    <t>Супрун</t>
  </si>
  <si>
    <t>Захаров</t>
  </si>
  <si>
    <t>Станислав</t>
  </si>
  <si>
    <t>Игорь</t>
  </si>
  <si>
    <t>Сергей</t>
  </si>
  <si>
    <t>Себестоимость</t>
  </si>
  <si>
    <t>Цены на инертные</t>
  </si>
  <si>
    <t>Счет</t>
  </si>
  <si>
    <t>Цена</t>
  </si>
  <si>
    <t>№ спецификации</t>
  </si>
  <si>
    <t>Договор</t>
  </si>
  <si>
    <t>БСТ В12,5 П3 F100 W2 (Гравий)</t>
  </si>
  <si>
    <t>БСТ В12,5 П4 F100 W2 (Гравий)</t>
  </si>
  <si>
    <t>БСТ В15 П3 F150 W6 (Гравий)</t>
  </si>
  <si>
    <t>БСТ В20 П3 F150 W8 (Гравий)</t>
  </si>
  <si>
    <t>БСТ В20 П4 F150 W8 (Гравий)</t>
  </si>
  <si>
    <t>БСТ В22,5 П3 F200 W8 (Гравий)</t>
  </si>
  <si>
    <t>БСТ В22,5 П4 F200 W8 (Гравий)</t>
  </si>
  <si>
    <t>БСТ В25 П3 F200 W8 (Гравий)</t>
  </si>
  <si>
    <t>БСТ В25 П4 F200 W8 (Гравий)</t>
  </si>
  <si>
    <t>БСТ В25 П3 F300 W10 (Гранит)</t>
  </si>
  <si>
    <t>БСТ В25 П4 F300 W10 (Гранит)</t>
  </si>
  <si>
    <t>Завел (Ответственный)</t>
  </si>
  <si>
    <t>Поставщик</t>
  </si>
  <si>
    <t>3-х осный</t>
  </si>
  <si>
    <t>4-х осный</t>
  </si>
  <si>
    <t>Ось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</si>
</sst>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#,##0.00\ &quot;₽&quot;"/>
    <numFmt numFmtId="165" formatCode="0.0"/>
  </numFmts>
  <fonts count="6"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0"/>
      <color rgb="FFFF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Обычный" xfId="0" builtinId="0"/>
    <cellStyle name="Обычный_АБС" xfId="1"/>
    <cellStyle name="Обычный_Лист6" xfId="2"/>
  </cellStyles>
  <dxfs count="73"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3" tint="-0.249977111117893"/>
        <name val="Tahoma"/>
        <scheme val="none"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numFmt numFmtId="0" formatCode="General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3" tint="-0.249977111117893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3" tint="-0.249977111117893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3" tint="-0.249977111117893"/>
        <name val="Tahoma"/>
        <scheme val="none"/>
      </font>
      <numFmt numFmtId="164" formatCode="#,##0.00\ &quot;₽&quot;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relativeIndent="255" justifyLastLine="0" shrinkToFit="0" readingOrder="0"/>
    </dxf>
    <dxf>
      <numFmt numFmtId="165" formatCode="0.0"/>
      <alignment horizontal="center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left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64" formatCode="#,##0.00\ &quot;₽&quot;"/>
      <alignment horizontal="center" vertical="center" textRotation="0" wrapText="0" indent="0" relativeIndent="0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</font>
      <numFmt numFmtId="34" formatCode="_-* #,##0.00\ &quot;₽&quot;_-;\-* #,##0.00\ &quot;₽&quot;_-;_-* &quot;-&quot;??\ &quot;₽&quot;_-;_-@_-"/>
      <alignment horizontal="center" vertical="center" textRotation="0" wrapText="0" indent="0" relativeIndent="255" justifyLastLine="0" shrinkToFit="0" readingOrder="0"/>
    </dxf>
    <dxf>
      <numFmt numFmtId="19" formatCode="dd/mm/yyyy"/>
      <alignment horizontal="center" vertical="center" textRotation="0" wrapText="0" indent="0" relativeIndent="0" justifyLastLine="0" shrinkToFit="0" readingOrder="0"/>
    </dxf>
    <dxf>
      <numFmt numFmtId="19" formatCode="dd/mm/yyyy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3" tint="-0.249977111117893"/>
        <name val="Tahoma"/>
        <scheme val="none"/>
      </font>
      <numFmt numFmtId="164" formatCode="#,##0.00\ &quot;₽&quot;"/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0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0" justifyLastLine="0" shrinkToFit="0" readingOrder="0"/>
    </dxf>
    <dxf>
      <numFmt numFmtId="19" formatCode="dd/mm/yyyy"/>
      <alignment horizontal="center" vertical="center" textRotation="0" wrapText="0" indent="0" relativeIndent="0" justifyLastLine="0" shrinkToFit="0" readingOrder="0"/>
    </dxf>
    <dxf>
      <numFmt numFmtId="19" formatCode="dd/mm/yyyy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Нормы_расхода" displayName="Нормы_расхода" ref="A1:N5" totalsRowShown="0" headerRowDxfId="72" dataDxfId="71">
  <autoFilter ref="A1:N5"/>
  <tableColumns count="14">
    <tableColumn id="1" name="Начало" dataDxfId="70"/>
    <tableColumn id="14" name="Окончание" dataDxfId="69"/>
    <tableColumn id="13" name="Продукция" dataDxfId="68"/>
    <tableColumn id="2" name="Цемент" dataDxfId="67"/>
    <tableColumn id="3" name="Песок строительный" dataDxfId="66"/>
    <tableColumn id="4" name="Песок растворный" dataDxfId="65"/>
    <tableColumn id="5" name="Гранит" dataDxfId="64"/>
    <tableColumn id="6" name="Гравий" dataDxfId="63"/>
    <tableColumn id="7" name="Вторичка" dataDxfId="62"/>
    <tableColumn id="11" name="Вода" dataDxfId="61"/>
    <tableColumn id="8" name="СП-3" dataDxfId="60"/>
    <tableColumn id="9" name="Мурапор" dataDxfId="59"/>
    <tableColumn id="10" name="Криопласт" dataDxfId="58"/>
    <tableColumn id="12" name="Себестоимость" dataDxfId="57">
      <calculatedColumnFormula>INDIRECT("D"&amp;ROW())/1000*INDIRECT("'"&amp;$AA$1&amp;"'!C"&amp;ROW(C2))+INDIRECT("E"&amp;ROW())/1000*INDIRECT("'"&amp;$AA$1&amp;"'!D"&amp;ROW(D2))+INDIRECT("F"&amp;ROW())/1000*INDIRECT("'"&amp;$AA$1&amp;"'!E"&amp;ROW(E2))+INDIRECT("G"&amp;ROW())/1000*INDIRECT("'"&amp;$AA$1&amp;"'!F"&amp;ROW(F2))+INDIRECT("H"&amp;ROW())/1000*INDIRECT("'"&amp;$AA$1&amp;"'!G"&amp;ROW(G2))+INDIRECT("I"&amp;ROW())/1000*INDIRECT("'"&amp;$AA$1&amp;"'!H"&amp;ROW(H2))+INDIRECT("J"&amp;ROW())/1000*INDIRECT("'"&amp;$AA$1&amp;"'!I"&amp;ROW(I2))+INDIRECT("K"&amp;ROW())/1000*INDIRECT("'"&amp;$AA$1&amp;"'!J"&amp;ROW(J2))+INDIRECT("L"&amp;ROW())/1000*INDIRECT("'"&amp;$AA$1&amp;"'!K"&amp;ROW(K2))+INDIRECT("M"&amp;ROW())/1000*INDIRECT("'"&amp;$AA$1&amp;"'!L"&amp;ROW(L2))</calculatedColumnFormula>
    </tableColumn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2" name="Цены_инертные" displayName="Цены_инертные" ref="A1:L5" totalsRowShown="0" headerRowDxfId="56" dataDxfId="55">
  <autoFilter ref="A1:L5"/>
  <tableColumns count="12">
    <tableColumn id="1" name="Начало" dataDxfId="54"/>
    <tableColumn id="11" name="Окончание" dataDxfId="53"/>
    <tableColumn id="2" name="Цемент" dataDxfId="52"/>
    <tableColumn id="3" name="Песок строительный" dataDxfId="51"/>
    <tableColumn id="4" name="Песок растворный" dataDxfId="50"/>
    <tableColumn id="5" name="Гранит" dataDxfId="49"/>
    <tableColumn id="6" name="Гравий" dataDxfId="48"/>
    <tableColumn id="7" name="Вторичка" dataDxfId="47"/>
    <tableColumn id="12" name="Вода" dataDxfId="46"/>
    <tableColumn id="8" name="СП-3" dataDxfId="45"/>
    <tableColumn id="9" name="Мурапор" dataDxfId="44"/>
    <tableColumn id="10" name="Криопласт" dataDxfId="43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id="3" name="Контрагент" displayName="Контрагент" ref="A1:E21" totalsRowShown="0" headerRowDxfId="42" dataDxfId="41">
  <autoFilter ref="A1:E21"/>
  <tableColumns count="5">
    <tableColumn id="1" name="Контрагент" dataDxfId="40"/>
    <tableColumn id="2" name="Фамилия" dataDxfId="39"/>
    <tableColumn id="3" name="Имя" dataDxfId="38"/>
    <tableColumn id="4" name="Должность" dataDxfId="37"/>
    <tableColumn id="5" name="Мобильный телефон" dataDxfId="36"/>
  </tableColumns>
  <tableStyleInfo name="TableStyleMedium24" showFirstColumn="0" showLastColumn="0" showRowStripes="1" showColumnStripes="0"/>
</table>
</file>

<file path=xl/tables/table4.xml><?xml version="1.0" encoding="utf-8"?>
<table xmlns="http://schemas.openxmlformats.org/spreadsheetml/2006/main" id="4" name="АБС" displayName="АБС" ref="A1:G27" totalsRowShown="0" headerRowDxfId="35" dataDxfId="34">
  <autoFilter ref="A1:G27"/>
  <tableColumns count="7">
    <tableColumn id="1" name="Поставщик" dataDxfId="33"/>
    <tableColumn id="2" name="Госномер ТС" dataDxfId="32"/>
    <tableColumn id="3" name="Водитель" dataDxfId="31"/>
    <tableColumn id="4" name="Телефон" dataDxfId="30"/>
    <tableColumn id="5" name="Марка" dataDxfId="29"/>
    <tableColumn id="6" name="Объем" dataDxfId="28"/>
    <tableColumn id="7" name="Ось" dataDxfId="27"/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id="5" name="Отгрузка" displayName="Отгрузка" ref="A1:N6" totalsRowShown="0" headerRowDxfId="26" dataDxfId="25">
  <autoFilter ref="A1:N6"/>
  <tableColumns count="14">
    <tableColumn id="1" name="Дата" dataDxfId="24"/>
    <tableColumn id="2" name="Накладная" dataDxfId="23"/>
    <tableColumn id="3" name="Контрагент" dataDxfId="22"/>
    <tableColumn id="4" name="Госномер ТС" dataDxfId="21"/>
    <tableColumn id="5" name="Продукция" dataDxfId="20"/>
    <tableColumn id="6" name="Количество" dataDxfId="19"/>
    <tableColumn id="7" name="Стоимость" dataDxfId="18">
      <calculatedColumnFormula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calculatedColumnFormula>
    </tableColumn>
    <tableColumn id="8" name="Доставка" dataDxfId="17"/>
    <tableColumn id="9" name="ИТОГО" dataDxfId="16">
      <calculatedColumnFormula>Отгрузка[[#This Row],[Количество]]*Отгрузка[[#This Row],[Стоимость]]+Отгрузка[[#This Row],[Доставка]]</calculatedColumnFormula>
    </tableColumn>
    <tableColumn id="10" name="ПорожПрогон" dataDxfId="15">
      <calculatedColumnFormula>SUMPRODUCT(АБС[Объем]*(АБС[Госномер ТС]=Отгрузка[[#This Row],[Госномер ТС]]))</calculatedColumnFormula>
    </tableColumn>
    <tableColumn id="11" name="Простой" dataDxfId="14"/>
    <tableColumn id="12" name="Стоимость ИТОГО" dataDxfId="13">
      <calculatedColumnFormula>Отгрузка[[#This Row],[ИТОГО]]+Отгрузка[[#This Row],[ПорожПрогон]]+Отгрузка[[#This Row],[Простой]]</calculatedColumnFormula>
    </tableColumn>
    <tableColumn id="13" name="Поставщик" dataDxfId="12"/>
    <tableColumn id="14" name="Примечание" dataDxfId="11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6" name="Спецификация" displayName="Спецификация" ref="A1:I21" totalsRowShown="0" headerRowDxfId="10" dataDxfId="9">
  <autoFilter ref="A1:I21"/>
  <tableColumns count="9">
    <tableColumn id="1" name="Счет" dataDxfId="8">
      <calculatedColumnFormula>IF(Спецификация[[#This Row],[Начало]]="","",(SUMPRODUCT(1/COUNTIF($A$1:A1,$A$1:A1))))</calculatedColumnFormula>
    </tableColumn>
    <tableColumn id="2" name="Начало" dataDxfId="7"/>
    <tableColumn id="3" name="Окончание" dataDxfId="6"/>
    <tableColumn id="4" name="Контрагент" dataDxfId="5"/>
    <tableColumn id="5" name="Продукция" dataDxfId="4"/>
    <tableColumn id="6" name="Цена" dataDxfId="3"/>
    <tableColumn id="7" name="Договор" dataDxfId="2"/>
    <tableColumn id="8" name="№ спецификации" dataDxfId="1"/>
    <tableColumn id="9" name="Завел (Ответственный)" dataDxfId="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A7"/>
  <sheetViews>
    <sheetView tabSelected="1" zoomScale="90" zoomScaleNormal="90" workbookViewId="0">
      <selection activeCell="D10" sqref="D10"/>
    </sheetView>
  </sheetViews>
  <sheetFormatPr defaultRowHeight="12.75"/>
  <cols>
    <col min="1" max="2" width="13.7109375" style="1" customWidth="1"/>
    <col min="3" max="3" width="29.5703125" style="1" customWidth="1"/>
    <col min="4" max="4" width="13.85546875" style="1" bestFit="1" customWidth="1"/>
    <col min="5" max="6" width="18.7109375" style="1" customWidth="1"/>
    <col min="7" max="9" width="13.7109375" style="1" customWidth="1"/>
    <col min="10" max="13" width="11.7109375" style="1" customWidth="1"/>
    <col min="14" max="14" width="21.42578125" style="1" bestFit="1" customWidth="1"/>
    <col min="15" max="16384" width="9.140625" style="1"/>
  </cols>
  <sheetData>
    <row r="1" spans="1:27" ht="48.75" customHeight="1">
      <c r="A1" s="1" t="s">
        <v>10</v>
      </c>
      <c r="B1" s="1" t="s">
        <v>11</v>
      </c>
      <c r="C1" s="1" t="s">
        <v>80</v>
      </c>
      <c r="D1" s="1" t="s">
        <v>0</v>
      </c>
      <c r="E1" s="13" t="s">
        <v>1</v>
      </c>
      <c r="F1" s="13" t="s">
        <v>2</v>
      </c>
      <c r="G1" s="1" t="s">
        <v>3</v>
      </c>
      <c r="H1" s="1" t="s">
        <v>4</v>
      </c>
      <c r="I1" s="1" t="s">
        <v>5</v>
      </c>
      <c r="J1" s="1" t="s">
        <v>12</v>
      </c>
      <c r="K1" s="1" t="s">
        <v>6</v>
      </c>
      <c r="L1" s="1" t="s">
        <v>7</v>
      </c>
      <c r="M1" s="1" t="s">
        <v>8</v>
      </c>
      <c r="N1" s="1" t="s">
        <v>100</v>
      </c>
      <c r="AA1" s="1" t="s">
        <v>101</v>
      </c>
    </row>
    <row r="2" spans="1:27">
      <c r="A2" s="2">
        <v>43101</v>
      </c>
      <c r="B2" s="2">
        <v>43161</v>
      </c>
      <c r="C2" s="1" t="s">
        <v>9</v>
      </c>
      <c r="D2" s="7">
        <v>167</v>
      </c>
      <c r="E2" s="7">
        <v>1000</v>
      </c>
      <c r="F2" s="7"/>
      <c r="G2" s="7"/>
      <c r="H2" s="7">
        <v>945</v>
      </c>
      <c r="I2" s="7"/>
      <c r="J2" s="7">
        <v>180</v>
      </c>
      <c r="K2" s="7">
        <v>2.21</v>
      </c>
      <c r="L2" s="7"/>
      <c r="M2" s="7"/>
      <c r="N2" s="18">
        <f ca="1">INDIRECT("D"&amp;ROW())/1000*INDIRECT("'"&amp;$AA$1&amp;"'!C"&amp;ROW(C2))+INDIRECT("E"&amp;ROW())/1000*INDIRECT("'"&amp;$AA$1&amp;"'!D"&amp;ROW(D2))+INDIRECT("F"&amp;ROW())/1000*INDIRECT("'"&amp;$AA$1&amp;"'!E"&amp;ROW(E2))+INDIRECT("G"&amp;ROW())/1000*INDIRECT("'"&amp;$AA$1&amp;"'!F"&amp;ROW(F2))+INDIRECT("H"&amp;ROW())/1000*INDIRECT("'"&amp;$AA$1&amp;"'!G"&amp;ROW(G2))+INDIRECT("I"&amp;ROW())/1000*INDIRECT("'"&amp;$AA$1&amp;"'!H"&amp;ROW(H2))+INDIRECT("J"&amp;ROW())/1000*INDIRECT("'"&amp;$AA$1&amp;"'!I"&amp;ROW(I2))+INDIRECT("K"&amp;ROW())/1000*INDIRECT("'"&amp;$AA$1&amp;"'!J"&amp;ROW(J2))+INDIRECT("L"&amp;ROW())/1000*INDIRECT("'"&amp;$AA$1&amp;"'!K"&amp;ROW(K2))+INDIRECT("M"&amp;ROW())/1000*INDIRECT("'"&amp;$AA$1&amp;"'!L"&amp;ROW(L2))</f>
        <v>2764.7953050000001</v>
      </c>
    </row>
    <row r="3" spans="1:27">
      <c r="A3" s="2">
        <v>43162</v>
      </c>
      <c r="B3" s="2">
        <v>43164</v>
      </c>
      <c r="C3" s="1" t="s">
        <v>9</v>
      </c>
      <c r="D3" s="7">
        <v>175</v>
      </c>
      <c r="E3" s="7">
        <v>850</v>
      </c>
      <c r="F3" s="7"/>
      <c r="G3" s="7"/>
      <c r="H3" s="7">
        <v>1040</v>
      </c>
      <c r="I3" s="7"/>
      <c r="J3" s="7">
        <v>175</v>
      </c>
      <c r="K3" s="7"/>
      <c r="L3" s="7">
        <v>1.8</v>
      </c>
      <c r="M3" s="7"/>
      <c r="N3" s="18">
        <f ca="1">INDIRECT("D"&amp;ROW())/1000*INDIRECT("'"&amp;$AA$1&amp;"'!C"&amp;ROW(C3))+INDIRECT("E"&amp;ROW())/1000*INDIRECT("'"&amp;$AA$1&amp;"'!D"&amp;ROW(D3))+INDIRECT("F"&amp;ROW())/1000*INDIRECT("'"&amp;$AA$1&amp;"'!E"&amp;ROW(E3))+INDIRECT("G"&amp;ROW())/1000*INDIRECT("'"&amp;$AA$1&amp;"'!F"&amp;ROW(F3))+INDIRECT("H"&amp;ROW())/1000*INDIRECT("'"&amp;$AA$1&amp;"'!G"&amp;ROW(G3))+INDIRECT("I"&amp;ROW())/1000*INDIRECT("'"&amp;$AA$1&amp;"'!H"&amp;ROW(H3))+INDIRECT("J"&amp;ROW())/1000*INDIRECT("'"&amp;$AA$1&amp;"'!I"&amp;ROW(I3))+INDIRECT("K"&amp;ROW())/1000*INDIRECT("'"&amp;$AA$1&amp;"'!J"&amp;ROW(J3))+INDIRECT("L"&amp;ROW())/1000*INDIRECT("'"&amp;$AA$1&amp;"'!K"&amp;ROW(K3))+INDIRECT("M"&amp;ROW())/1000*INDIRECT("'"&amp;$AA$1&amp;"'!L"&amp;ROW(L3))</f>
        <v>3042.1010000000001</v>
      </c>
    </row>
    <row r="4" spans="1:27">
      <c r="A4" s="2"/>
      <c r="B4" s="2"/>
      <c r="D4" s="7"/>
      <c r="E4" s="7"/>
      <c r="F4" s="7"/>
      <c r="G4" s="7"/>
      <c r="H4" s="7"/>
      <c r="I4" s="7"/>
      <c r="J4" s="7"/>
      <c r="K4" s="7"/>
      <c r="L4" s="7"/>
      <c r="M4" s="7"/>
      <c r="N4" s="18">
        <f ca="1">INDIRECT("D"&amp;ROW())/1000*INDIRECT("'"&amp;$AA$1&amp;"'!C"&amp;ROW(C4))+INDIRECT("E"&amp;ROW())/1000*INDIRECT("'"&amp;$AA$1&amp;"'!D"&amp;ROW(D4))+INDIRECT("F"&amp;ROW())/1000*INDIRECT("'"&amp;$AA$1&amp;"'!E"&amp;ROW(E4))+INDIRECT("G"&amp;ROW())/1000*INDIRECT("'"&amp;$AA$1&amp;"'!F"&amp;ROW(F4))+INDIRECT("H"&amp;ROW())/1000*INDIRECT("'"&amp;$AA$1&amp;"'!G"&amp;ROW(G4))+INDIRECT("I"&amp;ROW())/1000*INDIRECT("'"&amp;$AA$1&amp;"'!H"&amp;ROW(H4))+INDIRECT("J"&amp;ROW())/1000*INDIRECT("'"&amp;$AA$1&amp;"'!I"&amp;ROW(I4))+INDIRECT("K"&amp;ROW())/1000*INDIRECT("'"&amp;$AA$1&amp;"'!J"&amp;ROW(J4))+INDIRECT("L"&amp;ROW())/1000*INDIRECT("'"&amp;$AA$1&amp;"'!K"&amp;ROW(K4))+INDIRECT("M"&amp;ROW())/1000*INDIRECT("'"&amp;$AA$1&amp;"'!L"&amp;ROW(L4))</f>
        <v>0</v>
      </c>
    </row>
    <row r="5" spans="1:27">
      <c r="A5" s="2"/>
      <c r="B5" s="2"/>
      <c r="D5" s="7"/>
      <c r="E5" s="7"/>
      <c r="F5" s="7"/>
      <c r="G5" s="7"/>
      <c r="H5" s="7"/>
      <c r="I5" s="7"/>
      <c r="J5" s="7"/>
      <c r="K5" s="7"/>
      <c r="L5" s="7"/>
      <c r="M5" s="7"/>
      <c r="N5" s="18">
        <f ca="1">INDIRECT("D"&amp;ROW())/1000*INDIRECT("'"&amp;$AA$1&amp;"'!C"&amp;ROW(C5))+INDIRECT("E"&amp;ROW())/1000*INDIRECT("'"&amp;$AA$1&amp;"'!D"&amp;ROW(D5))+INDIRECT("F"&amp;ROW())/1000*INDIRECT("'"&amp;$AA$1&amp;"'!E"&amp;ROW(E5))+INDIRECT("G"&amp;ROW())/1000*INDIRECT("'"&amp;$AA$1&amp;"'!F"&amp;ROW(F5))+INDIRECT("H"&amp;ROW())/1000*INDIRECT("'"&amp;$AA$1&amp;"'!G"&amp;ROW(G5))+INDIRECT("I"&amp;ROW())/1000*INDIRECT("'"&amp;$AA$1&amp;"'!H"&amp;ROW(H5))+INDIRECT("J"&amp;ROW())/1000*INDIRECT("'"&amp;$AA$1&amp;"'!I"&amp;ROW(I5))+INDIRECT("K"&amp;ROW())/1000*INDIRECT("'"&amp;$AA$1&amp;"'!J"&amp;ROW(J5))+INDIRECT("L"&amp;ROW())/1000*INDIRECT("'"&amp;$AA$1&amp;"'!K"&amp;ROW(K5))+INDIRECT("M"&amp;ROW())/1000*INDIRECT("'"&amp;$AA$1&amp;"'!L"&amp;ROW(L5))</f>
        <v>0</v>
      </c>
    </row>
    <row r="7" spans="1:27">
      <c r="D7" s="24">
        <f>SUMPRODUCT(Цены_инертные[Цемент]*(Цены_инертные[Начало]&lt;=Нормы_расхода[Начало])*((Цены_инертные[Окончание]="")*99999+Цены_инертные[Окончание]&gt;=Нормы_расхода[Начало]))</f>
        <v>9150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L5"/>
  <sheetViews>
    <sheetView zoomScale="80" zoomScaleNormal="80" workbookViewId="0">
      <selection activeCell="C2" sqref="C2:C4"/>
    </sheetView>
  </sheetViews>
  <sheetFormatPr defaultRowHeight="12.75"/>
  <cols>
    <col min="1" max="2" width="12.7109375" style="1" customWidth="1"/>
    <col min="3" max="12" width="20.7109375" style="1" customWidth="1"/>
    <col min="13" max="16384" width="9.140625" style="1"/>
  </cols>
  <sheetData>
    <row r="1" spans="1:12" ht="37.5" customHeight="1">
      <c r="A1" s="1" t="s">
        <v>10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12</v>
      </c>
      <c r="J1" s="1" t="s">
        <v>6</v>
      </c>
      <c r="K1" s="1" t="s">
        <v>7</v>
      </c>
      <c r="L1" s="1" t="s">
        <v>8</v>
      </c>
    </row>
    <row r="2" spans="1:12">
      <c r="A2" s="2">
        <v>43101</v>
      </c>
      <c r="B2" s="2">
        <v>43161</v>
      </c>
      <c r="C2" s="11">
        <v>4500</v>
      </c>
      <c r="D2" s="12">
        <v>580</v>
      </c>
      <c r="E2" s="12">
        <v>1500</v>
      </c>
      <c r="F2" s="12">
        <v>1800</v>
      </c>
      <c r="G2" s="12">
        <v>1510</v>
      </c>
      <c r="H2" s="12">
        <v>450</v>
      </c>
      <c r="I2" s="12">
        <v>35</v>
      </c>
      <c r="J2" s="12">
        <v>20.5</v>
      </c>
      <c r="K2" s="12">
        <v>67.7</v>
      </c>
      <c r="L2" s="12">
        <v>28</v>
      </c>
    </row>
    <row r="3" spans="1:12">
      <c r="A3" s="2">
        <v>43162</v>
      </c>
      <c r="B3" s="2">
        <v>43348</v>
      </c>
      <c r="C3" s="11">
        <v>4650</v>
      </c>
      <c r="D3" s="12">
        <v>595</v>
      </c>
      <c r="E3" s="12">
        <v>1550</v>
      </c>
      <c r="F3" s="12">
        <v>1920</v>
      </c>
      <c r="G3" s="12">
        <v>1650</v>
      </c>
      <c r="H3" s="12">
        <v>470</v>
      </c>
      <c r="I3" s="12">
        <v>37</v>
      </c>
      <c r="J3" s="12">
        <v>21</v>
      </c>
      <c r="K3" s="12">
        <v>70</v>
      </c>
      <c r="L3" s="12">
        <v>30</v>
      </c>
    </row>
    <row r="4" spans="1:12">
      <c r="A4" s="2"/>
      <c r="B4" s="2"/>
      <c r="C4" s="11"/>
      <c r="D4" s="12"/>
      <c r="E4" s="12"/>
      <c r="F4" s="12"/>
      <c r="G4" s="12"/>
      <c r="H4" s="12"/>
      <c r="I4" s="12"/>
      <c r="J4" s="12"/>
      <c r="K4" s="12"/>
      <c r="L4" s="12"/>
    </row>
    <row r="5" spans="1:12">
      <c r="A5" s="2"/>
      <c r="B5" s="2"/>
      <c r="C5" s="11"/>
      <c r="D5" s="12"/>
      <c r="E5" s="12"/>
      <c r="F5" s="12"/>
      <c r="G5" s="12"/>
      <c r="H5" s="12"/>
      <c r="I5" s="12"/>
      <c r="J5" s="12"/>
      <c r="K5" s="12"/>
      <c r="L5" s="1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E21"/>
  <sheetViews>
    <sheetView workbookViewId="0">
      <selection activeCell="A2" sqref="A2:A21"/>
    </sheetView>
  </sheetViews>
  <sheetFormatPr defaultRowHeight="12.75"/>
  <cols>
    <col min="1" max="1" width="24.7109375" style="1" bestFit="1" customWidth="1"/>
    <col min="2" max="2" width="14.140625" style="1" bestFit="1" customWidth="1"/>
    <col min="3" max="3" width="9.28515625" style="1" bestFit="1" customWidth="1"/>
    <col min="4" max="4" width="16.5703125" style="1" bestFit="1" customWidth="1"/>
    <col min="5" max="5" width="25.7109375" style="1" bestFit="1" customWidth="1"/>
    <col min="6" max="16384" width="9.140625" style="1"/>
  </cols>
  <sheetData>
    <row r="1" spans="1:5" ht="38.25" customHeight="1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</row>
    <row r="2" spans="1:5">
      <c r="A2" s="5" t="s">
        <v>18</v>
      </c>
      <c r="B2" s="5" t="s">
        <v>19</v>
      </c>
      <c r="C2" s="5" t="s">
        <v>20</v>
      </c>
      <c r="D2" s="5" t="s">
        <v>21</v>
      </c>
      <c r="E2" s="5"/>
    </row>
    <row r="3" spans="1:5">
      <c r="A3" s="5" t="s">
        <v>89</v>
      </c>
      <c r="B3" s="5" t="s">
        <v>95</v>
      </c>
      <c r="C3" s="5" t="s">
        <v>97</v>
      </c>
      <c r="D3" s="5" t="s">
        <v>21</v>
      </c>
      <c r="E3" s="5"/>
    </row>
    <row r="4" spans="1:5">
      <c r="A4" s="5" t="s">
        <v>90</v>
      </c>
      <c r="B4" s="5" t="s">
        <v>95</v>
      </c>
      <c r="C4" s="5" t="s">
        <v>98</v>
      </c>
      <c r="D4" s="5" t="s">
        <v>21</v>
      </c>
      <c r="E4" s="5"/>
    </row>
    <row r="5" spans="1:5">
      <c r="A5" s="5" t="s">
        <v>91</v>
      </c>
      <c r="B5" s="5" t="s">
        <v>96</v>
      </c>
      <c r="C5" s="5" t="s">
        <v>99</v>
      </c>
      <c r="D5" s="5" t="s">
        <v>21</v>
      </c>
      <c r="E5" s="5"/>
    </row>
    <row r="6" spans="1:5">
      <c r="A6" s="5" t="s">
        <v>54</v>
      </c>
      <c r="B6" s="5" t="s">
        <v>92</v>
      </c>
      <c r="C6" s="5" t="s">
        <v>93</v>
      </c>
      <c r="D6" s="5" t="s">
        <v>94</v>
      </c>
      <c r="E6" s="5"/>
    </row>
    <row r="7" spans="1:5">
      <c r="A7" s="5" t="s">
        <v>62</v>
      </c>
      <c r="B7" s="5"/>
      <c r="C7" s="5"/>
      <c r="D7" s="5" t="s">
        <v>94</v>
      </c>
      <c r="E7" s="5"/>
    </row>
    <row r="8" spans="1:5">
      <c r="A8" s="5"/>
      <c r="B8" s="5"/>
      <c r="C8" s="5"/>
      <c r="D8" s="5"/>
      <c r="E8" s="5"/>
    </row>
    <row r="9" spans="1:5">
      <c r="A9" s="9"/>
      <c r="B9" s="9"/>
      <c r="C9" s="9"/>
      <c r="D9" s="9"/>
      <c r="E9" s="9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9"/>
      <c r="B21" s="9"/>
      <c r="C21" s="9"/>
      <c r="D21" s="9"/>
      <c r="E21" s="9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G15"/>
  <sheetViews>
    <sheetView workbookViewId="0">
      <selection activeCell="F16" sqref="F16"/>
    </sheetView>
  </sheetViews>
  <sheetFormatPr defaultRowHeight="12.75"/>
  <cols>
    <col min="1" max="1" width="15.7109375" style="5" bestFit="1" customWidth="1"/>
    <col min="2" max="2" width="17.42578125" style="1" bestFit="1" customWidth="1"/>
    <col min="3" max="3" width="18.28515625" style="1" customWidth="1"/>
    <col min="4" max="4" width="29.5703125" style="1" customWidth="1"/>
    <col min="5" max="5" width="11.7109375" style="1" bestFit="1" customWidth="1"/>
    <col min="6" max="6" width="12" style="1" bestFit="1" customWidth="1"/>
    <col min="7" max="7" width="9.28515625" style="1" bestFit="1" customWidth="1"/>
    <col min="8" max="16384" width="9.140625" style="1"/>
  </cols>
  <sheetData>
    <row r="1" spans="1:7">
      <c r="A1" s="5" t="s">
        <v>118</v>
      </c>
      <c r="B1" s="1" t="s">
        <v>22</v>
      </c>
      <c r="C1" s="1" t="s">
        <v>23</v>
      </c>
      <c r="D1" s="1" t="s">
        <v>24</v>
      </c>
      <c r="E1" s="1" t="s">
        <v>25</v>
      </c>
      <c r="F1" s="1" t="s">
        <v>26</v>
      </c>
      <c r="G1" s="1" t="s">
        <v>121</v>
      </c>
    </row>
    <row r="2" spans="1:7" ht="15">
      <c r="A2" s="6" t="s">
        <v>27</v>
      </c>
      <c r="B2" s="4" t="s">
        <v>28</v>
      </c>
      <c r="C2" s="6" t="s">
        <v>29</v>
      </c>
      <c r="D2" s="6" t="s">
        <v>30</v>
      </c>
      <c r="E2" s="6" t="s">
        <v>72</v>
      </c>
      <c r="F2" s="1">
        <v>9</v>
      </c>
      <c r="G2" s="1" t="s">
        <v>120</v>
      </c>
    </row>
    <row r="3" spans="1:7" ht="15">
      <c r="A3" s="6" t="s">
        <v>31</v>
      </c>
      <c r="B3" s="4" t="s">
        <v>32</v>
      </c>
      <c r="C3" s="6" t="s">
        <v>33</v>
      </c>
      <c r="D3" s="6" t="s">
        <v>34</v>
      </c>
      <c r="E3" s="6" t="s">
        <v>73</v>
      </c>
      <c r="F3" s="1">
        <v>9</v>
      </c>
      <c r="G3" s="1" t="s">
        <v>120</v>
      </c>
    </row>
    <row r="4" spans="1:7" ht="15">
      <c r="A4" s="6" t="s">
        <v>18</v>
      </c>
      <c r="B4" s="4" t="s">
        <v>35</v>
      </c>
      <c r="C4" s="6" t="s">
        <v>36</v>
      </c>
      <c r="D4" s="6" t="s">
        <v>36</v>
      </c>
      <c r="E4" s="6" t="s">
        <v>72</v>
      </c>
      <c r="F4" s="1">
        <v>8</v>
      </c>
      <c r="G4" s="1" t="s">
        <v>120</v>
      </c>
    </row>
    <row r="5" spans="1:7" ht="15">
      <c r="A5" s="6" t="s">
        <v>18</v>
      </c>
      <c r="B5" s="4" t="s">
        <v>37</v>
      </c>
      <c r="C5" s="6" t="s">
        <v>36</v>
      </c>
      <c r="D5" s="6" t="s">
        <v>36</v>
      </c>
      <c r="E5" s="6" t="s">
        <v>72</v>
      </c>
      <c r="F5" s="1">
        <v>8</v>
      </c>
      <c r="G5" s="1" t="s">
        <v>120</v>
      </c>
    </row>
    <row r="6" spans="1:7" ht="15">
      <c r="A6" s="6" t="s">
        <v>18</v>
      </c>
      <c r="B6" s="4" t="s">
        <v>38</v>
      </c>
      <c r="C6" s="6" t="s">
        <v>36</v>
      </c>
      <c r="D6" s="6" t="s">
        <v>36</v>
      </c>
      <c r="E6" s="6" t="s">
        <v>72</v>
      </c>
      <c r="F6" s="1">
        <v>8</v>
      </c>
      <c r="G6" s="1" t="s">
        <v>120</v>
      </c>
    </row>
    <row r="7" spans="1:7" ht="15">
      <c r="A7" s="6" t="s">
        <v>39</v>
      </c>
      <c r="B7" s="4" t="s">
        <v>40</v>
      </c>
      <c r="C7" s="6" t="s">
        <v>41</v>
      </c>
      <c r="D7" s="6" t="s">
        <v>42</v>
      </c>
      <c r="E7" s="6" t="s">
        <v>72</v>
      </c>
      <c r="F7" s="1">
        <v>7</v>
      </c>
      <c r="G7" s="1" t="s">
        <v>119</v>
      </c>
    </row>
    <row r="8" spans="1:7" ht="15">
      <c r="A8" s="6" t="s">
        <v>43</v>
      </c>
      <c r="B8" s="4" t="s">
        <v>44</v>
      </c>
      <c r="C8" s="6" t="s">
        <v>45</v>
      </c>
      <c r="D8" s="6" t="s">
        <v>46</v>
      </c>
      <c r="E8" s="6" t="s">
        <v>74</v>
      </c>
      <c r="F8" s="1">
        <v>6</v>
      </c>
      <c r="G8" s="1" t="s">
        <v>119</v>
      </c>
    </row>
    <row r="9" spans="1:7" ht="15">
      <c r="A9" s="6" t="s">
        <v>47</v>
      </c>
      <c r="B9" s="4" t="s">
        <v>48</v>
      </c>
      <c r="C9" s="6" t="s">
        <v>49</v>
      </c>
      <c r="D9" s="6" t="s">
        <v>50</v>
      </c>
      <c r="E9" s="6" t="s">
        <v>75</v>
      </c>
      <c r="F9" s="1">
        <v>12</v>
      </c>
      <c r="G9" s="1" t="s">
        <v>120</v>
      </c>
    </row>
    <row r="10" spans="1:7" ht="15">
      <c r="A10" s="6" t="s">
        <v>47</v>
      </c>
      <c r="B10" s="4" t="s">
        <v>51</v>
      </c>
      <c r="C10" s="6" t="s">
        <v>52</v>
      </c>
      <c r="D10" s="6" t="s">
        <v>53</v>
      </c>
      <c r="E10" s="6" t="s">
        <v>74</v>
      </c>
      <c r="F10" s="1">
        <v>10</v>
      </c>
      <c r="G10" s="1" t="s">
        <v>120</v>
      </c>
    </row>
    <row r="11" spans="1:7" ht="15">
      <c r="A11" s="6" t="s">
        <v>54</v>
      </c>
      <c r="B11" s="4" t="s">
        <v>55</v>
      </c>
      <c r="C11" s="6" t="s">
        <v>56</v>
      </c>
      <c r="D11" s="6" t="s">
        <v>57</v>
      </c>
      <c r="E11" s="6" t="s">
        <v>76</v>
      </c>
      <c r="F11" s="1">
        <v>8</v>
      </c>
      <c r="G11" s="1" t="s">
        <v>120</v>
      </c>
    </row>
    <row r="12" spans="1:7" ht="15">
      <c r="A12" s="6" t="s">
        <v>58</v>
      </c>
      <c r="B12" s="4" t="s">
        <v>59</v>
      </c>
      <c r="C12" s="6" t="s">
        <v>60</v>
      </c>
      <c r="D12" s="6" t="s">
        <v>61</v>
      </c>
      <c r="E12" s="6" t="s">
        <v>74</v>
      </c>
      <c r="F12" s="1">
        <v>10</v>
      </c>
      <c r="G12" s="1" t="s">
        <v>120</v>
      </c>
    </row>
    <row r="13" spans="1:7" ht="15">
      <c r="A13" s="6" t="s">
        <v>62</v>
      </c>
      <c r="B13" s="4" t="s">
        <v>63</v>
      </c>
      <c r="C13" s="6" t="s">
        <v>64</v>
      </c>
      <c r="D13" s="6" t="s">
        <v>65</v>
      </c>
      <c r="E13" s="6" t="s">
        <v>77</v>
      </c>
      <c r="F13" s="1">
        <v>10</v>
      </c>
      <c r="G13" s="1" t="s">
        <v>120</v>
      </c>
    </row>
    <row r="14" spans="1:7" ht="15">
      <c r="A14" s="6" t="s">
        <v>62</v>
      </c>
      <c r="B14" s="4" t="s">
        <v>63</v>
      </c>
      <c r="C14" s="6" t="s">
        <v>66</v>
      </c>
      <c r="D14" s="6" t="s">
        <v>67</v>
      </c>
      <c r="E14" s="6" t="s">
        <v>77</v>
      </c>
      <c r="F14" s="1">
        <v>10</v>
      </c>
      <c r="G14" s="1" t="s">
        <v>120</v>
      </c>
    </row>
    <row r="15" spans="1:7" ht="15">
      <c r="A15" s="6" t="s">
        <v>68</v>
      </c>
      <c r="B15" s="4" t="s">
        <v>69</v>
      </c>
      <c r="C15" s="6" t="s">
        <v>70</v>
      </c>
      <c r="D15" s="6" t="s">
        <v>71</v>
      </c>
      <c r="E15" s="6" t="s">
        <v>74</v>
      </c>
      <c r="F15" s="1">
        <v>11</v>
      </c>
      <c r="G15" s="1" t="s">
        <v>120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6"/>
  <sheetViews>
    <sheetView zoomScale="70" zoomScaleNormal="70" workbookViewId="0">
      <selection activeCell="P2" sqref="P2"/>
    </sheetView>
  </sheetViews>
  <sheetFormatPr defaultRowHeight="12.75"/>
  <cols>
    <col min="1" max="1" width="14.28515625" style="1" customWidth="1"/>
    <col min="2" max="2" width="16.28515625" style="1" bestFit="1" customWidth="1"/>
    <col min="3" max="3" width="21.28515625" style="1" bestFit="1" customWidth="1"/>
    <col min="4" max="4" width="17.42578125" style="1" bestFit="1" customWidth="1"/>
    <col min="5" max="5" width="29.28515625" style="1" bestFit="1" customWidth="1"/>
    <col min="6" max="6" width="16.7109375" style="1" bestFit="1" customWidth="1"/>
    <col min="7" max="7" width="15.42578125" style="1" bestFit="1" customWidth="1"/>
    <col min="8" max="8" width="14.7109375" style="1" bestFit="1" customWidth="1"/>
    <col min="9" max="9" width="15.28515625" style="1" bestFit="1" customWidth="1"/>
    <col min="10" max="10" width="19.28515625" style="1" bestFit="1" customWidth="1"/>
    <col min="11" max="11" width="13.42578125" style="1" bestFit="1" customWidth="1"/>
    <col min="12" max="12" width="22" style="1" bestFit="1" customWidth="1"/>
    <col min="13" max="13" width="16.28515625" style="1" bestFit="1" customWidth="1"/>
    <col min="14" max="14" width="15" style="1" bestFit="1" customWidth="1"/>
    <col min="15" max="15" width="9.140625" style="1"/>
    <col min="16" max="16" width="11.28515625" style="1" bestFit="1" customWidth="1"/>
    <col min="17" max="16384" width="9.140625" style="1"/>
  </cols>
  <sheetData>
    <row r="1" spans="1:16" ht="51" customHeight="1">
      <c r="A1" s="1" t="s">
        <v>78</v>
      </c>
      <c r="B1" s="1" t="s">
        <v>79</v>
      </c>
      <c r="C1" s="1" t="s">
        <v>13</v>
      </c>
      <c r="D1" s="1" t="s">
        <v>22</v>
      </c>
      <c r="E1" s="1" t="s">
        <v>80</v>
      </c>
      <c r="F1" s="1" t="s">
        <v>81</v>
      </c>
      <c r="G1" s="1" t="s">
        <v>82</v>
      </c>
      <c r="H1" s="1" t="s">
        <v>83</v>
      </c>
      <c r="I1" s="1" t="s">
        <v>84</v>
      </c>
      <c r="J1" s="1" t="s">
        <v>85</v>
      </c>
      <c r="K1" s="1" t="s">
        <v>86</v>
      </c>
      <c r="L1" s="1" t="s">
        <v>87</v>
      </c>
      <c r="M1" s="1" t="s">
        <v>118</v>
      </c>
      <c r="N1" s="1" t="s">
        <v>88</v>
      </c>
    </row>
    <row r="2" spans="1:16">
      <c r="A2" s="2">
        <v>43162</v>
      </c>
      <c r="C2" s="5" t="s">
        <v>18</v>
      </c>
      <c r="D2" s="1" t="s">
        <v>44</v>
      </c>
      <c r="E2" s="5" t="s">
        <v>9</v>
      </c>
      <c r="F2" s="8">
        <v>3</v>
      </c>
      <c r="G2" s="23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3200</v>
      </c>
      <c r="H2" s="3">
        <v>500</v>
      </c>
      <c r="I2" s="21">
        <f>Отгрузка[[#This Row],[Количество]]*Отгрузка[[#This Row],[Стоимость]]+Отгрузка[[#This Row],[Доставка]]</f>
        <v>10100</v>
      </c>
      <c r="J2" s="22">
        <f>SUMPRODUCT(АБС[Объем]*(АБС[Госномер ТС]=Отгрузка[[#This Row],[Госномер ТС]]))</f>
        <v>6</v>
      </c>
      <c r="K2" s="22">
        <v>800</v>
      </c>
      <c r="L2" s="21">
        <f>Отгрузка[[#This Row],[ИТОГО]]+Отгрузка[[#This Row],[ПорожПрогон]]+Отгрузка[[#This Row],[Простой]]</f>
        <v>10906</v>
      </c>
      <c r="P2" s="2"/>
    </row>
    <row r="3" spans="1:16">
      <c r="A3" s="2">
        <v>43101</v>
      </c>
      <c r="C3" s="5" t="s">
        <v>18</v>
      </c>
      <c r="E3" s="5" t="s">
        <v>9</v>
      </c>
      <c r="F3" s="8"/>
      <c r="G3" s="20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2900</v>
      </c>
      <c r="H3" s="3"/>
      <c r="I3" s="21"/>
      <c r="J3" s="22"/>
      <c r="K3" s="22"/>
      <c r="L3" s="21"/>
    </row>
    <row r="4" spans="1:16">
      <c r="C4" s="5"/>
      <c r="E4" s="5"/>
      <c r="F4" s="8"/>
      <c r="G4" s="20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0</v>
      </c>
      <c r="H4" s="3"/>
      <c r="I4" s="21"/>
      <c r="J4" s="22"/>
      <c r="K4" s="22"/>
      <c r="L4" s="21"/>
    </row>
    <row r="5" spans="1:16">
      <c r="C5" s="5"/>
      <c r="E5" s="5"/>
      <c r="F5" s="8"/>
      <c r="G5" s="20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0</v>
      </c>
      <c r="H5" s="3"/>
      <c r="I5" s="21"/>
      <c r="J5" s="22"/>
      <c r="K5" s="22"/>
      <c r="L5" s="21"/>
    </row>
    <row r="6" spans="1:16">
      <c r="C6" s="5"/>
      <c r="E6" s="5"/>
      <c r="F6" s="8"/>
      <c r="G6" s="20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0</v>
      </c>
      <c r="H6" s="3"/>
      <c r="I6" s="21"/>
      <c r="J6" s="22"/>
      <c r="K6" s="22"/>
      <c r="L6" s="21"/>
    </row>
  </sheetData>
  <dataValidations count="4">
    <dataValidation type="list" allowBlank="1" showInputMessage="1" showErrorMessage="1" prompt="Выберите из списка" sqref="C2:C6">
      <formula1>INDIRECT("Контрагент[Контрагент]")</formula1>
    </dataValidation>
    <dataValidation type="list" allowBlank="1" showInputMessage="1" error="Нужно дополнить спецификацию" prompt="Согласно подписаной спецификации" sqref="E2:E6">
      <formula1>Специф</formula1>
    </dataValidation>
    <dataValidation type="list" allowBlank="1" showInputMessage="1" showErrorMessage="1" prompt="Выбор поставщика" sqref="M2:M6">
      <formula1>INDIRECT("АБС[Поставщик]")</formula1>
    </dataValidation>
    <dataValidation type="list" allowBlank="1" showInputMessage="1" showErrorMessage="1" sqref="D2:D6">
      <formula1>INDIRECT("АБС[Госномер ТС]")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I21"/>
  <sheetViews>
    <sheetView workbookViewId="0">
      <selection activeCell="E4" sqref="E4"/>
    </sheetView>
  </sheetViews>
  <sheetFormatPr defaultRowHeight="12.75"/>
  <cols>
    <col min="1" max="1" width="10" style="1" bestFit="1" customWidth="1"/>
    <col min="2" max="3" width="12.7109375" style="1" customWidth="1"/>
    <col min="4" max="4" width="16.42578125" style="1" bestFit="1" customWidth="1"/>
    <col min="5" max="5" width="30.7109375" style="1" customWidth="1"/>
    <col min="6" max="6" width="10.7109375" style="1" bestFit="1" customWidth="1"/>
    <col min="7" max="7" width="10.140625" style="1" customWidth="1"/>
    <col min="8" max="8" width="18" style="1" customWidth="1"/>
    <col min="9" max="9" width="18.28515625" style="1" customWidth="1"/>
    <col min="10" max="16384" width="9.140625" style="1"/>
  </cols>
  <sheetData>
    <row r="1" spans="1:9" ht="55.5" customHeight="1">
      <c r="A1" s="1" t="s">
        <v>102</v>
      </c>
      <c r="B1" s="1" t="s">
        <v>10</v>
      </c>
      <c r="C1" s="1" t="s">
        <v>11</v>
      </c>
      <c r="D1" s="1" t="s">
        <v>13</v>
      </c>
      <c r="E1" s="1" t="s">
        <v>80</v>
      </c>
      <c r="F1" s="1" t="s">
        <v>103</v>
      </c>
      <c r="G1" s="1" t="s">
        <v>105</v>
      </c>
      <c r="H1" s="1" t="s">
        <v>104</v>
      </c>
      <c r="I1" s="13" t="s">
        <v>117</v>
      </c>
    </row>
    <row r="2" spans="1:9" ht="15">
      <c r="A2" s="14">
        <f>IF(Спецификация[[#This Row],[Начало]]="","",(SUMPRODUCT(1/COUNTIF($A$1:A1,$A$1:A1))))</f>
        <v>1</v>
      </c>
      <c r="B2" s="2">
        <v>43101</v>
      </c>
      <c r="C2" s="2">
        <v>43161</v>
      </c>
      <c r="D2" s="1" t="s">
        <v>18</v>
      </c>
      <c r="E2" s="16" t="s">
        <v>9</v>
      </c>
      <c r="F2" s="18">
        <v>2900</v>
      </c>
    </row>
    <row r="3" spans="1:9" ht="15">
      <c r="A3" s="14">
        <f>IF(Спецификация[[#This Row],[Начало]]="","",(SUMPRODUCT(1/COUNTIF($A$1:A2,$A$1:A2))))</f>
        <v>2</v>
      </c>
      <c r="B3" s="2">
        <v>43162</v>
      </c>
      <c r="C3" s="2">
        <v>43348</v>
      </c>
      <c r="D3" s="1" t="s">
        <v>18</v>
      </c>
      <c r="E3" s="17" t="s">
        <v>9</v>
      </c>
      <c r="F3" s="18">
        <v>3200</v>
      </c>
    </row>
    <row r="4" spans="1:9" ht="15">
      <c r="A4" s="14">
        <f>IF(Спецификация[[#This Row],[Начало]]="","",(SUMPRODUCT(1/COUNTIF($A$1:A3,$A$1:A3))))</f>
        <v>3</v>
      </c>
      <c r="B4" s="2">
        <v>43101</v>
      </c>
      <c r="D4" s="1" t="s">
        <v>18</v>
      </c>
      <c r="E4" s="17" t="s">
        <v>106</v>
      </c>
      <c r="F4" s="18">
        <v>3000</v>
      </c>
    </row>
    <row r="5" spans="1:9" ht="15">
      <c r="A5" s="14">
        <f>IF(Спецификация[[#This Row],[Начало]]="","",(SUMPRODUCT(1/COUNTIF($A$1:A4,$A$1:A4))))</f>
        <v>4</v>
      </c>
      <c r="B5" s="2">
        <v>43101</v>
      </c>
      <c r="D5" s="1" t="s">
        <v>18</v>
      </c>
      <c r="E5" s="17" t="s">
        <v>107</v>
      </c>
      <c r="F5" s="18">
        <v>3000</v>
      </c>
    </row>
    <row r="6" spans="1:9" ht="15">
      <c r="A6" s="14">
        <f>IF(Спецификация[[#This Row],[Начало]]="","",(SUMPRODUCT(1/COUNTIF($A$1:A5,$A$1:A5))))</f>
        <v>5</v>
      </c>
      <c r="B6" s="2">
        <v>43101</v>
      </c>
      <c r="D6" s="1" t="s">
        <v>18</v>
      </c>
      <c r="E6" s="17" t="s">
        <v>108</v>
      </c>
      <c r="F6" s="18">
        <v>3150</v>
      </c>
    </row>
    <row r="7" spans="1:9" ht="15">
      <c r="A7" s="14">
        <f>IF(Спецификация[[#This Row],[Начало]]="","",(SUMPRODUCT(1/COUNTIF($A$1:A6,$A$1:A6))))</f>
        <v>6</v>
      </c>
      <c r="B7" s="2">
        <v>43101</v>
      </c>
      <c r="D7" s="1" t="s">
        <v>18</v>
      </c>
      <c r="E7" s="17" t="s">
        <v>108</v>
      </c>
      <c r="F7" s="18">
        <v>3150</v>
      </c>
    </row>
    <row r="8" spans="1:9" ht="15">
      <c r="A8" s="14">
        <f>IF(Спецификация[[#This Row],[Начало]]="","",(SUMPRODUCT(1/COUNTIF($A$1:A7,$A$1:A7))))</f>
        <v>7</v>
      </c>
      <c r="B8" s="2">
        <v>43101</v>
      </c>
      <c r="D8" s="1" t="s">
        <v>18</v>
      </c>
      <c r="E8" s="17" t="s">
        <v>109</v>
      </c>
      <c r="F8" s="18">
        <v>3300</v>
      </c>
    </row>
    <row r="9" spans="1:9" ht="15">
      <c r="A9" s="14">
        <f>IF(Спецификация[[#This Row],[Начало]]="","",(SUMPRODUCT(1/COUNTIF($A$1:A8,$A$1:A8))))</f>
        <v>8</v>
      </c>
      <c r="B9" s="2">
        <v>43101</v>
      </c>
      <c r="D9" s="1" t="s">
        <v>18</v>
      </c>
      <c r="E9" s="17" t="s">
        <v>110</v>
      </c>
      <c r="F9" s="18">
        <v>3300</v>
      </c>
    </row>
    <row r="10" spans="1:9" ht="15">
      <c r="A10" s="14">
        <f>IF(Спецификация[[#This Row],[Начало]]="","",(SUMPRODUCT(1/COUNTIF($A$1:A9,$A$1:A9))))</f>
        <v>9</v>
      </c>
      <c r="B10" s="2">
        <v>43101</v>
      </c>
      <c r="D10" s="1" t="s">
        <v>18</v>
      </c>
      <c r="E10" s="17" t="s">
        <v>111</v>
      </c>
      <c r="F10" s="18">
        <v>3400</v>
      </c>
    </row>
    <row r="11" spans="1:9" ht="15">
      <c r="A11" s="14">
        <f>IF(Спецификация[[#This Row],[Начало]]="","",(SUMPRODUCT(1/COUNTIF($A$1:A10,$A$1:A10))))</f>
        <v>10</v>
      </c>
      <c r="B11" s="2">
        <v>43101</v>
      </c>
      <c r="D11" s="1" t="s">
        <v>18</v>
      </c>
      <c r="E11" s="17" t="s">
        <v>112</v>
      </c>
      <c r="F11" s="18">
        <v>3400</v>
      </c>
    </row>
    <row r="12" spans="1:9" ht="15">
      <c r="A12" s="14">
        <f>IF(Спецификация[[#This Row],[Начало]]="","",(SUMPRODUCT(1/COUNTIF($A$1:A11,$A$1:A11))))</f>
        <v>11</v>
      </c>
      <c r="B12" s="2">
        <v>43101</v>
      </c>
      <c r="D12" s="1" t="s">
        <v>18</v>
      </c>
      <c r="E12" s="17" t="s">
        <v>113</v>
      </c>
      <c r="F12" s="18">
        <v>3450</v>
      </c>
    </row>
    <row r="13" spans="1:9" ht="15">
      <c r="A13" s="14">
        <f>IF(Спецификация[[#This Row],[Начало]]="","",(SUMPRODUCT(1/COUNTIF($A$1:A12,$A$1:A12))))</f>
        <v>12</v>
      </c>
      <c r="B13" s="2">
        <v>43101</v>
      </c>
      <c r="D13" s="1" t="s">
        <v>18</v>
      </c>
      <c r="E13" s="17" t="s">
        <v>114</v>
      </c>
      <c r="F13" s="18">
        <v>3450</v>
      </c>
    </row>
    <row r="14" spans="1:9" ht="15">
      <c r="A14" s="14">
        <f>IF(Спецификация[[#This Row],[Начало]]="","",(SUMPRODUCT(1/COUNTIF($A$1:A13,$A$1:A13))))</f>
        <v>13</v>
      </c>
      <c r="B14" s="2">
        <v>43101</v>
      </c>
      <c r="D14" s="1" t="s">
        <v>18</v>
      </c>
      <c r="E14" s="17" t="s">
        <v>115</v>
      </c>
      <c r="F14" s="18">
        <v>3650</v>
      </c>
    </row>
    <row r="15" spans="1:9" ht="15">
      <c r="A15" s="14">
        <f>IF(Спецификация[[#This Row],[Начало]]="","",(SUMPRODUCT(1/COUNTIF($A$1:A14,$A$1:A14))))</f>
        <v>14</v>
      </c>
      <c r="B15" s="2">
        <v>43101</v>
      </c>
      <c r="D15" s="1" t="s">
        <v>18</v>
      </c>
      <c r="E15" s="17" t="s">
        <v>116</v>
      </c>
      <c r="F15" s="18">
        <v>3650</v>
      </c>
    </row>
    <row r="16" spans="1:9">
      <c r="A16" s="14" t="str">
        <f>IF(Спецификация[[#This Row],[Начало]]="","",(SUMPRODUCT(1/COUNTIF($A$1:A15,$A$1:A15))))</f>
        <v/>
      </c>
      <c r="B16" s="2"/>
      <c r="E16" s="9"/>
      <c r="F16" s="18"/>
    </row>
    <row r="17" spans="1:8">
      <c r="A17" s="14" t="str">
        <f>IF(Спецификация[[#This Row],[Начало]]="","",(SUMPRODUCT(1/COUNTIF($A$1:A16,$A$1:A16))))</f>
        <v/>
      </c>
      <c r="B17" s="2"/>
      <c r="E17" s="5"/>
      <c r="F17" s="18"/>
    </row>
    <row r="18" spans="1:8">
      <c r="A18" s="15" t="str">
        <f>IF(Спецификация[[#This Row],[Начало]]="","",(SUMPRODUCT(1/COUNTIF($A$1:A17,$A$1:A17))))</f>
        <v/>
      </c>
      <c r="B18" s="10"/>
      <c r="C18" s="10"/>
      <c r="D18" s="10"/>
      <c r="E18" s="10"/>
      <c r="F18" s="19"/>
      <c r="G18" s="10"/>
      <c r="H18" s="10"/>
    </row>
    <row r="19" spans="1:8">
      <c r="A19" s="14" t="str">
        <f>IF(Спецификация[[#This Row],[Начало]]="","",(SUMPRODUCT(1/COUNTIF($A$1:A18,$A$1:A18))))</f>
        <v/>
      </c>
      <c r="F19" s="18"/>
    </row>
    <row r="20" spans="1:8">
      <c r="A20" s="14" t="str">
        <f>IF(Спецификация[[#This Row],[Начало]]="","",(SUMPRODUCT(1/COUNTIF($A$1:A19,$A$1:A19))))</f>
        <v/>
      </c>
      <c r="F20" s="18"/>
    </row>
    <row r="21" spans="1:8">
      <c r="A21" s="15" t="str">
        <f>IF(Спецификация[[#This Row],[Начало]]="","",(SUMPRODUCT(1/COUNTIF($A$1:A20,$A$1:A20))))</f>
        <v/>
      </c>
      <c r="B21" s="10"/>
      <c r="C21" s="10"/>
      <c r="D21" s="10"/>
      <c r="E21" s="10"/>
      <c r="F21" s="19"/>
      <c r="G21" s="10"/>
      <c r="H21" s="1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Нормы расхода на 1куб</vt:lpstr>
      <vt:lpstr>Цены на инертные</vt:lpstr>
      <vt:lpstr>Контрагент</vt:lpstr>
      <vt:lpstr>АБС</vt:lpstr>
      <vt:lpstr>Отгрузка</vt:lpstr>
      <vt:lpstr>Спецификация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А.С</dc:creator>
  <cp:lastModifiedBy>Анисимов А.С</cp:lastModifiedBy>
  <dcterms:created xsi:type="dcterms:W3CDTF">2018-10-10T12:01:27Z</dcterms:created>
  <dcterms:modified xsi:type="dcterms:W3CDTF">2018-10-12T13:27:05Z</dcterms:modified>
</cp:coreProperties>
</file>