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630" tabRatio="808" firstSheet="3" activeTab="4"/>
  </bookViews>
  <sheets>
    <sheet name="Нормы расхода на 1куб" sheetId="1" state="hidden" r:id="rId1"/>
    <sheet name="Цены на инертные" sheetId="4" state="hidden" r:id="rId2"/>
    <sheet name="Контрагент" sheetId="2" state="hidden" r:id="rId3"/>
    <sheet name="АБС" sheetId="3" r:id="rId4"/>
    <sheet name="Отгрузка" sheetId="5" r:id="rId5"/>
    <sheet name="Спецификация" sheetId="6" state="hidden" r:id="rId6"/>
    <sheet name="Завод" sheetId="7" state="hidden" r:id="rId7"/>
    <sheet name="Нормы списания" sheetId="8" state="hidden" r:id="rId8"/>
  </sheets>
  <definedNames>
    <definedName name="Специф" localSheetId="6">OFFSET(Спецификация[Контрагент],MATCH(Завод!XFC1,Спецификация[Контрагент],0)-1,1,COUNTIF(Спецификация[Контрагент],Завод!XFC1),1)</definedName>
    <definedName name="Специф" localSheetId="7">OFFSET(Спецификация[Контрагент],MATCH(Отгрузка!XFC1,Спецификация[Контрагент],0)-1,1,COUNTIF(Спецификация[Контрагент],Отгрузка!XFC1),1)</definedName>
    <definedName name="Специф">OFFSET(Спецификация[Контрагент],MATCH(Отгрузка!XFC1,Спецификация[Контрагент],0)-1,1,COUNTIF(Спецификация[Контрагент],Отгрузка!XFC1),1)</definedName>
  </definedNames>
  <calcPr calcId="152511"/>
</workbook>
</file>

<file path=xl/calcChain.xml><?xml version="1.0" encoding="utf-8"?>
<calcChain xmlns="http://schemas.openxmlformats.org/spreadsheetml/2006/main">
  <c r="J5" i="5" l="1"/>
  <c r="J2" i="5"/>
  <c r="J3" i="5"/>
  <c r="J4" i="5"/>
  <c r="J6" i="5"/>
  <c r="J7" i="5"/>
  <c r="J8" i="5"/>
  <c r="J9" i="5"/>
  <c r="J10" i="5"/>
  <c r="J11" i="5"/>
  <c r="J12" i="5"/>
  <c r="J13" i="5"/>
  <c r="J14" i="5"/>
  <c r="G3" i="5" l="1"/>
  <c r="I3" i="5" s="1"/>
  <c r="G7" i="5"/>
  <c r="I7" i="5" s="1"/>
  <c r="G8" i="5"/>
  <c r="I8" i="5" s="1"/>
  <c r="G9" i="5"/>
  <c r="I9" i="5" s="1"/>
  <c r="G10" i="5"/>
  <c r="I10" i="5" s="1"/>
  <c r="G11" i="5"/>
  <c r="I11" i="5" s="1"/>
  <c r="G12" i="5"/>
  <c r="I12" i="5" s="1"/>
  <c r="L12" i="5" s="1"/>
  <c r="G13" i="5"/>
  <c r="I13" i="5" s="1"/>
  <c r="L13" i="5" s="1"/>
  <c r="G14" i="5"/>
  <c r="I14" i="5" s="1"/>
  <c r="L14" i="5" s="1"/>
  <c r="L11" i="5" l="1"/>
  <c r="L10" i="5"/>
  <c r="L9" i="5"/>
  <c r="L8" i="5"/>
  <c r="L7" i="5"/>
  <c r="H2" i="3" l="1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N5" i="8" l="1"/>
  <c r="N4" i="8"/>
  <c r="N3" i="8"/>
  <c r="N2" i="8"/>
  <c r="N2" i="1"/>
  <c r="N3" i="1"/>
  <c r="N4" i="1"/>
  <c r="N5" i="1"/>
  <c r="L3" i="5" l="1"/>
  <c r="G2" i="5" l="1"/>
  <c r="I2" i="5" s="1"/>
  <c r="G4" i="5"/>
  <c r="I4" i="5" s="1"/>
  <c r="G5" i="5"/>
  <c r="G6" i="5"/>
  <c r="I6" i="5" l="1"/>
  <c r="L6" i="5" s="1"/>
  <c r="I5" i="5"/>
  <c r="L5" i="5" s="1"/>
  <c r="L2" i="5"/>
  <c r="L4" i="5"/>
  <c r="A2" i="6"/>
  <c r="A3" i="6" s="1"/>
  <c r="A18" i="6"/>
  <c r="A19" i="6"/>
  <c r="A20" i="6"/>
  <c r="A21" i="6"/>
  <c r="A4" i="6" l="1"/>
  <c r="A5" i="6" s="1"/>
  <c r="A6" i="6" l="1"/>
  <c r="A7" i="6" l="1"/>
  <c r="A8" i="6" l="1"/>
  <c r="A9" i="6" l="1"/>
  <c r="A10" i="6" s="1"/>
  <c r="A11" i="6" l="1"/>
  <c r="A12" i="6" s="1"/>
  <c r="A13" i="6" s="1"/>
  <c r="A14" i="6" l="1"/>
  <c r="A15" i="6" s="1"/>
  <c r="A16" i="6" s="1"/>
  <c r="A17" i="6" s="1"/>
</calcChain>
</file>

<file path=xl/sharedStrings.xml><?xml version="1.0" encoding="utf-8"?>
<sst xmlns="http://schemas.openxmlformats.org/spreadsheetml/2006/main" count="260" uniqueCount="126">
  <si>
    <t>Цемент</t>
  </si>
  <si>
    <t>Песок строительный</t>
  </si>
  <si>
    <t>Песок растворный</t>
  </si>
  <si>
    <t>Гранит</t>
  </si>
  <si>
    <t>Гравий</t>
  </si>
  <si>
    <t>Вторичка</t>
  </si>
  <si>
    <t>СП-3</t>
  </si>
  <si>
    <t>Мурапор</t>
  </si>
  <si>
    <t>Криопласт</t>
  </si>
  <si>
    <t>БСТ В7,5 П3 F100 W2 (Гравий)</t>
  </si>
  <si>
    <t>Начало</t>
  </si>
  <si>
    <t>Окончание</t>
  </si>
  <si>
    <t>Вода</t>
  </si>
  <si>
    <t>Контрагент</t>
  </si>
  <si>
    <t>Фамилия</t>
  </si>
  <si>
    <t>Имя</t>
  </si>
  <si>
    <t>Должность</t>
  </si>
  <si>
    <t>Мобильный телефон</t>
  </si>
  <si>
    <t>ООО "Атика"</t>
  </si>
  <si>
    <t>Шевченко</t>
  </si>
  <si>
    <t>Дмитрий</t>
  </si>
  <si>
    <t>Ген.Директор</t>
  </si>
  <si>
    <t>Госномер ТС</t>
  </si>
  <si>
    <t>Водитель</t>
  </si>
  <si>
    <t>Телефон</t>
  </si>
  <si>
    <t>Марка</t>
  </si>
  <si>
    <t>Объем</t>
  </si>
  <si>
    <t>И/П "Торопов"</t>
  </si>
  <si>
    <t>н265ко77</t>
  </si>
  <si>
    <t>Саидов Эргашали</t>
  </si>
  <si>
    <t>8-925-209-15-36</t>
  </si>
  <si>
    <t>ООО "Аист"</t>
  </si>
  <si>
    <t>н877ке77</t>
  </si>
  <si>
    <t>Устинов Рустам</t>
  </si>
  <si>
    <t>8-925-082-29-95</t>
  </si>
  <si>
    <t>е922тм777</t>
  </si>
  <si>
    <t/>
  </si>
  <si>
    <t>т956ск777</t>
  </si>
  <si>
    <t>н001тс777</t>
  </si>
  <si>
    <t>Райнур</t>
  </si>
  <si>
    <t>в580ух199</t>
  </si>
  <si>
    <t>Каримов Райнур</t>
  </si>
  <si>
    <t>8-925-255-51-23</t>
  </si>
  <si>
    <t>Спецстрой</t>
  </si>
  <si>
    <t>к187ус77</t>
  </si>
  <si>
    <t>Степанян Виталий</t>
  </si>
  <si>
    <t>8-925-208-60 / 8-999-800-34-05</t>
  </si>
  <si>
    <t>Ч/Л "Максим"</t>
  </si>
  <si>
    <t>к553со62</t>
  </si>
  <si>
    <t>Ярошенко Андрей</t>
  </si>
  <si>
    <t>8-909-408-44-40</t>
  </si>
  <si>
    <t>о494кн161</t>
  </si>
  <si>
    <t>Семенов Сергей</t>
  </si>
  <si>
    <t>8-966-144-67-08</t>
  </si>
  <si>
    <t>Ч/Л "Мифтахов"</t>
  </si>
  <si>
    <t>у573мт199</t>
  </si>
  <si>
    <t>Мифтахов Илья</t>
  </si>
  <si>
    <t>8-926-547-47-79</t>
  </si>
  <si>
    <t>Ч/Л "Наумчик"</t>
  </si>
  <si>
    <t>т564вт64</t>
  </si>
  <si>
    <t>Наумчик Сергей</t>
  </si>
  <si>
    <t>8-926-863-72-26</t>
  </si>
  <si>
    <t>Ч/Л "Рустам"</t>
  </si>
  <si>
    <t>м954ко10</t>
  </si>
  <si>
    <t>Глявин Николай</t>
  </si>
  <si>
    <t>8-961-108-60-31</t>
  </si>
  <si>
    <t>Жданкин Иван</t>
  </si>
  <si>
    <t>8-926-844-59-19</t>
  </si>
  <si>
    <t>Ч/Л "Филипов"</t>
  </si>
  <si>
    <t>м646ум76</t>
  </si>
  <si>
    <t>Филипов Григорий</t>
  </si>
  <si>
    <t>8-936-777-94-55</t>
  </si>
  <si>
    <t>Камаз</t>
  </si>
  <si>
    <t>Маз</t>
  </si>
  <si>
    <t>Ман</t>
  </si>
  <si>
    <t>Ивеко</t>
  </si>
  <si>
    <t>Рено</t>
  </si>
  <si>
    <t>Вольво</t>
  </si>
  <si>
    <t>Дата</t>
  </si>
  <si>
    <t>Накладная</t>
  </si>
  <si>
    <t>Продукция</t>
  </si>
  <si>
    <t>Количество</t>
  </si>
  <si>
    <t>Стоимость</t>
  </si>
  <si>
    <t>Доставка</t>
  </si>
  <si>
    <t>ИТОГО</t>
  </si>
  <si>
    <t>Простой</t>
  </si>
  <si>
    <t>Стоимость ИТОГО</t>
  </si>
  <si>
    <t>Примечание</t>
  </si>
  <si>
    <t>ООО "БЭСТ БЕТОН"</t>
  </si>
  <si>
    <t>ООО "Комфорт Плюс"</t>
  </si>
  <si>
    <t>ООО "Фтор Мед Царицыно"</t>
  </si>
  <si>
    <t>Мифтахов</t>
  </si>
  <si>
    <t>Илья</t>
  </si>
  <si>
    <t>Частное лицо</t>
  </si>
  <si>
    <t>Супрун</t>
  </si>
  <si>
    <t>Захаров</t>
  </si>
  <si>
    <t>Станислав</t>
  </si>
  <si>
    <t>Игорь</t>
  </si>
  <si>
    <t>Сергей</t>
  </si>
  <si>
    <t>Себестоимость</t>
  </si>
  <si>
    <t>Цены на инертные</t>
  </si>
  <si>
    <t>Счет</t>
  </si>
  <si>
    <t>Цена</t>
  </si>
  <si>
    <t>№ спецификации</t>
  </si>
  <si>
    <t>Договор</t>
  </si>
  <si>
    <t>БСТ В12,5 П3 F100 W2 (Гравий)</t>
  </si>
  <si>
    <t>БСТ В12,5 П4 F100 W2 (Гравий)</t>
  </si>
  <si>
    <t>БСТ В15 П3 F150 W6 (Гравий)</t>
  </si>
  <si>
    <t>БСТ В20 П3 F150 W8 (Гравий)</t>
  </si>
  <si>
    <t>БСТ В20 П4 F150 W8 (Гравий)</t>
  </si>
  <si>
    <t>БСТ В22,5 П3 F200 W8 (Гравий)</t>
  </si>
  <si>
    <t>БСТ В22,5 П4 F200 W8 (Гравий)</t>
  </si>
  <si>
    <t>БСТ В25 П3 F200 W8 (Гравий)</t>
  </si>
  <si>
    <t>БСТ В25 П4 F200 W8 (Гравий)</t>
  </si>
  <si>
    <t>БСТ В25 П3 F300 W10 (Гранит)</t>
  </si>
  <si>
    <t>БСТ В25 П4 F300 W10 (Гранит)</t>
  </si>
  <si>
    <t>Завел (Ответственный)</t>
  </si>
  <si>
    <t>Поставщик</t>
  </si>
  <si>
    <t>3-х осный</t>
  </si>
  <si>
    <t>4-х осный</t>
  </si>
  <si>
    <t>Ось</t>
  </si>
  <si>
    <t>Выезд</t>
  </si>
  <si>
    <t>Заезд</t>
  </si>
  <si>
    <t>Порожний прогон</t>
  </si>
  <si>
    <t>БСТ В7,5 П3 (Гравий)</t>
  </si>
  <si>
    <t>Порожний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</si>
</sst>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#,##0.00\ &quot;₽&quot;"/>
    <numFmt numFmtId="165" formatCode="0.0"/>
    <numFmt numFmtId="166" formatCode="[$-F400]h:mm:ss\ AM/PM"/>
  </numFmts>
  <fonts count="8" x14ac:knownFonts="1"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theme="3" tint="-0.249977111117893"/>
      <name val="Tahoma"/>
      <family val="2"/>
      <charset val="204"/>
    </font>
    <font>
      <b/>
      <sz val="10"/>
      <color rgb="FFFF0000"/>
      <name val="Tahoma"/>
      <family val="2"/>
      <charset val="204"/>
    </font>
    <font>
      <b/>
      <sz val="10"/>
      <name val="Tahoma"/>
      <family val="2"/>
      <charset val="204"/>
    </font>
    <font>
      <b/>
      <sz val="1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1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4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3" fillId="0" borderId="0" xfId="2" applyFont="1" applyFill="1" applyBorder="1" applyAlignment="1">
      <alignment horizontal="left" vertical="center" wrapText="1"/>
    </xf>
    <xf numFmtId="0" fontId="3" fillId="0" borderId="0" xfId="2" applyFont="1" applyFill="1" applyBorder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6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64" fontId="1" fillId="0" borderId="0" xfId="0" applyNumberFormat="1" applyFont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44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0" fillId="2" borderId="0" xfId="0" applyFill="1" applyAlignment="1">
      <alignment horizontal="left" vertical="center"/>
    </xf>
    <xf numFmtId="164" fontId="1" fillId="2" borderId="0" xfId="0" applyNumberFormat="1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  <xf numFmtId="0" fontId="3" fillId="2" borderId="0" xfId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64" fontId="7" fillId="0" borderId="0" xfId="0" applyNumberFormat="1" applyFont="1" applyFill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165" fontId="1" fillId="2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</cellXfs>
  <cellStyles count="3">
    <cellStyle name="Обычный" xfId="0" builtinId="0"/>
    <cellStyle name="Обычный_АБС" xfId="1"/>
    <cellStyle name="Обычный_Лист6" xfId="2"/>
  </cellStyles>
  <dxfs count="108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numFmt numFmtId="164" formatCode="#,##0.00\ &quot;₽&quot;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3" tint="-0.249977111117893"/>
        <name val="Tahoma"/>
        <scheme val="none"/>
      </font>
      <numFmt numFmtId="164" formatCode="#,##0.00\ &quot;₽&quot;"/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relative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alignment horizontal="center" vertical="center" textRotation="0" wrapText="0" relativeIndent="0" justifyLastLine="0" shrinkToFit="0" readingOrder="0"/>
    </dxf>
    <dxf>
      <numFmt numFmtId="19" formatCode="dd/mm/yyyy"/>
      <alignment horizontal="center" vertical="center" textRotation="0" wrapText="0" relative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auto="1"/>
        <name val="Tahoma"/>
        <scheme val="none"/>
      </font>
      <numFmt numFmtId="164" formatCode="#,##0.00\ &quot;₽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</font>
      <numFmt numFmtId="164" formatCode="#,##0.00\ &quot;₽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</font>
      <numFmt numFmtId="164" formatCode="#,##0.00\ &quot;₽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auto="1"/>
        <name val="Tahoma"/>
        <scheme val="none"/>
      </font>
      <numFmt numFmtId="164" formatCode="#,##0.00\ &quot;₽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auto="1"/>
        <name val="Tahoma"/>
        <scheme val="none"/>
      </font>
      <numFmt numFmtId="164" formatCode="#,##0.00\ &quot;₽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6" formatCode="[$-F400]h:mm:ss\ AM/PM"/>
      <alignment horizontal="center" vertical="center" textRotation="0" wrapText="0" relativeIndent="0" justifyLastLine="0" shrinkToFit="0" readingOrder="0"/>
    </dxf>
    <dxf>
      <numFmt numFmtId="166" formatCode="[$-F400]h:mm:ss\ AM/PM"/>
      <alignment horizontal="center" vertical="center" textRotation="0" wrapText="0" relativeIndent="0" justifyLastLine="0" shrinkToFit="0" readingOrder="0"/>
    </dxf>
    <dxf>
      <numFmt numFmtId="165" formatCode="0.0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3" tint="-0.249977111117893"/>
        <name val="Tahoma"/>
        <scheme val="none"/>
      </font>
      <numFmt numFmtId="164" formatCode="#,##0.00\ &quot;₽&quot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auto="1"/>
        <name val="Tahoma"/>
        <scheme val="none"/>
      </font>
      <numFmt numFmtId="164" formatCode="#,##0.00\ &quot;₽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</font>
      <numFmt numFmtId="164" formatCode="#,##0.00\ &quot;₽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auto="1"/>
        <name val="Tahoma"/>
        <scheme val="none"/>
      </font>
      <numFmt numFmtId="164" formatCode="#,##0.00\ &quot;₽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</font>
      <numFmt numFmtId="164" formatCode="#,##0.00\ &quot;₽&quot;"/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auto="1"/>
        <name val="Tahoma"/>
        <scheme val="none"/>
      </font>
      <numFmt numFmtId="164" formatCode="#,##0.00\ &quot;₽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</font>
      <numFmt numFmtId="165" formatCode="0.0"/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rgb="FFFFC000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</font>
      <numFmt numFmtId="164" formatCode="#,##0.00\ &quot;₽&quot;"/>
      <alignment horizontal="center" vertical="center" textRotation="0" wrapText="0" indent="0" justifyLastLine="0" shrinkToFit="0" readingOrder="0"/>
    </dxf>
    <dxf>
      <font>
        <b/>
      </font>
      <numFmt numFmtId="164" formatCode="#,##0.00\ &quot;₽&quot;"/>
      <alignment horizontal="center" vertical="center" textRotation="0" wrapText="0" indent="0" justifyLastLine="0" shrinkToFit="0" readingOrder="0"/>
    </dxf>
    <dxf>
      <font>
        <b/>
      </font>
      <numFmt numFmtId="164" formatCode="#,##0.00\ &quot;₽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164" formatCode="#,##0.00\ &quot;₽&quot;"/>
      <alignment horizontal="center" vertical="center" textRotation="0" wrapText="0" relativeIndent="0" justifyLastLine="0" shrinkToFit="0" readingOrder="0"/>
    </dxf>
    <dxf>
      <font>
        <b/>
      </font>
      <numFmt numFmtId="164" formatCode="#,##0.00\ &quot;₽&quot;"/>
      <alignment horizontal="center" vertical="center" textRotation="0" wrapText="0" indent="0" justifyLastLine="0" shrinkToFit="0" readingOrder="0"/>
    </dxf>
    <dxf>
      <font>
        <b/>
      </font>
      <numFmt numFmtId="164" formatCode="#,##0.00\ &quot;₽&quot;"/>
      <alignment horizontal="center" vertical="center" textRotation="0" wrapText="0" indent="0" justifyLastLine="0" shrinkToFit="0" readingOrder="0"/>
    </dxf>
    <dxf>
      <font>
        <b/>
      </font>
      <numFmt numFmtId="164" formatCode="#,##0.00\ &quot;₽&quot;"/>
      <alignment horizontal="center" vertical="center" textRotation="0" wrapText="0" indent="0" justifyLastLine="0" shrinkToFit="0" readingOrder="0"/>
    </dxf>
    <dxf>
      <font>
        <b/>
      </font>
      <numFmt numFmtId="164" formatCode="#,##0.00\ &quot;₽&quot;"/>
      <alignment horizontal="center" vertical="center" textRotation="0" wrapText="1" indent="0" justifyLastLine="0" shrinkToFit="0" readingOrder="0"/>
    </dxf>
    <dxf>
      <font>
        <b/>
      </font>
      <numFmt numFmtId="164" formatCode="#,##0.00\ &quot;₽&quot;"/>
      <alignment horizontal="center" vertical="center" textRotation="0" wrapText="1" indent="0" justifyLastLine="0" shrinkToFit="0" readingOrder="0"/>
    </dxf>
    <dxf>
      <font>
        <b/>
      </font>
      <numFmt numFmtId="34" formatCode="_-* #,##0.00\ &quot;₽&quot;_-;\-* #,##0.00\ &quot;₽&quot;_-;_-* &quot;-&quot;??\ &quot;₽&quot;_-;_-@_-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relative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3" tint="-0.249977111117893"/>
        <name val="Tahoma"/>
        <scheme val="none"/>
      </font>
      <numFmt numFmtId="164" formatCode="#,##0.00\ &quot;₽&quot;"/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relative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alignment horizontal="center" vertical="center" textRotation="0" wrapText="0" relativeIndent="0" justifyLastLine="0" shrinkToFit="0" readingOrder="0"/>
    </dxf>
    <dxf>
      <numFmt numFmtId="19" formatCode="dd/mm/yyyy"/>
      <alignment horizontal="center" vertical="center" textRotation="0" wrapText="0" relative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Нормы_расхода" displayName="Нормы_расхода" ref="A1:N5" totalsRowShown="0" headerRowDxfId="107" dataDxfId="106">
  <autoFilter ref="A1:N5"/>
  <tableColumns count="14">
    <tableColumn id="1" name="Начало" dataDxfId="105"/>
    <tableColumn id="14" name="Окончание" dataDxfId="104"/>
    <tableColumn id="13" name="Продукция" dataDxfId="103"/>
    <tableColumn id="2" name="Цемент" dataDxfId="102"/>
    <tableColumn id="3" name="Песок строительный" dataDxfId="101"/>
    <tableColumn id="4" name="Песок растворный" dataDxfId="100"/>
    <tableColumn id="5" name="Гранит" dataDxfId="99"/>
    <tableColumn id="6" name="Гравий" dataDxfId="98"/>
    <tableColumn id="7" name="Вторичка" dataDxfId="97"/>
    <tableColumn id="11" name="Вода" dataDxfId="96"/>
    <tableColumn id="8" name="СП-3" dataDxfId="95"/>
    <tableColumn id="9" name="Мурапор" dataDxfId="94"/>
    <tableColumn id="10" name="Криопласт" dataDxfId="93"/>
    <tableColumn id="12" name="Себестоимость" dataDxfId="92">
      <calculatedColumnFormula>(Нормы_расхода[[#This Row],[Цемент]]/1000*(SUMPRODUCT(Цены_инертные[Цемент]*(Цены_инертные[Начало]&lt;=Нормы_расхода[[#This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Row],[Песок строительный]]/1000*(SUMPRODUCT(Цены_инертные[Песок строительный]*(Цены_инертные[Начало]&lt;=Нормы_расхода[[#This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Row],[Песок растворный]]/1000*(SUMPRODUCT(Цены_инертные[Песок растворный]*(Цены_инертные[Начало]&lt;=Нормы_расхода[[#This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Row],[Гранит]]/1000*(SUMPRODUCT(Цены_инертные[Гранит]*(Цены_инертные[Начало]&lt;=Нормы_расхода[[#This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Row],[Гравий]]/1000*(SUMPRODUCT(Цены_инертные[Гравий]*(Цены_инертные[Начало]&lt;=Нормы_расхода[[#This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Row],[Вторичка]]/1000*(SUMPRODUCT(Цены_инертные[Вторичка]*(Цены_инертные[Начало]&lt;=Нормы_расхода[[#This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Row],[Вода]]/1000*(SUMPRODUCT(Цены_инертные[Вода]*(Цены_инертные[Начало]&lt;=Нормы_расхода[[#This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Row],[СП-3]]*(SUMPRODUCT(Цены_инертные[СП-3]*(Цены_инертные[Начало]&lt;=Нормы_расхода[[#This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Row],[Мурапор]]*(SUMPRODUCT(Цены_инертные[Мурапор]*(Цены_инертные[Начало]&lt;=Нормы_расхода[[#This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Row],[Криопласт]]*(SUMPRODUCT(Цены_инертные[Криопласт]*(Цены_инертные[Начало]&lt;=Нормы_расхода[[#This Row],[Начало]])*((Цены_инертные[Окончание]="")*99999+Цены_инертные[Окончание]&gt;=Нормы_расхода[[#This Row],[Окончание]]))))</calculatedColumnFormula>
    </tableColumn>
  </tableColumns>
  <tableStyleInfo name="TableStyleMedium22" showFirstColumn="0" showLastColumn="0" showRowStripes="1" showColumnStripes="0"/>
</table>
</file>

<file path=xl/tables/table2.xml><?xml version="1.0" encoding="utf-8"?>
<table xmlns="http://schemas.openxmlformats.org/spreadsheetml/2006/main" id="2" name="Цены_инертные" displayName="Цены_инертные" ref="A1:L15" totalsRowShown="0" headerRowDxfId="91" dataDxfId="90">
  <autoFilter ref="A1:L15"/>
  <tableColumns count="12">
    <tableColumn id="1" name="Начало" dataDxfId="89"/>
    <tableColumn id="11" name="Окончание" dataDxfId="88"/>
    <tableColumn id="2" name="Цемент" dataDxfId="87"/>
    <tableColumn id="3" name="Песок строительный" dataDxfId="86"/>
    <tableColumn id="4" name="Песок растворный" dataDxfId="85"/>
    <tableColumn id="5" name="Гранит" dataDxfId="84"/>
    <tableColumn id="6" name="Гравий" dataDxfId="83"/>
    <tableColumn id="7" name="Вторичка" dataDxfId="82"/>
    <tableColumn id="12" name="Вода" dataDxfId="81"/>
    <tableColumn id="8" name="СП-3" dataDxfId="80"/>
    <tableColumn id="9" name="Мурапор" dataDxfId="79"/>
    <tableColumn id="10" name="Криопласт" dataDxfId="78"/>
  </tableColumns>
  <tableStyleInfo name="TableStyleMedium18" showFirstColumn="0" showLastColumn="0" showRowStripes="1" showColumnStripes="0"/>
</table>
</file>

<file path=xl/tables/table3.xml><?xml version="1.0" encoding="utf-8"?>
<table xmlns="http://schemas.openxmlformats.org/spreadsheetml/2006/main" id="3" name="Контрагент" displayName="Контрагент" ref="A1:E21" totalsRowShown="0" headerRowDxfId="77" dataDxfId="76">
  <autoFilter ref="A1:E21"/>
  <tableColumns count="5">
    <tableColumn id="1" name="Контрагент" dataDxfId="75"/>
    <tableColumn id="2" name="Фамилия" dataDxfId="74"/>
    <tableColumn id="3" name="Имя" dataDxfId="73"/>
    <tableColumn id="4" name="Должность" dataDxfId="72"/>
    <tableColumn id="5" name="Мобильный телефон" dataDxfId="71"/>
  </tableColumns>
  <tableStyleInfo name="TableStyleMedium24" showFirstColumn="0" showLastColumn="0" showRowStripes="1" showColumnStripes="0"/>
</table>
</file>

<file path=xl/tables/table4.xml><?xml version="1.0" encoding="utf-8"?>
<table xmlns="http://schemas.openxmlformats.org/spreadsheetml/2006/main" id="4" name="АБС" displayName="АБС" ref="A1:H27" totalsRowShown="0" headerRowDxfId="70" dataDxfId="69">
  <autoFilter ref="A1:H27"/>
  <tableColumns count="8">
    <tableColumn id="1" name="Поставщик" dataDxfId="68"/>
    <tableColumn id="2" name="Госномер ТС" dataDxfId="67"/>
    <tableColumn id="3" name="Водитель" dataDxfId="66"/>
    <tableColumn id="4" name="Телефон" dataDxfId="65"/>
    <tableColumn id="5" name="Марка" dataDxfId="64"/>
    <tableColumn id="6" name="Объем" dataDxfId="63"/>
    <tableColumn id="7" name="Ось" dataDxfId="62"/>
    <tableColumn id="8" name="Порожний" dataDxfId="61">
      <calculatedColumnFormula>IF(АБС[[#This Row],[Ось]]="4-х осный",8,IF(АБС[[#This Row],[Ось]]="","",7))</calculatedColumnFormula>
    </tableColumn>
  </tableColumns>
  <tableStyleInfo name="TableStyleMedium21" showFirstColumn="0" showLastColumn="0" showRowStripes="1" showColumnStripes="0"/>
</table>
</file>

<file path=xl/tables/table5.xml><?xml version="1.0" encoding="utf-8"?>
<table xmlns="http://schemas.openxmlformats.org/spreadsheetml/2006/main" id="5" name="Отгрузка" displayName="Отгрузка" ref="A1:N14" totalsRowShown="0" headerRowDxfId="60" dataDxfId="59">
  <autoFilter ref="A1:N14"/>
  <tableColumns count="14">
    <tableColumn id="1" name="Дата" dataDxfId="58"/>
    <tableColumn id="2" name="Накладная" dataDxfId="57"/>
    <tableColumn id="3" name="Контрагент" dataDxfId="56"/>
    <tableColumn id="4" name="Госномер ТС" dataDxfId="55"/>
    <tableColumn id="5" name="Продукция" dataDxfId="54"/>
    <tableColumn id="6" name="Количество" dataDxfId="53"/>
    <tableColumn id="7" name="Стоимость" dataDxfId="52">
      <calculatedColumnFormula>SUMPRODUCT(Спецификация[Цена]*(Спецификация[Продукция]=Отгрузка[[#This Row],[Продукция]])*(Спецификация[Контрагент]=Отгрузка[[#This Row],[Контрагент]])*(Спецификация[Начало]&lt;=Отгрузка[[#This Row],[Дата]])*((Спецификация[Окончание]="")*99999+Спецификация[Окончание]&gt;=Отгрузка[[#This Row],[Дата]]))</calculatedColumnFormula>
    </tableColumn>
    <tableColumn id="8" name="Доставка" dataDxfId="51"/>
    <tableColumn id="9" name="ИТОГО" dataDxfId="50">
      <calculatedColumnFormula>Отгрузка[[#This Row],[Количество]]*Отгрузка[[#This Row],[Стоимость]]+Отгрузка[[#This Row],[Доставка]]*Отгрузка[[#This Row],[Количество]]</calculatedColumnFormula>
    </tableColumn>
    <tableColumn id="15" name="Порожний прогон" dataDxfId="0">
      <calculatedColumnFormula>IFERROR(MAX(,MIN(VLOOKUP(Отгрузка[[#This Row],[Госномер ТС]],АБС[[Госномер ТС]:[Объем]],5,),7+(LEFTB(VLOOKUP(Отгрузка[[#This Row],[Госномер ТС]],АБС[[Госномер ТС]:[Ось]],6,))="4"))-Отгрузка[[#This Row],[Количество]])*Отгрузка[[#This Row],[Доставка]],)</calculatedColumnFormula>
    </tableColumn>
    <tableColumn id="11" name="Простой" dataDxfId="49"/>
    <tableColumn id="12" name="Стоимость ИТОГО" dataDxfId="48">
      <calculatedColumnFormula>Отгрузка[[#This Row],[ИТОГО]]+Отгрузка[[#This Row],[Порожний прогон]]+Отгрузка[[#This Row],[Простой]]</calculatedColumnFormula>
    </tableColumn>
    <tableColumn id="13" name="Поставщик" dataDxfId="47"/>
    <tableColumn id="14" name="Примечание" dataDxfId="46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id="6" name="Спецификация" displayName="Спецификация" ref="A1:I21" totalsRowShown="0" headerRowDxfId="45" dataDxfId="44">
  <autoFilter ref="A1:I21"/>
  <tableColumns count="9">
    <tableColumn id="1" name="Счет" dataDxfId="43">
      <calculatedColumnFormula>IF(Спецификация[[#This Row],[Начало]]="","",(SUMPRODUCT(1/COUNTIF($A$1:A1,$A$1:A1))))</calculatedColumnFormula>
    </tableColumn>
    <tableColumn id="2" name="Начало" dataDxfId="42"/>
    <tableColumn id="3" name="Окончание" dataDxfId="41"/>
    <tableColumn id="4" name="Контрагент" dataDxfId="40"/>
    <tableColumn id="5" name="Продукция" dataDxfId="39"/>
    <tableColumn id="6" name="Цена" dataDxfId="38"/>
    <tableColumn id="7" name="Договор" dataDxfId="37"/>
    <tableColumn id="8" name="№ спецификации" dataDxfId="36"/>
    <tableColumn id="9" name="Завел (Ответственный)" dataDxfId="35"/>
  </tableColumns>
  <tableStyleInfo name="TableStyleMedium19" showFirstColumn="0" showLastColumn="0" showRowStripes="1" showColumnStripes="0"/>
</table>
</file>

<file path=xl/tables/table7.xml><?xml version="1.0" encoding="utf-8"?>
<table xmlns="http://schemas.openxmlformats.org/spreadsheetml/2006/main" id="7" name="Завод" displayName="Завод" ref="A1:P6" totalsRowShown="0" headerRowDxfId="34" dataDxfId="33">
  <autoFilter ref="A1:P6"/>
  <tableColumns count="16">
    <tableColumn id="1" name="Дата" dataDxfId="32"/>
    <tableColumn id="4" name="Госномер ТС" dataDxfId="31"/>
    <tableColumn id="5" name="Продукция" dataDxfId="30"/>
    <tableColumn id="6" name="Количество" dataDxfId="29"/>
    <tableColumn id="16" name="Заезд" dataDxfId="28"/>
    <tableColumn id="17" name="Выезд" dataDxfId="27"/>
    <tableColumn id="7" name="Цемент" dataDxfId="26"/>
    <tableColumn id="9" name="Песок строительный" dataDxfId="25"/>
    <tableColumn id="10" name="Песок растворный" dataDxfId="24"/>
    <tableColumn id="11" name="Гранит" dataDxfId="23"/>
    <tableColumn id="12" name="Гравий" dataDxfId="22"/>
    <tableColumn id="13" name="Вторичка" dataDxfId="21"/>
    <tableColumn id="14" name="Вода" dataDxfId="20"/>
    <tableColumn id="2" name="СП-3" dataDxfId="19"/>
    <tableColumn id="3" name="Мурапор" dataDxfId="18"/>
    <tableColumn id="8" name="Криопласт" dataDxfId="17"/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id="8" name="Списание" displayName="Списание" ref="A1:N5" totalsRowShown="0" headerRowDxfId="16" dataDxfId="15">
  <autoFilter ref="A1:N5"/>
  <tableColumns count="14">
    <tableColumn id="1" name="Начало" dataDxfId="14"/>
    <tableColumn id="14" name="Окончание" dataDxfId="13"/>
    <tableColumn id="13" name="Продукция" dataDxfId="12"/>
    <tableColumn id="2" name="Цемент" dataDxfId="11"/>
    <tableColumn id="3" name="Песок строительный" dataDxfId="10"/>
    <tableColumn id="4" name="Песок растворный" dataDxfId="9"/>
    <tableColumn id="5" name="Гранит" dataDxfId="8"/>
    <tableColumn id="6" name="Гравий" dataDxfId="7"/>
    <tableColumn id="7" name="Вторичка" dataDxfId="6"/>
    <tableColumn id="11" name="Вода" dataDxfId="5"/>
    <tableColumn id="8" name="СП-3" dataDxfId="4"/>
    <tableColumn id="9" name="Мурапор" dataDxfId="3"/>
    <tableColumn id="10" name="Криопласт" dataDxfId="2"/>
    <tableColumn id="12" name="Себестоимость" dataDxfId="1">
      <calculatedColumnFormula>(Списание[[#This Row],[Цемент]]/1000*(SUMPRODUCT(Цены_инертные[Цемент]*(Цены_инертные[Начало]&lt;=Списание[[#This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Row],[Песок строительный]]/1000*(SUMPRODUCT(Цены_инертные[Песок строительный]*(Цены_инертные[Начало]&lt;=Списание[[#This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Row],[Песок растворный]]/1000*(SUMPRODUCT(Цены_инертные[Песок растворный]*(Цены_инертные[Начало]&lt;=Списание[[#This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Row],[Гранит]]/1000*(SUMPRODUCT(Цены_инертные[Гранит]*(Цены_инертные[Начало]&lt;=Списание[[#This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Row],[Гравий]]/1000*(SUMPRODUCT(Цены_инертные[Гравий]*(Цены_инертные[Начало]&lt;=Списание[[#This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Row],[Вторичка]]/1000*(SUMPRODUCT(Цены_инертные[Вторичка]*(Цены_инертные[Начало]&lt;=Списание[[#This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Row],[Вода]]/1000*(SUMPRODUCT(Цены_инертные[Вода]*(Цены_инертные[Начало]&lt;=Списание[[#This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Row],[СП-3]]*(SUMPRODUCT(Цены_инертные[СП-3]*(Цены_инертные[Начало]&lt;=Списание[[#This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Row],[Мурапор]]*(SUMPRODUCT(Цены_инертные[Мурапор]*(Цены_инертные[Начало]&lt;=Списание[[#This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Row],[Криопласт]]*(SUMPRODUCT(Цены_инертные[Криопласт]*(Цены_инертные[Начало]&lt;=Списание[[#This Row],[Начало]])*((Цены_инертные[Окончание]="")*99999+Цены_инертные[Окончание]&gt;=Списание[[#This Row],[Окончание]]))))</calculatedColumnFormula>
    </tableColumn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Y7"/>
  <sheetViews>
    <sheetView zoomScale="90" zoomScaleNormal="90" workbookViewId="0">
      <selection activeCell="N2" sqref="N2"/>
    </sheetView>
  </sheetViews>
  <sheetFormatPr defaultRowHeight="12.75" x14ac:dyDescent="0.2"/>
  <cols>
    <col min="1" max="2" width="13.7109375" style="1" customWidth="1"/>
    <col min="3" max="3" width="29.5703125" style="1" customWidth="1"/>
    <col min="4" max="4" width="13.85546875" style="1" bestFit="1" customWidth="1"/>
    <col min="5" max="6" width="18.7109375" style="1" customWidth="1"/>
    <col min="7" max="9" width="13.7109375" style="1" customWidth="1"/>
    <col min="10" max="13" width="11.7109375" style="1" customWidth="1"/>
    <col min="14" max="14" width="21.42578125" style="1" bestFit="1" customWidth="1"/>
    <col min="15" max="16384" width="9.140625" style="1"/>
  </cols>
  <sheetData>
    <row r="1" spans="1:25" ht="48.75" customHeight="1" x14ac:dyDescent="0.2">
      <c r="A1" s="1" t="s">
        <v>10</v>
      </c>
      <c r="B1" s="1" t="s">
        <v>11</v>
      </c>
      <c r="C1" s="1" t="s">
        <v>80</v>
      </c>
      <c r="D1" s="1" t="s">
        <v>0</v>
      </c>
      <c r="E1" s="11" t="s">
        <v>1</v>
      </c>
      <c r="F1" s="11" t="s">
        <v>2</v>
      </c>
      <c r="G1" s="1" t="s">
        <v>3</v>
      </c>
      <c r="H1" s="1" t="s">
        <v>4</v>
      </c>
      <c r="I1" s="1" t="s">
        <v>5</v>
      </c>
      <c r="J1" s="1" t="s">
        <v>12</v>
      </c>
      <c r="K1" s="1" t="s">
        <v>6</v>
      </c>
      <c r="L1" s="1" t="s">
        <v>7</v>
      </c>
      <c r="M1" s="1" t="s">
        <v>8</v>
      </c>
      <c r="N1" s="1" t="s">
        <v>99</v>
      </c>
      <c r="Y1" s="1" t="s">
        <v>100</v>
      </c>
    </row>
    <row r="2" spans="1:25" x14ac:dyDescent="0.2">
      <c r="A2" s="2">
        <v>43101</v>
      </c>
      <c r="B2" s="2">
        <v>43161</v>
      </c>
      <c r="C2" s="1" t="s">
        <v>9</v>
      </c>
      <c r="D2" s="5">
        <v>167</v>
      </c>
      <c r="E2" s="5">
        <v>1000</v>
      </c>
      <c r="F2" s="5"/>
      <c r="G2" s="5"/>
      <c r="H2" s="5">
        <v>945</v>
      </c>
      <c r="I2" s="5"/>
      <c r="J2" s="5">
        <v>180</v>
      </c>
      <c r="K2" s="5">
        <v>2.21</v>
      </c>
      <c r="L2" s="5"/>
      <c r="M2" s="5"/>
      <c r="N2" s="16">
        <f>(Нормы_расхода[[#This Row],[Цемент]]/1000*(SUMPRODUCT(Цены_инертные[Цемент]*(Цены_инертные[Начало]&lt;=Нормы_расхода[[#This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Row],[Песок строительный]]/1000*(SUMPRODUCT(Цены_инертные[Песок строительный]*(Цены_инертные[Начало]&lt;=Нормы_расхода[[#This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Row],[Песок растворный]]/1000*(SUMPRODUCT(Цены_инертные[Песок растворный]*(Цены_инертные[Начало]&lt;=Нормы_расхода[[#This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Row],[Гранит]]/1000*(SUMPRODUCT(Цены_инертные[Гранит]*(Цены_инертные[Начало]&lt;=Нормы_расхода[[#This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Row],[Гравий]]/1000*(SUMPRODUCT(Цены_инертные[Гравий]*(Цены_инертные[Начало]&lt;=Нормы_расхода[[#This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Row],[Вторичка]]/1000*(SUMPRODUCT(Цены_инертные[Вторичка]*(Цены_инертные[Начало]&lt;=Нормы_расхода[[#This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Row],[Вода]]/1000*(SUMPRODUCT(Цены_инертные[Вода]*(Цены_инертные[Начало]&lt;=Нормы_расхода[[#This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Row],[СП-3]]*(SUMPRODUCT(Цены_инертные[СП-3]*(Цены_инертные[Начало]&lt;=Нормы_расхода[[#This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Row],[Мурапор]]*(SUMPRODUCT(Цены_инертные[Мурапор]*(Цены_инертные[Начало]&lt;=Нормы_расхода[[#This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Row],[Криопласт]]*(SUMPRODUCT(Цены_инертные[Криопласт]*(Цены_инертные[Начало]&lt;=Нормы_расхода[[#This Row],[Начало]])*((Цены_инертные[Окончание]="")*99999+Цены_инертные[Окончание]&gt;=Нормы_расхода[[#This Row],[Окончание]]))))</f>
        <v>2810.0549999999998</v>
      </c>
    </row>
    <row r="3" spans="1:25" x14ac:dyDescent="0.2">
      <c r="A3" s="2">
        <v>43162</v>
      </c>
      <c r="B3" s="2">
        <v>43164</v>
      </c>
      <c r="C3" s="1" t="s">
        <v>9</v>
      </c>
      <c r="D3" s="5">
        <v>175</v>
      </c>
      <c r="E3" s="5">
        <v>850</v>
      </c>
      <c r="F3" s="5"/>
      <c r="G3" s="5"/>
      <c r="H3" s="5">
        <v>1040</v>
      </c>
      <c r="I3" s="5"/>
      <c r="J3" s="5">
        <v>175</v>
      </c>
      <c r="K3" s="5"/>
      <c r="L3" s="5">
        <v>1.8</v>
      </c>
      <c r="M3" s="5"/>
      <c r="N3" s="16">
        <f>(Нормы_расхода[[#This Row],[Цемент]]/1000*(SUMPRODUCT(Цены_инертные[Цемент]*(Цены_инертные[Начало]&lt;=Нормы_расхода[[#This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Row],[Песок строительный]]/1000*(SUMPRODUCT(Цены_инертные[Песок строительный]*(Цены_инертные[Начало]&lt;=Нормы_расхода[[#This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Row],[Песок растворный]]/1000*(SUMPRODUCT(Цены_инертные[Песок растворный]*(Цены_инертные[Начало]&lt;=Нормы_расхода[[#This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Row],[Гранит]]/1000*(SUMPRODUCT(Цены_инертные[Гранит]*(Цены_инертные[Начало]&lt;=Нормы_расхода[[#This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Row],[Гравий]]/1000*(SUMPRODUCT(Цены_инертные[Гравий]*(Цены_инертные[Начало]&lt;=Нормы_расхода[[#This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Row],[Вторичка]]/1000*(SUMPRODUCT(Цены_инертные[Вторичка]*(Цены_инертные[Начало]&lt;=Нормы_расхода[[#This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Row],[Вода]]/1000*(SUMPRODUCT(Цены_инертные[Вода]*(Цены_инертные[Начало]&lt;=Нормы_расхода[[#This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Row],[СП-3]]*(SUMPRODUCT(Цены_инертные[СП-3]*(Цены_инертные[Начало]&lt;=Нормы_расхода[[#This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Row],[Мурапор]]*(SUMPRODUCT(Цены_инертные[Мурапор]*(Цены_инертные[Начало]&lt;=Нормы_расхода[[#This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Row],[Криопласт]]*(SUMPRODUCT(Цены_инертные[Криопласт]*(Цены_инертные[Начало]&lt;=Нормы_расхода[[#This Row],[Начало]])*((Цены_инертные[Окончание]="")*99999+Цены_инертные[Окончание]&gt;=Нормы_расхода[[#This Row],[Окончание]]))))</f>
        <v>3167.9749999999999</v>
      </c>
    </row>
    <row r="4" spans="1:25" x14ac:dyDescent="0.2">
      <c r="A4" s="2"/>
      <c r="B4" s="2"/>
      <c r="D4" s="5"/>
      <c r="E4" s="5"/>
      <c r="F4" s="5"/>
      <c r="G4" s="5"/>
      <c r="H4" s="5"/>
      <c r="I4" s="5"/>
      <c r="J4" s="5"/>
      <c r="K4" s="5"/>
      <c r="L4" s="5"/>
      <c r="M4" s="5"/>
      <c r="N4" s="16">
        <f>(Нормы_расхода[[#This Row],[Цемент]]/1000*(SUMPRODUCT(Цены_инертные[Цемент]*(Цены_инертные[Начало]&lt;=Нормы_расхода[[#This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Row],[Песок строительный]]/1000*(SUMPRODUCT(Цены_инертные[Песок строительный]*(Цены_инертные[Начало]&lt;=Нормы_расхода[[#This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Row],[Песок растворный]]/1000*(SUMPRODUCT(Цены_инертные[Песок растворный]*(Цены_инертные[Начало]&lt;=Нормы_расхода[[#This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Row],[Гранит]]/1000*(SUMPRODUCT(Цены_инертные[Гранит]*(Цены_инертные[Начало]&lt;=Нормы_расхода[[#This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Row],[Гравий]]/1000*(SUMPRODUCT(Цены_инертные[Гравий]*(Цены_инертные[Начало]&lt;=Нормы_расхода[[#This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Row],[Вторичка]]/1000*(SUMPRODUCT(Цены_инертные[Вторичка]*(Цены_инертные[Начало]&lt;=Нормы_расхода[[#This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Row],[Вода]]/1000*(SUMPRODUCT(Цены_инертные[Вода]*(Цены_инертные[Начало]&lt;=Нормы_расхода[[#This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Row],[СП-3]]*(SUMPRODUCT(Цены_инертные[СП-3]*(Цены_инертные[Начало]&lt;=Нормы_расхода[[#This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Row],[Мурапор]]*(SUMPRODUCT(Цены_инертные[Мурапор]*(Цены_инертные[Начало]&lt;=Нормы_расхода[[#This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Row],[Криопласт]]*(SUMPRODUCT(Цены_инертные[Криопласт]*(Цены_инертные[Начало]&lt;=Нормы_расхода[[#This Row],[Начало]])*((Цены_инертные[Окончание]="")*99999+Цены_инертные[Окончание]&gt;=Нормы_расхода[[#This Row],[Окончание]]))))</f>
        <v>0</v>
      </c>
    </row>
    <row r="5" spans="1:25" x14ac:dyDescent="0.2">
      <c r="A5" s="2"/>
      <c r="B5" s="2"/>
      <c r="D5" s="5"/>
      <c r="E5" s="5"/>
      <c r="F5" s="5"/>
      <c r="G5" s="5"/>
      <c r="H5" s="5"/>
      <c r="I5" s="5"/>
      <c r="J5" s="5"/>
      <c r="K5" s="5"/>
      <c r="L5" s="5"/>
      <c r="M5" s="5"/>
      <c r="N5" s="16">
        <f>(Нормы_расхода[[#This Row],[Цемент]]/1000*(SUMPRODUCT(Цены_инертные[Цемент]*(Цены_инертные[Начало]&lt;=Нормы_расхода[[#This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Row],[Песок строительный]]/1000*(SUMPRODUCT(Цены_инертные[Песок строительный]*(Цены_инертные[Начало]&lt;=Нормы_расхода[[#This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Row],[Песок растворный]]/1000*(SUMPRODUCT(Цены_инертные[Песок растворный]*(Цены_инертные[Начало]&lt;=Нормы_расхода[[#This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Row],[Гранит]]/1000*(SUMPRODUCT(Цены_инертные[Гранит]*(Цены_инертные[Начало]&lt;=Нормы_расхода[[#This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Row],[Гравий]]/1000*(SUMPRODUCT(Цены_инертные[Гравий]*(Цены_инертные[Начало]&lt;=Нормы_расхода[[#This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Row],[Вторичка]]/1000*(SUMPRODUCT(Цены_инертные[Вторичка]*(Цены_инертные[Начало]&lt;=Нормы_расхода[[#This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Row],[Вода]]/1000*(SUMPRODUCT(Цены_инертные[Вода]*(Цены_инертные[Начало]&lt;=Нормы_расхода[[#This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Row],[СП-3]]*(SUMPRODUCT(Цены_инертные[СП-3]*(Цены_инертные[Начало]&lt;=Нормы_расхода[[#This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Row],[Мурапор]]*(SUMPRODUCT(Цены_инертные[Мурапор]*(Цены_инертные[Начало]&lt;=Нормы_расхода[[#This Row],[Начало]])*((Цены_инертные[Окончание]="")*99999+Цены_инертные[Окончание]&gt;=Нормы_расхода[[#This Row],[Окончание]]))))+(Нормы_расхода[[#This Row],[Криопласт]]*(SUMPRODUCT(Цены_инертные[Криопласт]*(Цены_инертные[Начало]&lt;=Нормы_расхода[[#This Row],[Начало]])*((Цены_инертные[Окончание]="")*99999+Цены_инертные[Окончание]&gt;=Нормы_расхода[[#This Row],[Окончание]]))))</f>
        <v>0</v>
      </c>
    </row>
    <row r="7" spans="1:25" x14ac:dyDescent="0.2">
      <c r="D7" s="18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L15"/>
  <sheetViews>
    <sheetView zoomScale="80" zoomScaleNormal="80" workbookViewId="0">
      <selection activeCell="E20" sqref="E20"/>
    </sheetView>
  </sheetViews>
  <sheetFormatPr defaultRowHeight="12.75" x14ac:dyDescent="0.2"/>
  <cols>
    <col min="1" max="2" width="12.7109375" style="1" customWidth="1"/>
    <col min="3" max="4" width="18.7109375" style="1" customWidth="1"/>
    <col min="5" max="5" width="19.42578125" style="1" customWidth="1"/>
    <col min="6" max="12" width="18.7109375" style="1" customWidth="1"/>
    <col min="13" max="16384" width="9.140625" style="1"/>
  </cols>
  <sheetData>
    <row r="1" spans="1:12" ht="61.5" customHeight="1" x14ac:dyDescent="0.2">
      <c r="A1" s="1" t="s">
        <v>10</v>
      </c>
      <c r="B1" s="1" t="s">
        <v>11</v>
      </c>
      <c r="C1" s="1" t="s">
        <v>0</v>
      </c>
      <c r="D1" s="11" t="s">
        <v>1</v>
      </c>
      <c r="E1" s="11" t="s">
        <v>2</v>
      </c>
      <c r="F1" s="1" t="s">
        <v>3</v>
      </c>
      <c r="G1" s="1" t="s">
        <v>4</v>
      </c>
      <c r="H1" s="1" t="s">
        <v>5</v>
      </c>
      <c r="I1" s="1" t="s">
        <v>12</v>
      </c>
      <c r="J1" s="1" t="s">
        <v>6</v>
      </c>
      <c r="K1" s="1" t="s">
        <v>7</v>
      </c>
      <c r="L1" s="1" t="s">
        <v>8</v>
      </c>
    </row>
    <row r="2" spans="1:12" x14ac:dyDescent="0.2">
      <c r="A2" s="2">
        <v>43101</v>
      </c>
      <c r="B2" s="2">
        <v>43161</v>
      </c>
      <c r="C2" s="9">
        <v>4500</v>
      </c>
      <c r="D2" s="24">
        <v>580</v>
      </c>
      <c r="E2" s="24">
        <v>1500</v>
      </c>
      <c r="F2" s="10">
        <v>1800</v>
      </c>
      <c r="G2" s="10">
        <v>1510</v>
      </c>
      <c r="H2" s="10">
        <v>450</v>
      </c>
      <c r="I2" s="10">
        <v>35</v>
      </c>
      <c r="J2" s="10">
        <v>20.5</v>
      </c>
      <c r="K2" s="10">
        <v>67.7</v>
      </c>
      <c r="L2" s="10">
        <v>28</v>
      </c>
    </row>
    <row r="3" spans="1:12" x14ac:dyDescent="0.2">
      <c r="A3" s="2">
        <v>43162</v>
      </c>
      <c r="B3" s="2">
        <v>43348</v>
      </c>
      <c r="C3" s="9">
        <v>4650</v>
      </c>
      <c r="D3" s="24">
        <v>595</v>
      </c>
      <c r="E3" s="24">
        <v>1550</v>
      </c>
      <c r="F3" s="10">
        <v>1920</v>
      </c>
      <c r="G3" s="10">
        <v>1650</v>
      </c>
      <c r="H3" s="10">
        <v>470</v>
      </c>
      <c r="I3" s="10">
        <v>37</v>
      </c>
      <c r="J3" s="10">
        <v>21</v>
      </c>
      <c r="K3" s="10">
        <v>70</v>
      </c>
      <c r="L3" s="10">
        <v>30</v>
      </c>
    </row>
    <row r="4" spans="1:12" x14ac:dyDescent="0.2">
      <c r="A4" s="2"/>
      <c r="B4" s="2"/>
      <c r="C4" s="9"/>
      <c r="D4" s="24"/>
      <c r="E4" s="24"/>
      <c r="F4" s="10"/>
      <c r="G4" s="10"/>
      <c r="H4" s="10"/>
      <c r="I4" s="10"/>
      <c r="J4" s="10"/>
      <c r="K4" s="10"/>
      <c r="L4" s="10"/>
    </row>
    <row r="5" spans="1:12" x14ac:dyDescent="0.2">
      <c r="A5" s="2"/>
      <c r="B5" s="2"/>
      <c r="C5" s="9"/>
      <c r="D5" s="24"/>
      <c r="E5" s="24"/>
      <c r="F5" s="10"/>
      <c r="G5" s="10"/>
      <c r="H5" s="10"/>
      <c r="I5" s="10"/>
      <c r="J5" s="10"/>
      <c r="K5" s="10"/>
      <c r="L5" s="10"/>
    </row>
    <row r="6" spans="1:12" x14ac:dyDescent="0.2">
      <c r="A6" s="2"/>
      <c r="B6" s="2"/>
      <c r="C6" s="9"/>
      <c r="D6" s="24"/>
      <c r="E6" s="24"/>
      <c r="F6" s="10"/>
      <c r="G6" s="10"/>
      <c r="H6" s="10"/>
      <c r="I6" s="10"/>
      <c r="J6" s="10"/>
      <c r="K6" s="10"/>
      <c r="L6" s="10"/>
    </row>
    <row r="7" spans="1:12" x14ac:dyDescent="0.2">
      <c r="A7" s="2"/>
      <c r="B7" s="2"/>
      <c r="C7" s="9"/>
      <c r="D7" s="24"/>
      <c r="E7" s="24"/>
      <c r="F7" s="10"/>
      <c r="G7" s="10"/>
      <c r="H7" s="10"/>
      <c r="I7" s="10"/>
      <c r="J7" s="10"/>
      <c r="K7" s="10"/>
      <c r="L7" s="10"/>
    </row>
    <row r="8" spans="1:12" x14ac:dyDescent="0.2">
      <c r="A8" s="2"/>
      <c r="B8" s="2"/>
      <c r="C8" s="9"/>
      <c r="D8" s="24"/>
      <c r="E8" s="24"/>
      <c r="F8" s="10"/>
      <c r="G8" s="10"/>
      <c r="H8" s="10"/>
      <c r="I8" s="10"/>
      <c r="J8" s="10"/>
      <c r="K8" s="10"/>
      <c r="L8" s="10"/>
    </row>
    <row r="9" spans="1:12" x14ac:dyDescent="0.2">
      <c r="A9" s="2"/>
      <c r="B9" s="2"/>
      <c r="C9" s="9"/>
      <c r="D9" s="24"/>
      <c r="E9" s="24"/>
      <c r="F9" s="10"/>
      <c r="G9" s="10"/>
      <c r="H9" s="10"/>
      <c r="I9" s="10"/>
      <c r="J9" s="10"/>
      <c r="K9" s="10"/>
      <c r="L9" s="10"/>
    </row>
    <row r="10" spans="1:12" x14ac:dyDescent="0.2">
      <c r="A10" s="2"/>
      <c r="B10" s="2"/>
      <c r="C10" s="9"/>
      <c r="D10" s="24"/>
      <c r="E10" s="24"/>
      <c r="F10" s="10"/>
      <c r="G10" s="10"/>
      <c r="H10" s="10"/>
      <c r="I10" s="10"/>
      <c r="J10" s="10"/>
      <c r="K10" s="10"/>
      <c r="L10" s="10"/>
    </row>
    <row r="11" spans="1:12" x14ac:dyDescent="0.2">
      <c r="A11" s="2"/>
      <c r="B11" s="2"/>
      <c r="C11" s="9"/>
      <c r="D11" s="24"/>
      <c r="E11" s="24"/>
      <c r="F11" s="10"/>
      <c r="G11" s="10"/>
      <c r="H11" s="10"/>
      <c r="I11" s="10"/>
      <c r="J11" s="10"/>
      <c r="K11" s="10"/>
      <c r="L11" s="10"/>
    </row>
    <row r="12" spans="1:12" x14ac:dyDescent="0.2">
      <c r="A12" s="2"/>
      <c r="B12" s="2"/>
      <c r="C12" s="9"/>
      <c r="D12" s="24"/>
      <c r="E12" s="24"/>
      <c r="F12" s="10"/>
      <c r="G12" s="10"/>
      <c r="H12" s="10"/>
      <c r="I12" s="10"/>
      <c r="J12" s="10"/>
      <c r="K12" s="10"/>
      <c r="L12" s="10"/>
    </row>
    <row r="13" spans="1:12" x14ac:dyDescent="0.2">
      <c r="A13" s="2"/>
      <c r="B13" s="2"/>
      <c r="C13" s="9"/>
      <c r="D13" s="24"/>
      <c r="E13" s="24"/>
      <c r="F13" s="10"/>
      <c r="G13" s="10"/>
      <c r="H13" s="10"/>
      <c r="I13" s="10"/>
      <c r="J13" s="10"/>
      <c r="K13" s="10"/>
      <c r="L13" s="10"/>
    </row>
    <row r="14" spans="1:12" x14ac:dyDescent="0.2">
      <c r="A14" s="2"/>
      <c r="B14" s="2"/>
      <c r="C14" s="9"/>
      <c r="D14" s="24"/>
      <c r="E14" s="24"/>
      <c r="F14" s="10"/>
      <c r="G14" s="10"/>
      <c r="H14" s="10"/>
      <c r="I14" s="10"/>
      <c r="J14" s="10"/>
      <c r="K14" s="10"/>
      <c r="L14" s="10"/>
    </row>
    <row r="15" spans="1:12" x14ac:dyDescent="0.2">
      <c r="A15" s="25"/>
      <c r="B15" s="25"/>
      <c r="C15" s="26"/>
      <c r="D15" s="27"/>
      <c r="E15" s="27"/>
      <c r="F15" s="28"/>
      <c r="G15" s="28"/>
      <c r="H15" s="28"/>
      <c r="I15" s="28"/>
      <c r="J15" s="28"/>
      <c r="K15" s="28"/>
      <c r="L15" s="28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21"/>
  <sheetViews>
    <sheetView workbookViewId="0">
      <selection activeCell="G17" sqref="G17"/>
    </sheetView>
  </sheetViews>
  <sheetFormatPr defaultRowHeight="12.75" x14ac:dyDescent="0.2"/>
  <cols>
    <col min="1" max="1" width="24.7109375" style="1" bestFit="1" customWidth="1"/>
    <col min="2" max="2" width="14.140625" style="1" bestFit="1" customWidth="1"/>
    <col min="3" max="3" width="9.85546875" style="1" bestFit="1" customWidth="1"/>
    <col min="4" max="4" width="16.5703125" style="1" bestFit="1" customWidth="1"/>
    <col min="5" max="5" width="25.7109375" style="1" bestFit="1" customWidth="1"/>
    <col min="6" max="16384" width="9.140625" style="1"/>
  </cols>
  <sheetData>
    <row r="1" spans="1:5" ht="38.25" customHeight="1" x14ac:dyDescent="0.2">
      <c r="A1" s="1" t="s">
        <v>13</v>
      </c>
      <c r="B1" s="1" t="s">
        <v>14</v>
      </c>
      <c r="C1" s="1" t="s">
        <v>15</v>
      </c>
      <c r="D1" s="1" t="s">
        <v>16</v>
      </c>
      <c r="E1" s="1" t="s">
        <v>17</v>
      </c>
    </row>
    <row r="2" spans="1:5" x14ac:dyDescent="0.2">
      <c r="A2" s="3" t="s">
        <v>18</v>
      </c>
      <c r="B2" s="3" t="s">
        <v>19</v>
      </c>
      <c r="C2" s="3" t="s">
        <v>20</v>
      </c>
      <c r="D2" s="3" t="s">
        <v>21</v>
      </c>
      <c r="E2" s="3"/>
    </row>
    <row r="3" spans="1:5" x14ac:dyDescent="0.2">
      <c r="A3" s="3" t="s">
        <v>88</v>
      </c>
      <c r="B3" s="3" t="s">
        <v>94</v>
      </c>
      <c r="C3" s="3" t="s">
        <v>96</v>
      </c>
      <c r="D3" s="3" t="s">
        <v>21</v>
      </c>
      <c r="E3" s="3"/>
    </row>
    <row r="4" spans="1:5" x14ac:dyDescent="0.2">
      <c r="A4" s="3" t="s">
        <v>89</v>
      </c>
      <c r="B4" s="3" t="s">
        <v>94</v>
      </c>
      <c r="C4" s="3" t="s">
        <v>97</v>
      </c>
      <c r="D4" s="3" t="s">
        <v>21</v>
      </c>
      <c r="E4" s="3"/>
    </row>
    <row r="5" spans="1:5" x14ac:dyDescent="0.2">
      <c r="A5" s="3" t="s">
        <v>90</v>
      </c>
      <c r="B5" s="3" t="s">
        <v>95</v>
      </c>
      <c r="C5" s="3" t="s">
        <v>98</v>
      </c>
      <c r="D5" s="3" t="s">
        <v>21</v>
      </c>
      <c r="E5" s="3"/>
    </row>
    <row r="6" spans="1:5" x14ac:dyDescent="0.2">
      <c r="A6" s="3" t="s">
        <v>54</v>
      </c>
      <c r="B6" s="3" t="s">
        <v>91</v>
      </c>
      <c r="C6" s="3" t="s">
        <v>92</v>
      </c>
      <c r="D6" s="3" t="s">
        <v>93</v>
      </c>
      <c r="E6" s="3"/>
    </row>
    <row r="7" spans="1:5" x14ac:dyDescent="0.2">
      <c r="A7" s="3" t="s">
        <v>62</v>
      </c>
      <c r="B7" s="3"/>
      <c r="C7" s="3"/>
      <c r="D7" s="3" t="s">
        <v>93</v>
      </c>
      <c r="E7" s="3"/>
    </row>
    <row r="8" spans="1:5" x14ac:dyDescent="0.2">
      <c r="A8" s="3"/>
      <c r="B8" s="3"/>
      <c r="C8" s="3"/>
      <c r="D8" s="3"/>
      <c r="E8" s="3"/>
    </row>
    <row r="9" spans="1:5" x14ac:dyDescent="0.2">
      <c r="A9" s="7"/>
      <c r="B9" s="7"/>
      <c r="C9" s="7"/>
      <c r="D9" s="7"/>
      <c r="E9" s="7"/>
    </row>
    <row r="10" spans="1:5" x14ac:dyDescent="0.2">
      <c r="A10" s="3"/>
      <c r="B10" s="3"/>
      <c r="C10" s="3"/>
      <c r="D10" s="3"/>
      <c r="E10" s="3"/>
    </row>
    <row r="11" spans="1:5" x14ac:dyDescent="0.2">
      <c r="A11" s="3"/>
      <c r="B11" s="3"/>
      <c r="C11" s="3"/>
      <c r="D11" s="3"/>
      <c r="E11" s="3"/>
    </row>
    <row r="12" spans="1:5" x14ac:dyDescent="0.2">
      <c r="A12" s="3"/>
      <c r="B12" s="3"/>
      <c r="C12" s="3"/>
      <c r="D12" s="3"/>
      <c r="E12" s="3"/>
    </row>
    <row r="13" spans="1:5" x14ac:dyDescent="0.2">
      <c r="A13" s="3"/>
      <c r="B13" s="3"/>
      <c r="C13" s="3"/>
      <c r="D13" s="3"/>
      <c r="E13" s="3"/>
    </row>
    <row r="14" spans="1:5" x14ac:dyDescent="0.2">
      <c r="A14" s="3"/>
      <c r="B14" s="3"/>
      <c r="C14" s="3"/>
      <c r="D14" s="3"/>
      <c r="E14" s="3"/>
    </row>
    <row r="15" spans="1:5" x14ac:dyDescent="0.2">
      <c r="A15" s="3"/>
      <c r="B15" s="3"/>
      <c r="C15" s="3"/>
      <c r="D15" s="3"/>
      <c r="E15" s="3"/>
    </row>
    <row r="16" spans="1:5" x14ac:dyDescent="0.2">
      <c r="A16" s="3"/>
      <c r="B16" s="3"/>
      <c r="C16" s="3"/>
      <c r="D16" s="3"/>
      <c r="E16" s="3"/>
    </row>
    <row r="17" spans="1:5" x14ac:dyDescent="0.2">
      <c r="A17" s="3"/>
      <c r="B17" s="3"/>
      <c r="C17" s="3"/>
      <c r="D17" s="3"/>
      <c r="E17" s="3"/>
    </row>
    <row r="18" spans="1:5" x14ac:dyDescent="0.2">
      <c r="A18" s="3"/>
      <c r="B18" s="3"/>
      <c r="C18" s="3"/>
      <c r="D18" s="3"/>
      <c r="E18" s="3"/>
    </row>
    <row r="19" spans="1:5" x14ac:dyDescent="0.2">
      <c r="A19" s="3"/>
      <c r="B19" s="3"/>
      <c r="C19" s="3"/>
      <c r="D19" s="3"/>
      <c r="E19" s="3"/>
    </row>
    <row r="20" spans="1:5" x14ac:dyDescent="0.2">
      <c r="A20" s="3"/>
      <c r="B20" s="3"/>
      <c r="C20" s="3"/>
      <c r="D20" s="3"/>
      <c r="E20" s="3"/>
    </row>
    <row r="21" spans="1:5" x14ac:dyDescent="0.2">
      <c r="A21" s="7"/>
      <c r="B21" s="7"/>
      <c r="C21" s="7"/>
      <c r="D21" s="7"/>
      <c r="E21" s="7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H27"/>
  <sheetViews>
    <sheetView workbookViewId="0">
      <selection activeCell="J10" sqref="J10"/>
    </sheetView>
  </sheetViews>
  <sheetFormatPr defaultRowHeight="12.75" x14ac:dyDescent="0.2"/>
  <cols>
    <col min="1" max="1" width="15.7109375" style="3" bestFit="1" customWidth="1"/>
    <col min="2" max="2" width="17.42578125" style="1" bestFit="1" customWidth="1"/>
    <col min="3" max="3" width="18.28515625" style="1" customWidth="1"/>
    <col min="4" max="4" width="29.5703125" style="1" customWidth="1"/>
    <col min="5" max="5" width="11.7109375" style="1" bestFit="1" customWidth="1"/>
    <col min="6" max="6" width="12" style="1" bestFit="1" customWidth="1"/>
    <col min="7" max="7" width="9.28515625" style="1" bestFit="1" customWidth="1"/>
    <col min="8" max="8" width="15.42578125" style="1" bestFit="1" customWidth="1"/>
    <col min="9" max="16384" width="9.140625" style="1"/>
  </cols>
  <sheetData>
    <row r="1" spans="1:8" ht="35.25" customHeight="1" x14ac:dyDescent="0.2">
      <c r="A1" s="3" t="s">
        <v>117</v>
      </c>
      <c r="B1" s="1" t="s">
        <v>22</v>
      </c>
      <c r="C1" s="1" t="s">
        <v>23</v>
      </c>
      <c r="D1" s="1" t="s">
        <v>24</v>
      </c>
      <c r="E1" s="1" t="s">
        <v>25</v>
      </c>
      <c r="F1" s="1" t="s">
        <v>26</v>
      </c>
      <c r="G1" s="1" t="s">
        <v>120</v>
      </c>
      <c r="H1" s="1" t="s">
        <v>125</v>
      </c>
    </row>
    <row r="2" spans="1:8" ht="15" x14ac:dyDescent="0.2">
      <c r="A2" s="4" t="s">
        <v>27</v>
      </c>
      <c r="B2" s="35" t="s">
        <v>28</v>
      </c>
      <c r="C2" s="4" t="s">
        <v>29</v>
      </c>
      <c r="D2" s="4" t="s">
        <v>30</v>
      </c>
      <c r="E2" s="4" t="s">
        <v>72</v>
      </c>
      <c r="F2" s="36">
        <v>9</v>
      </c>
      <c r="G2" s="36" t="s">
        <v>119</v>
      </c>
      <c r="H2" s="12">
        <f>IF(АБС[[#This Row],[Ось]]="4-х осный",8,IF(АБС[[#This Row],[Ось]]="","",7))</f>
        <v>8</v>
      </c>
    </row>
    <row r="3" spans="1:8" ht="15" x14ac:dyDescent="0.2">
      <c r="A3" s="4" t="s">
        <v>31</v>
      </c>
      <c r="B3" s="35" t="s">
        <v>32</v>
      </c>
      <c r="C3" s="4" t="s">
        <v>33</v>
      </c>
      <c r="D3" s="4" t="s">
        <v>34</v>
      </c>
      <c r="E3" s="4" t="s">
        <v>73</v>
      </c>
      <c r="F3" s="36">
        <v>9</v>
      </c>
      <c r="G3" s="36" t="s">
        <v>119</v>
      </c>
      <c r="H3" s="12">
        <f>IF(АБС[[#This Row],[Ось]]="4-х осный",8,IF(АБС[[#This Row],[Ось]]="","",7))</f>
        <v>8</v>
      </c>
    </row>
    <row r="4" spans="1:8" ht="15" x14ac:dyDescent="0.2">
      <c r="A4" s="4" t="s">
        <v>18</v>
      </c>
      <c r="B4" s="35" t="s">
        <v>35</v>
      </c>
      <c r="C4" s="4" t="s">
        <v>36</v>
      </c>
      <c r="D4" s="4" t="s">
        <v>36</v>
      </c>
      <c r="E4" s="4" t="s">
        <v>72</v>
      </c>
      <c r="F4" s="36">
        <v>8</v>
      </c>
      <c r="G4" s="36" t="s">
        <v>119</v>
      </c>
      <c r="H4" s="12">
        <f>IF(АБС[[#This Row],[Ось]]="4-х осный",8,IF(АБС[[#This Row],[Ось]]="","",7))</f>
        <v>8</v>
      </c>
    </row>
    <row r="5" spans="1:8" ht="15" x14ac:dyDescent="0.2">
      <c r="A5" s="4" t="s">
        <v>18</v>
      </c>
      <c r="B5" s="35" t="s">
        <v>37</v>
      </c>
      <c r="C5" s="4" t="s">
        <v>36</v>
      </c>
      <c r="D5" s="4" t="s">
        <v>36</v>
      </c>
      <c r="E5" s="4" t="s">
        <v>72</v>
      </c>
      <c r="F5" s="36">
        <v>8</v>
      </c>
      <c r="G5" s="36" t="s">
        <v>119</v>
      </c>
      <c r="H5" s="12">
        <f>IF(АБС[[#This Row],[Ось]]="4-х осный",8,IF(АБС[[#This Row],[Ось]]="","",7))</f>
        <v>8</v>
      </c>
    </row>
    <row r="6" spans="1:8" ht="15" x14ac:dyDescent="0.2">
      <c r="A6" s="4" t="s">
        <v>18</v>
      </c>
      <c r="B6" s="35" t="s">
        <v>38</v>
      </c>
      <c r="C6" s="4" t="s">
        <v>36</v>
      </c>
      <c r="D6" s="4" t="s">
        <v>36</v>
      </c>
      <c r="E6" s="4" t="s">
        <v>72</v>
      </c>
      <c r="F6" s="36">
        <v>8</v>
      </c>
      <c r="G6" s="36" t="s">
        <v>119</v>
      </c>
      <c r="H6" s="12">
        <f>IF(АБС[[#This Row],[Ось]]="4-х осный",8,IF(АБС[[#This Row],[Ось]]="","",7))</f>
        <v>8</v>
      </c>
    </row>
    <row r="7" spans="1:8" ht="15" x14ac:dyDescent="0.2">
      <c r="A7" s="4" t="s">
        <v>39</v>
      </c>
      <c r="B7" s="35" t="s">
        <v>40</v>
      </c>
      <c r="C7" s="4" t="s">
        <v>41</v>
      </c>
      <c r="D7" s="4" t="s">
        <v>42</v>
      </c>
      <c r="E7" s="4" t="s">
        <v>72</v>
      </c>
      <c r="F7" s="36">
        <v>7</v>
      </c>
      <c r="G7" s="36" t="s">
        <v>118</v>
      </c>
      <c r="H7" s="12">
        <f>IF(АБС[[#This Row],[Ось]]="4-х осный",8,IF(АБС[[#This Row],[Ось]]="","",7))</f>
        <v>7</v>
      </c>
    </row>
    <row r="8" spans="1:8" ht="15" x14ac:dyDescent="0.2">
      <c r="A8" s="4" t="s">
        <v>43</v>
      </c>
      <c r="B8" s="35" t="s">
        <v>44</v>
      </c>
      <c r="C8" s="4" t="s">
        <v>45</v>
      </c>
      <c r="D8" s="4" t="s">
        <v>46</v>
      </c>
      <c r="E8" s="4" t="s">
        <v>74</v>
      </c>
      <c r="F8" s="36">
        <v>6</v>
      </c>
      <c r="G8" s="36" t="s">
        <v>118</v>
      </c>
      <c r="H8" s="12">
        <f>IF(АБС[[#This Row],[Ось]]="4-х осный",8,IF(АБС[[#This Row],[Ось]]="","",7))</f>
        <v>7</v>
      </c>
    </row>
    <row r="9" spans="1:8" ht="15" x14ac:dyDescent="0.2">
      <c r="A9" s="4" t="s">
        <v>47</v>
      </c>
      <c r="B9" s="35" t="s">
        <v>48</v>
      </c>
      <c r="C9" s="4" t="s">
        <v>49</v>
      </c>
      <c r="D9" s="4" t="s">
        <v>50</v>
      </c>
      <c r="E9" s="4" t="s">
        <v>75</v>
      </c>
      <c r="F9" s="36">
        <v>12</v>
      </c>
      <c r="G9" s="36" t="s">
        <v>119</v>
      </c>
      <c r="H9" s="12">
        <f>IF(АБС[[#This Row],[Ось]]="4-х осный",8,IF(АБС[[#This Row],[Ось]]="","",7))</f>
        <v>8</v>
      </c>
    </row>
    <row r="10" spans="1:8" ht="15" x14ac:dyDescent="0.2">
      <c r="A10" s="4" t="s">
        <v>47</v>
      </c>
      <c r="B10" s="35" t="s">
        <v>51</v>
      </c>
      <c r="C10" s="4" t="s">
        <v>52</v>
      </c>
      <c r="D10" s="4" t="s">
        <v>53</v>
      </c>
      <c r="E10" s="4" t="s">
        <v>74</v>
      </c>
      <c r="F10" s="36">
        <v>10</v>
      </c>
      <c r="G10" s="36" t="s">
        <v>119</v>
      </c>
      <c r="H10" s="12">
        <f>IF(АБС[[#This Row],[Ось]]="4-х осный",8,IF(АБС[[#This Row],[Ось]]="","",7))</f>
        <v>8</v>
      </c>
    </row>
    <row r="11" spans="1:8" ht="15" x14ac:dyDescent="0.2">
      <c r="A11" s="4" t="s">
        <v>54</v>
      </c>
      <c r="B11" s="35" t="s">
        <v>55</v>
      </c>
      <c r="C11" s="4" t="s">
        <v>56</v>
      </c>
      <c r="D11" s="4" t="s">
        <v>57</v>
      </c>
      <c r="E11" s="4" t="s">
        <v>76</v>
      </c>
      <c r="F11" s="36">
        <v>8</v>
      </c>
      <c r="G11" s="36" t="s">
        <v>119</v>
      </c>
      <c r="H11" s="12">
        <f>IF(АБС[[#This Row],[Ось]]="4-х осный",8,IF(АБС[[#This Row],[Ось]]="","",7))</f>
        <v>8</v>
      </c>
    </row>
    <row r="12" spans="1:8" ht="15" x14ac:dyDescent="0.2">
      <c r="A12" s="4" t="s">
        <v>58</v>
      </c>
      <c r="B12" s="35" t="s">
        <v>59</v>
      </c>
      <c r="C12" s="4" t="s">
        <v>60</v>
      </c>
      <c r="D12" s="4" t="s">
        <v>61</v>
      </c>
      <c r="E12" s="4" t="s">
        <v>74</v>
      </c>
      <c r="F12" s="36">
        <v>10</v>
      </c>
      <c r="G12" s="36" t="s">
        <v>118</v>
      </c>
      <c r="H12" s="12">
        <f>IF(АБС[[#This Row],[Ось]]="4-х осный",8,IF(АБС[[#This Row],[Ось]]="","",7))</f>
        <v>7</v>
      </c>
    </row>
    <row r="13" spans="1:8" ht="15" x14ac:dyDescent="0.2">
      <c r="A13" s="4" t="s">
        <v>62</v>
      </c>
      <c r="B13" s="35" t="s">
        <v>63</v>
      </c>
      <c r="C13" s="4" t="s">
        <v>64</v>
      </c>
      <c r="D13" s="4" t="s">
        <v>65</v>
      </c>
      <c r="E13" s="4" t="s">
        <v>77</v>
      </c>
      <c r="F13" s="36">
        <v>10</v>
      </c>
      <c r="G13" s="36" t="s">
        <v>119</v>
      </c>
      <c r="H13" s="12">
        <f>IF(АБС[[#This Row],[Ось]]="4-х осный",8,IF(АБС[[#This Row],[Ось]]="","",7))</f>
        <v>8</v>
      </c>
    </row>
    <row r="14" spans="1:8" ht="15" x14ac:dyDescent="0.2">
      <c r="A14" s="4" t="s">
        <v>62</v>
      </c>
      <c r="B14" s="35" t="s">
        <v>63</v>
      </c>
      <c r="C14" s="4" t="s">
        <v>66</v>
      </c>
      <c r="D14" s="4" t="s">
        <v>67</v>
      </c>
      <c r="E14" s="4" t="s">
        <v>77</v>
      </c>
      <c r="F14" s="36">
        <v>10</v>
      </c>
      <c r="G14" s="36" t="s">
        <v>119</v>
      </c>
      <c r="H14" s="12">
        <f>IF(АБС[[#This Row],[Ось]]="4-х осный",8,IF(АБС[[#This Row],[Ось]]="","",7))</f>
        <v>8</v>
      </c>
    </row>
    <row r="15" spans="1:8" ht="15" x14ac:dyDescent="0.2">
      <c r="A15" s="4" t="s">
        <v>68</v>
      </c>
      <c r="B15" s="35" t="s">
        <v>69</v>
      </c>
      <c r="C15" s="4" t="s">
        <v>70</v>
      </c>
      <c r="D15" s="4" t="s">
        <v>71</v>
      </c>
      <c r="E15" s="4" t="s">
        <v>74</v>
      </c>
      <c r="F15" s="36">
        <v>11</v>
      </c>
      <c r="G15" s="36" t="s">
        <v>119</v>
      </c>
      <c r="H15" s="12">
        <f>IF(АБС[[#This Row],[Ось]]="4-х осный",8,IF(АБС[[#This Row],[Ось]]="","",7))</f>
        <v>8</v>
      </c>
    </row>
    <row r="16" spans="1:8" x14ac:dyDescent="0.2">
      <c r="B16" s="36"/>
      <c r="H16" s="12" t="str">
        <f>IF(АБС[[#This Row],[Ось]]="4-х осный",8,IF(АБС[[#This Row],[Ось]]="","",7))</f>
        <v/>
      </c>
    </row>
    <row r="17" spans="8:8" x14ac:dyDescent="0.2">
      <c r="H17" s="12" t="str">
        <f>IF(АБС[[#This Row],[Ось]]="4-х осный",8,IF(АБС[[#This Row],[Ось]]="","",7))</f>
        <v/>
      </c>
    </row>
    <row r="18" spans="8:8" x14ac:dyDescent="0.2">
      <c r="H18" s="12" t="str">
        <f>IF(АБС[[#This Row],[Ось]]="4-х осный",8,IF(АБС[[#This Row],[Ось]]="","",7))</f>
        <v/>
      </c>
    </row>
    <row r="19" spans="8:8" x14ac:dyDescent="0.2">
      <c r="H19" s="12" t="str">
        <f>IF(АБС[[#This Row],[Ось]]="4-х осный",8,IF(АБС[[#This Row],[Ось]]="","",7))</f>
        <v/>
      </c>
    </row>
    <row r="20" spans="8:8" x14ac:dyDescent="0.2">
      <c r="H20" s="12" t="str">
        <f>IF(АБС[[#This Row],[Ось]]="4-х осный",8,IF(АБС[[#This Row],[Ось]]="","",7))</f>
        <v/>
      </c>
    </row>
    <row r="21" spans="8:8" x14ac:dyDescent="0.2">
      <c r="H21" s="12" t="str">
        <f>IF(АБС[[#This Row],[Ось]]="4-х осный",8,IF(АБС[[#This Row],[Ось]]="","",7))</f>
        <v/>
      </c>
    </row>
    <row r="22" spans="8:8" x14ac:dyDescent="0.2">
      <c r="H22" s="12" t="str">
        <f>IF(АБС[[#This Row],[Ось]]="4-х осный",8,IF(АБС[[#This Row],[Ось]]="","",7))</f>
        <v/>
      </c>
    </row>
    <row r="23" spans="8:8" x14ac:dyDescent="0.2">
      <c r="H23" s="12" t="str">
        <f>IF(АБС[[#This Row],[Ось]]="4-х осный",8,IF(АБС[[#This Row],[Ось]]="","",7))</f>
        <v/>
      </c>
    </row>
    <row r="24" spans="8:8" x14ac:dyDescent="0.2">
      <c r="H24" s="12" t="str">
        <f>IF(АБС[[#This Row],[Ось]]="4-х осный",8,IF(АБС[[#This Row],[Ось]]="","",7))</f>
        <v/>
      </c>
    </row>
    <row r="25" spans="8:8" x14ac:dyDescent="0.2">
      <c r="H25" s="12" t="str">
        <f>IF(АБС[[#This Row],[Ось]]="4-х осный",8,IF(АБС[[#This Row],[Ось]]="","",7))</f>
        <v/>
      </c>
    </row>
    <row r="26" spans="8:8" x14ac:dyDescent="0.2">
      <c r="H26" s="12" t="str">
        <f>IF(АБС[[#This Row],[Ось]]="4-х осный",8,IF(АБС[[#This Row],[Ось]]="","",7))</f>
        <v/>
      </c>
    </row>
    <row r="27" spans="8:8" x14ac:dyDescent="0.2">
      <c r="H27" s="12" t="str">
        <f>IF(АБС[[#This Row],[Ось]]="4-х осный",8,IF(АБС[[#This Row],[Ось]]="","",7))</f>
        <v/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P14"/>
  <sheetViews>
    <sheetView tabSelected="1" zoomScale="70" zoomScaleNormal="70" workbookViewId="0">
      <selection activeCell="J8" sqref="J8"/>
    </sheetView>
  </sheetViews>
  <sheetFormatPr defaultRowHeight="12.75" x14ac:dyDescent="0.2"/>
  <cols>
    <col min="1" max="1" width="14.28515625" style="1" customWidth="1"/>
    <col min="2" max="2" width="16.28515625" style="1" bestFit="1" customWidth="1"/>
    <col min="3" max="3" width="21.28515625" style="1" bestFit="1" customWidth="1"/>
    <col min="4" max="4" width="17.42578125" style="1" bestFit="1" customWidth="1"/>
    <col min="5" max="5" width="29.28515625" style="1" bestFit="1" customWidth="1"/>
    <col min="6" max="6" width="16.7109375" style="1" bestFit="1" customWidth="1"/>
    <col min="7" max="7" width="15.42578125" style="1" bestFit="1" customWidth="1"/>
    <col min="8" max="8" width="14.7109375" style="1" bestFit="1" customWidth="1"/>
    <col min="9" max="9" width="15.28515625" style="1" bestFit="1" customWidth="1"/>
    <col min="10" max="10" width="14.28515625" style="1" customWidth="1"/>
    <col min="11" max="11" width="13.42578125" style="1" bestFit="1" customWidth="1"/>
    <col min="12" max="12" width="27.140625" style="1" bestFit="1" customWidth="1"/>
    <col min="13" max="13" width="16.28515625" style="1" bestFit="1" customWidth="1"/>
    <col min="14" max="14" width="40.140625" style="1" customWidth="1"/>
    <col min="15" max="15" width="9.140625" style="1"/>
    <col min="16" max="16" width="11.28515625" style="1" bestFit="1" customWidth="1"/>
    <col min="17" max="16384" width="9.140625" style="1"/>
  </cols>
  <sheetData>
    <row r="1" spans="1:16" ht="63.75" customHeight="1" x14ac:dyDescent="0.2">
      <c r="A1" s="1" t="s">
        <v>78</v>
      </c>
      <c r="B1" s="1" t="s">
        <v>79</v>
      </c>
      <c r="C1" s="1" t="s">
        <v>13</v>
      </c>
      <c r="D1" s="1" t="s">
        <v>22</v>
      </c>
      <c r="E1" s="1" t="s">
        <v>80</v>
      </c>
      <c r="F1" s="1" t="s">
        <v>81</v>
      </c>
      <c r="G1" s="1" t="s">
        <v>82</v>
      </c>
      <c r="H1" s="1" t="s">
        <v>83</v>
      </c>
      <c r="I1" s="1" t="s">
        <v>84</v>
      </c>
      <c r="J1" s="11" t="s">
        <v>123</v>
      </c>
      <c r="K1" s="1" t="s">
        <v>85</v>
      </c>
      <c r="L1" s="1" t="s">
        <v>86</v>
      </c>
      <c r="M1" s="1" t="s">
        <v>117</v>
      </c>
      <c r="N1" s="1" t="s">
        <v>87</v>
      </c>
    </row>
    <row r="2" spans="1:16" x14ac:dyDescent="0.2">
      <c r="A2" s="2">
        <v>43101</v>
      </c>
      <c r="C2" s="3" t="s">
        <v>18</v>
      </c>
      <c r="D2" s="32" t="s">
        <v>40</v>
      </c>
      <c r="E2" s="3" t="s">
        <v>9</v>
      </c>
      <c r="F2" s="34">
        <v>3</v>
      </c>
      <c r="G2" s="19">
        <f>SUMPRODUCT(Спецификация[Цена]*(Спецификация[Продукция]=Отгрузка[[#This Row],[Продукция]])*(Спецификация[Контрагент]=Отгрузка[[#This Row],[Контрагент]])*(Спецификация[Начало]&lt;=Отгрузка[[#This Row],[Дата]])*((Спецификация[Окончание]="")*99999+Спецификация[Окончание]&gt;=Отгрузка[[#This Row],[Дата]]))</f>
        <v>2900</v>
      </c>
      <c r="H2" s="33">
        <v>500</v>
      </c>
      <c r="I2" s="19">
        <f>Отгрузка[[#This Row],[Количество]]*Отгрузка[[#This Row],[Стоимость]]+Отгрузка[[#This Row],[Доставка]]*Отгрузка[[#This Row],[Количество]]</f>
        <v>10200</v>
      </c>
      <c r="J2" s="19">
        <f>IFERROR(MAX(,MIN(VLOOKUP(Отгрузка[[#This Row],[Госномер ТС]],АБС[[Госномер ТС]:[Объем]],5,),7+(LEFTB(VLOOKUP(Отгрузка[[#This Row],[Госномер ТС]],АБС[[Госномер ТС]:[Ось]],6,))="4"))-Отгрузка[[#This Row],[Количество]])*Отгрузка[[#This Row],[Доставка]],)</f>
        <v>2000</v>
      </c>
      <c r="K2" s="22"/>
      <c r="L2" s="19">
        <f>Отгрузка[[#This Row],[ИТОГО]]+Отгрузка[[#This Row],[Порожний прогон]]+Отгрузка[[#This Row],[Простой]]</f>
        <v>12200</v>
      </c>
      <c r="M2" s="20"/>
      <c r="P2" s="2"/>
    </row>
    <row r="3" spans="1:16" x14ac:dyDescent="0.2">
      <c r="A3" s="2">
        <v>43101</v>
      </c>
      <c r="C3" s="3" t="s">
        <v>18</v>
      </c>
      <c r="D3" s="32" t="s">
        <v>40</v>
      </c>
      <c r="E3" s="3" t="s">
        <v>9</v>
      </c>
      <c r="F3" s="34">
        <v>7</v>
      </c>
      <c r="G3" s="19">
        <f>SUMPRODUCT(Спецификация[Цена]*(Спецификация[Продукция]=Отгрузка[[#This Row],[Продукция]])*(Спецификация[Контрагент]=Отгрузка[[#This Row],[Контрагент]])*(Спецификация[Начало]&lt;=Отгрузка[[#This Row],[Дата]])*((Спецификация[Окончание]="")*99999+Спецификация[Окончание]&gt;=Отгрузка[[#This Row],[Дата]]))</f>
        <v>2900</v>
      </c>
      <c r="H3" s="33">
        <v>500</v>
      </c>
      <c r="I3" s="19">
        <f>Отгрузка[[#This Row],[Количество]]*Отгрузка[[#This Row],[Стоимость]]+Отгрузка[[#This Row],[Доставка]]*Отгрузка[[#This Row],[Количество]]</f>
        <v>23800</v>
      </c>
      <c r="J3" s="19">
        <f>IFERROR(MAX(,MIN(VLOOKUP(Отгрузка[[#This Row],[Госномер ТС]],АБС[[Госномер ТС]:[Объем]],5,),7+(LEFTB(VLOOKUP(Отгрузка[[#This Row],[Госномер ТС]],АБС[[Госномер ТС]:[Ось]],6,))="4"))-Отгрузка[[#This Row],[Количество]])*Отгрузка[[#This Row],[Доставка]],)</f>
        <v>0</v>
      </c>
      <c r="K3" s="22"/>
      <c r="L3" s="19">
        <f>Отгрузка[[#This Row],[ИТОГО]]+Отгрузка[[#This Row],[Порожний прогон]]+Отгрузка[[#This Row],[Простой]]</f>
        <v>23800</v>
      </c>
      <c r="M3" s="20"/>
    </row>
    <row r="4" spans="1:16" x14ac:dyDescent="0.2">
      <c r="A4" s="2">
        <v>43101</v>
      </c>
      <c r="C4" s="3" t="s">
        <v>18</v>
      </c>
      <c r="D4" s="32" t="s">
        <v>59</v>
      </c>
      <c r="E4" s="3" t="s">
        <v>9</v>
      </c>
      <c r="F4" s="34">
        <v>10</v>
      </c>
      <c r="G4" s="19">
        <f>SUMPRODUCT(Спецификация[Цена]*(Спецификация[Продукция]=Отгрузка[[#This Row],[Продукция]])*(Спецификация[Контрагент]=Отгрузка[[#This Row],[Контрагент]])*(Спецификация[Начало]&lt;=Отгрузка[[#This Row],[Дата]])*((Спецификация[Окончание]="")*99999+Спецификация[Окончание]&gt;=Отгрузка[[#This Row],[Дата]]))</f>
        <v>2900</v>
      </c>
      <c r="H4" s="33">
        <v>500</v>
      </c>
      <c r="I4" s="19">
        <f>Отгрузка[[#This Row],[Количество]]*Отгрузка[[#This Row],[Стоимость]]+Отгрузка[[#This Row],[Доставка]]*Отгрузка[[#This Row],[Количество]]</f>
        <v>34000</v>
      </c>
      <c r="J4" s="19">
        <f>IFERROR(MAX(,MIN(VLOOKUP(Отгрузка[[#This Row],[Госномер ТС]],АБС[[Госномер ТС]:[Объем]],5,),7+(LEFTB(VLOOKUP(Отгрузка[[#This Row],[Госномер ТС]],АБС[[Госномер ТС]:[Ось]],6,))="4"))-Отгрузка[[#This Row],[Количество]])*Отгрузка[[#This Row],[Доставка]],)</f>
        <v>0</v>
      </c>
      <c r="K4" s="22"/>
      <c r="L4" s="19">
        <f>Отгрузка[[#This Row],[ИТОГО]]+Отгрузка[[#This Row],[Порожний прогон]]+Отгрузка[[#This Row],[Простой]]</f>
        <v>34000</v>
      </c>
      <c r="M4" s="20"/>
    </row>
    <row r="5" spans="1:16" x14ac:dyDescent="0.2">
      <c r="A5" s="2">
        <v>43101</v>
      </c>
      <c r="C5" s="3" t="s">
        <v>18</v>
      </c>
      <c r="D5" s="32" t="s">
        <v>59</v>
      </c>
      <c r="E5" s="3" t="s">
        <v>9</v>
      </c>
      <c r="F5" s="34">
        <v>7</v>
      </c>
      <c r="G5" s="19">
        <f>SUMPRODUCT(Спецификация[Цена]*(Спецификация[Продукция]=Отгрузка[[#This Row],[Продукция]])*(Спецификация[Контрагент]=Отгрузка[[#This Row],[Контрагент]])*(Спецификация[Начало]&lt;=Отгрузка[[#This Row],[Дата]])*((Спецификация[Окончание]="")*99999+Спецификация[Окончание]&gt;=Отгрузка[[#This Row],[Дата]]))</f>
        <v>2900</v>
      </c>
      <c r="H5" s="33">
        <v>500</v>
      </c>
      <c r="I5" s="19">
        <f>Отгрузка[[#This Row],[Количество]]*Отгрузка[[#This Row],[Стоимость]]+Отгрузка[[#This Row],[Доставка]]*Отгрузка[[#This Row],[Количество]]</f>
        <v>23800</v>
      </c>
      <c r="J5" s="19">
        <f>IFERROR(MAX(,MIN(VLOOKUP(Отгрузка[[#This Row],[Госномер ТС]],АБС[[Госномер ТС]:[Объем]],5,),7+(LEFTB(VLOOKUP(Отгрузка[[#This Row],[Госномер ТС]],АБС[[Госномер ТС]:[Ось]],6,))="4"))-Отгрузка[[#This Row],[Количество]])*Отгрузка[[#This Row],[Доставка]],)</f>
        <v>0</v>
      </c>
      <c r="K5" s="22"/>
      <c r="L5" s="19">
        <f>Отгрузка[[#This Row],[ИТОГО]]+Отгрузка[[#This Row],[Порожний прогон]]+Отгрузка[[#This Row],[Простой]]</f>
        <v>23800</v>
      </c>
      <c r="M5" s="20"/>
    </row>
    <row r="6" spans="1:16" x14ac:dyDescent="0.2">
      <c r="A6" s="2">
        <v>43101</v>
      </c>
      <c r="C6" s="3" t="s">
        <v>18</v>
      </c>
      <c r="D6" s="32" t="s">
        <v>59</v>
      </c>
      <c r="E6" s="3" t="s">
        <v>9</v>
      </c>
      <c r="F6" s="34">
        <v>4</v>
      </c>
      <c r="G6" s="19">
        <f>SUMPRODUCT(Спецификация[Цена]*(Спецификация[Продукция]=Отгрузка[[#This Row],[Продукция]])*(Спецификация[Контрагент]=Отгрузка[[#This Row],[Контрагент]])*(Спецификация[Начало]&lt;=Отгрузка[[#This Row],[Дата]])*((Спецификация[Окончание]="")*99999+Спецификация[Окончание]&gt;=Отгрузка[[#This Row],[Дата]]))</f>
        <v>2900</v>
      </c>
      <c r="H6" s="33">
        <v>500</v>
      </c>
      <c r="I6" s="19">
        <f>Отгрузка[[#This Row],[Количество]]*Отгрузка[[#This Row],[Стоимость]]+Отгрузка[[#This Row],[Доставка]]*Отгрузка[[#This Row],[Количество]]</f>
        <v>13600</v>
      </c>
      <c r="J6" s="19">
        <f>IFERROR(MAX(,MIN(VLOOKUP(Отгрузка[[#This Row],[Госномер ТС]],АБС[[Госномер ТС]:[Объем]],5,),7+(LEFTB(VLOOKUP(Отгрузка[[#This Row],[Госномер ТС]],АБС[[Госномер ТС]:[Ось]],6,))="4"))-Отгрузка[[#This Row],[Количество]])*Отгрузка[[#This Row],[Доставка]],)</f>
        <v>1500</v>
      </c>
      <c r="K6" s="22"/>
      <c r="L6" s="19">
        <f>Отгрузка[[#This Row],[ИТОГО]]+Отгрузка[[#This Row],[Порожний прогон]]+Отгрузка[[#This Row],[Простой]]</f>
        <v>15100</v>
      </c>
      <c r="M6" s="20"/>
    </row>
    <row r="7" spans="1:16" x14ac:dyDescent="0.2">
      <c r="A7" s="2">
        <v>43101</v>
      </c>
      <c r="C7" s="3" t="s">
        <v>18</v>
      </c>
      <c r="D7" s="32" t="s">
        <v>63</v>
      </c>
      <c r="E7" s="3" t="s">
        <v>9</v>
      </c>
      <c r="F7" s="34">
        <v>10</v>
      </c>
      <c r="G7" s="37">
        <f>SUMPRODUCT(Спецификация[Цена]*(Спецификация[Продукция]=Отгрузка[[#This Row],[Продукция]])*(Спецификация[Контрагент]=Отгрузка[[#This Row],[Контрагент]])*(Спецификация[Начало]&lt;=Отгрузка[[#This Row],[Дата]])*((Спецификация[Окончание]="")*99999+Спецификация[Окончание]&gt;=Отгрузка[[#This Row],[Дата]]))</f>
        <v>2900</v>
      </c>
      <c r="H7" s="33">
        <v>500</v>
      </c>
      <c r="I7" s="37">
        <f>Отгрузка[[#This Row],[Количество]]*Отгрузка[[#This Row],[Стоимость]]+Отгрузка[[#This Row],[Доставка]]*Отгрузка[[#This Row],[Количество]]</f>
        <v>34000</v>
      </c>
      <c r="J7" s="37">
        <f>IFERROR(MAX(,MIN(VLOOKUP(Отгрузка[[#This Row],[Госномер ТС]],АБС[[Госномер ТС]:[Объем]],5,),7+(LEFTB(VLOOKUP(Отгрузка[[#This Row],[Госномер ТС]],АБС[[Госномер ТС]:[Ось]],6,))="4"))-Отгрузка[[#This Row],[Количество]])*Отгрузка[[#This Row],[Доставка]],)</f>
        <v>0</v>
      </c>
      <c r="K7" s="22"/>
      <c r="L7" s="37">
        <f>Отгрузка[[#This Row],[ИТОГО]]+Отгрузка[[#This Row],[Порожний прогон]]+Отгрузка[[#This Row],[Простой]]</f>
        <v>34000</v>
      </c>
      <c r="M7" s="20"/>
    </row>
    <row r="8" spans="1:16" x14ac:dyDescent="0.2">
      <c r="A8" s="2">
        <v>43101</v>
      </c>
      <c r="C8" s="3" t="s">
        <v>18</v>
      </c>
      <c r="D8" s="32" t="s">
        <v>63</v>
      </c>
      <c r="E8" s="3" t="s">
        <v>9</v>
      </c>
      <c r="F8" s="34">
        <v>7</v>
      </c>
      <c r="G8" s="37">
        <f>SUMPRODUCT(Спецификация[Цена]*(Спецификация[Продукция]=Отгрузка[[#This Row],[Продукция]])*(Спецификация[Контрагент]=Отгрузка[[#This Row],[Контрагент]])*(Спецификация[Начало]&lt;=Отгрузка[[#This Row],[Дата]])*((Спецификация[Окончание]="")*99999+Спецификация[Окончание]&gt;=Отгрузка[[#This Row],[Дата]]))</f>
        <v>2900</v>
      </c>
      <c r="H8" s="33">
        <v>500</v>
      </c>
      <c r="I8" s="37">
        <f>Отгрузка[[#This Row],[Количество]]*Отгрузка[[#This Row],[Стоимость]]+Отгрузка[[#This Row],[Доставка]]*Отгрузка[[#This Row],[Количество]]</f>
        <v>23800</v>
      </c>
      <c r="J8" s="44">
        <f>IFERROR(MAX(,MIN(VLOOKUP(Отгрузка[[#This Row],[Госномер ТС]],АБС[[Госномер ТС]:[Объем]],5,),7+(LEFTB(VLOOKUP(Отгрузка[[#This Row],[Госномер ТС]],АБС[[Госномер ТС]:[Ось]],6,))="4"))-Отгрузка[[#This Row],[Количество]])*Отгрузка[[#This Row],[Доставка]],)</f>
        <v>500</v>
      </c>
      <c r="K8" s="22"/>
      <c r="L8" s="37">
        <f>Отгрузка[[#This Row],[ИТОГО]]+Отгрузка[[#This Row],[Порожний прогон]]+Отгрузка[[#This Row],[Простой]]</f>
        <v>24300</v>
      </c>
      <c r="M8" s="20"/>
    </row>
    <row r="9" spans="1:16" x14ac:dyDescent="0.2">
      <c r="A9" s="2">
        <v>43101</v>
      </c>
      <c r="C9" s="3" t="s">
        <v>18</v>
      </c>
      <c r="D9" s="32" t="s">
        <v>63</v>
      </c>
      <c r="E9" s="3" t="s">
        <v>9</v>
      </c>
      <c r="F9" s="34">
        <v>8</v>
      </c>
      <c r="G9" s="37">
        <f>SUMPRODUCT(Спецификация[Цена]*(Спецификация[Продукция]=Отгрузка[[#This Row],[Продукция]])*(Спецификация[Контрагент]=Отгрузка[[#This Row],[Контрагент]])*(Спецификация[Начало]&lt;=Отгрузка[[#This Row],[Дата]])*((Спецификация[Окончание]="")*99999+Спецификация[Окончание]&gt;=Отгрузка[[#This Row],[Дата]]))</f>
        <v>2900</v>
      </c>
      <c r="H9" s="33">
        <v>500</v>
      </c>
      <c r="I9" s="37">
        <f>Отгрузка[[#This Row],[Количество]]*Отгрузка[[#This Row],[Стоимость]]+Отгрузка[[#This Row],[Доставка]]*Отгрузка[[#This Row],[Количество]]</f>
        <v>27200</v>
      </c>
      <c r="J9" s="44">
        <f>IFERROR(MAX(,MIN(VLOOKUP(Отгрузка[[#This Row],[Госномер ТС]],АБС[[Госномер ТС]:[Объем]],5,),7+(LEFTB(VLOOKUP(Отгрузка[[#This Row],[Госномер ТС]],АБС[[Госномер ТС]:[Ось]],6,))="4"))-Отгрузка[[#This Row],[Количество]])*Отгрузка[[#This Row],[Доставка]],)</f>
        <v>0</v>
      </c>
      <c r="K9" s="22"/>
      <c r="L9" s="37">
        <f>Отгрузка[[#This Row],[ИТОГО]]+Отгрузка[[#This Row],[Порожний прогон]]+Отгрузка[[#This Row],[Простой]]</f>
        <v>27200</v>
      </c>
      <c r="M9" s="20"/>
    </row>
    <row r="10" spans="1:16" x14ac:dyDescent="0.2">
      <c r="A10" s="2">
        <v>43101</v>
      </c>
      <c r="C10" s="3"/>
      <c r="D10" s="32"/>
      <c r="E10" s="3"/>
      <c r="F10" s="34"/>
      <c r="G10" s="37">
        <f>SUMPRODUCT(Спецификация[Цена]*(Спецификация[Продукция]=Отгрузка[[#This Row],[Продукция]])*(Спецификация[Контрагент]=Отгрузка[[#This Row],[Контрагент]])*(Спецификация[Начало]&lt;=Отгрузка[[#This Row],[Дата]])*((Спецификация[Окончание]="")*99999+Спецификация[Окончание]&gt;=Отгрузка[[#This Row],[Дата]]))</f>
        <v>0</v>
      </c>
      <c r="H10" s="33"/>
      <c r="I10" s="37">
        <f>Отгрузка[[#This Row],[Количество]]*Отгрузка[[#This Row],[Стоимость]]+Отгрузка[[#This Row],[Доставка]]*Отгрузка[[#This Row],[Количество]]</f>
        <v>0</v>
      </c>
      <c r="J10" s="37">
        <f>IFERROR(MAX(,MIN(VLOOKUP(Отгрузка[[#This Row],[Госномер ТС]],АБС[[Госномер ТС]:[Объем]],5,),7+(LEFTB(VLOOKUP(Отгрузка[[#This Row],[Госномер ТС]],АБС[[Госномер ТС]:[Ось]],6,))="4"))-Отгрузка[[#This Row],[Количество]])*Отгрузка[[#This Row],[Доставка]],)</f>
        <v>0</v>
      </c>
      <c r="K10" s="22"/>
      <c r="L10" s="37">
        <f>Отгрузка[[#This Row],[ИТОГО]]+Отгрузка[[#This Row],[Порожний прогон]]+Отгрузка[[#This Row],[Простой]]</f>
        <v>0</v>
      </c>
      <c r="M10" s="20"/>
    </row>
    <row r="11" spans="1:16" x14ac:dyDescent="0.2">
      <c r="A11" s="2">
        <v>43101</v>
      </c>
      <c r="C11" s="3"/>
      <c r="D11" s="32"/>
      <c r="E11" s="3"/>
      <c r="F11" s="34"/>
      <c r="G11" s="37">
        <f>SUMPRODUCT(Спецификация[Цена]*(Спецификация[Продукция]=Отгрузка[[#This Row],[Продукция]])*(Спецификация[Контрагент]=Отгрузка[[#This Row],[Контрагент]])*(Спецификация[Начало]&lt;=Отгрузка[[#This Row],[Дата]])*((Спецификация[Окончание]="")*99999+Спецификация[Окончание]&gt;=Отгрузка[[#This Row],[Дата]]))</f>
        <v>0</v>
      </c>
      <c r="H11" s="33"/>
      <c r="I11" s="37">
        <f>Отгрузка[[#This Row],[Количество]]*Отгрузка[[#This Row],[Стоимость]]+Отгрузка[[#This Row],[Доставка]]*Отгрузка[[#This Row],[Количество]]</f>
        <v>0</v>
      </c>
      <c r="J11" s="37">
        <f>IFERROR(MAX(,MIN(VLOOKUP(Отгрузка[[#This Row],[Госномер ТС]],АБС[[Госномер ТС]:[Объем]],5,),7+(LEFTB(VLOOKUP(Отгрузка[[#This Row],[Госномер ТС]],АБС[[Госномер ТС]:[Ось]],6,))="4"))-Отгрузка[[#This Row],[Количество]])*Отгрузка[[#This Row],[Доставка]],)</f>
        <v>0</v>
      </c>
      <c r="K11" s="22"/>
      <c r="L11" s="37">
        <f>Отгрузка[[#This Row],[ИТОГО]]+Отгрузка[[#This Row],[Порожний прогон]]+Отгрузка[[#This Row],[Простой]]</f>
        <v>0</v>
      </c>
      <c r="M11" s="20"/>
    </row>
    <row r="12" spans="1:16" x14ac:dyDescent="0.2">
      <c r="C12" s="3"/>
      <c r="D12" s="32"/>
      <c r="E12" s="3"/>
      <c r="F12" s="34"/>
      <c r="G12" s="37">
        <f>SUMPRODUCT(Спецификация[Цена]*(Спецификация[Продукция]=Отгрузка[[#This Row],[Продукция]])*(Спецификация[Контрагент]=Отгрузка[[#This Row],[Контрагент]])*(Спецификация[Начало]&lt;=Отгрузка[[#This Row],[Дата]])*((Спецификация[Окончание]="")*99999+Спецификация[Окончание]&gt;=Отгрузка[[#This Row],[Дата]]))</f>
        <v>0</v>
      </c>
      <c r="H12" s="33"/>
      <c r="I12" s="37">
        <f>Отгрузка[[#This Row],[Количество]]*Отгрузка[[#This Row],[Стоимость]]+Отгрузка[[#This Row],[Доставка]]*Отгрузка[[#This Row],[Количество]]</f>
        <v>0</v>
      </c>
      <c r="J12" s="37">
        <f>IFERROR(MAX(,MIN(VLOOKUP(Отгрузка[[#This Row],[Госномер ТС]],АБС[[Госномер ТС]:[Объем]],5,),7+(LEFTB(VLOOKUP(Отгрузка[[#This Row],[Госномер ТС]],АБС[[Госномер ТС]:[Ось]],6,))="4"))-Отгрузка[[#This Row],[Количество]])*Отгрузка[[#This Row],[Доставка]],)</f>
        <v>0</v>
      </c>
      <c r="K12" s="22"/>
      <c r="L12" s="37">
        <f>Отгрузка[[#This Row],[ИТОГО]]+Отгрузка[[#This Row],[Порожний прогон]]+Отгрузка[[#This Row],[Простой]]</f>
        <v>0</v>
      </c>
      <c r="M12" s="20"/>
    </row>
    <row r="13" spans="1:16" x14ac:dyDescent="0.2">
      <c r="C13" s="3"/>
      <c r="D13" s="32"/>
      <c r="E13" s="3"/>
      <c r="F13" s="34"/>
      <c r="G13" s="37">
        <f>SUMPRODUCT(Спецификация[Цена]*(Спецификация[Продукция]=Отгрузка[[#This Row],[Продукция]])*(Спецификация[Контрагент]=Отгрузка[[#This Row],[Контрагент]])*(Спецификация[Начало]&lt;=Отгрузка[[#This Row],[Дата]])*((Спецификация[Окончание]="")*99999+Спецификация[Окончание]&gt;=Отгрузка[[#This Row],[Дата]]))</f>
        <v>0</v>
      </c>
      <c r="H13" s="33"/>
      <c r="I13" s="37">
        <f>Отгрузка[[#This Row],[Количество]]*Отгрузка[[#This Row],[Стоимость]]+Отгрузка[[#This Row],[Доставка]]*Отгрузка[[#This Row],[Количество]]</f>
        <v>0</v>
      </c>
      <c r="J13" s="37">
        <f>IFERROR(MAX(,MIN(VLOOKUP(Отгрузка[[#This Row],[Госномер ТС]],АБС[[Госномер ТС]:[Объем]],5,),7+(LEFTB(VLOOKUP(Отгрузка[[#This Row],[Госномер ТС]],АБС[[Госномер ТС]:[Ось]],6,))="4"))-Отгрузка[[#This Row],[Количество]])*Отгрузка[[#This Row],[Доставка]],)</f>
        <v>0</v>
      </c>
      <c r="K13" s="22"/>
      <c r="L13" s="37">
        <f>Отгрузка[[#This Row],[ИТОГО]]+Отгрузка[[#This Row],[Порожний прогон]]+Отгрузка[[#This Row],[Простой]]</f>
        <v>0</v>
      </c>
      <c r="M13" s="20"/>
    </row>
    <row r="14" spans="1:16" x14ac:dyDescent="0.2">
      <c r="A14" s="8"/>
      <c r="B14" s="8"/>
      <c r="C14" s="7"/>
      <c r="D14" s="38"/>
      <c r="E14" s="7"/>
      <c r="F14" s="39"/>
      <c r="G14" s="40">
        <f>SUMPRODUCT(Спецификация[Цена]*(Спецификация[Продукция]=Отгрузка[[#This Row],[Продукция]])*(Спецификация[Контрагент]=Отгрузка[[#This Row],[Контрагент]])*(Спецификация[Начало]&lt;=Отгрузка[[#This Row],[Дата]])*((Спецификация[Окончание]="")*99999+Спецификация[Окончание]&gt;=Отгрузка[[#This Row],[Дата]]))</f>
        <v>0</v>
      </c>
      <c r="H14" s="41"/>
      <c r="I14" s="40">
        <f>Отгрузка[[#This Row],[Количество]]*Отгрузка[[#This Row],[Стоимость]]+Отгрузка[[#This Row],[Доставка]]*Отгрузка[[#This Row],[Количество]]</f>
        <v>0</v>
      </c>
      <c r="J14" s="40">
        <f>IFERROR(MAX(,MIN(VLOOKUP(Отгрузка[[#This Row],[Госномер ТС]],АБС[[Госномер ТС]:[Объем]],5,),7+(LEFTB(VLOOKUP(Отгрузка[[#This Row],[Госномер ТС]],АБС[[Госномер ТС]:[Ось]],6,))="4"))-Отгрузка[[#This Row],[Количество]])*Отгрузка[[#This Row],[Доставка]],)</f>
        <v>0</v>
      </c>
      <c r="K14" s="42"/>
      <c r="L14" s="40">
        <f>Отгрузка[[#This Row],[ИТОГО]]+Отгрузка[[#This Row],[Порожний прогон]]+Отгрузка[[#This Row],[Простой]]</f>
        <v>0</v>
      </c>
      <c r="M14" s="43"/>
      <c r="N14" s="8"/>
    </row>
  </sheetData>
  <dataValidations count="4">
    <dataValidation type="list" allowBlank="1" showInputMessage="1" showErrorMessage="1" prompt="Выбор поставщика" sqref="M2:M14">
      <formula1>INDIRECT("АБС[Поставщик]")</formula1>
    </dataValidation>
    <dataValidation type="list" allowBlank="1" showInputMessage="1" showErrorMessage="1" prompt="Выберите из списка" sqref="C2:C14">
      <formula1>INDIRECT("Контрагент[Контрагент]")</formula1>
    </dataValidation>
    <dataValidation type="list" allowBlank="1" showInputMessage="1" error="Нужно дополнить спецификацию" prompt="Согласно подписаной спецификации" sqref="E2:E14">
      <formula1>Специф</formula1>
    </dataValidation>
    <dataValidation type="list" allowBlank="1" showInputMessage="1" showErrorMessage="1" sqref="D2:D14">
      <formula1>INDIRECT("АБС[Госномер ТС]")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I21"/>
  <sheetViews>
    <sheetView workbookViewId="0">
      <selection activeCell="E22" sqref="E22"/>
    </sheetView>
  </sheetViews>
  <sheetFormatPr defaultRowHeight="12.75" x14ac:dyDescent="0.2"/>
  <cols>
    <col min="1" max="1" width="10" style="1" bestFit="1" customWidth="1"/>
    <col min="2" max="3" width="12.7109375" style="1" customWidth="1"/>
    <col min="4" max="4" width="16.42578125" style="1" bestFit="1" customWidth="1"/>
    <col min="5" max="5" width="30.7109375" style="1" customWidth="1"/>
    <col min="6" max="6" width="10.7109375" style="1" bestFit="1" customWidth="1"/>
    <col min="7" max="7" width="10.140625" style="1" customWidth="1"/>
    <col min="8" max="8" width="18" style="1" customWidth="1"/>
    <col min="9" max="9" width="18.28515625" style="1" customWidth="1"/>
    <col min="10" max="16384" width="9.140625" style="1"/>
  </cols>
  <sheetData>
    <row r="1" spans="1:9" ht="55.5" customHeight="1" x14ac:dyDescent="0.2">
      <c r="A1" s="1" t="s">
        <v>101</v>
      </c>
      <c r="B1" s="1" t="s">
        <v>10</v>
      </c>
      <c r="C1" s="1" t="s">
        <v>11</v>
      </c>
      <c r="D1" s="1" t="s">
        <v>13</v>
      </c>
      <c r="E1" s="1" t="s">
        <v>80</v>
      </c>
      <c r="F1" s="1" t="s">
        <v>102</v>
      </c>
      <c r="G1" s="1" t="s">
        <v>104</v>
      </c>
      <c r="H1" s="1" t="s">
        <v>103</v>
      </c>
      <c r="I1" s="11" t="s">
        <v>116</v>
      </c>
    </row>
    <row r="2" spans="1:9" ht="15" x14ac:dyDescent="0.2">
      <c r="A2" s="12">
        <f>IF(Спецификация[[#This Row],[Начало]]="","",(SUMPRODUCT(1/COUNTIF($A$1:A1,$A$1:A1))))</f>
        <v>1</v>
      </c>
      <c r="B2" s="2">
        <v>43101</v>
      </c>
      <c r="C2" s="2">
        <v>43161</v>
      </c>
      <c r="D2" s="1" t="s">
        <v>18</v>
      </c>
      <c r="E2" s="14" t="s">
        <v>9</v>
      </c>
      <c r="F2" s="16">
        <v>2900</v>
      </c>
    </row>
    <row r="3" spans="1:9" ht="15" x14ac:dyDescent="0.2">
      <c r="A3" s="12">
        <f>IF(Спецификация[[#This Row],[Начало]]="","",(SUMPRODUCT(1/COUNTIF($A$1:A2,$A$1:A2))))</f>
        <v>2</v>
      </c>
      <c r="B3" s="2">
        <v>43162</v>
      </c>
      <c r="C3" s="2">
        <v>43348</v>
      </c>
      <c r="D3" s="1" t="s">
        <v>18</v>
      </c>
      <c r="E3" s="15" t="s">
        <v>9</v>
      </c>
      <c r="F3" s="16">
        <v>3200</v>
      </c>
    </row>
    <row r="4" spans="1:9" ht="15" x14ac:dyDescent="0.2">
      <c r="A4" s="12">
        <f>IF(Спецификация[[#This Row],[Начало]]="","",(SUMPRODUCT(1/COUNTIF($A$1:A3,$A$1:A3))))</f>
        <v>3</v>
      </c>
      <c r="B4" s="2">
        <v>43101</v>
      </c>
      <c r="D4" s="1" t="s">
        <v>18</v>
      </c>
      <c r="E4" s="15" t="s">
        <v>105</v>
      </c>
      <c r="F4" s="16">
        <v>3000</v>
      </c>
    </row>
    <row r="5" spans="1:9" ht="15" x14ac:dyDescent="0.2">
      <c r="A5" s="12">
        <f>IF(Спецификация[[#This Row],[Начало]]="","",(SUMPRODUCT(1/COUNTIF($A$1:A4,$A$1:A4))))</f>
        <v>4</v>
      </c>
      <c r="B5" s="2">
        <v>43101</v>
      </c>
      <c r="D5" s="1" t="s">
        <v>18</v>
      </c>
      <c r="E5" s="15" t="s">
        <v>106</v>
      </c>
      <c r="F5" s="16">
        <v>3000</v>
      </c>
    </row>
    <row r="6" spans="1:9" ht="15" x14ac:dyDescent="0.2">
      <c r="A6" s="12">
        <f>IF(Спецификация[[#This Row],[Начало]]="","",(SUMPRODUCT(1/COUNTIF($A$1:A5,$A$1:A5))))</f>
        <v>5</v>
      </c>
      <c r="B6" s="2">
        <v>43101</v>
      </c>
      <c r="D6" s="1" t="s">
        <v>18</v>
      </c>
      <c r="E6" s="15" t="s">
        <v>107</v>
      </c>
      <c r="F6" s="16">
        <v>3150</v>
      </c>
    </row>
    <row r="7" spans="1:9" ht="15" x14ac:dyDescent="0.2">
      <c r="A7" s="12">
        <f>IF(Спецификация[[#This Row],[Начало]]="","",(SUMPRODUCT(1/COUNTIF($A$1:A6,$A$1:A6))))</f>
        <v>6</v>
      </c>
      <c r="B7" s="2">
        <v>43101</v>
      </c>
      <c r="D7" s="1" t="s">
        <v>18</v>
      </c>
      <c r="E7" s="15" t="s">
        <v>107</v>
      </c>
      <c r="F7" s="16">
        <v>3150</v>
      </c>
    </row>
    <row r="8" spans="1:9" ht="15" x14ac:dyDescent="0.2">
      <c r="A8" s="12">
        <f>IF(Спецификация[[#This Row],[Начало]]="","",(SUMPRODUCT(1/COUNTIF($A$1:A7,$A$1:A7))))</f>
        <v>7</v>
      </c>
      <c r="B8" s="2">
        <v>43101</v>
      </c>
      <c r="D8" s="1" t="s">
        <v>18</v>
      </c>
      <c r="E8" s="15" t="s">
        <v>108</v>
      </c>
      <c r="F8" s="16">
        <v>3300</v>
      </c>
    </row>
    <row r="9" spans="1:9" ht="15" x14ac:dyDescent="0.2">
      <c r="A9" s="12">
        <f>IF(Спецификация[[#This Row],[Начало]]="","",(SUMPRODUCT(1/COUNTIF($A$1:A8,$A$1:A8))))</f>
        <v>8</v>
      </c>
      <c r="B9" s="2">
        <v>43101</v>
      </c>
      <c r="D9" s="1" t="s">
        <v>18</v>
      </c>
      <c r="E9" s="15" t="s">
        <v>109</v>
      </c>
      <c r="F9" s="16">
        <v>3300</v>
      </c>
    </row>
    <row r="10" spans="1:9" ht="15" x14ac:dyDescent="0.2">
      <c r="A10" s="12">
        <f>IF(Спецификация[[#This Row],[Начало]]="","",(SUMPRODUCT(1/COUNTIF($A$1:A9,$A$1:A9))))</f>
        <v>9</v>
      </c>
      <c r="B10" s="2">
        <v>43101</v>
      </c>
      <c r="D10" s="1" t="s">
        <v>18</v>
      </c>
      <c r="E10" s="15" t="s">
        <v>110</v>
      </c>
      <c r="F10" s="16">
        <v>3400</v>
      </c>
    </row>
    <row r="11" spans="1:9" ht="15" x14ac:dyDescent="0.2">
      <c r="A11" s="12">
        <f>IF(Спецификация[[#This Row],[Начало]]="","",(SUMPRODUCT(1/COUNTIF($A$1:A10,$A$1:A10))))</f>
        <v>10</v>
      </c>
      <c r="B11" s="2">
        <v>43101</v>
      </c>
      <c r="D11" s="1" t="s">
        <v>18</v>
      </c>
      <c r="E11" s="15" t="s">
        <v>111</v>
      </c>
      <c r="F11" s="16">
        <v>3400</v>
      </c>
    </row>
    <row r="12" spans="1:9" ht="15" x14ac:dyDescent="0.2">
      <c r="A12" s="12">
        <f>IF(Спецификация[[#This Row],[Начало]]="","",(SUMPRODUCT(1/COUNTIF($A$1:A11,$A$1:A11))))</f>
        <v>11</v>
      </c>
      <c r="B12" s="2">
        <v>43101</v>
      </c>
      <c r="D12" s="1" t="s">
        <v>18</v>
      </c>
      <c r="E12" s="15" t="s">
        <v>112</v>
      </c>
      <c r="F12" s="16">
        <v>3450</v>
      </c>
    </row>
    <row r="13" spans="1:9" ht="15" x14ac:dyDescent="0.2">
      <c r="A13" s="12">
        <f>IF(Спецификация[[#This Row],[Начало]]="","",(SUMPRODUCT(1/COUNTIF($A$1:A12,$A$1:A12))))</f>
        <v>12</v>
      </c>
      <c r="B13" s="2">
        <v>43101</v>
      </c>
      <c r="D13" s="1" t="s">
        <v>18</v>
      </c>
      <c r="E13" s="15" t="s">
        <v>113</v>
      </c>
      <c r="F13" s="16">
        <v>3450</v>
      </c>
    </row>
    <row r="14" spans="1:9" ht="15" x14ac:dyDescent="0.2">
      <c r="A14" s="12">
        <f>IF(Спецификация[[#This Row],[Начало]]="","",(SUMPRODUCT(1/COUNTIF($A$1:A13,$A$1:A13))))</f>
        <v>13</v>
      </c>
      <c r="B14" s="2">
        <v>43101</v>
      </c>
      <c r="D14" s="1" t="s">
        <v>18</v>
      </c>
      <c r="E14" s="15" t="s">
        <v>114</v>
      </c>
      <c r="F14" s="16">
        <v>3650</v>
      </c>
    </row>
    <row r="15" spans="1:9" ht="15" x14ac:dyDescent="0.2">
      <c r="A15" s="12">
        <f>IF(Спецификация[[#This Row],[Начало]]="","",(SUMPRODUCT(1/COUNTIF($A$1:A14,$A$1:A14))))</f>
        <v>14</v>
      </c>
      <c r="B15" s="2">
        <v>43101</v>
      </c>
      <c r="D15" s="1" t="s">
        <v>18</v>
      </c>
      <c r="E15" s="15" t="s">
        <v>115</v>
      </c>
      <c r="F15" s="16">
        <v>3650</v>
      </c>
    </row>
    <row r="16" spans="1:9" x14ac:dyDescent="0.2">
      <c r="A16" s="12" t="str">
        <f>IF(Спецификация[[#This Row],[Начало]]="","",(SUMPRODUCT(1/COUNTIF($A$1:A15,$A$1:A15))))</f>
        <v/>
      </c>
      <c r="B16" s="2"/>
      <c r="E16" s="7"/>
      <c r="F16" s="16"/>
    </row>
    <row r="17" spans="1:8" x14ac:dyDescent="0.2">
      <c r="A17" s="12" t="str">
        <f>IF(Спецификация[[#This Row],[Начало]]="","",(SUMPRODUCT(1/COUNTIF($A$1:A16,$A$1:A16))))</f>
        <v/>
      </c>
      <c r="B17" s="2"/>
      <c r="E17" s="3"/>
      <c r="F17" s="16"/>
    </row>
    <row r="18" spans="1:8" x14ac:dyDescent="0.2">
      <c r="A18" s="13" t="str">
        <f>IF(Спецификация[[#This Row],[Начало]]="","",(SUMPRODUCT(1/COUNTIF($A$1:A17,$A$1:A17))))</f>
        <v/>
      </c>
      <c r="B18" s="8"/>
      <c r="C18" s="8"/>
      <c r="D18" s="8"/>
      <c r="E18" s="8"/>
      <c r="F18" s="17"/>
      <c r="G18" s="8"/>
      <c r="H18" s="8"/>
    </row>
    <row r="19" spans="1:8" x14ac:dyDescent="0.2">
      <c r="A19" s="12" t="str">
        <f>IF(Спецификация[[#This Row],[Начало]]="","",(SUMPRODUCT(1/COUNTIF($A$1:A18,$A$1:A18))))</f>
        <v/>
      </c>
      <c r="F19" s="16"/>
    </row>
    <row r="20" spans="1:8" x14ac:dyDescent="0.2">
      <c r="A20" s="12" t="str">
        <f>IF(Спецификация[[#This Row],[Начало]]="","",(SUMPRODUCT(1/COUNTIF($A$1:A19,$A$1:A19))))</f>
        <v/>
      </c>
      <c r="F20" s="16"/>
    </row>
    <row r="21" spans="1:8" x14ac:dyDescent="0.2">
      <c r="A21" s="13" t="str">
        <f>IF(Спецификация[[#This Row],[Начало]]="","",(SUMPRODUCT(1/COUNTIF($A$1:A20,$A$1:A20))))</f>
        <v/>
      </c>
      <c r="B21" s="8"/>
      <c r="C21" s="8"/>
      <c r="D21" s="8"/>
      <c r="E21" s="8"/>
      <c r="F21" s="17"/>
      <c r="G21" s="8"/>
      <c r="H21" s="8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P6"/>
  <sheetViews>
    <sheetView zoomScale="70" zoomScaleNormal="70" workbookViewId="0">
      <selection activeCell="J30" sqref="J30"/>
    </sheetView>
  </sheetViews>
  <sheetFormatPr defaultRowHeight="12.75" x14ac:dyDescent="0.2"/>
  <cols>
    <col min="1" max="1" width="14.28515625" style="1" customWidth="1"/>
    <col min="2" max="2" width="17.42578125" style="1" bestFit="1" customWidth="1"/>
    <col min="3" max="3" width="29.28515625" style="1" bestFit="1" customWidth="1"/>
    <col min="4" max="6" width="15.140625" style="1" customWidth="1"/>
    <col min="7" max="7" width="18.7109375" style="23" customWidth="1"/>
    <col min="8" max="8" width="16.5703125" style="23" customWidth="1"/>
    <col min="9" max="9" width="19.28515625" style="23" bestFit="1" customWidth="1"/>
    <col min="10" max="13" width="18.7109375" style="23" customWidth="1"/>
    <col min="14" max="16" width="18.7109375" style="1" customWidth="1"/>
    <col min="17" max="16384" width="9.140625" style="1"/>
  </cols>
  <sheetData>
    <row r="1" spans="1:16" ht="69" customHeight="1" x14ac:dyDescent="0.2">
      <c r="A1" s="1" t="s">
        <v>78</v>
      </c>
      <c r="B1" s="1" t="s">
        <v>22</v>
      </c>
      <c r="C1" s="1" t="s">
        <v>80</v>
      </c>
      <c r="D1" s="1" t="s">
        <v>81</v>
      </c>
      <c r="E1" s="1" t="s">
        <v>122</v>
      </c>
      <c r="F1" s="1" t="s">
        <v>121</v>
      </c>
      <c r="G1" s="20" t="s">
        <v>0</v>
      </c>
      <c r="H1" s="29" t="s">
        <v>1</v>
      </c>
      <c r="I1" s="29" t="s">
        <v>2</v>
      </c>
      <c r="J1" s="20" t="s">
        <v>3</v>
      </c>
      <c r="K1" s="20" t="s">
        <v>4</v>
      </c>
      <c r="L1" s="20" t="s">
        <v>5</v>
      </c>
      <c r="M1" s="20" t="s">
        <v>12</v>
      </c>
      <c r="N1" s="1" t="s">
        <v>6</v>
      </c>
      <c r="O1" s="1" t="s">
        <v>7</v>
      </c>
      <c r="P1" s="1" t="s">
        <v>8</v>
      </c>
    </row>
    <row r="2" spans="1:16" x14ac:dyDescent="0.2">
      <c r="A2" s="2">
        <v>43162</v>
      </c>
      <c r="B2" s="1" t="s">
        <v>44</v>
      </c>
      <c r="C2" s="3" t="s">
        <v>9</v>
      </c>
      <c r="D2" s="6">
        <v>3</v>
      </c>
      <c r="E2" s="30"/>
      <c r="F2" s="30"/>
      <c r="G2" s="19"/>
      <c r="H2" s="19"/>
      <c r="I2" s="22"/>
      <c r="J2" s="22"/>
      <c r="K2" s="19"/>
      <c r="L2" s="21"/>
      <c r="M2" s="21"/>
      <c r="N2" s="5"/>
      <c r="O2" s="31"/>
      <c r="P2" s="5"/>
    </row>
    <row r="3" spans="1:16" x14ac:dyDescent="0.2">
      <c r="A3" s="2">
        <v>43101</v>
      </c>
      <c r="B3" s="1" t="s">
        <v>38</v>
      </c>
      <c r="C3" s="3" t="s">
        <v>9</v>
      </c>
      <c r="D3" s="6">
        <v>2</v>
      </c>
      <c r="E3" s="30"/>
      <c r="F3" s="30"/>
      <c r="G3" s="19"/>
      <c r="H3" s="19"/>
      <c r="I3" s="22"/>
      <c r="J3" s="22"/>
      <c r="K3" s="19"/>
      <c r="L3" s="21"/>
      <c r="M3" s="21"/>
      <c r="N3" s="5"/>
      <c r="O3" s="5"/>
      <c r="P3" s="5"/>
    </row>
    <row r="4" spans="1:16" x14ac:dyDescent="0.2">
      <c r="C4" s="3"/>
      <c r="D4" s="6"/>
      <c r="E4" s="30"/>
      <c r="F4" s="30"/>
      <c r="G4" s="19"/>
      <c r="H4" s="19"/>
      <c r="I4" s="22"/>
      <c r="J4" s="22"/>
      <c r="K4" s="19"/>
      <c r="L4" s="21"/>
      <c r="M4" s="21"/>
      <c r="N4" s="5"/>
      <c r="O4" s="5"/>
      <c r="P4" s="5"/>
    </row>
    <row r="5" spans="1:16" x14ac:dyDescent="0.2">
      <c r="C5" s="3"/>
      <c r="D5" s="6"/>
      <c r="E5" s="30"/>
      <c r="F5" s="30"/>
      <c r="G5" s="19"/>
      <c r="H5" s="19"/>
      <c r="I5" s="22"/>
      <c r="J5" s="22"/>
      <c r="K5" s="19"/>
      <c r="L5" s="21"/>
      <c r="M5" s="21"/>
      <c r="N5" s="5"/>
      <c r="O5" s="5"/>
      <c r="P5" s="5"/>
    </row>
    <row r="6" spans="1:16" x14ac:dyDescent="0.2">
      <c r="C6" s="3"/>
      <c r="D6" s="6"/>
      <c r="E6" s="30"/>
      <c r="F6" s="30"/>
      <c r="G6" s="19"/>
      <c r="H6" s="19"/>
      <c r="I6" s="22"/>
      <c r="J6" s="22"/>
      <c r="K6" s="19"/>
      <c r="L6" s="21"/>
      <c r="M6" s="21"/>
      <c r="N6" s="5"/>
      <c r="O6" s="5"/>
      <c r="P6" s="5"/>
    </row>
  </sheetData>
  <dataValidations count="2">
    <dataValidation type="list" allowBlank="1" showInputMessage="1" showErrorMessage="1" sqref="B2:B6">
      <formula1>INDIRECT("АБС[Госномер ТС]")</formula1>
    </dataValidation>
    <dataValidation type="list" allowBlank="1" showInputMessage="1" error="Нужно дополнить спецификацию" prompt="Согласно подписаной спецификации" sqref="C2:C6">
      <formula1>Специф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Y7"/>
  <sheetViews>
    <sheetView zoomScale="90" zoomScaleNormal="90" workbookViewId="0">
      <selection activeCell="I24" sqref="I24"/>
    </sheetView>
  </sheetViews>
  <sheetFormatPr defaultRowHeight="12.75" x14ac:dyDescent="0.2"/>
  <cols>
    <col min="1" max="2" width="13.7109375" style="1" customWidth="1"/>
    <col min="3" max="3" width="23.42578125" style="1" customWidth="1"/>
    <col min="4" max="4" width="13.85546875" style="1" bestFit="1" customWidth="1"/>
    <col min="5" max="6" width="18.7109375" style="1" customWidth="1"/>
    <col min="7" max="9" width="13.7109375" style="1" customWidth="1"/>
    <col min="10" max="13" width="11.7109375" style="1" customWidth="1"/>
    <col min="14" max="14" width="21.42578125" style="1" bestFit="1" customWidth="1"/>
    <col min="15" max="16384" width="9.140625" style="1"/>
  </cols>
  <sheetData>
    <row r="1" spans="1:25" ht="48.75" customHeight="1" x14ac:dyDescent="0.2">
      <c r="A1" s="1" t="s">
        <v>10</v>
      </c>
      <c r="B1" s="1" t="s">
        <v>11</v>
      </c>
      <c r="C1" s="1" t="s">
        <v>80</v>
      </c>
      <c r="D1" s="1" t="s">
        <v>0</v>
      </c>
      <c r="E1" s="11" t="s">
        <v>1</v>
      </c>
      <c r="F1" s="11" t="s">
        <v>2</v>
      </c>
      <c r="G1" s="1" t="s">
        <v>3</v>
      </c>
      <c r="H1" s="1" t="s">
        <v>4</v>
      </c>
      <c r="I1" s="1" t="s">
        <v>5</v>
      </c>
      <c r="J1" s="1" t="s">
        <v>12</v>
      </c>
      <c r="K1" s="1" t="s">
        <v>6</v>
      </c>
      <c r="L1" s="1" t="s">
        <v>7</v>
      </c>
      <c r="M1" s="1" t="s">
        <v>8</v>
      </c>
      <c r="N1" s="1" t="s">
        <v>99</v>
      </c>
      <c r="Y1" s="1" t="s">
        <v>100</v>
      </c>
    </row>
    <row r="2" spans="1:25" x14ac:dyDescent="0.2">
      <c r="A2" s="2">
        <v>43101</v>
      </c>
      <c r="B2" s="2">
        <v>43161</v>
      </c>
      <c r="C2" s="3" t="s">
        <v>124</v>
      </c>
      <c r="D2" s="5">
        <v>160</v>
      </c>
      <c r="E2" s="5">
        <v>980</v>
      </c>
      <c r="F2" s="5"/>
      <c r="G2" s="5"/>
      <c r="H2" s="5">
        <v>935</v>
      </c>
      <c r="I2" s="5"/>
      <c r="J2" s="5">
        <v>175</v>
      </c>
      <c r="K2" s="5">
        <v>2.21</v>
      </c>
      <c r="L2" s="5"/>
      <c r="M2" s="5"/>
      <c r="N2" s="16">
        <f>(Списание[[#This Row],[Цемент]]/1000*(SUMPRODUCT(Цены_инертные[Цемент]*(Цены_инертные[Начало]&lt;=Списание[[#This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Row],[Песок строительный]]/1000*(SUMPRODUCT(Цены_инертные[Песок строительный]*(Цены_инертные[Начало]&lt;=Списание[[#This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Row],[Песок растворный]]/1000*(SUMPRODUCT(Цены_инертные[Песок растворный]*(Цены_инертные[Начало]&lt;=Списание[[#This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Row],[Гранит]]/1000*(SUMPRODUCT(Цены_инертные[Гранит]*(Цены_инертные[Начало]&lt;=Списание[[#This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Row],[Гравий]]/1000*(SUMPRODUCT(Цены_инертные[Гравий]*(Цены_инертные[Начало]&lt;=Списание[[#This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Row],[Вторичка]]/1000*(SUMPRODUCT(Цены_инертные[Вторичка]*(Цены_инертные[Начало]&lt;=Списание[[#This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Row],[Вода]]/1000*(SUMPRODUCT(Цены_инертные[Вода]*(Цены_инертные[Начало]&lt;=Списание[[#This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Row],[СП-3]]*(SUMPRODUCT(Цены_инертные[СП-3]*(Цены_инертные[Начало]&lt;=Списание[[#This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Row],[Мурапор]]*(SUMPRODUCT(Цены_инертные[Мурапор]*(Цены_инертные[Начало]&lt;=Списание[[#This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Row],[Криопласт]]*(SUMPRODUCT(Цены_инертные[Криопласт]*(Цены_инертные[Начало]&lt;=Списание[[#This Row],[Начало]])*((Цены_инертные[Окончание]="")*99999+Цены_инертные[Окончание]&gt;=Списание[[#This Row],[Окончание]]))))</f>
        <v>2751.68</v>
      </c>
    </row>
    <row r="3" spans="1:25" x14ac:dyDescent="0.2">
      <c r="A3" s="2">
        <v>43162</v>
      </c>
      <c r="B3" s="2">
        <v>43164</v>
      </c>
      <c r="C3" s="3" t="s">
        <v>124</v>
      </c>
      <c r="D3" s="5">
        <v>170</v>
      </c>
      <c r="E3" s="5">
        <v>840</v>
      </c>
      <c r="F3" s="5"/>
      <c r="G3" s="5"/>
      <c r="H3" s="5">
        <v>1000</v>
      </c>
      <c r="I3" s="5"/>
      <c r="J3" s="5">
        <v>165</v>
      </c>
      <c r="K3" s="5"/>
      <c r="L3" s="5">
        <v>1.8</v>
      </c>
      <c r="M3" s="5"/>
      <c r="N3" s="16">
        <f>(Списание[[#This Row],[Цемент]]/1000*(SUMPRODUCT(Цены_инертные[Цемент]*(Цены_инертные[Начало]&lt;=Списание[[#This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Row],[Песок строительный]]/1000*(SUMPRODUCT(Цены_инертные[Песок строительный]*(Цены_инертные[Начало]&lt;=Списание[[#This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Row],[Песок растворный]]/1000*(SUMPRODUCT(Цены_инертные[Песок растворный]*(Цены_инертные[Начало]&lt;=Списание[[#This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Row],[Гранит]]/1000*(SUMPRODUCT(Цены_инертные[Гранит]*(Цены_инертные[Начало]&lt;=Списание[[#This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Row],[Гравий]]/1000*(SUMPRODUCT(Цены_инертные[Гравий]*(Цены_инертные[Начало]&lt;=Списание[[#This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Row],[Вторичка]]/1000*(SUMPRODUCT(Цены_инертные[Вторичка]*(Цены_инертные[Начало]&lt;=Списание[[#This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Row],[Вода]]/1000*(SUMPRODUCT(Цены_инертные[Вода]*(Цены_инертные[Начало]&lt;=Списание[[#This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Row],[СП-3]]*(SUMPRODUCT(Цены_инертные[СП-3]*(Цены_инертные[Начало]&lt;=Списание[[#This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Row],[Мурапор]]*(SUMPRODUCT(Цены_инертные[Мурапор]*(Цены_инертные[Начало]&lt;=Списание[[#This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Row],[Криопласт]]*(SUMPRODUCT(Цены_инертные[Криопласт]*(Цены_инертные[Начало]&lt;=Списание[[#This Row],[Начало]])*((Цены_инертные[Окончание]="")*99999+Цены_инертные[Окончание]&gt;=Списание[[#This Row],[Окончание]]))))</f>
        <v>3072.4050000000002</v>
      </c>
    </row>
    <row r="4" spans="1:25" x14ac:dyDescent="0.2">
      <c r="A4" s="2"/>
      <c r="B4" s="2"/>
      <c r="D4" s="5"/>
      <c r="E4" s="5"/>
      <c r="F4" s="5"/>
      <c r="G4" s="5"/>
      <c r="H4" s="5"/>
      <c r="I4" s="5"/>
      <c r="J4" s="5"/>
      <c r="K4" s="5"/>
      <c r="L4" s="5"/>
      <c r="M4" s="5"/>
      <c r="N4" s="16">
        <f>(Списание[[#This Row],[Цемент]]/1000*(SUMPRODUCT(Цены_инертные[Цемент]*(Цены_инертные[Начало]&lt;=Списание[[#This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Row],[Песок строительный]]/1000*(SUMPRODUCT(Цены_инертные[Песок строительный]*(Цены_инертные[Начало]&lt;=Списание[[#This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Row],[Песок растворный]]/1000*(SUMPRODUCT(Цены_инертные[Песок растворный]*(Цены_инертные[Начало]&lt;=Списание[[#This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Row],[Гранит]]/1000*(SUMPRODUCT(Цены_инертные[Гранит]*(Цены_инертные[Начало]&lt;=Списание[[#This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Row],[Гравий]]/1000*(SUMPRODUCT(Цены_инертные[Гравий]*(Цены_инертные[Начало]&lt;=Списание[[#This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Row],[Вторичка]]/1000*(SUMPRODUCT(Цены_инертные[Вторичка]*(Цены_инертные[Начало]&lt;=Списание[[#This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Row],[Вода]]/1000*(SUMPRODUCT(Цены_инертные[Вода]*(Цены_инертные[Начало]&lt;=Списание[[#This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Row],[СП-3]]*(SUMPRODUCT(Цены_инертные[СП-3]*(Цены_инертные[Начало]&lt;=Списание[[#This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Row],[Мурапор]]*(SUMPRODUCT(Цены_инертные[Мурапор]*(Цены_инертные[Начало]&lt;=Списание[[#This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Row],[Криопласт]]*(SUMPRODUCT(Цены_инертные[Криопласт]*(Цены_инертные[Начало]&lt;=Списание[[#This Row],[Начало]])*((Цены_инертные[Окончание]="")*99999+Цены_инертные[Окончание]&gt;=Списание[[#This Row],[Окончание]]))))</f>
        <v>0</v>
      </c>
    </row>
    <row r="5" spans="1:25" x14ac:dyDescent="0.2">
      <c r="A5" s="2"/>
      <c r="B5" s="2"/>
      <c r="D5" s="5"/>
      <c r="E5" s="5"/>
      <c r="F5" s="5"/>
      <c r="G5" s="5"/>
      <c r="H5" s="5"/>
      <c r="I5" s="5"/>
      <c r="J5" s="5"/>
      <c r="K5" s="5"/>
      <c r="L5" s="5"/>
      <c r="M5" s="5"/>
      <c r="N5" s="16">
        <f>(Списание[[#This Row],[Цемент]]/1000*(SUMPRODUCT(Цены_инертные[Цемент]*(Цены_инертные[Начало]&lt;=Списание[[#This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Row],[Песок строительный]]/1000*(SUMPRODUCT(Цены_инертные[Песок строительный]*(Цены_инертные[Начало]&lt;=Списание[[#This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Row],[Песок растворный]]/1000*(SUMPRODUCT(Цены_инертные[Песок растворный]*(Цены_инертные[Начало]&lt;=Списание[[#This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Row],[Гранит]]/1000*(SUMPRODUCT(Цены_инертные[Гранит]*(Цены_инертные[Начало]&lt;=Списание[[#This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Row],[Гравий]]/1000*(SUMPRODUCT(Цены_инертные[Гравий]*(Цены_инертные[Начало]&lt;=Списание[[#This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Row],[Вторичка]]/1000*(SUMPRODUCT(Цены_инертные[Вторичка]*(Цены_инертные[Начало]&lt;=Списание[[#This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Row],[Вода]]/1000*(SUMPRODUCT(Цены_инертные[Вода]*(Цены_инертные[Начало]&lt;=Списание[[#This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Row],[СП-3]]*(SUMPRODUCT(Цены_инертные[СП-3]*(Цены_инертные[Начало]&lt;=Списание[[#This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Row],[Мурапор]]*(SUMPRODUCT(Цены_инертные[Мурапор]*(Цены_инертные[Начало]&lt;=Списание[[#This Row],[Начало]])*((Цены_инертные[Окончание]="")*99999+Цены_инертные[Окончание]&gt;=Списание[[#This Row],[Окончание]]))))+(Списание[[#This Row],[Криопласт]]*(SUMPRODUCT(Цены_инертные[Криопласт]*(Цены_инертные[Начало]&lt;=Списание[[#This Row],[Начало]])*((Цены_инертные[Окончание]="")*99999+Цены_инертные[Окончание]&gt;=Списание[[#This Row],[Окончание]]))))</f>
        <v>0</v>
      </c>
    </row>
    <row r="7" spans="1:25" x14ac:dyDescent="0.2">
      <c r="D7" s="18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Нормы расхода на 1куб</vt:lpstr>
      <vt:lpstr>Цены на инертные</vt:lpstr>
      <vt:lpstr>Контрагент</vt:lpstr>
      <vt:lpstr>АБС</vt:lpstr>
      <vt:lpstr>Отгрузка</vt:lpstr>
      <vt:lpstr>Спецификация</vt:lpstr>
      <vt:lpstr>Завод</vt:lpstr>
      <vt:lpstr>Нормы списания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Анисимов А.С</dc:creator>
  <cp:lastModifiedBy>ГАВ</cp:lastModifiedBy>
  <dcterms:created xsi:type="dcterms:W3CDTF">2018-10-10T12:01:27Z</dcterms:created>
  <dcterms:modified xsi:type="dcterms:W3CDTF">2018-10-19T09:14:36Z</dcterms:modified>
</cp:coreProperties>
</file>