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0" windowWidth="20730" windowHeight="11760"/>
  </bookViews>
  <sheets>
    <sheet name="СМЕТА  В1 новая  согласовано" sheetId="9" r:id="rId1"/>
  </sheets>
  <definedNames>
    <definedName name="_xlnm._FilterDatabase" localSheetId="0" hidden="1">'СМЕТА  В1 новая  согласовано'!$A$2:$T$242</definedName>
    <definedName name="_xlnm.Print_Titles" localSheetId="0">'СМЕТА  В1 новая  согласовано'!$2:$2</definedName>
    <definedName name="_xlnm.Print_Area" localSheetId="0">'СМЕТА  В1 новая  согласовано'!$A$1:$N$51</definedName>
  </definedNames>
  <calcPr calcId="145621" fullPrecision="0"/>
  <pivotCaches>
    <pivotCache cacheId="0" r:id="rId2"/>
  </pivotCaches>
</workbook>
</file>

<file path=xl/calcChain.xml><?xml version="1.0" encoding="utf-8"?>
<calcChain xmlns="http://schemas.openxmlformats.org/spreadsheetml/2006/main">
  <c r="L50" i="9" l="1"/>
  <c r="L85" i="9"/>
  <c r="L47" i="9"/>
  <c r="L83" i="9"/>
  <c r="L141" i="9"/>
  <c r="L150" i="9"/>
  <c r="L176" i="9"/>
  <c r="L240" i="9"/>
  <c r="L48" i="9"/>
  <c r="L82" i="9"/>
  <c r="O82" i="9"/>
  <c r="L84" i="9"/>
  <c r="L140" i="9"/>
  <c r="L151" i="9"/>
  <c r="L46" i="9"/>
  <c r="N46" i="9"/>
  <c r="P3" i="9" l="1"/>
  <c r="G3" i="9" l="1"/>
  <c r="J3" i="9"/>
  <c r="K3" i="9" s="1"/>
  <c r="L3" i="9"/>
  <c r="Q3" i="9"/>
  <c r="G4" i="9"/>
  <c r="J4" i="9"/>
  <c r="K4" i="9" s="1"/>
  <c r="L4" i="9"/>
  <c r="M4" i="9"/>
  <c r="P4" i="9"/>
  <c r="G5" i="9"/>
  <c r="J5" i="9"/>
  <c r="K5" i="9" s="1"/>
  <c r="L5" i="9"/>
  <c r="M5" i="9"/>
  <c r="P5" i="9"/>
  <c r="G6" i="9"/>
  <c r="J6" i="9"/>
  <c r="K6" i="9" s="1"/>
  <c r="L6" i="9"/>
  <c r="M6" i="9"/>
  <c r="P6" i="9"/>
  <c r="G7" i="9"/>
  <c r="J7" i="9"/>
  <c r="K7" i="9" s="1"/>
  <c r="L7" i="9"/>
  <c r="M7" i="9"/>
  <c r="P7" i="9"/>
  <c r="G8" i="9"/>
  <c r="J8" i="9"/>
  <c r="K8" i="9" s="1"/>
  <c r="L8" i="9"/>
  <c r="M8" i="9"/>
  <c r="P8" i="9"/>
  <c r="G9" i="9"/>
  <c r="J9" i="9"/>
  <c r="K9" i="9" s="1"/>
  <c r="L9" i="9"/>
  <c r="M9" i="9"/>
  <c r="P9" i="9"/>
  <c r="G10" i="9"/>
  <c r="J10" i="9"/>
  <c r="K10" i="9" s="1"/>
  <c r="L10" i="9"/>
  <c r="M10" i="9"/>
  <c r="P10" i="9"/>
  <c r="G11" i="9"/>
  <c r="J11" i="9"/>
  <c r="L11" i="9"/>
  <c r="N11" i="9"/>
  <c r="O11" i="9" s="1"/>
  <c r="Q11" i="9"/>
  <c r="G12" i="9"/>
  <c r="J12" i="9"/>
  <c r="L12" i="9"/>
  <c r="N12" i="9"/>
  <c r="O12" i="9" s="1"/>
  <c r="P12" i="9" s="1"/>
  <c r="Q12" i="9"/>
  <c r="G13" i="9"/>
  <c r="J13" i="9"/>
  <c r="K13" i="9" s="1"/>
  <c r="L13" i="9"/>
  <c r="M13" i="9"/>
  <c r="P13" i="9"/>
  <c r="G14" i="9"/>
  <c r="J14" i="9"/>
  <c r="K14" i="9" s="1"/>
  <c r="L14" i="9"/>
  <c r="M14" i="9"/>
  <c r="P14" i="9"/>
  <c r="G15" i="9"/>
  <c r="J15" i="9"/>
  <c r="K15" i="9" s="1"/>
  <c r="L15" i="9"/>
  <c r="M15" i="9"/>
  <c r="P15" i="9"/>
  <c r="G16" i="9"/>
  <c r="I16" i="9"/>
  <c r="J16" i="9" s="1"/>
  <c r="K16" i="9" s="1"/>
  <c r="L16" i="9"/>
  <c r="M16" i="9"/>
  <c r="P16" i="9"/>
  <c r="G17" i="9"/>
  <c r="J17" i="9"/>
  <c r="K17" i="9" s="1"/>
  <c r="L17" i="9"/>
  <c r="M17" i="9"/>
  <c r="P17" i="9"/>
  <c r="G18" i="9"/>
  <c r="J18" i="9"/>
  <c r="K18" i="9" s="1"/>
  <c r="L18" i="9"/>
  <c r="N18" i="9"/>
  <c r="Q18" i="9"/>
  <c r="G19" i="9"/>
  <c r="J19" i="9"/>
  <c r="K19" i="9" s="1"/>
  <c r="L19" i="9"/>
  <c r="N19" i="9"/>
  <c r="Q19" i="9"/>
  <c r="G20" i="9"/>
  <c r="J20" i="9"/>
  <c r="K20" i="9" s="1"/>
  <c r="L20" i="9"/>
  <c r="M20" i="9"/>
  <c r="P20" i="9"/>
  <c r="F21" i="9"/>
  <c r="G21" i="9" s="1"/>
  <c r="J21" i="9"/>
  <c r="K21" i="9" s="1"/>
  <c r="L21" i="9"/>
  <c r="M21" i="9"/>
  <c r="N21" i="9" s="1"/>
  <c r="P21" i="9"/>
  <c r="F22" i="9"/>
  <c r="G22" i="9" s="1"/>
  <c r="J22" i="9"/>
  <c r="K22" i="9" s="1"/>
  <c r="L22" i="9"/>
  <c r="M22" i="9"/>
  <c r="P22" i="9"/>
  <c r="G23" i="9"/>
  <c r="J23" i="9"/>
  <c r="K23" i="9" s="1"/>
  <c r="L23" i="9"/>
  <c r="N23" i="9"/>
  <c r="Q23" i="9"/>
  <c r="G24" i="9"/>
  <c r="J24" i="9"/>
  <c r="K24" i="9" s="1"/>
  <c r="L24" i="9"/>
  <c r="N24" i="9"/>
  <c r="Q24" i="9"/>
  <c r="G25" i="9"/>
  <c r="J25" i="9"/>
  <c r="K25" i="9" s="1"/>
  <c r="L25" i="9"/>
  <c r="N25" i="9"/>
  <c r="Q25" i="9"/>
  <c r="G26" i="9"/>
  <c r="J26" i="9"/>
  <c r="K26" i="9" s="1"/>
  <c r="L26" i="9"/>
  <c r="M26" i="9"/>
  <c r="P26" i="9"/>
  <c r="G27" i="9"/>
  <c r="J27" i="9"/>
  <c r="K27" i="9" s="1"/>
  <c r="L27" i="9"/>
  <c r="N27" i="9"/>
  <c r="O27" i="9" s="1"/>
  <c r="P27" i="9" s="1"/>
  <c r="Q27" i="9"/>
  <c r="G28" i="9"/>
  <c r="J28" i="9"/>
  <c r="K28" i="9" s="1"/>
  <c r="L28" i="9"/>
  <c r="M28" i="9"/>
  <c r="P28" i="9"/>
  <c r="G29" i="9"/>
  <c r="J29" i="9"/>
  <c r="K29" i="9" s="1"/>
  <c r="L29" i="9"/>
  <c r="M29" i="9"/>
  <c r="P29" i="9"/>
  <c r="G30" i="9"/>
  <c r="I30" i="9"/>
  <c r="J30" i="9" s="1"/>
  <c r="L30" i="9"/>
  <c r="N30" i="9"/>
  <c r="O30" i="9" s="1"/>
  <c r="P30" i="9" s="1"/>
  <c r="G31" i="9"/>
  <c r="J31" i="9"/>
  <c r="L31" i="9"/>
  <c r="N31" i="9"/>
  <c r="O31" i="9" s="1"/>
  <c r="P31" i="9" s="1"/>
  <c r="Q31" i="9"/>
  <c r="G32" i="9"/>
  <c r="J32" i="9"/>
  <c r="L32" i="9"/>
  <c r="N32" i="9"/>
  <c r="O32" i="9" s="1"/>
  <c r="P32" i="9" s="1"/>
  <c r="Q32" i="9"/>
  <c r="F33" i="9"/>
  <c r="G33" i="9" s="1"/>
  <c r="J33" i="9"/>
  <c r="K33" i="9" s="1"/>
  <c r="L33" i="9"/>
  <c r="N33" i="9"/>
  <c r="Q33" i="9"/>
  <c r="G34" i="9"/>
  <c r="J34" i="9"/>
  <c r="K34" i="9" s="1"/>
  <c r="L34" i="9"/>
  <c r="N34" i="9"/>
  <c r="Q34" i="9"/>
  <c r="G35" i="9"/>
  <c r="J35" i="9"/>
  <c r="K35" i="9" s="1"/>
  <c r="S35" i="9" s="1"/>
  <c r="L35" i="9"/>
  <c r="M35" i="9"/>
  <c r="G36" i="9"/>
  <c r="J36" i="9"/>
  <c r="K36" i="9" s="1"/>
  <c r="L36" i="9"/>
  <c r="M36" i="9"/>
  <c r="P36" i="9"/>
  <c r="G37" i="9"/>
  <c r="J37" i="9"/>
  <c r="K37" i="9" s="1"/>
  <c r="L37" i="9"/>
  <c r="M37" i="9"/>
  <c r="P37" i="9"/>
  <c r="G38" i="9"/>
  <c r="J38" i="9"/>
  <c r="K38" i="9" s="1"/>
  <c r="L38" i="9"/>
  <c r="M38" i="9"/>
  <c r="P38" i="9"/>
  <c r="G39" i="9"/>
  <c r="J39" i="9"/>
  <c r="K39" i="9" s="1"/>
  <c r="L39" i="9"/>
  <c r="M39" i="9"/>
  <c r="P39" i="9"/>
  <c r="G40" i="9"/>
  <c r="J40" i="9"/>
  <c r="K40" i="9" s="1"/>
  <c r="L40" i="9"/>
  <c r="M40" i="9"/>
  <c r="P40" i="9"/>
  <c r="G41" i="9"/>
  <c r="J41" i="9"/>
  <c r="K41" i="9" s="1"/>
  <c r="L41" i="9"/>
  <c r="M41" i="9"/>
  <c r="P41" i="9"/>
  <c r="G42" i="9"/>
  <c r="J42" i="9"/>
  <c r="K42" i="9" s="1"/>
  <c r="L42" i="9"/>
  <c r="M42" i="9"/>
  <c r="P42" i="9"/>
  <c r="G43" i="9"/>
  <c r="J43" i="9"/>
  <c r="K43" i="9" s="1"/>
  <c r="L43" i="9"/>
  <c r="M43" i="9"/>
  <c r="P43" i="9"/>
  <c r="G44" i="9"/>
  <c r="J44" i="9"/>
  <c r="K44" i="9" s="1"/>
  <c r="L44" i="9"/>
  <c r="M44" i="9"/>
  <c r="P44" i="9"/>
  <c r="G45" i="9"/>
  <c r="J45" i="9"/>
  <c r="K45" i="9" s="1"/>
  <c r="L45" i="9"/>
  <c r="N45" i="9"/>
  <c r="Q45" i="9"/>
  <c r="G51" i="9"/>
  <c r="H51" i="9"/>
  <c r="P51" i="9"/>
  <c r="G52" i="9"/>
  <c r="H52" i="9"/>
  <c r="L52" i="9" s="1"/>
  <c r="P52" i="9"/>
  <c r="G53" i="9"/>
  <c r="H53" i="9"/>
  <c r="L53" i="9" s="1"/>
  <c r="P53" i="9"/>
  <c r="G54" i="9"/>
  <c r="H54" i="9"/>
  <c r="L54" i="9" s="1"/>
  <c r="P54" i="9"/>
  <c r="G55" i="9"/>
  <c r="H55" i="9"/>
  <c r="L55" i="9" s="1"/>
  <c r="P55" i="9"/>
  <c r="G56" i="9"/>
  <c r="H56" i="9"/>
  <c r="L56" i="9" s="1"/>
  <c r="P56" i="9"/>
  <c r="G57" i="9"/>
  <c r="H57" i="9"/>
  <c r="L57" i="9" s="1"/>
  <c r="P57" i="9"/>
  <c r="G58" i="9"/>
  <c r="H58" i="9"/>
  <c r="L58" i="9" s="1"/>
  <c r="P58" i="9"/>
  <c r="G59" i="9"/>
  <c r="H59" i="9"/>
  <c r="M59" i="9" s="1"/>
  <c r="P59" i="9"/>
  <c r="G60" i="9"/>
  <c r="H60" i="9"/>
  <c r="M60" i="9" s="1"/>
  <c r="P60" i="9"/>
  <c r="G61" i="9"/>
  <c r="H61" i="9"/>
  <c r="L61" i="9" s="1"/>
  <c r="P61" i="9"/>
  <c r="G62" i="9"/>
  <c r="H62" i="9"/>
  <c r="M62" i="9" s="1"/>
  <c r="P62" i="9"/>
  <c r="G63" i="9"/>
  <c r="H63" i="9"/>
  <c r="P63" i="9"/>
  <c r="G64" i="9"/>
  <c r="H64" i="9"/>
  <c r="M64" i="9" s="1"/>
  <c r="P64" i="9"/>
  <c r="G65" i="9"/>
  <c r="H65" i="9"/>
  <c r="L65" i="9" s="1"/>
  <c r="P65" i="9"/>
  <c r="G66" i="9"/>
  <c r="H66" i="9"/>
  <c r="M66" i="9" s="1"/>
  <c r="P66" i="9"/>
  <c r="G67" i="9"/>
  <c r="H67" i="9"/>
  <c r="P67" i="9"/>
  <c r="G68" i="9"/>
  <c r="H68" i="9"/>
  <c r="M68" i="9" s="1"/>
  <c r="P68" i="9"/>
  <c r="G69" i="9"/>
  <c r="H69" i="9"/>
  <c r="L69" i="9" s="1"/>
  <c r="P69" i="9"/>
  <c r="F70" i="9"/>
  <c r="G70" i="9" s="1"/>
  <c r="H70" i="9"/>
  <c r="L70" i="9" s="1"/>
  <c r="P70" i="9"/>
  <c r="G71" i="9"/>
  <c r="H71" i="9"/>
  <c r="L71" i="9" s="1"/>
  <c r="P71" i="9"/>
  <c r="G72" i="9"/>
  <c r="H72" i="9"/>
  <c r="L72" i="9" s="1"/>
  <c r="P72" i="9"/>
  <c r="G73" i="9"/>
  <c r="H73" i="9"/>
  <c r="J73" i="9"/>
  <c r="M73" i="9"/>
  <c r="N73" i="9" s="1"/>
  <c r="P73" i="9"/>
  <c r="G74" i="9"/>
  <c r="H74" i="9"/>
  <c r="L74" i="9" s="1"/>
  <c r="P74" i="9"/>
  <c r="G75" i="9"/>
  <c r="H75" i="9"/>
  <c r="L75" i="9" s="1"/>
  <c r="P75" i="9"/>
  <c r="G76" i="9"/>
  <c r="H76" i="9"/>
  <c r="L76" i="9" s="1"/>
  <c r="I76" i="9"/>
  <c r="J76" i="9" s="1"/>
  <c r="N76" i="9"/>
  <c r="P76" i="9"/>
  <c r="G77" i="9"/>
  <c r="H77" i="9"/>
  <c r="L77" i="9" s="1"/>
  <c r="P77" i="9"/>
  <c r="G78" i="9"/>
  <c r="H78" i="9"/>
  <c r="M78" i="9" s="1"/>
  <c r="P78" i="9"/>
  <c r="G79" i="9"/>
  <c r="H79" i="9"/>
  <c r="P79" i="9"/>
  <c r="G80" i="9"/>
  <c r="H80" i="9"/>
  <c r="P80" i="9"/>
  <c r="G81" i="9"/>
  <c r="H81" i="9"/>
  <c r="P81" i="9"/>
  <c r="G86" i="9"/>
  <c r="H86" i="9"/>
  <c r="L86" i="9" s="1"/>
  <c r="I86" i="9"/>
  <c r="J86" i="9" s="1"/>
  <c r="G87" i="9"/>
  <c r="H87" i="9"/>
  <c r="L87" i="9" s="1"/>
  <c r="I87" i="9"/>
  <c r="J87" i="9" s="1"/>
  <c r="G88" i="9"/>
  <c r="H88" i="9"/>
  <c r="L88" i="9" s="1"/>
  <c r="I88" i="9"/>
  <c r="J88" i="9" s="1"/>
  <c r="G89" i="9"/>
  <c r="H89" i="9"/>
  <c r="L89" i="9" s="1"/>
  <c r="I89" i="9"/>
  <c r="J89" i="9" s="1"/>
  <c r="G90" i="9"/>
  <c r="H90" i="9"/>
  <c r="L90" i="9" s="1"/>
  <c r="I90" i="9"/>
  <c r="J90" i="9" s="1"/>
  <c r="G91" i="9"/>
  <c r="H91" i="9"/>
  <c r="L91" i="9" s="1"/>
  <c r="I91" i="9"/>
  <c r="J91" i="9" s="1"/>
  <c r="G92" i="9"/>
  <c r="H92" i="9"/>
  <c r="L92" i="9" s="1"/>
  <c r="I92" i="9"/>
  <c r="J92" i="9" s="1"/>
  <c r="G93" i="9"/>
  <c r="H93" i="9"/>
  <c r="L93" i="9" s="1"/>
  <c r="I93" i="9"/>
  <c r="J93" i="9" s="1"/>
  <c r="G94" i="9"/>
  <c r="H94" i="9"/>
  <c r="L94" i="9" s="1"/>
  <c r="I94" i="9"/>
  <c r="J94" i="9" s="1"/>
  <c r="G95" i="9"/>
  <c r="H95" i="9"/>
  <c r="L95" i="9" s="1"/>
  <c r="I95" i="9"/>
  <c r="J95" i="9" s="1"/>
  <c r="G96" i="9"/>
  <c r="H96" i="9"/>
  <c r="L96" i="9" s="1"/>
  <c r="I96" i="9"/>
  <c r="J96" i="9" s="1"/>
  <c r="G97" i="9"/>
  <c r="H97" i="9"/>
  <c r="L97" i="9" s="1"/>
  <c r="I97" i="9"/>
  <c r="J97" i="9" s="1"/>
  <c r="G98" i="9"/>
  <c r="H98" i="9"/>
  <c r="L98" i="9" s="1"/>
  <c r="I98" i="9"/>
  <c r="J98" i="9" s="1"/>
  <c r="G99" i="9"/>
  <c r="H99" i="9"/>
  <c r="L99" i="9" s="1"/>
  <c r="I99" i="9"/>
  <c r="J99" i="9" s="1"/>
  <c r="G100" i="9"/>
  <c r="H100" i="9"/>
  <c r="L100" i="9" s="1"/>
  <c r="I100" i="9"/>
  <c r="J100" i="9" s="1"/>
  <c r="G101" i="9"/>
  <c r="H101" i="9"/>
  <c r="L101" i="9" s="1"/>
  <c r="I101" i="9"/>
  <c r="J101" i="9" s="1"/>
  <c r="G102" i="9"/>
  <c r="H102" i="9"/>
  <c r="L102" i="9" s="1"/>
  <c r="I102" i="9"/>
  <c r="J102" i="9" s="1"/>
  <c r="G103" i="9"/>
  <c r="H103" i="9"/>
  <c r="L103" i="9" s="1"/>
  <c r="I103" i="9"/>
  <c r="J103" i="9" s="1"/>
  <c r="G104" i="9"/>
  <c r="H104" i="9"/>
  <c r="L104" i="9" s="1"/>
  <c r="I104" i="9"/>
  <c r="J104" i="9" s="1"/>
  <c r="G105" i="9"/>
  <c r="H105" i="9"/>
  <c r="L105" i="9" s="1"/>
  <c r="I105" i="9"/>
  <c r="J105" i="9" s="1"/>
  <c r="G106" i="9"/>
  <c r="H106" i="9"/>
  <c r="L106" i="9" s="1"/>
  <c r="I106" i="9"/>
  <c r="J106" i="9" s="1"/>
  <c r="G107" i="9"/>
  <c r="H107" i="9"/>
  <c r="L107" i="9" s="1"/>
  <c r="I107" i="9"/>
  <c r="J107" i="9" s="1"/>
  <c r="G108" i="9"/>
  <c r="H108" i="9"/>
  <c r="L108" i="9" s="1"/>
  <c r="I108" i="9"/>
  <c r="J108" i="9" s="1"/>
  <c r="G109" i="9"/>
  <c r="I109" i="9"/>
  <c r="J109" i="9" s="1"/>
  <c r="K109" i="9" s="1"/>
  <c r="L109" i="9"/>
  <c r="G110" i="9"/>
  <c r="H110" i="9"/>
  <c r="L110" i="9" s="1"/>
  <c r="I110" i="9"/>
  <c r="J110" i="9" s="1"/>
  <c r="G111" i="9"/>
  <c r="H111" i="9"/>
  <c r="I111" i="9"/>
  <c r="J111" i="9" s="1"/>
  <c r="G112" i="9"/>
  <c r="H112" i="9"/>
  <c r="L112" i="9" s="1"/>
  <c r="I112" i="9"/>
  <c r="J112" i="9" s="1"/>
  <c r="G113" i="9"/>
  <c r="H113" i="9"/>
  <c r="I113" i="9"/>
  <c r="J113" i="9" s="1"/>
  <c r="G114" i="9"/>
  <c r="H114" i="9"/>
  <c r="L114" i="9" s="1"/>
  <c r="I114" i="9"/>
  <c r="J114" i="9" s="1"/>
  <c r="G115" i="9"/>
  <c r="H115" i="9"/>
  <c r="I115" i="9"/>
  <c r="J115" i="9" s="1"/>
  <c r="G116" i="9"/>
  <c r="H116" i="9"/>
  <c r="L116" i="9" s="1"/>
  <c r="I116" i="9"/>
  <c r="J116" i="9" s="1"/>
  <c r="G117" i="9"/>
  <c r="H117" i="9"/>
  <c r="I117" i="9"/>
  <c r="J117" i="9" s="1"/>
  <c r="G118" i="9"/>
  <c r="H118" i="9"/>
  <c r="L118" i="9" s="1"/>
  <c r="I118" i="9"/>
  <c r="J118" i="9" s="1"/>
  <c r="G119" i="9"/>
  <c r="H119" i="9"/>
  <c r="I119" i="9"/>
  <c r="J119" i="9" s="1"/>
  <c r="G120" i="9"/>
  <c r="I120" i="9"/>
  <c r="J120" i="9" s="1"/>
  <c r="K120" i="9" s="1"/>
  <c r="L120" i="9"/>
  <c r="G121" i="9"/>
  <c r="H121" i="9"/>
  <c r="L121" i="9" s="1"/>
  <c r="I121" i="9"/>
  <c r="J121" i="9" s="1"/>
  <c r="G122" i="9"/>
  <c r="H122" i="9"/>
  <c r="L122" i="9" s="1"/>
  <c r="I122" i="9"/>
  <c r="J122" i="9" s="1"/>
  <c r="G123" i="9"/>
  <c r="H123" i="9"/>
  <c r="L123" i="9" s="1"/>
  <c r="I123" i="9"/>
  <c r="J123" i="9" s="1"/>
  <c r="G124" i="9"/>
  <c r="H124" i="9"/>
  <c r="L124" i="9" s="1"/>
  <c r="I124" i="9"/>
  <c r="J124" i="9" s="1"/>
  <c r="G125" i="9"/>
  <c r="H125" i="9"/>
  <c r="L125" i="9" s="1"/>
  <c r="I125" i="9"/>
  <c r="J125" i="9" s="1"/>
  <c r="G126" i="9"/>
  <c r="H126" i="9"/>
  <c r="L126" i="9" s="1"/>
  <c r="I126" i="9"/>
  <c r="J126" i="9" s="1"/>
  <c r="G127" i="9"/>
  <c r="H127" i="9"/>
  <c r="L127" i="9" s="1"/>
  <c r="I127" i="9"/>
  <c r="J127" i="9" s="1"/>
  <c r="G128" i="9"/>
  <c r="H128" i="9"/>
  <c r="L128" i="9" s="1"/>
  <c r="I128" i="9"/>
  <c r="J128" i="9" s="1"/>
  <c r="G129" i="9"/>
  <c r="H129" i="9"/>
  <c r="L129" i="9" s="1"/>
  <c r="I129" i="9"/>
  <c r="J129" i="9" s="1"/>
  <c r="G130" i="9"/>
  <c r="H130" i="9"/>
  <c r="L130" i="9" s="1"/>
  <c r="I130" i="9"/>
  <c r="J130" i="9" s="1"/>
  <c r="G131" i="9"/>
  <c r="H131" i="9"/>
  <c r="L131" i="9" s="1"/>
  <c r="I131" i="9"/>
  <c r="J131" i="9" s="1"/>
  <c r="G132" i="9"/>
  <c r="I132" i="9"/>
  <c r="J132" i="9" s="1"/>
  <c r="K132" i="9" s="1"/>
  <c r="L132" i="9"/>
  <c r="G133" i="9"/>
  <c r="H133" i="9"/>
  <c r="I133" i="9"/>
  <c r="J133" i="9" s="1"/>
  <c r="G134" i="9"/>
  <c r="H134" i="9"/>
  <c r="L134" i="9" s="1"/>
  <c r="I134" i="9"/>
  <c r="J134" i="9" s="1"/>
  <c r="G135" i="9"/>
  <c r="H135" i="9"/>
  <c r="I135" i="9"/>
  <c r="J135" i="9" s="1"/>
  <c r="G136" i="9"/>
  <c r="H136" i="9"/>
  <c r="L136" i="9" s="1"/>
  <c r="I136" i="9"/>
  <c r="J136" i="9" s="1"/>
  <c r="G137" i="9"/>
  <c r="H137" i="9"/>
  <c r="I137" i="9"/>
  <c r="J137" i="9" s="1"/>
  <c r="G138" i="9"/>
  <c r="H138" i="9"/>
  <c r="L138" i="9" s="1"/>
  <c r="I138" i="9"/>
  <c r="J138" i="9" s="1"/>
  <c r="G139" i="9"/>
  <c r="H139" i="9"/>
  <c r="I139" i="9"/>
  <c r="J139" i="9" s="1"/>
  <c r="L142" i="9"/>
  <c r="G143" i="9"/>
  <c r="H143" i="9"/>
  <c r="I143" i="9"/>
  <c r="J143" i="9" s="1"/>
  <c r="G144" i="9"/>
  <c r="H144" i="9"/>
  <c r="L144" i="9" s="1"/>
  <c r="I144" i="9"/>
  <c r="J144" i="9" s="1"/>
  <c r="G145" i="9"/>
  <c r="H145" i="9"/>
  <c r="I145" i="9"/>
  <c r="J145" i="9" s="1"/>
  <c r="G146" i="9"/>
  <c r="H146" i="9"/>
  <c r="L146" i="9" s="1"/>
  <c r="I146" i="9"/>
  <c r="J146" i="9" s="1"/>
  <c r="G147" i="9"/>
  <c r="H147" i="9"/>
  <c r="I147" i="9"/>
  <c r="J147" i="9" s="1"/>
  <c r="G148" i="9"/>
  <c r="H148" i="9"/>
  <c r="L148" i="9" s="1"/>
  <c r="I148" i="9"/>
  <c r="J148" i="9" s="1"/>
  <c r="L149" i="9"/>
  <c r="G152" i="9"/>
  <c r="H152" i="9"/>
  <c r="L152" i="9" s="1"/>
  <c r="I152" i="9"/>
  <c r="J152" i="9" s="1"/>
  <c r="G153" i="9"/>
  <c r="H153" i="9"/>
  <c r="I153" i="9"/>
  <c r="J153" i="9" s="1"/>
  <c r="G154" i="9"/>
  <c r="H154" i="9"/>
  <c r="L154" i="9" s="1"/>
  <c r="I154" i="9"/>
  <c r="J154" i="9" s="1"/>
  <c r="G155" i="9"/>
  <c r="H155" i="9"/>
  <c r="I155" i="9"/>
  <c r="J155" i="9" s="1"/>
  <c r="G156" i="9"/>
  <c r="H156" i="9"/>
  <c r="L156" i="9" s="1"/>
  <c r="I156" i="9"/>
  <c r="J156" i="9" s="1"/>
  <c r="G157" i="9"/>
  <c r="H157" i="9"/>
  <c r="I157" i="9"/>
  <c r="J157" i="9" s="1"/>
  <c r="G158" i="9"/>
  <c r="H158" i="9"/>
  <c r="L158" i="9" s="1"/>
  <c r="I158" i="9"/>
  <c r="J158" i="9" s="1"/>
  <c r="G159" i="9"/>
  <c r="H159" i="9"/>
  <c r="I159" i="9"/>
  <c r="J159" i="9" s="1"/>
  <c r="G160" i="9"/>
  <c r="H160" i="9"/>
  <c r="L160" i="9" s="1"/>
  <c r="I160" i="9"/>
  <c r="J160" i="9" s="1"/>
  <c r="G161" i="9"/>
  <c r="H161" i="9"/>
  <c r="I161" i="9"/>
  <c r="J161" i="9" s="1"/>
  <c r="G162" i="9"/>
  <c r="H162" i="9"/>
  <c r="L162" i="9" s="1"/>
  <c r="I162" i="9"/>
  <c r="J162" i="9" s="1"/>
  <c r="G163" i="9"/>
  <c r="H163" i="9"/>
  <c r="I163" i="9"/>
  <c r="J163" i="9" s="1"/>
  <c r="G164" i="9"/>
  <c r="H164" i="9"/>
  <c r="L164" i="9" s="1"/>
  <c r="I164" i="9"/>
  <c r="J164" i="9" s="1"/>
  <c r="G165" i="9"/>
  <c r="H165" i="9"/>
  <c r="I165" i="9"/>
  <c r="J165" i="9" s="1"/>
  <c r="G166" i="9"/>
  <c r="H166" i="9"/>
  <c r="L166" i="9" s="1"/>
  <c r="I166" i="9"/>
  <c r="J166" i="9" s="1"/>
  <c r="G167" i="9"/>
  <c r="H167" i="9"/>
  <c r="I167" i="9"/>
  <c r="J167" i="9" s="1"/>
  <c r="G168" i="9"/>
  <c r="H168" i="9"/>
  <c r="L168" i="9" s="1"/>
  <c r="I168" i="9"/>
  <c r="J168" i="9" s="1"/>
  <c r="G169" i="9"/>
  <c r="H169" i="9"/>
  <c r="I169" i="9"/>
  <c r="J169" i="9" s="1"/>
  <c r="G170" i="9"/>
  <c r="H170" i="9"/>
  <c r="L170" i="9" s="1"/>
  <c r="I170" i="9"/>
  <c r="J170" i="9" s="1"/>
  <c r="G171" i="9"/>
  <c r="H171" i="9"/>
  <c r="I171" i="9"/>
  <c r="J171" i="9" s="1"/>
  <c r="G172" i="9"/>
  <c r="H172" i="9"/>
  <c r="L172" i="9" s="1"/>
  <c r="I172" i="9"/>
  <c r="J172" i="9" s="1"/>
  <c r="G173" i="9"/>
  <c r="H173" i="9"/>
  <c r="I173" i="9"/>
  <c r="J173" i="9" s="1"/>
  <c r="G174" i="9"/>
  <c r="H174" i="9"/>
  <c r="L174" i="9" s="1"/>
  <c r="I174" i="9"/>
  <c r="J174" i="9" s="1"/>
  <c r="L175" i="9"/>
  <c r="L177" i="9"/>
  <c r="G178" i="9"/>
  <c r="H178" i="9"/>
  <c r="L178" i="9" s="1"/>
  <c r="I178" i="9"/>
  <c r="J178" i="9" s="1"/>
  <c r="G179" i="9"/>
  <c r="H179" i="9"/>
  <c r="L179" i="9" s="1"/>
  <c r="I179" i="9"/>
  <c r="J179" i="9" s="1"/>
  <c r="G180" i="9"/>
  <c r="H180" i="9"/>
  <c r="L180" i="9" s="1"/>
  <c r="I180" i="9"/>
  <c r="J180" i="9" s="1"/>
  <c r="G181" i="9"/>
  <c r="H181" i="9"/>
  <c r="L181" i="9" s="1"/>
  <c r="I181" i="9"/>
  <c r="J181" i="9" s="1"/>
  <c r="G182" i="9"/>
  <c r="H182" i="9"/>
  <c r="L182" i="9" s="1"/>
  <c r="I182" i="9"/>
  <c r="J182" i="9" s="1"/>
  <c r="G183" i="9"/>
  <c r="H183" i="9"/>
  <c r="L183" i="9" s="1"/>
  <c r="I183" i="9"/>
  <c r="J183" i="9" s="1"/>
  <c r="G184" i="9"/>
  <c r="H184" i="9"/>
  <c r="L184" i="9" s="1"/>
  <c r="I184" i="9"/>
  <c r="J184" i="9" s="1"/>
  <c r="G185" i="9"/>
  <c r="H185" i="9"/>
  <c r="L185" i="9" s="1"/>
  <c r="I185" i="9"/>
  <c r="J185" i="9" s="1"/>
  <c r="G186" i="9"/>
  <c r="H186" i="9"/>
  <c r="L186" i="9" s="1"/>
  <c r="I186" i="9"/>
  <c r="J186" i="9" s="1"/>
  <c r="G187" i="9"/>
  <c r="H187" i="9"/>
  <c r="L187" i="9" s="1"/>
  <c r="I187" i="9"/>
  <c r="J187" i="9" s="1"/>
  <c r="G188" i="9"/>
  <c r="H188" i="9"/>
  <c r="L188" i="9" s="1"/>
  <c r="I188" i="9"/>
  <c r="J188" i="9" s="1"/>
  <c r="G189" i="9"/>
  <c r="H189" i="9"/>
  <c r="L189" i="9" s="1"/>
  <c r="I189" i="9"/>
  <c r="J189" i="9" s="1"/>
  <c r="G190" i="9"/>
  <c r="H190" i="9"/>
  <c r="L190" i="9" s="1"/>
  <c r="I190" i="9"/>
  <c r="J190" i="9" s="1"/>
  <c r="G191" i="9"/>
  <c r="H191" i="9"/>
  <c r="L191" i="9" s="1"/>
  <c r="I191" i="9"/>
  <c r="J191" i="9" s="1"/>
  <c r="G192" i="9"/>
  <c r="H192" i="9"/>
  <c r="L192" i="9" s="1"/>
  <c r="I192" i="9"/>
  <c r="J192" i="9" s="1"/>
  <c r="G193" i="9"/>
  <c r="H193" i="9"/>
  <c r="L193" i="9" s="1"/>
  <c r="I193" i="9"/>
  <c r="J193" i="9" s="1"/>
  <c r="G194" i="9"/>
  <c r="H194" i="9"/>
  <c r="L194" i="9" s="1"/>
  <c r="I194" i="9"/>
  <c r="J194" i="9" s="1"/>
  <c r="G195" i="9"/>
  <c r="H195" i="9"/>
  <c r="L195" i="9" s="1"/>
  <c r="I195" i="9"/>
  <c r="J195" i="9" s="1"/>
  <c r="G196" i="9"/>
  <c r="H196" i="9"/>
  <c r="L196" i="9" s="1"/>
  <c r="I196" i="9"/>
  <c r="J196" i="9" s="1"/>
  <c r="G197" i="9"/>
  <c r="H197" i="9"/>
  <c r="L197" i="9" s="1"/>
  <c r="I197" i="9"/>
  <c r="J197" i="9" s="1"/>
  <c r="G198" i="9"/>
  <c r="H198" i="9"/>
  <c r="L198" i="9" s="1"/>
  <c r="I198" i="9"/>
  <c r="J198" i="9" s="1"/>
  <c r="G199" i="9"/>
  <c r="H199" i="9"/>
  <c r="L199" i="9" s="1"/>
  <c r="I199" i="9"/>
  <c r="J199" i="9" s="1"/>
  <c r="G200" i="9"/>
  <c r="H200" i="9"/>
  <c r="L200" i="9" s="1"/>
  <c r="I200" i="9"/>
  <c r="J200" i="9" s="1"/>
  <c r="G201" i="9"/>
  <c r="I201" i="9"/>
  <c r="J201" i="9" s="1"/>
  <c r="K201" i="9" s="1"/>
  <c r="L201" i="9"/>
  <c r="G202" i="9"/>
  <c r="H202" i="9"/>
  <c r="L202" i="9" s="1"/>
  <c r="I202" i="9"/>
  <c r="J202" i="9" s="1"/>
  <c r="G203" i="9"/>
  <c r="H203" i="9"/>
  <c r="I203" i="9"/>
  <c r="J203" i="9" s="1"/>
  <c r="G204" i="9"/>
  <c r="H204" i="9"/>
  <c r="L204" i="9" s="1"/>
  <c r="I204" i="9"/>
  <c r="J204" i="9" s="1"/>
  <c r="G205" i="9"/>
  <c r="H205" i="9"/>
  <c r="I205" i="9"/>
  <c r="J205" i="9" s="1"/>
  <c r="G206" i="9"/>
  <c r="H206" i="9"/>
  <c r="L206" i="9" s="1"/>
  <c r="I206" i="9"/>
  <c r="J206" i="9" s="1"/>
  <c r="G207" i="9"/>
  <c r="H207" i="9"/>
  <c r="I207" i="9"/>
  <c r="J207" i="9" s="1"/>
  <c r="G208" i="9"/>
  <c r="H208" i="9"/>
  <c r="L208" i="9" s="1"/>
  <c r="I208" i="9"/>
  <c r="J208" i="9" s="1"/>
  <c r="G209" i="9"/>
  <c r="H209" i="9"/>
  <c r="I209" i="9"/>
  <c r="J209" i="9" s="1"/>
  <c r="G210" i="9"/>
  <c r="H210" i="9"/>
  <c r="L210" i="9" s="1"/>
  <c r="I210" i="9"/>
  <c r="J210" i="9" s="1"/>
  <c r="G211" i="9"/>
  <c r="H211" i="9"/>
  <c r="I211" i="9"/>
  <c r="J211" i="9" s="1"/>
  <c r="G212" i="9"/>
  <c r="I212" i="9"/>
  <c r="J212" i="9" s="1"/>
  <c r="K212" i="9" s="1"/>
  <c r="L212" i="9"/>
  <c r="G213" i="9"/>
  <c r="H213" i="9"/>
  <c r="L213" i="9" s="1"/>
  <c r="I213" i="9"/>
  <c r="J213" i="9" s="1"/>
  <c r="G214" i="9"/>
  <c r="H214" i="9"/>
  <c r="L214" i="9" s="1"/>
  <c r="I214" i="9"/>
  <c r="J214" i="9" s="1"/>
  <c r="G215" i="9"/>
  <c r="H215" i="9"/>
  <c r="L215" i="9" s="1"/>
  <c r="I215" i="9"/>
  <c r="J215" i="9" s="1"/>
  <c r="G216" i="9"/>
  <c r="H216" i="9"/>
  <c r="L216" i="9" s="1"/>
  <c r="I216" i="9"/>
  <c r="J216" i="9" s="1"/>
  <c r="G217" i="9"/>
  <c r="H217" i="9"/>
  <c r="L217" i="9" s="1"/>
  <c r="I217" i="9"/>
  <c r="J217" i="9" s="1"/>
  <c r="G218" i="9"/>
  <c r="H218" i="9"/>
  <c r="L218" i="9" s="1"/>
  <c r="I218" i="9"/>
  <c r="J218" i="9" s="1"/>
  <c r="G219" i="9"/>
  <c r="H219" i="9"/>
  <c r="L219" i="9" s="1"/>
  <c r="I219" i="9"/>
  <c r="J219" i="9" s="1"/>
  <c r="G220" i="9"/>
  <c r="H220" i="9"/>
  <c r="L220" i="9" s="1"/>
  <c r="I220" i="9"/>
  <c r="J220" i="9" s="1"/>
  <c r="G221" i="9"/>
  <c r="H221" i="9"/>
  <c r="L221" i="9" s="1"/>
  <c r="I221" i="9"/>
  <c r="J221" i="9" s="1"/>
  <c r="G222" i="9"/>
  <c r="H222" i="9"/>
  <c r="L222" i="9" s="1"/>
  <c r="I222" i="9"/>
  <c r="J222" i="9" s="1"/>
  <c r="G223" i="9"/>
  <c r="H223" i="9"/>
  <c r="L223" i="9" s="1"/>
  <c r="I223" i="9"/>
  <c r="J223" i="9" s="1"/>
  <c r="G224" i="9"/>
  <c r="I224" i="9"/>
  <c r="J224" i="9" s="1"/>
  <c r="K224" i="9" s="1"/>
  <c r="L224" i="9"/>
  <c r="G225" i="9"/>
  <c r="H225" i="9"/>
  <c r="I225" i="9"/>
  <c r="J225" i="9" s="1"/>
  <c r="G226" i="9"/>
  <c r="H226" i="9"/>
  <c r="L226" i="9" s="1"/>
  <c r="I226" i="9"/>
  <c r="J226" i="9" s="1"/>
  <c r="F227" i="9"/>
  <c r="G227" i="9" s="1"/>
  <c r="H227" i="9"/>
  <c r="L227" i="9" s="1"/>
  <c r="G228" i="9"/>
  <c r="H228" i="9"/>
  <c r="L228" i="9" s="1"/>
  <c r="I228" i="9"/>
  <c r="J228" i="9" s="1"/>
  <c r="G229" i="9"/>
  <c r="H229" i="9"/>
  <c r="L229" i="9" s="1"/>
  <c r="I229" i="9"/>
  <c r="J229" i="9" s="1"/>
  <c r="G230" i="9"/>
  <c r="H230" i="9"/>
  <c r="L230" i="9" s="1"/>
  <c r="I230" i="9"/>
  <c r="J230" i="9" s="1"/>
  <c r="G231" i="9"/>
  <c r="H231" i="9"/>
  <c r="L231" i="9" s="1"/>
  <c r="I231" i="9"/>
  <c r="J231" i="9" s="1"/>
  <c r="G232" i="9"/>
  <c r="H232" i="9"/>
  <c r="L232" i="9" s="1"/>
  <c r="I232" i="9"/>
  <c r="J232" i="9" s="1"/>
  <c r="G233" i="9"/>
  <c r="H233" i="9"/>
  <c r="L233" i="9" s="1"/>
  <c r="I233" i="9"/>
  <c r="J233" i="9" s="1"/>
  <c r="G234" i="9"/>
  <c r="H234" i="9"/>
  <c r="L234" i="9" s="1"/>
  <c r="I234" i="9"/>
  <c r="J234" i="9" s="1"/>
  <c r="G235" i="9"/>
  <c r="H235" i="9"/>
  <c r="L235" i="9" s="1"/>
  <c r="I235" i="9"/>
  <c r="J235" i="9" s="1"/>
  <c r="G236" i="9"/>
  <c r="H236" i="9"/>
  <c r="L236" i="9" s="1"/>
  <c r="I236" i="9"/>
  <c r="J236" i="9" s="1"/>
  <c r="F237" i="9"/>
  <c r="H237" i="9"/>
  <c r="L237" i="9" s="1"/>
  <c r="G238" i="9"/>
  <c r="H238" i="9"/>
  <c r="L238" i="9" s="1"/>
  <c r="I238" i="9"/>
  <c r="J238" i="9" s="1"/>
  <c r="L239" i="9"/>
  <c r="I62" i="9" l="1"/>
  <c r="P82" i="9"/>
  <c r="P83" i="9" s="1"/>
  <c r="G82" i="9"/>
  <c r="G140" i="9"/>
  <c r="G46" i="9"/>
  <c r="G48" i="9" s="1"/>
  <c r="G47" i="9" s="1"/>
  <c r="P11" i="9"/>
  <c r="S3" i="9"/>
  <c r="Q30" i="9"/>
  <c r="R21" i="9"/>
  <c r="S27" i="9"/>
  <c r="I227" i="9"/>
  <c r="J227" i="9" s="1"/>
  <c r="K227" i="9" s="1"/>
  <c r="S21" i="9"/>
  <c r="I63" i="9"/>
  <c r="J63" i="9" s="1"/>
  <c r="K63" i="9" s="1"/>
  <c r="S63" i="9" s="1"/>
  <c r="S14" i="9"/>
  <c r="S10" i="9"/>
  <c r="S8" i="9"/>
  <c r="S4" i="9"/>
  <c r="K200" i="9"/>
  <c r="K192" i="9"/>
  <c r="K184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I80" i="9"/>
  <c r="J80" i="9" s="1"/>
  <c r="K80" i="9" s="1"/>
  <c r="S80" i="9" s="1"/>
  <c r="K236" i="9"/>
  <c r="K235" i="9"/>
  <c r="K230" i="9"/>
  <c r="K228" i="9"/>
  <c r="K223" i="9"/>
  <c r="K218" i="9"/>
  <c r="K216" i="9"/>
  <c r="K215" i="9"/>
  <c r="K196" i="9"/>
  <c r="K188" i="9"/>
  <c r="R73" i="9"/>
  <c r="S5" i="9"/>
  <c r="I81" i="9"/>
  <c r="J81" i="9" s="1"/>
  <c r="K81" i="9" s="1"/>
  <c r="S81" i="9" s="1"/>
  <c r="I79" i="9"/>
  <c r="J79" i="9" s="1"/>
  <c r="K79" i="9" s="1"/>
  <c r="S79" i="9" s="1"/>
  <c r="I67" i="9"/>
  <c r="J67" i="9" s="1"/>
  <c r="K67" i="9" s="1"/>
  <c r="S67" i="9" s="1"/>
  <c r="S15" i="9"/>
  <c r="S13" i="9"/>
  <c r="S9" i="9"/>
  <c r="S7" i="9"/>
  <c r="S6" i="9"/>
  <c r="K234" i="9"/>
  <c r="K232" i="9"/>
  <c r="K231" i="9"/>
  <c r="K222" i="9"/>
  <c r="K220" i="9"/>
  <c r="K219" i="9"/>
  <c r="K214" i="9"/>
  <c r="L81" i="9"/>
  <c r="L80" i="9"/>
  <c r="L79" i="9"/>
  <c r="I77" i="9"/>
  <c r="J77" i="9" s="1"/>
  <c r="K77" i="9" s="1"/>
  <c r="S77" i="9" s="1"/>
  <c r="Q76" i="9"/>
  <c r="K73" i="9"/>
  <c r="S73" i="9" s="1"/>
  <c r="I69" i="9"/>
  <c r="J69" i="9" s="1"/>
  <c r="K69" i="9" s="1"/>
  <c r="S69" i="9" s="1"/>
  <c r="L67" i="9"/>
  <c r="I65" i="9"/>
  <c r="J65" i="9" s="1"/>
  <c r="K65" i="9" s="1"/>
  <c r="S65" i="9" s="1"/>
  <c r="L63" i="9"/>
  <c r="I61" i="9"/>
  <c r="J61" i="9" s="1"/>
  <c r="K61" i="9" s="1"/>
  <c r="S61" i="9" s="1"/>
  <c r="I51" i="9"/>
  <c r="J51" i="9" s="1"/>
  <c r="K51" i="9" s="1"/>
  <c r="S37" i="9"/>
  <c r="R27" i="9"/>
  <c r="Q21" i="9"/>
  <c r="R76" i="9"/>
  <c r="K198" i="9"/>
  <c r="K197" i="9"/>
  <c r="K194" i="9"/>
  <c r="K193" i="9"/>
  <c r="K190" i="9"/>
  <c r="K189" i="9"/>
  <c r="K186" i="9"/>
  <c r="K185" i="9"/>
  <c r="K182" i="9"/>
  <c r="K181" i="9"/>
  <c r="K180" i="9"/>
  <c r="K179" i="9"/>
  <c r="K178" i="9"/>
  <c r="G149" i="9"/>
  <c r="M81" i="9"/>
  <c r="N81" i="9" s="1"/>
  <c r="M80" i="9"/>
  <c r="N80" i="9" s="1"/>
  <c r="M79" i="9"/>
  <c r="N79" i="9" s="1"/>
  <c r="M77" i="9"/>
  <c r="N77" i="9" s="1"/>
  <c r="Q73" i="9"/>
  <c r="M69" i="9"/>
  <c r="M67" i="9"/>
  <c r="M65" i="9"/>
  <c r="N65" i="9" s="1"/>
  <c r="M63" i="9"/>
  <c r="M61" i="9"/>
  <c r="N61" i="9" s="1"/>
  <c r="N51" i="9"/>
  <c r="S36" i="9"/>
  <c r="G175" i="9"/>
  <c r="G176" i="9" s="1"/>
  <c r="K173" i="9"/>
  <c r="L173" i="9"/>
  <c r="K171" i="9"/>
  <c r="K169" i="9"/>
  <c r="K167" i="9"/>
  <c r="K165" i="9"/>
  <c r="K163" i="9"/>
  <c r="K161" i="9"/>
  <c r="K159" i="9"/>
  <c r="K157" i="9"/>
  <c r="K155" i="9"/>
  <c r="K153" i="9"/>
  <c r="K147" i="9"/>
  <c r="K145" i="9"/>
  <c r="K143" i="9"/>
  <c r="K139" i="9"/>
  <c r="K137" i="9"/>
  <c r="K135" i="9"/>
  <c r="K133" i="9"/>
  <c r="K119" i="9"/>
  <c r="K117" i="9"/>
  <c r="K115" i="9"/>
  <c r="K113" i="9"/>
  <c r="K111" i="9"/>
  <c r="I78" i="9"/>
  <c r="J78" i="9" s="1"/>
  <c r="K78" i="9" s="1"/>
  <c r="S78" i="9" s="1"/>
  <c r="L78" i="9"/>
  <c r="I66" i="9"/>
  <c r="J66" i="9" s="1"/>
  <c r="K66" i="9" s="1"/>
  <c r="S66" i="9" s="1"/>
  <c r="L66" i="9"/>
  <c r="J62" i="9"/>
  <c r="K62" i="9" s="1"/>
  <c r="S62" i="9" s="1"/>
  <c r="L62" i="9"/>
  <c r="O19" i="9"/>
  <c r="P19" i="9" s="1"/>
  <c r="S19" i="9" s="1"/>
  <c r="R19" i="9"/>
  <c r="O18" i="9"/>
  <c r="P18" i="9" s="1"/>
  <c r="S18" i="9" s="1"/>
  <c r="R18" i="9"/>
  <c r="N15" i="9"/>
  <c r="R15" i="9" s="1"/>
  <c r="Q15" i="9"/>
  <c r="N14" i="9"/>
  <c r="R14" i="9" s="1"/>
  <c r="Q14" i="9"/>
  <c r="N13" i="9"/>
  <c r="R13" i="9" s="1"/>
  <c r="Q13" i="9"/>
  <c r="N10" i="9"/>
  <c r="R10" i="9" s="1"/>
  <c r="Q10" i="9"/>
  <c r="N9" i="9"/>
  <c r="R9" i="9" s="1"/>
  <c r="Q9" i="9"/>
  <c r="N8" i="9"/>
  <c r="R8" i="9" s="1"/>
  <c r="Q8" i="9"/>
  <c r="N7" i="9"/>
  <c r="R7" i="9" s="1"/>
  <c r="Q7" i="9"/>
  <c r="N6" i="9"/>
  <c r="R6" i="9" s="1"/>
  <c r="Q6" i="9"/>
  <c r="N5" i="9"/>
  <c r="R5" i="9" s="1"/>
  <c r="Q5" i="9"/>
  <c r="N4" i="9"/>
  <c r="R4" i="9" s="1"/>
  <c r="Q4" i="9"/>
  <c r="N3" i="9"/>
  <c r="R3" i="9" s="1"/>
  <c r="K233" i="9"/>
  <c r="K229" i="9"/>
  <c r="K221" i="9"/>
  <c r="K217" i="9"/>
  <c r="K213" i="9"/>
  <c r="K199" i="9"/>
  <c r="K195" i="9"/>
  <c r="K191" i="9"/>
  <c r="K187" i="9"/>
  <c r="K183" i="9"/>
  <c r="K174" i="9"/>
  <c r="K172" i="9"/>
  <c r="L171" i="9"/>
  <c r="K170" i="9"/>
  <c r="L169" i="9"/>
  <c r="K168" i="9"/>
  <c r="L167" i="9"/>
  <c r="K166" i="9"/>
  <c r="L165" i="9"/>
  <c r="K164" i="9"/>
  <c r="L163" i="9"/>
  <c r="K162" i="9"/>
  <c r="L161" i="9"/>
  <c r="K160" i="9"/>
  <c r="L159" i="9"/>
  <c r="K158" i="9"/>
  <c r="L157" i="9"/>
  <c r="K156" i="9"/>
  <c r="L155" i="9"/>
  <c r="K154" i="9"/>
  <c r="L153" i="9"/>
  <c r="K152" i="9"/>
  <c r="K148" i="9"/>
  <c r="L147" i="9"/>
  <c r="K146" i="9"/>
  <c r="L145" i="9"/>
  <c r="K144" i="9"/>
  <c r="L143" i="9"/>
  <c r="L139" i="9"/>
  <c r="K138" i="9"/>
  <c r="L137" i="9"/>
  <c r="K136" i="9"/>
  <c r="L135" i="9"/>
  <c r="K134" i="9"/>
  <c r="L133" i="9"/>
  <c r="K131" i="9"/>
  <c r="K130" i="9"/>
  <c r="K129" i="9"/>
  <c r="K128" i="9"/>
  <c r="K127" i="9"/>
  <c r="K126" i="9"/>
  <c r="K125" i="9"/>
  <c r="K124" i="9"/>
  <c r="K123" i="9"/>
  <c r="K122" i="9"/>
  <c r="K121" i="9"/>
  <c r="L119" i="9"/>
  <c r="K118" i="9"/>
  <c r="L117" i="9"/>
  <c r="K116" i="9"/>
  <c r="L115" i="9"/>
  <c r="K114" i="9"/>
  <c r="L113" i="9"/>
  <c r="K112" i="9"/>
  <c r="L111" i="9"/>
  <c r="K110" i="9"/>
  <c r="I68" i="9"/>
  <c r="J68" i="9" s="1"/>
  <c r="K68" i="9" s="1"/>
  <c r="S68" i="9" s="1"/>
  <c r="L68" i="9"/>
  <c r="I64" i="9"/>
  <c r="J64" i="9" s="1"/>
  <c r="K64" i="9" s="1"/>
  <c r="S64" i="9" s="1"/>
  <c r="L64" i="9"/>
  <c r="I60" i="9"/>
  <c r="J60" i="9" s="1"/>
  <c r="K60" i="9" s="1"/>
  <c r="S60" i="9" s="1"/>
  <c r="L60" i="9"/>
  <c r="O45" i="9"/>
  <c r="P45" i="9" s="1"/>
  <c r="S45" i="9" s="1"/>
  <c r="R45" i="9"/>
  <c r="N37" i="9"/>
  <c r="R37" i="9" s="1"/>
  <c r="Q37" i="9"/>
  <c r="N36" i="9"/>
  <c r="R36" i="9" s="1"/>
  <c r="Q36" i="9"/>
  <c r="S28" i="9"/>
  <c r="S22" i="9"/>
  <c r="S43" i="9"/>
  <c r="S41" i="9"/>
  <c r="S39" i="9"/>
  <c r="S20" i="9"/>
  <c r="S16" i="9"/>
  <c r="G237" i="9"/>
  <c r="I237" i="9"/>
  <c r="J237" i="9" s="1"/>
  <c r="K237" i="9" s="1"/>
  <c r="K225" i="9"/>
  <c r="K211" i="9"/>
  <c r="K209" i="9"/>
  <c r="K207" i="9"/>
  <c r="K205" i="9"/>
  <c r="K203" i="9"/>
  <c r="G239" i="9"/>
  <c r="G240" i="9" s="1"/>
  <c r="K238" i="9"/>
  <c r="K226" i="9"/>
  <c r="L225" i="9"/>
  <c r="L211" i="9"/>
  <c r="K210" i="9"/>
  <c r="L209" i="9"/>
  <c r="K208" i="9"/>
  <c r="L207" i="9"/>
  <c r="K206" i="9"/>
  <c r="L205" i="9"/>
  <c r="K204" i="9"/>
  <c r="L203" i="9"/>
  <c r="K202" i="9"/>
  <c r="N78" i="9"/>
  <c r="I72" i="9"/>
  <c r="J72" i="9" s="1"/>
  <c r="K72" i="9" s="1"/>
  <c r="S72" i="9" s="1"/>
  <c r="M72" i="9"/>
  <c r="I71" i="9"/>
  <c r="J71" i="9" s="1"/>
  <c r="K71" i="9" s="1"/>
  <c r="S71" i="9" s="1"/>
  <c r="M71" i="9"/>
  <c r="M70" i="9"/>
  <c r="N68" i="9"/>
  <c r="N66" i="9"/>
  <c r="N64" i="9"/>
  <c r="N62" i="9"/>
  <c r="N60" i="9"/>
  <c r="N59" i="9"/>
  <c r="I59" i="9"/>
  <c r="J59" i="9" s="1"/>
  <c r="K59" i="9" s="1"/>
  <c r="S59" i="9" s="1"/>
  <c r="I58" i="9"/>
  <c r="J58" i="9" s="1"/>
  <c r="K58" i="9" s="1"/>
  <c r="S58" i="9" s="1"/>
  <c r="M58" i="9"/>
  <c r="I57" i="9"/>
  <c r="J57" i="9" s="1"/>
  <c r="K57" i="9" s="1"/>
  <c r="S57" i="9" s="1"/>
  <c r="M57" i="9"/>
  <c r="I56" i="9"/>
  <c r="J56" i="9" s="1"/>
  <c r="K56" i="9" s="1"/>
  <c r="S56" i="9" s="1"/>
  <c r="M56" i="9"/>
  <c r="I55" i="9"/>
  <c r="J55" i="9" s="1"/>
  <c r="K55" i="9" s="1"/>
  <c r="S55" i="9" s="1"/>
  <c r="M55" i="9"/>
  <c r="I54" i="9"/>
  <c r="J54" i="9" s="1"/>
  <c r="K54" i="9" s="1"/>
  <c r="S54" i="9" s="1"/>
  <c r="M54" i="9"/>
  <c r="I53" i="9"/>
  <c r="J53" i="9" s="1"/>
  <c r="K53" i="9" s="1"/>
  <c r="S53" i="9" s="1"/>
  <c r="M53" i="9"/>
  <c r="I52" i="9"/>
  <c r="J52" i="9" s="1"/>
  <c r="K52" i="9" s="1"/>
  <c r="S52" i="9" s="1"/>
  <c r="M52" i="9"/>
  <c r="N44" i="9"/>
  <c r="R44" i="9" s="1"/>
  <c r="Q44" i="9"/>
  <c r="N42" i="9"/>
  <c r="R42" i="9" s="1"/>
  <c r="Q42" i="9"/>
  <c r="N40" i="9"/>
  <c r="R40" i="9" s="1"/>
  <c r="Q40" i="9"/>
  <c r="N38" i="9"/>
  <c r="R38" i="9" s="1"/>
  <c r="Q38" i="9"/>
  <c r="K31" i="9"/>
  <c r="S31" i="9" s="1"/>
  <c r="R31" i="9"/>
  <c r="N29" i="9"/>
  <c r="R29" i="9" s="1"/>
  <c r="Q29" i="9"/>
  <c r="K11" i="9"/>
  <c r="R11" i="9"/>
  <c r="K76" i="9"/>
  <c r="S76" i="9" s="1"/>
  <c r="I75" i="9"/>
  <c r="J75" i="9" s="1"/>
  <c r="K75" i="9" s="1"/>
  <c r="S75" i="9" s="1"/>
  <c r="M75" i="9"/>
  <c r="I74" i="9"/>
  <c r="J74" i="9" s="1"/>
  <c r="K74" i="9" s="1"/>
  <c r="S74" i="9" s="1"/>
  <c r="M74" i="9"/>
  <c r="I70" i="9"/>
  <c r="J70" i="9" s="1"/>
  <c r="K70" i="9" s="1"/>
  <c r="S70" i="9" s="1"/>
  <c r="S44" i="9"/>
  <c r="N43" i="9"/>
  <c r="R43" i="9" s="1"/>
  <c r="Q43" i="9"/>
  <c r="S42" i="9"/>
  <c r="N41" i="9"/>
  <c r="R41" i="9" s="1"/>
  <c r="Q41" i="9"/>
  <c r="S40" i="9"/>
  <c r="N39" i="9"/>
  <c r="R39" i="9" s="1"/>
  <c r="Q39" i="9"/>
  <c r="S38" i="9"/>
  <c r="N35" i="9"/>
  <c r="R35" i="9" s="1"/>
  <c r="Q35" i="9"/>
  <c r="O34" i="9"/>
  <c r="P34" i="9" s="1"/>
  <c r="S34" i="9" s="1"/>
  <c r="R34" i="9"/>
  <c r="O33" i="9"/>
  <c r="P33" i="9" s="1"/>
  <c r="S33" i="9" s="1"/>
  <c r="R33" i="9"/>
  <c r="N26" i="9"/>
  <c r="R26" i="9" s="1"/>
  <c r="Q26" i="9"/>
  <c r="O25" i="9"/>
  <c r="P25" i="9" s="1"/>
  <c r="S25" i="9" s="1"/>
  <c r="R25" i="9"/>
  <c r="O24" i="9"/>
  <c r="P24" i="9" s="1"/>
  <c r="S24" i="9" s="1"/>
  <c r="R24" i="9"/>
  <c r="O23" i="9"/>
  <c r="R23" i="9"/>
  <c r="N17" i="9"/>
  <c r="R17" i="9" s="1"/>
  <c r="Q17" i="9"/>
  <c r="K32" i="9"/>
  <c r="S32" i="9" s="1"/>
  <c r="R32" i="9"/>
  <c r="K30" i="9"/>
  <c r="S30" i="9" s="1"/>
  <c r="R30" i="9"/>
  <c r="S29" i="9"/>
  <c r="N28" i="9"/>
  <c r="R28" i="9" s="1"/>
  <c r="Q28" i="9"/>
  <c r="S26" i="9"/>
  <c r="N22" i="9"/>
  <c r="R22" i="9" s="1"/>
  <c r="Q22" i="9"/>
  <c r="N20" i="9"/>
  <c r="R20" i="9" s="1"/>
  <c r="Q20" i="9"/>
  <c r="S17" i="9"/>
  <c r="N16" i="9"/>
  <c r="R16" i="9" s="1"/>
  <c r="Q16" i="9"/>
  <c r="K12" i="9"/>
  <c r="S12" i="9" s="1"/>
  <c r="R12" i="9"/>
  <c r="G83" i="9" l="1"/>
  <c r="G84" i="9" s="1"/>
  <c r="G141" i="9"/>
  <c r="G142" i="9" s="1"/>
  <c r="G150" i="9"/>
  <c r="G151" i="9" s="1"/>
  <c r="S51" i="9"/>
  <c r="S82" i="9" s="1"/>
  <c r="S83" i="9" s="1"/>
  <c r="K82" i="9"/>
  <c r="K83" i="9" s="1"/>
  <c r="K140" i="9"/>
  <c r="K141" i="9" s="1"/>
  <c r="S11" i="9"/>
  <c r="K46" i="9"/>
  <c r="O46" i="9"/>
  <c r="Q51" i="9"/>
  <c r="Q63" i="9"/>
  <c r="R81" i="9"/>
  <c r="R51" i="9"/>
  <c r="R77" i="9"/>
  <c r="Q81" i="9"/>
  <c r="Q67" i="9"/>
  <c r="N67" i="9"/>
  <c r="R67" i="9" s="1"/>
  <c r="Q78" i="9"/>
  <c r="Q79" i="9"/>
  <c r="N63" i="9"/>
  <c r="R63" i="9" s="1"/>
  <c r="R68" i="9"/>
  <c r="R61" i="9"/>
  <c r="R65" i="9"/>
  <c r="Q69" i="9"/>
  <c r="R80" i="9"/>
  <c r="K175" i="9"/>
  <c r="K176" i="9" s="1"/>
  <c r="Q62" i="9"/>
  <c r="Q65" i="9"/>
  <c r="Q60" i="9"/>
  <c r="Q61" i="9"/>
  <c r="R64" i="9"/>
  <c r="Q66" i="9"/>
  <c r="N69" i="9"/>
  <c r="R69" i="9" s="1"/>
  <c r="Q77" i="9"/>
  <c r="R79" i="9"/>
  <c r="Q80" i="9"/>
  <c r="R60" i="9"/>
  <c r="R62" i="9"/>
  <c r="R66" i="9"/>
  <c r="Q68" i="9"/>
  <c r="R78" i="9"/>
  <c r="K149" i="9"/>
  <c r="K150" i="9" s="1"/>
  <c r="Q64" i="9"/>
  <c r="Q59" i="9"/>
  <c r="K239" i="9"/>
  <c r="K240" i="9" s="1"/>
  <c r="P23" i="9"/>
  <c r="P46" i="9" s="1"/>
  <c r="P47" i="9" s="1"/>
  <c r="N75" i="9"/>
  <c r="R75" i="9" s="1"/>
  <c r="Q75" i="9"/>
  <c r="N53" i="9"/>
  <c r="R53" i="9" s="1"/>
  <c r="Q53" i="9"/>
  <c r="N55" i="9"/>
  <c r="R55" i="9" s="1"/>
  <c r="Q55" i="9"/>
  <c r="N57" i="9"/>
  <c r="R57" i="9" s="1"/>
  <c r="Q57" i="9"/>
  <c r="N70" i="9"/>
  <c r="R70" i="9" s="1"/>
  <c r="Q70" i="9"/>
  <c r="N71" i="9"/>
  <c r="R71" i="9" s="1"/>
  <c r="Q71" i="9"/>
  <c r="N74" i="9"/>
  <c r="R74" i="9" s="1"/>
  <c r="Q74" i="9"/>
  <c r="N52" i="9"/>
  <c r="R52" i="9" s="1"/>
  <c r="Q52" i="9"/>
  <c r="N54" i="9"/>
  <c r="R54" i="9" s="1"/>
  <c r="Q54" i="9"/>
  <c r="N56" i="9"/>
  <c r="R56" i="9" s="1"/>
  <c r="Q56" i="9"/>
  <c r="N58" i="9"/>
  <c r="R58" i="9" s="1"/>
  <c r="Q58" i="9"/>
  <c r="R59" i="9"/>
  <c r="N72" i="9"/>
  <c r="R72" i="9" s="1"/>
  <c r="Q72" i="9"/>
  <c r="S23" i="9" l="1"/>
  <c r="S46" i="9" s="1"/>
  <c r="S47" i="9" s="1"/>
</calcChain>
</file>

<file path=xl/sharedStrings.xml><?xml version="1.0" encoding="utf-8"?>
<sst xmlns="http://schemas.openxmlformats.org/spreadsheetml/2006/main" count="1086" uniqueCount="243">
  <si>
    <t>Наименование работ</t>
  </si>
  <si>
    <t>№</t>
  </si>
  <si>
    <t>м3</t>
  </si>
  <si>
    <t xml:space="preserve">Разработка грунта вручную </t>
  </si>
  <si>
    <t>ИТОГО</t>
  </si>
  <si>
    <t>ВСЕГО С НДС</t>
  </si>
  <si>
    <t>Ед.изм.</t>
  </si>
  <si>
    <t>Засыпка грунтом траншей котлованов бульдозерами</t>
  </si>
  <si>
    <t xml:space="preserve">Общая стоимость, руб., </t>
  </si>
  <si>
    <t>НДС 18%</t>
  </si>
  <si>
    <t xml:space="preserve">Кол-во общее </t>
  </si>
  <si>
    <t>м2</t>
  </si>
  <si>
    <t xml:space="preserve">шт. </t>
  </si>
  <si>
    <t>Разработка грунта с погрузкой на автомобили-самосвалы экскаваторами с ковшом вместимостью 0,5 (0,5-0,63) м3, группа грунтов 2</t>
  </si>
  <si>
    <t>Восстановление благоустройства</t>
  </si>
  <si>
    <t>1 задвижка (или клапан обратный)</t>
  </si>
  <si>
    <t>шт.</t>
  </si>
  <si>
    <t>Разработка грунта в отвал экскаваторами &lt;драглайн&gt; или &lt;обратная лопата&gt; с ковшом вместимостью 0,5 (0,5-0,63) м3, группа грунтов 2</t>
  </si>
  <si>
    <t>1м3 грунта</t>
  </si>
  <si>
    <t>1 м3 грунта</t>
  </si>
  <si>
    <t>Устройство круглых сборных железобетонных канализационных колодцев диаметром 1,5 м</t>
  </si>
  <si>
    <t>Установка бетонных упоров</t>
  </si>
  <si>
    <t>Установка задвижек или клапанов обратных чугунных диаметром 50 мм</t>
  </si>
  <si>
    <t xml:space="preserve">Переход электросварной ПНД SDR11 90х50 </t>
  </si>
  <si>
    <t xml:space="preserve">Отвод ПНД SDR11 90град. Дн50 </t>
  </si>
  <si>
    <t>Муфта электросварная ПЭ100 SDR11 Дн50 мм</t>
  </si>
  <si>
    <t>Установка пожарного гидранта ГП-1,75</t>
  </si>
  <si>
    <t>Установка задвижек или клапанов обратных чугунных диаметром 100 мм</t>
  </si>
  <si>
    <t>Задвижка чугунная клиновая, марки AVK, диаметром 100 мм</t>
  </si>
  <si>
    <t>Маховик марки AVK, диаметром 100 мм</t>
  </si>
  <si>
    <t>Врезка в существующие сети диаметром 100мм</t>
  </si>
  <si>
    <t>1 врезка</t>
  </si>
  <si>
    <t>Установка полиэтиленовых фасонных частей отводов, колен, патрубков, переходов</t>
  </si>
  <si>
    <t>10 фасонных частей</t>
  </si>
  <si>
    <t>Установка фланцев стальных диаметром 100мм</t>
  </si>
  <si>
    <t>1 фланец</t>
  </si>
  <si>
    <t xml:space="preserve">Втулка под фланец Дн110 ПЭ100 SDR11 </t>
  </si>
  <si>
    <t>Установка фланцев стальных диаметром 50мм</t>
  </si>
  <si>
    <t>Песчаное основание под трубопровод и засыпка труб песком</t>
  </si>
  <si>
    <t>Пожарный гидрант ГП-1,75</t>
  </si>
  <si>
    <t xml:space="preserve">м. п. </t>
  </si>
  <si>
    <t>Укладка трубопроводов из полиэтиленовых труб диаметром до 50 мм</t>
  </si>
  <si>
    <t>Укладка трубопроводов из полиэтиленовых труб диаметром до 110 мм методом ГНБ</t>
  </si>
  <si>
    <t>Задвижка чугунная клиновая, марки AVK, диаметром до 50 мм</t>
  </si>
  <si>
    <t>Маховик марки AVK, диаметром до 50 мм</t>
  </si>
  <si>
    <t>Врезка в существующие сети диаметром до 50мм</t>
  </si>
  <si>
    <t xml:space="preserve">Втулка под фланец Дн50 ПЭ100 SDR11 </t>
  </si>
  <si>
    <t>Переход электросварной ПНД SDR11 110х63</t>
  </si>
  <si>
    <t xml:space="preserve">Переход электросварной ПНД SDR11 63х50 </t>
  </si>
  <si>
    <t>Отвод ПНД SDR11 Дн110</t>
  </si>
  <si>
    <t>Установка фланцев стальных диаметром 160мм</t>
  </si>
  <si>
    <t xml:space="preserve">Втулка под фланец Дн160 ПЭ100 SDR11 </t>
  </si>
  <si>
    <t>Муфта электросварная ПЭ100 SDR11 Дн63 мм</t>
  </si>
  <si>
    <t>Муфта электросварная ПЭ100 SDR11 Дн110 мм</t>
  </si>
  <si>
    <t>Тройник фланцевый из высокопрочного чугуна ТФ диаметром 150х100 мм</t>
  </si>
  <si>
    <t>Тройник фланцевый из высокопрочного чугуна ТФ диаметром 100х100 мм</t>
  </si>
  <si>
    <t>Демонтаж существующего асфальтобетонного покрытия</t>
  </si>
  <si>
    <t xml:space="preserve">Демонтаж щебеночного основания </t>
  </si>
  <si>
    <t>Устройство основания из щебня (фракция 20-40) М200 по ГОСТ 8267-93</t>
  </si>
  <si>
    <t>Устройство асфальтобетонного покрытия из крупнозернистого асфальтобетона марки II толщиной – 80мм</t>
  </si>
  <si>
    <t>Устройство покрытия из мелкозернистого асфальтобетона марки II толщиной -60 мм</t>
  </si>
  <si>
    <t>ЦЕНА ЗА ЕДИНИЦУ</t>
  </si>
  <si>
    <t>Примечание</t>
  </si>
  <si>
    <t>отсутствует исполнительная схема</t>
  </si>
  <si>
    <t>Цена принята по прайсу</t>
  </si>
  <si>
    <t>Стоимость без НДС, руб.</t>
  </si>
  <si>
    <t>Разница СЕВЕРИН - ИСХОДНАЯ</t>
  </si>
  <si>
    <t>Кол-во</t>
  </si>
  <si>
    <t>Цена за единицу, руб.</t>
  </si>
  <si>
    <t>Всего</t>
  </si>
  <si>
    <t>Цена за единицу без НДС, руб.</t>
  </si>
  <si>
    <t>Цена общая, руб. без НДС</t>
  </si>
  <si>
    <t>Стоимость с НДС, руб.</t>
  </si>
  <si>
    <t>Цена за единицу, руб. без НДС</t>
  </si>
  <si>
    <t>Цена за единицу, руб. с НДС</t>
  </si>
  <si>
    <t>Цена за единицу с НДС, руб.</t>
  </si>
  <si>
    <t>Всего, руб. с НДС</t>
  </si>
  <si>
    <t>состав колодцев принят по исполнительной документации, акт №5</t>
  </si>
  <si>
    <t>Цена общая, руб. с НДС</t>
  </si>
  <si>
    <t>в том числе НДС</t>
  </si>
  <si>
    <t>проверка СЕВЕРИН</t>
  </si>
  <si>
    <t>Складские контейнеры с подземным погребом - Теплица</t>
  </si>
  <si>
    <t>1000 мЗ</t>
  </si>
  <si>
    <t>объем разработки грунта, подтвержденный ИД №1 (151,81 м3) и 2 (99,16 м3)</t>
  </si>
  <si>
    <t>Засыпка пазух котлованов спецсооружений дренирующим песком</t>
  </si>
  <si>
    <t>10 мЗ</t>
  </si>
  <si>
    <t>Засыпка вручную траншей, пазух котлованов и ям, группа грунтов 2</t>
  </si>
  <si>
    <t>100 мЗ</t>
  </si>
  <si>
    <t>Засыпка траншей и котлованов с перемещением грунта до 5 м бульдозерами мощностью 79 кВт (108 л.с.), группа грунтов 2</t>
  </si>
  <si>
    <t>Уплотнение грунта пневматическими трамбовками, группа грунтов 1-2</t>
  </si>
  <si>
    <t>Установка вентилей, задвижек, затворов, клапанов обратных, кранов проходных на трубопроводах из стальных труб диаметром до 25 мм</t>
  </si>
  <si>
    <t>1 шт.</t>
  </si>
  <si>
    <t>Бесканальная прокладка трубопроводов в изоляции из пенополиуретана (ППУ) с изоляцией стыков скорлупами при условном давлении 1,6 МПа, температуре 150°С, диаметр труб 50 мм</t>
  </si>
  <si>
    <t>1 км трубопровода</t>
  </si>
  <si>
    <t>Прокладка трубопроводов водоснабжения из стальных водогазопроводных оцинкованных труб диаметром 100 мм (108мм)</t>
  </si>
  <si>
    <t>100 м трубопровода</t>
  </si>
  <si>
    <t>Прокладка трубопроводов водоснабжения из стальных водогазопроводных оцинкованных труб диаметром 50 мм (45мм)</t>
  </si>
  <si>
    <t>необходимо откорректировать объем, согласно исполнительной документации объем трубы 3 мп, документ №8</t>
  </si>
  <si>
    <t>Прокладка трубопроводов водоснабжения из стальных водогазопроводных оцинкованных труб диаметром 25 мм</t>
  </si>
  <si>
    <t>Антикоррозионная защита металлических конструкций</t>
  </si>
  <si>
    <t xml:space="preserve">10 м2 </t>
  </si>
  <si>
    <t xml:space="preserve">уточнить применяемый материал, толщину слоев </t>
  </si>
  <si>
    <t>Изоляция трубопроводов с покрытием сталью оцинкованной конструкциями полносборными на основе матов из стеклянного штапельного волокна</t>
  </si>
  <si>
    <t>1 м3 изоляции</t>
  </si>
  <si>
    <t>Покрытие поверхности изоляции трубопроводов стеклопластиками РСТ, тканями стеклянными</t>
  </si>
  <si>
    <t xml:space="preserve">100 м2 </t>
  </si>
  <si>
    <t>Лента сигнальная детекционная "Тепло"</t>
  </si>
  <si>
    <t>м</t>
  </si>
  <si>
    <t>Заделка сальников при проходе труб через фундаменты или стены подвала диаметром до 200 мм</t>
  </si>
  <si>
    <t>1 сальник</t>
  </si>
  <si>
    <t>Установка фасонных частей отводов, колен, патрубков, переходов</t>
  </si>
  <si>
    <t>10 шт</t>
  </si>
  <si>
    <t>Отводы с углом 90 град. из стали марки 12Х18Н10Т на Ру до 16 МПа (160 кгс/см2) с радиусом кривизны R=1,5 Ду, диаметром условного прохода 50 мм, наружным диаметром 57 мм, толщиной стенки 4 мм</t>
  </si>
  <si>
    <t>Отвод стальной изолированный пенополиуретаном в полиэтиленовой оболочке диаметром 57 мм, диаметром изоляции 160 мм, длиной 500 мм</t>
  </si>
  <si>
    <t>Отводы с углом 90 град. из стали марки 12Х18Н10Т на Ру до 16 МПа (160 кгс/см2) с радиусом кривизны R=1,5 Ду, диаметром условного прохода 40 мм, наружным диаметром 45 мм, толщиной стенки 3 мм</t>
  </si>
  <si>
    <t>Переход 40мм / 25мм</t>
  </si>
  <si>
    <t>Тройник диам. 45мм</t>
  </si>
  <si>
    <t>Концевой элемент э/св 57х3,5/140ППУ-ПЭ</t>
  </si>
  <si>
    <t>Устройство бетонной подготовки под нподвижные опоры, бетон В7,5</t>
  </si>
  <si>
    <t xml:space="preserve">не учтен вид и объем работ, подтвержденный исполнительной документацией, в смете </t>
  </si>
  <si>
    <t>Опора неподвижная изолированная пенополиуретаном в полиэтиленовой оболочке для стальной трубы  57х3,0/125ППУ-ОЦ</t>
  </si>
  <si>
    <t>Устройство монолитной опоры Н</t>
  </si>
  <si>
    <t>шт</t>
  </si>
  <si>
    <t xml:space="preserve">принята расценка как устройство жб фундаментов с объемами работ бетон 2 м3  (на одну опору) по акту №16 ,
количество арматурной стали принято по акту №14 </t>
  </si>
  <si>
    <t>Устройство бетонного основания под камеру ТК3.27</t>
  </si>
  <si>
    <t xml:space="preserve">10 м3 </t>
  </si>
  <si>
    <t>Устройство тепловой камеры ТК3.27</t>
  </si>
  <si>
    <t>отсутсвует акт №3 со схемой камеры, вместо схемы камеры приложена схема колодцев
принята расценка для устройства колодцев с количество колец КС15.9  - 2 шт.</t>
  </si>
  <si>
    <t>Устройство сбросного колодца Сб.к.</t>
  </si>
  <si>
    <t>акт №4, исполнительный документ №4</t>
  </si>
  <si>
    <t>Установка задвижек или клапанов стальных для горячей воды и пара диаметром до 300 мм (автоматический клапан "захлопка")</t>
  </si>
  <si>
    <t xml:space="preserve">1 компл. </t>
  </si>
  <si>
    <t>Изоляция арматуры и фланцевых соединений пластинами (плитами) из вспененного каучука (&lt;Армофлекс&gt;), вспененного полиэтилена (&lt;Термофлекс&gt;)</t>
  </si>
  <si>
    <t xml:space="preserve">10 шт. </t>
  </si>
  <si>
    <t>Прокладка трубопроводов отопления и водоснабжения из стальных электросварных труб диаметром 250 мм (273мм)</t>
  </si>
  <si>
    <t>Всего по смете:</t>
  </si>
  <si>
    <t>ВСЕГО  с НДС:</t>
  </si>
  <si>
    <t>Стоимость с НДС 18%, руб.</t>
  </si>
  <si>
    <t>Проверка СЕВЕРИН</t>
  </si>
  <si>
    <t>Установка вентилей, задвижек, затворов, клапанов обратных, кранов проходных на трубопроводах из стальных труб диаметром до 200 мм</t>
  </si>
  <si>
    <t>Расценка только на работу. Не указана фланцевая арматура</t>
  </si>
  <si>
    <t>Установка вентилей, задвижек, затворов, клапанов обратных, кранов проходных на трубопроводах из стальных труб диаметром до 100 мм</t>
  </si>
  <si>
    <t>Установка вентилей, задвижек, затворов, клапанов обратных, кранов проходных на трубопроводах из стальных труб диаметром до 50 мм</t>
  </si>
  <si>
    <t>Бесканальная прокладка трубопроводов в изоляции из пенополиуретана (ППУ) с изоляцией стыков скорлупами при условном давлении 1,6 МПа, температуре 150°С, диаметр труб 100 мм</t>
  </si>
  <si>
    <t>Прокладка трубопроводов водоснабжения из стальных водогазопроводных оцинкованных труб диаметром 40 мм</t>
  </si>
  <si>
    <t>Прокладка трубопроводов водоснабжения из стальных водогазопроводных оцинкованных труб диаметром 20 мм</t>
  </si>
  <si>
    <t>Прокладка трубопроводов водоснабжения из стальных водогазопроводных оцинкованных труб диаметром 15 мм</t>
  </si>
  <si>
    <t>Прокладка трубопроводов отопления и водоснабжения из стальных электросварных труб диаметром 80 мм (89мм)</t>
  </si>
  <si>
    <t>Прокладка трубопроводов отопления и водоснабжения из стальных электросварных труб диаметром 50мм (57мм)</t>
  </si>
  <si>
    <t>Прокладка трубопроводов отопления и водоснабжения из стальных электросварных труб диаметром 150 мм (159мм)</t>
  </si>
  <si>
    <t>Прокладка трубопроводов отопления и водоснабжения из стальных электросварных труб диаметром 45мм</t>
  </si>
  <si>
    <t>Прокладка трубопроводов водоснабжения из стальных электросварных труб диаметром диаметром 100 мм (108мм)</t>
  </si>
  <si>
    <t>Опора неподвижная изолированная пенополиуретаном в полиэтиленовой оболочке для стальной трубы 159х5/250ППУ-ОЦ</t>
  </si>
  <si>
    <t>Опора неподвижная изолированная пенополиуретаном в полиэтиленовой оболочке для стальной трубы  108х4/180ППУ-ОЦ</t>
  </si>
  <si>
    <t>Концевой элемент э/св  159/250 ППУ-ПЭ</t>
  </si>
  <si>
    <t>Концевой элемент э/св 108х4/180ППУ-ПЭ</t>
  </si>
  <si>
    <t>Антикоррозионная защита технологических трубопроводов материалами Jotun неизолированных трубопроводов (прим. Вектор)</t>
  </si>
  <si>
    <t>1 м2</t>
  </si>
  <si>
    <t>Отводы с углом 90 град. из стали марки 12Х18Н10Т на Ру до 16 МПа (160 кгс/см2) с радиусом кривизны R=1,5 Ду, диаметром условного прохода 100 мм, наружным диаметром 108 мм, толщиной стенки 6 мм</t>
  </si>
  <si>
    <t>Отводы с углом 90 град. из стали марки 12Х18Н10Т на Ру до 16 МПа (160 кгс/см2) с радиусом кривизны R=1,5 Ду, диаметром условного прохода 80 мм, наружным диаметром 89 мм, толщиной стенки 6 мм</t>
  </si>
  <si>
    <t>Отвод стальной изолированный пенополиуретаном в полиэтиленовой оболочке диаметром 108 мм</t>
  </si>
  <si>
    <t>Переход 57мм / 45мм</t>
  </si>
  <si>
    <t>Устройство тепловой камеры ТК 3.8*</t>
  </si>
  <si>
    <t>Демонтаж трубопроводов в изоляции из пенополиуретана (ППУ) с изоляцией стыков скорлупами при условном давлении 1,6 МПа, температуре 150°С, диаметр труб 150 мм</t>
  </si>
  <si>
    <t xml:space="preserve">Демонтаж песчаного основания </t>
  </si>
  <si>
    <t>Расчет прим. Разработка грнута экскаватором</t>
  </si>
  <si>
    <t>Вывоз и утилизация строительного мусора</t>
  </si>
  <si>
    <t>Не указано на сколько км производится вывоз мусора. Вывоз в расчете принят 1 км</t>
  </si>
  <si>
    <t>Демонтаж бортового камня</t>
  </si>
  <si>
    <t>м.п.</t>
  </si>
  <si>
    <t>Устройство подстилающего слоя из песка по ГОСТ8736-93 с  последующим уплотнением.</t>
  </si>
  <si>
    <t>Установка бетонного бортовго камня БР 100.30.15</t>
  </si>
  <si>
    <t>Установка бортовых камней бетонных для тротуара</t>
  </si>
  <si>
    <t xml:space="preserve">В расчете принят боротовй камень БР 100.20.8 </t>
  </si>
  <si>
    <t>1000 м3 грунта</t>
  </si>
  <si>
    <t xml:space="preserve">Засыпка траншей и котлованов с перемещением грунта до 5 м бульдозерами </t>
  </si>
  <si>
    <t>Устройство основания под трубопроводы песчаного и засыпка труб песком</t>
  </si>
  <si>
    <t>10 м3</t>
  </si>
  <si>
    <t xml:space="preserve">Укладка безнапорных трубопроводов из полиэтиленовых труб диаметром до 200 мм, </t>
  </si>
  <si>
    <t>100 м трубопроводов</t>
  </si>
  <si>
    <t xml:space="preserve">Устройство круглых сборных железобетонных канализационных колодцев диаметром 1,0 м </t>
  </si>
  <si>
    <t>Укладка безнапорных трубопроводов из полиэтиленовых труб диаметром до 300 мм (футляр)</t>
  </si>
  <si>
    <t>1 м трубопроводов</t>
  </si>
  <si>
    <t xml:space="preserve">Гофрированная труба POLITRON Pro-Kan DN/ID150 SN8 РР-В UD </t>
  </si>
  <si>
    <t xml:space="preserve">Футляр из трубы ПЭ100 SDR17 d250*14,8 </t>
  </si>
  <si>
    <t>Демонтаж забора</t>
  </si>
  <si>
    <t>Монтаж забора</t>
  </si>
  <si>
    <t>Демонтаж плит 1,75*3,0м *(10 шт)</t>
  </si>
  <si>
    <t>Монтаж гофрированной полипропиленовой двухслойной трубы диаметром 200 мм</t>
  </si>
  <si>
    <t>Демонтаж гофрированной полипропиленовой двухслойной трубы диаметром 200 мм</t>
  </si>
  <si>
    <t>Устройство круглых сборных железобетонных канализационных колодцев диаметром 1,0 м</t>
  </si>
  <si>
    <t>Демонтаж круглых сборных железобетонных канализационных колодцев диаметром 1,0 м</t>
  </si>
  <si>
    <t>Устройство основания из щебня (фракция 5-20)</t>
  </si>
  <si>
    <t>Демонтаж трубы диаметром 200мм</t>
  </si>
  <si>
    <t xml:space="preserve">м.п. </t>
  </si>
  <si>
    <t>Укладка трубопроводов из полиэтиленовых труб диаметром до 200 мм</t>
  </si>
  <si>
    <t>Укладка трубопроводов из полиэтиленовых труб диаметром до 300 мм</t>
  </si>
  <si>
    <t>Установка задвижек или клапанов обратных чугунных диаметром 250 мм</t>
  </si>
  <si>
    <t>Задвижка чугунная клиновая, марки AVK, диаметром 250 мм</t>
  </si>
  <si>
    <t>Маховик марки AVK, диаметром 250 мм</t>
  </si>
  <si>
    <t>Врезка в существующие сети диаметром 250мм</t>
  </si>
  <si>
    <t>Тройник фланцевый из высокопрочного чугуна (с внутренним цементно-песчаным покрытием и наружным лаковым покрытием) ТФ диаметром 250х250 мм</t>
  </si>
  <si>
    <t>Тройник чугунный фланцевый с пожарной подставкой ППТФ 250х150  ЦПП PN10</t>
  </si>
  <si>
    <t>Установка фланцев стальных диаметром 250мм</t>
  </si>
  <si>
    <t>Фланцы стальные давлением 1 МПа (10 кгс/см2) в комплекте с болтами, гайками и прокладками для комплекта с задвижками диаметром 250 мм</t>
  </si>
  <si>
    <t>компл.</t>
  </si>
  <si>
    <t xml:space="preserve">Втулка под фланец литая удлинненная Дн250 ПЭ100 SDR11   </t>
  </si>
  <si>
    <t>Фланец плоский глухой Дн250  PN10</t>
  </si>
  <si>
    <t xml:space="preserve">Муфта электросварная ПЭ100 SDR17 Дн250мм </t>
  </si>
  <si>
    <t xml:space="preserve">Отвод ПНД SDR11 90град. Дн250 </t>
  </si>
  <si>
    <t>Фланцы стальные давлением 1 МПа (10 кгс/см2) в комплекте с болтами, гайками и прокладками для комплекта с задвижками диаметром 100 мм</t>
  </si>
  <si>
    <t xml:space="preserve">Втулка под фланец Дн90 ПЭ100 SDR17   </t>
  </si>
  <si>
    <t>Переход чугунный фланцевый ХФ 150х100 ЦПП</t>
  </si>
  <si>
    <t>Переход чугунный фланцевый ХФ 150х80 ЦПП</t>
  </si>
  <si>
    <t xml:space="preserve">Отвод ПНД SDR11 90град. Дн110 </t>
  </si>
  <si>
    <t>Задвижка чугунная клиновая, марки AVK, диаметром 50 мм</t>
  </si>
  <si>
    <t>Маховик марки AVK, диаметром 50 мм</t>
  </si>
  <si>
    <t>Врезка в существующие сети диаметром 50мм</t>
  </si>
  <si>
    <t>Фланцы стальные давлением 1 МПа (10 кгс/см2) в комплекте с болтами, гайками и прокладками для комплекта с задвижками диаметром 50 мм</t>
  </si>
  <si>
    <t>Втулка ПНД Дн50 ПЭ100 SDR17</t>
  </si>
  <si>
    <t>Устройство круглых сборных железобетонных канализационных колодцев диаметром 2,0 м</t>
  </si>
  <si>
    <t>Установка бетонного бортовго камня БР 100.30.18</t>
  </si>
  <si>
    <t>Принято прим. - Устройство бетонных фундаментов общего назначения объемом: до 5 м3</t>
  </si>
  <si>
    <t xml:space="preserve">В исполнительной отсутвует работа по демонтажу трубы. Акт № 15/1 </t>
  </si>
  <si>
    <t>Труба ПЭ100 SDR17 d110*6,6 - 21,2 м.п., Труба ПЭ100 SDR17 d50*3,0 - 12,5 м.п. Акт № 19. Откорректировать объем и расценки  согласно ИД.</t>
  </si>
  <si>
    <t>Футляр из трубы ПЭ100 SDR17 d250*14,8  - 192,2 м.п. Футляр из трубы POLITRON Pro-Kan DN/ID 150 SN8 PP-B UD - 12,0 м.п. Акт № 18. Откорректировать объем и расценки  согласно ИД.</t>
  </si>
  <si>
    <t>Цена по прайсу</t>
  </si>
  <si>
    <t>Стоимость за работу, без стоимости гидранта ГП-1,75</t>
  </si>
  <si>
    <t>Количество</t>
  </si>
  <si>
    <t>Дог. 743_ "Устройство сетей водоснабжения к КПП на территории дома отдыха "Лужки.клуб", расположенного по адресу: Московская область, Истринский район, с.п. Обушковское."Водопровод В1</t>
  </si>
  <si>
    <t>Дог. 737_Строительство внутриплощадочных сетей инженерно-технического обеспечения</t>
  </si>
  <si>
    <t>Строительство сетей теплоснабжения от ТК3.8 до раздевалок Ледового стадиона, в т.ч. подключение раздевалок Ледового стадиона к сетям теплоснабжения объекта: "Сети теплоснабжения (V этап строительства)"</t>
  </si>
  <si>
    <t>Дог. 772-Строительство сетей теплоснабжения от ТК3.8 до раздевалок Ледового стадиона,  "Сети теплоснабжения (V этап строительства)"</t>
  </si>
  <si>
    <t>Дог. 730_Сети хозяйственно-бытовой канализации</t>
  </si>
  <si>
    <t xml:space="preserve">Дог. 730_Дождевая канализация К2 </t>
  </si>
  <si>
    <t>Дог-731_Водопровод В1</t>
  </si>
  <si>
    <t xml:space="preserve">Проверка </t>
  </si>
  <si>
    <t>Разница ПРОВЕРКА - ИСХОДНАЯ</t>
  </si>
  <si>
    <t>конец исходной таблицы</t>
  </si>
  <si>
    <t>добавлять выше</t>
  </si>
  <si>
    <t>Названия строк</t>
  </si>
  <si>
    <t>(пусто)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</si>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</sst>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₽_-;\-* #,##0.00\ _₽_-;_-* &quot;-&quot;??\ _₽_-;_-@_-"/>
    <numFmt numFmtId="165" formatCode="#,##0.00000"/>
    <numFmt numFmtId="166" formatCode="#,##0.00;[Red]\-\ #,##0.00"/>
    <numFmt numFmtId="167" formatCode="#,##0.000"/>
    <numFmt numFmtId="168" formatCode="General;\-General;"/>
    <numFmt numFmtId="169" formatCode="#,##0.0000000;\-#,##0.0000000;"/>
    <numFmt numFmtId="170" formatCode="#,##0.000000;\-#,##0.000000;"/>
    <numFmt numFmtId="171" formatCode="#,##0.00000;\-#,##0.00000;"/>
    <numFmt numFmtId="172" formatCode="#,##0.0000;\-#,##0.0000;"/>
    <numFmt numFmtId="173" formatCode="#,##0.00;\-#,##0.00;"/>
  </numFmts>
  <fonts count="2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9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</font>
    <font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503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164" fontId="9" fillId="0" borderId="0" applyFont="0" applyFill="0" applyBorder="0" applyAlignment="0" applyProtection="0"/>
    <xf numFmtId="0" fontId="12" fillId="0" borderId="0"/>
  </cellStyleXfs>
  <cellXfs count="196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/>
    </xf>
    <xf numFmtId="0" fontId="6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left" wrapText="1"/>
    </xf>
    <xf numFmtId="4" fontId="6" fillId="0" borderId="1" xfId="0" applyNumberFormat="1" applyFont="1" applyFill="1" applyBorder="1" applyAlignment="1">
      <alignment horizontal="left" vertical="center" wrapText="1"/>
    </xf>
    <xf numFmtId="168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 wrapText="1"/>
    </xf>
    <xf numFmtId="166" fontId="8" fillId="0" borderId="1" xfId="1" applyNumberFormat="1" applyFont="1" applyFill="1" applyBorder="1" applyAlignment="1">
      <alignment horizontal="right"/>
    </xf>
    <xf numFmtId="173" fontId="19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2" fillId="0" borderId="1" xfId="1" applyFont="1" applyFill="1" applyBorder="1" applyAlignment="1">
      <alignment horizontal="center" vertical="center" wrapText="1"/>
    </xf>
    <xf numFmtId="4" fontId="1" fillId="3" borderId="0" xfId="0" applyNumberFormat="1" applyFont="1" applyFill="1"/>
    <xf numFmtId="4" fontId="2" fillId="4" borderId="0" xfId="0" applyNumberFormat="1" applyFont="1" applyFill="1" applyAlignment="1">
      <alignment vertical="center"/>
    </xf>
    <xf numFmtId="4" fontId="1" fillId="4" borderId="0" xfId="0" applyNumberFormat="1" applyFont="1" applyFill="1"/>
    <xf numFmtId="4" fontId="4" fillId="0" borderId="0" xfId="0" applyNumberFormat="1" applyFont="1" applyFill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wrapText="1"/>
    </xf>
    <xf numFmtId="0" fontId="26" fillId="0" borderId="1" xfId="1" applyFont="1" applyFill="1" applyBorder="1" applyAlignment="1">
      <alignment horizontal="left" wrapText="1"/>
    </xf>
    <xf numFmtId="4" fontId="1" fillId="0" borderId="0" xfId="0" applyNumberFormat="1" applyFont="1" applyFill="1" applyAlignment="1">
      <alignment horizontal="right"/>
    </xf>
    <xf numFmtId="4" fontId="2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horizontal="right" vertical="center"/>
    </xf>
    <xf numFmtId="4" fontId="24" fillId="3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/>
    </xf>
    <xf numFmtId="4" fontId="21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wrapText="1"/>
    </xf>
    <xf numFmtId="0" fontId="6" fillId="0" borderId="1" xfId="1" applyFont="1" applyFill="1" applyBorder="1" applyAlignment="1">
      <alignment horizontal="right" vertical="center" wrapText="1"/>
    </xf>
    <xf numFmtId="164" fontId="6" fillId="0" borderId="1" xfId="2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right" vertical="center"/>
    </xf>
    <xf numFmtId="0" fontId="22" fillId="0" borderId="1" xfId="1" applyFont="1" applyFill="1" applyBorder="1" applyAlignment="1">
      <alignment horizontal="right" vertical="center"/>
    </xf>
    <xf numFmtId="4" fontId="8" fillId="0" borderId="1" xfId="1" applyNumberFormat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/>
    </xf>
    <xf numFmtId="164" fontId="6" fillId="0" borderId="1" xfId="2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22" fillId="3" borderId="1" xfId="0" applyNumberFormat="1" applyFont="1" applyFill="1" applyBorder="1" applyAlignment="1">
      <alignment horizontal="right" vertical="center"/>
    </xf>
    <xf numFmtId="4" fontId="13" fillId="0" borderId="1" xfId="3" applyNumberFormat="1" applyFont="1" applyFill="1" applyBorder="1" applyAlignment="1">
      <alignment horizontal="right" vertical="center" wrapText="1"/>
    </xf>
    <xf numFmtId="164" fontId="13" fillId="0" borderId="1" xfId="2" applyFont="1" applyFill="1" applyBorder="1" applyAlignment="1">
      <alignment horizontal="right" vertical="center" wrapText="1"/>
    </xf>
    <xf numFmtId="4" fontId="8" fillId="0" borderId="1" xfId="3" applyNumberFormat="1" applyFont="1" applyFill="1" applyBorder="1" applyAlignment="1">
      <alignment horizontal="right" vertical="center" wrapText="1"/>
    </xf>
    <xf numFmtId="4" fontId="22" fillId="0" borderId="1" xfId="3" applyNumberFormat="1" applyFont="1" applyFill="1" applyBorder="1" applyAlignment="1">
      <alignment horizontal="right" vertical="center" wrapText="1"/>
    </xf>
    <xf numFmtId="166" fontId="8" fillId="0" borderId="1" xfId="1" applyNumberFormat="1" applyFont="1" applyFill="1" applyBorder="1" applyAlignment="1">
      <alignment horizontal="right" vertical="center"/>
    </xf>
    <xf numFmtId="166" fontId="22" fillId="0" borderId="1" xfId="1" applyNumberFormat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4" fontId="6" fillId="0" borderId="1" xfId="2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horizontal="right" vertical="center"/>
    </xf>
    <xf numFmtId="4" fontId="25" fillId="3" borderId="1" xfId="0" applyNumberFormat="1" applyFont="1" applyFill="1" applyBorder="1" applyAlignment="1">
      <alignment horizontal="right" vertical="center"/>
    </xf>
    <xf numFmtId="167" fontId="6" fillId="0" borderId="1" xfId="0" applyNumberFormat="1" applyFont="1" applyFill="1" applyBorder="1" applyAlignment="1">
      <alignment horizontal="right" vertical="center"/>
    </xf>
    <xf numFmtId="4" fontId="8" fillId="0" borderId="1" xfId="3" applyNumberFormat="1" applyFont="1" applyFill="1" applyBorder="1" applyAlignment="1">
      <alignment horizontal="right" wrapText="1"/>
    </xf>
    <xf numFmtId="4" fontId="8" fillId="0" borderId="1" xfId="2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right" wrapText="1"/>
    </xf>
    <xf numFmtId="4" fontId="6" fillId="0" borderId="1" xfId="2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right" wrapText="1"/>
    </xf>
    <xf numFmtId="164" fontId="8" fillId="0" borderId="1" xfId="2" applyFont="1" applyFill="1" applyBorder="1" applyAlignment="1">
      <alignment horizontal="right" wrapText="1"/>
    </xf>
    <xf numFmtId="169" fontId="16" fillId="0" borderId="1" xfId="0" applyNumberFormat="1" applyFont="1" applyFill="1" applyBorder="1" applyAlignment="1" applyProtection="1">
      <alignment horizontal="right" vertical="center" wrapText="1"/>
    </xf>
    <xf numFmtId="4" fontId="16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1" xfId="0" applyNumberFormat="1" applyFont="1" applyFill="1" applyBorder="1" applyAlignment="1" applyProtection="1">
      <alignment horizontal="right" vertical="center" wrapText="1"/>
    </xf>
    <xf numFmtId="170" fontId="16" fillId="0" borderId="1" xfId="0" applyNumberFormat="1" applyFont="1" applyFill="1" applyBorder="1" applyAlignment="1" applyProtection="1">
      <alignment horizontal="right" vertical="center" wrapText="1"/>
    </xf>
    <xf numFmtId="171" fontId="16" fillId="0" borderId="1" xfId="0" applyNumberFormat="1" applyFont="1" applyFill="1" applyBorder="1" applyAlignment="1" applyProtection="1">
      <alignment horizontal="right" vertical="center" wrapText="1"/>
    </xf>
    <xf numFmtId="172" fontId="16" fillId="0" borderId="1" xfId="0" applyNumberFormat="1" applyFont="1" applyFill="1" applyBorder="1" applyAlignment="1" applyProtection="1">
      <alignment horizontal="right" vertical="center" wrapText="1"/>
    </xf>
    <xf numFmtId="4" fontId="17" fillId="0" borderId="1" xfId="0" applyNumberFormat="1" applyFont="1" applyFill="1" applyBorder="1" applyAlignment="1" applyProtection="1">
      <alignment horizontal="right" vertical="center" wrapText="1"/>
    </xf>
    <xf numFmtId="172" fontId="18" fillId="0" borderId="1" xfId="0" applyNumberFormat="1" applyFont="1" applyFill="1" applyBorder="1" applyAlignment="1" applyProtection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Alignment="1">
      <alignment horizontal="left"/>
    </xf>
    <xf numFmtId="4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left" wrapText="1"/>
    </xf>
    <xf numFmtId="0" fontId="26" fillId="0" borderId="2" xfId="1" applyFont="1" applyFill="1" applyBorder="1" applyAlignment="1">
      <alignment vertical="center" wrapText="1"/>
    </xf>
    <xf numFmtId="0" fontId="28" fillId="0" borderId="2" xfId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/>
    </xf>
    <xf numFmtId="4" fontId="1" fillId="0" borderId="11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left"/>
    </xf>
    <xf numFmtId="3" fontId="6" fillId="0" borderId="12" xfId="1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right"/>
    </xf>
    <xf numFmtId="164" fontId="14" fillId="0" borderId="12" xfId="2" applyFont="1" applyFill="1" applyBorder="1" applyAlignment="1">
      <alignment horizontal="right"/>
    </xf>
    <xf numFmtId="0" fontId="6" fillId="0" borderId="12" xfId="0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right" vertical="center" wrapText="1"/>
    </xf>
    <xf numFmtId="164" fontId="6" fillId="0" borderId="4" xfId="2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/>
    </xf>
    <xf numFmtId="0" fontId="22" fillId="0" borderId="4" xfId="0" applyFont="1" applyFill="1" applyBorder="1" applyAlignment="1">
      <alignment horizontal="right" vertical="center"/>
    </xf>
    <xf numFmtId="0" fontId="2" fillId="0" borderId="8" xfId="1" applyFont="1" applyFill="1" applyBorder="1" applyAlignment="1">
      <alignment horizontal="left" vertical="center" wrapText="1"/>
    </xf>
    <xf numFmtId="0" fontId="1" fillId="0" borderId="8" xfId="1" applyFont="1" applyFill="1" applyBorder="1" applyAlignment="1">
      <alignment horizontal="left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8" fillId="0" borderId="9" xfId="1" applyFont="1" applyFill="1" applyBorder="1" applyAlignment="1">
      <alignment horizontal="right" vertical="center" wrapText="1"/>
    </xf>
    <xf numFmtId="164" fontId="8" fillId="0" borderId="9" xfId="2" applyFont="1" applyFill="1" applyBorder="1" applyAlignment="1">
      <alignment horizontal="right" vertical="center" wrapText="1"/>
    </xf>
    <xf numFmtId="166" fontId="8" fillId="0" borderId="9" xfId="1" applyNumberFormat="1" applyFont="1" applyFill="1" applyBorder="1" applyAlignment="1">
      <alignment horizontal="right" vertical="center"/>
    </xf>
    <xf numFmtId="166" fontId="22" fillId="0" borderId="9" xfId="1" applyNumberFormat="1" applyFont="1" applyFill="1" applyBorder="1" applyAlignment="1">
      <alignment horizontal="right" vertical="center"/>
    </xf>
    <xf numFmtId="166" fontId="6" fillId="0" borderId="9" xfId="1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4" fontId="3" fillId="0" borderId="9" xfId="1" applyNumberFormat="1" applyFont="1" applyFill="1" applyBorder="1" applyAlignment="1">
      <alignment horizontal="right" vertical="center"/>
    </xf>
    <xf numFmtId="4" fontId="1" fillId="0" borderId="9" xfId="1" applyNumberFormat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3" fontId="6" fillId="0" borderId="7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4" fontId="21" fillId="3" borderId="0" xfId="0" applyNumberFormat="1" applyFont="1" applyFill="1" applyAlignment="1">
      <alignment horizontal="right"/>
    </xf>
    <xf numFmtId="0" fontId="22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right"/>
    </xf>
    <xf numFmtId="4" fontId="21" fillId="3" borderId="11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right" vertical="center"/>
    </xf>
    <xf numFmtId="4" fontId="22" fillId="3" borderId="1" xfId="1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4" fontId="23" fillId="3" borderId="9" xfId="1" applyNumberFormat="1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26" fillId="0" borderId="1" xfId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right"/>
    </xf>
    <xf numFmtId="4" fontId="21" fillId="0" borderId="16" xfId="0" applyNumberFormat="1" applyFont="1" applyFill="1" applyBorder="1" applyAlignment="1">
      <alignment horizontal="right"/>
    </xf>
    <xf numFmtId="4" fontId="1" fillId="0" borderId="16" xfId="0" applyNumberFormat="1" applyFont="1" applyFill="1" applyBorder="1" applyAlignment="1">
      <alignment horizontal="right" wrapText="1"/>
    </xf>
    <xf numFmtId="4" fontId="21" fillId="3" borderId="16" xfId="0" applyNumberFormat="1" applyFont="1" applyFill="1" applyBorder="1" applyAlignment="1">
      <alignment horizontal="right"/>
    </xf>
    <xf numFmtId="4" fontId="1" fillId="0" borderId="16" xfId="0" applyNumberFormat="1" applyFont="1" applyFill="1" applyBorder="1" applyAlignment="1">
      <alignment horizontal="left"/>
    </xf>
    <xf numFmtId="4" fontId="1" fillId="0" borderId="16" xfId="0" applyNumberFormat="1" applyFont="1" applyFill="1" applyBorder="1"/>
    <xf numFmtId="0" fontId="7" fillId="0" borderId="15" xfId="0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right" vertical="center"/>
    </xf>
    <xf numFmtId="4" fontId="5" fillId="5" borderId="16" xfId="0" applyNumberFormat="1" applyFont="1" applyFill="1" applyBorder="1"/>
    <xf numFmtId="4" fontId="5" fillId="5" borderId="0" xfId="0" applyNumberFormat="1" applyFont="1" applyFill="1"/>
    <xf numFmtId="3" fontId="3" fillId="0" borderId="1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vertical="top" wrapText="1"/>
    </xf>
    <xf numFmtId="4" fontId="3" fillId="0" borderId="11" xfId="0" applyNumberFormat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8" fillId="0" borderId="1" xfId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8" fillId="0" borderId="9" xfId="1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vertical="top" wrapText="1"/>
    </xf>
    <xf numFmtId="4" fontId="1" fillId="0" borderId="16" xfId="0" applyNumberFormat="1" applyFont="1" applyFill="1" applyBorder="1" applyAlignment="1">
      <alignment vertical="top" wrapText="1"/>
    </xf>
    <xf numFmtId="4" fontId="1" fillId="0" borderId="0" xfId="0" applyNumberFormat="1" applyFont="1" applyFill="1" applyAlignment="1">
      <alignment vertical="top" wrapText="1"/>
    </xf>
    <xf numFmtId="0" fontId="0" fillId="0" borderId="0" xfId="0" pivotButton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164" fontId="7" fillId="2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</cellXfs>
  <cellStyles count="4">
    <cellStyle name="Normal 2" xfId="3"/>
    <cellStyle name="Обычный" xfId="0" builtinId="0"/>
    <cellStyle name="Обычный 3 3" xfId="1"/>
    <cellStyle name="Финансовый" xfId="2" builtinId="3"/>
  </cellStyles>
  <dxfs count="5">
    <dxf>
      <fill>
        <patternFill patternType="solid">
          <bgColor rgb="FFFF5033"/>
        </patternFill>
      </fill>
    </dxf>
    <dxf>
      <fill>
        <patternFill patternType="solid">
          <bgColor rgb="FFFF5033"/>
        </patternFill>
      </fill>
    </dxf>
    <dxf>
      <fill>
        <patternFill patternType="solid">
          <bgColor rgb="FFFF5033"/>
        </patternFill>
      </fill>
    </dxf>
    <dxf>
      <alignment vertical="top" readingOrder="0"/>
    </dxf>
    <dxf>
      <alignment wrapText="1" indent="0" readingOrder="0"/>
    </dxf>
  </dxfs>
  <tableStyles count="0" defaultTableStyle="TableStyleMedium2" defaultPivotStyle="PivotStyleLight16"/>
  <colors>
    <mruColors>
      <color rgb="FFFF5033"/>
      <color rgb="FFFF9900"/>
      <color rgb="FF66FFFF"/>
      <color rgb="FFFF99FF"/>
      <color rgb="FFFF9999"/>
      <color rgb="FF99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tcvostok" refreshedDate="43409.702461689812" createdVersion="4" refreshedVersion="4" minRefreshableVersion="3" recordCount="239">
  <cacheSource type="worksheet">
    <worksheetSource ref="C2:M241" sheet="СМЕТА  В1 новая  согласовано"/>
  </cacheSource>
  <cacheFields count="11">
    <cacheField name="Наименование работ" numFmtId="0">
      <sharedItems containsBlank="1" count="142">
        <s v="Разработка грунта в отвал экскаваторами &lt;драглайн&gt; или &lt;обратная лопата&gt; с ковшом вместимостью 0,5 (0,5-0,63) м3, группа грунтов 2"/>
        <s v="Разработка грунта с погрузкой на автомобили-самосвалы экскаваторами с ковшом вместимостью 0,5 (0,5-0,63) м3, группа грунтов 2"/>
        <s v="Разработка грунта вручную "/>
        <s v="Песчаное основание под трубопровод и засыпка труб песком"/>
        <s v="Установка бетонных упоров"/>
        <s v="Укладка трубопроводов из полиэтиленовых труб диаметром до 50 мм"/>
        <s v="Укладка трубопроводов из полиэтиленовых труб диаметром до 110 мм методом ГНБ"/>
        <s v="Установка задвижек или клапанов обратных чугунных диаметром 100 мм"/>
        <s v="Задвижка чугунная клиновая, марки AVK, диаметром 100 мм"/>
        <s v="Маховик марки AVK, диаметром 100 мм"/>
        <s v="Врезка в существующие сети диаметром 100мм"/>
        <s v="Установка фланцев стальных диаметром 100мм"/>
        <s v="Втулка под фланец Дн110 ПЭ100 SDR11 "/>
        <s v="Установка полиэтиленовых фасонных частей отводов, колен, патрубков, переходов"/>
        <s v="Установка задвижек или клапанов обратных чугунных диаметром 50 мм"/>
        <s v="Задвижка чугунная клиновая, марки AVK, диаметром до 50 мм"/>
        <s v="Маховик марки AVK, диаметром до 50 мм"/>
        <s v="Врезка в существующие сети диаметром до 50мм"/>
        <s v="Тройник фланцевый из высокопрочного чугуна ТФ диаметром 150х100 мм"/>
        <s v="Тройник фланцевый из высокопрочного чугуна ТФ диаметром 100х100 мм"/>
        <s v="Переход электросварной ПНД SDR11 90х50 "/>
        <s v="Переход электросварной ПНД SDR11 110х63"/>
        <s v="Переход электросварной ПНД SDR11 63х50 "/>
        <s v="Установка фланцев стальных диаметром 50мм"/>
        <s v="Втулка под фланец Дн50 ПЭ100 SDR11 "/>
        <s v="Установка фланцев стальных диаметром 160мм"/>
        <s v="Втулка под фланец Дн160 ПЭ100 SDR11 "/>
        <s v="Муфта электросварная ПЭ100 SDR11 Дн50 мм"/>
        <s v="Муфта электросварная ПЭ100 SDR11 Дн63 мм"/>
        <s v="Муфта электросварная ПЭ100 SDR11 Дн110 мм"/>
        <s v="Отвод ПНД SDR11 90град. Дн50 "/>
        <s v="Отвод ПНД SDR11 Дн110"/>
        <s v="Установка пожарного гидранта ГП-1,75"/>
        <s v="Пожарный гидрант ГП-1,75"/>
        <s v="Засыпка грунтом траншей котлованов бульдозерами"/>
        <s v="Устройство круглых сборных железобетонных канализационных колодцев диаметром 1,5 м"/>
        <s v="Демонтаж существующего асфальтобетонного покрытия"/>
        <s v="Демонтаж щебеночного основания "/>
        <s v="Устройство основания из щебня (фракция 20-40) М200 по ГОСТ 8267-93"/>
        <s v="Устройство асфальтобетонного покрытия из крупнозернистого асфальтобетона марки II толщиной – 80мм"/>
        <s v="Устройство покрытия из мелкозернистого асфальтобетона марки II толщиной -60 мм"/>
        <s v="Восстановление благоустройства"/>
        <m/>
        <s v="Засыпка пазух котлованов спецсооружений дренирующим песком"/>
        <s v="Засыпка вручную траншей, пазух котлованов и ям, группа грунтов 2"/>
        <s v="Засыпка траншей и котлованов с перемещением грунта до 5 м бульдозерами мощностью 79 кВт (108 л.с.), группа грунтов 2"/>
        <s v="Уплотнение грунта пневматическими трамбовками, группа грунтов 1-2"/>
        <s v="Установка вентилей, задвижек, затворов, клапанов обратных, кранов проходных на трубопроводах из стальных труб диаметром до 25 мм"/>
        <s v="Бесканальная прокладка трубопроводов в изоляции из пенополиуретана (ППУ) с изоляцией стыков скорлупами при условном давлении 1,6 МПа, температуре 150°С, диаметр труб 50 мм"/>
        <s v="Прокладка трубопроводов водоснабжения из стальных водогазопроводных оцинкованных труб диаметром 100 мм (108мм)"/>
        <s v="Прокладка трубопроводов водоснабжения из стальных водогазопроводных оцинкованных труб диаметром 50 мм (45мм)"/>
        <s v="Прокладка трубопроводов водоснабжения из стальных водогазопроводных оцинкованных труб диаметром 25 мм"/>
        <s v="Антикоррозионная защита металлических конструкций"/>
        <s v="Изоляция трубопроводов с покрытием сталью оцинкованной конструкциями полносборными на основе матов из стеклянного штапельного волокна"/>
        <s v="Покрытие поверхности изоляции трубопроводов стеклопластиками РСТ, тканями стеклянными"/>
        <s v="Лента сигнальная детекционная &quot;Тепло&quot;"/>
        <s v="Заделка сальников при проходе труб через фундаменты или стены подвала диаметром до 200 мм"/>
        <s v="Установка фасонных частей отводов, колен, патрубков, переходов"/>
        <s v="Отводы с углом 90 град. из стали марки 12Х18Н10Т на Ру до 16 МПа (160 кгс/см2) с радиусом кривизны R=1,5 Ду, диаметром условного прохода 50 мм, наружным диаметром 57 мм, толщиной стенки 4 мм"/>
        <s v="Отвод стальной изолированный пенополиуретаном в полиэтиленовой оболочке диаметром 57 мм, диаметром изоляции 160 мм, длиной 500 мм"/>
        <s v="Отводы с углом 90 град. из стали марки 12Х18Н10Т на Ру до 16 МПа (160 кгс/см2) с радиусом кривизны R=1,5 Ду, диаметром условного прохода 40 мм, наружным диаметром 45 мм, толщиной стенки 3 мм"/>
        <s v="Переход 40мм / 25мм"/>
        <s v="Тройник диам. 45мм"/>
        <s v="Концевой элемент э/св 57х3,5/140ППУ-ПЭ"/>
        <s v="Устройство бетонной подготовки под нподвижные опоры, бетон В7,5"/>
        <s v="Опора неподвижная изолированная пенополиуретаном в полиэтиленовой оболочке для стальной трубы  57х3,0/125ППУ-ОЦ"/>
        <s v="Устройство монолитной опоры Н"/>
        <s v="Устройство бетонного основания под камеру ТК3.27"/>
        <s v="Устройство тепловой камеры ТК3.27"/>
        <s v="Устройство сбросного колодца Сб.к."/>
        <s v="Установка задвижек или клапанов стальных для горячей воды и пара диаметром до 300 мм (автоматический клапан &quot;захлопка&quot;)"/>
        <s v="Изоляция арматуры и фланцевых соединений пластинами (плитами) из вспененного каучука (&lt;Армофлекс&gt;), вспененного полиэтилена (&lt;Термофлекс&gt;)"/>
        <s v="Прокладка трубопроводов отопления и водоснабжения из стальных электросварных труб диаметром 250 мм (273мм)"/>
        <s v="Установка вентилей, задвижек, затворов, клапанов обратных, кранов проходных на трубопроводах из стальных труб диаметром до 200 мм"/>
        <s v="Установка вентилей, задвижек, затворов, клапанов обратных, кранов проходных на трубопроводах из стальных труб диаметром до 100 мм"/>
        <s v="Установка вентилей, задвижек, затворов, клапанов обратных, кранов проходных на трубопроводах из стальных труб диаметром до 50 мм"/>
        <s v="Бесканальная прокладка трубопроводов в изоляции из пенополиуретана (ППУ) с изоляцией стыков скорлупами при условном давлении 1,6 МПа, температуре 150°С, диаметр труб 100 мм"/>
        <s v="Прокладка трубопроводов водоснабжения из стальных водогазопроводных оцинкованных труб диаметром 40 мм"/>
        <s v="Прокладка трубопроводов водоснабжения из стальных водогазопроводных оцинкованных труб диаметром 20 мм"/>
        <s v="Прокладка трубопроводов водоснабжения из стальных водогазопроводных оцинкованных труб диаметром 15 мм"/>
        <s v="Прокладка трубопроводов отопления и водоснабжения из стальных электросварных труб диаметром 80 мм (89мм)"/>
        <s v="Прокладка трубопроводов отопления и водоснабжения из стальных электросварных труб диаметром 50мм (57мм)"/>
        <s v="Прокладка трубопроводов отопления и водоснабжения из стальных электросварных труб диаметром 150 мм (159мм)"/>
        <s v="Прокладка трубопроводов отопления и водоснабжения из стальных электросварных труб диаметром 45мм"/>
        <s v="Прокладка трубопроводов водоснабжения из стальных электросварных труб диаметром диаметром 100 мм (108мм)"/>
        <s v="Опора неподвижная изолированная пенополиуретаном в полиэтиленовой оболочке для стальной трубы 159х5/250ППУ-ОЦ"/>
        <s v="Опора неподвижная изолированная пенополиуретаном в полиэтиленовой оболочке для стальной трубы  108х4/180ППУ-ОЦ"/>
        <s v="Концевой элемент э/св  159/250 ППУ-ПЭ"/>
        <s v="Концевой элемент э/св 108х4/180ППУ-ПЭ"/>
        <s v="Антикоррозионная защита технологических трубопроводов материалами Jotun неизолированных трубопроводов (прим. Вектор)"/>
        <s v="Отводы с углом 90 град. из стали марки 12Х18Н10Т на Ру до 16 МПа (160 кгс/см2) с радиусом кривизны R=1,5 Ду, диаметром условного прохода 100 мм, наружным диаметром 108 мм, толщиной стенки 6 мм"/>
        <s v="Отводы с углом 90 град. из стали марки 12Х18Н10Т на Ру до 16 МПа (160 кгс/см2) с радиусом кривизны R=1,5 Ду, диаметром условного прохода 80 мм, наружным диаметром 89 мм, толщиной стенки 6 мм"/>
        <s v="Отвод стальной изолированный пенополиуретаном в полиэтиленовой оболочке диаметром 108 мм"/>
        <s v="Переход 57мм / 45мм"/>
        <s v="Устройство тепловой камеры ТК 3.8*"/>
        <s v="Демонтаж трубопроводов в изоляции из пенополиуретана (ППУ) с изоляцией стыков скорлупами при условном давлении 1,6 МПа, температуре 150°С, диаметр труб 150 мм"/>
        <s v="Демонтаж песчаного основания "/>
        <s v="Вывоз и утилизация строительного мусора"/>
        <s v="Демонтаж бортового камня"/>
        <s v="Устройство подстилающего слоя из песка по ГОСТ8736-93 с  последующим уплотнением."/>
        <s v="Установка бетонного бортовго камня БР 100.30.15"/>
        <s v="Установка бортовых камней бетонных для тротуара"/>
        <s v="Засыпка траншей и котлованов с перемещением грунта до 5 м бульдозерами "/>
        <s v="Устройство основания под трубопроводы песчаного и засыпка труб песком"/>
        <s v="Укладка безнапорных трубопроводов из полиэтиленовых труб диаметром до 200 мм, "/>
        <s v="Устройство круглых сборных железобетонных канализационных колодцев диаметром 1,0 м "/>
        <s v="Укладка безнапорных трубопроводов из полиэтиленовых труб диаметром до 300 мм (футляр)"/>
        <s v="Демонтаж забора"/>
        <s v="Монтаж забора"/>
        <s v="Демонтаж плит 1,75*3,0м *(10 шт)"/>
        <s v="Монтаж гофрированной полипропиленовой двухслойной трубы диаметром 200 мм"/>
        <s v="Демонтаж гофрированной полипропиленовой двухслойной трубы диаметром 200 мм"/>
        <s v="Устройство круглых сборных железобетонных канализационных колодцев диаметром 1,0 м"/>
        <s v="Демонтаж круглых сборных железобетонных канализационных колодцев диаметром 1,0 м"/>
        <s v="Устройство основания из щебня (фракция 5-20)"/>
        <s v="Демонтаж трубы диаметром 200мм"/>
        <s v="Укладка трубопроводов из полиэтиленовых труб диаметром до 200 мм"/>
        <s v="Укладка трубопроводов из полиэтиленовых труб диаметром до 300 мм"/>
        <s v="Установка задвижек или клапанов обратных чугунных диаметром 250 мм"/>
        <s v="Задвижка чугунная клиновая, марки AVK, диаметром 250 мм"/>
        <s v="Маховик марки AVK, диаметром 250 мм"/>
        <s v="Врезка в существующие сети диаметром 250мм"/>
        <s v="Тройник фланцевый из высокопрочного чугуна (с внутренним цементно-песчаным покрытием и наружным лаковым покрытием) ТФ диаметром 250х250 мм"/>
        <s v="Тройник чугунный фланцевый с пожарной подставкой ППТФ 250х150  ЦПП PN10"/>
        <s v="Установка фланцев стальных диаметром 250мм"/>
        <s v="Фланцы стальные давлением 1 МПа (10 кгс/см2) в комплекте с болтами, гайками и прокладками для комплекта с задвижками диаметром 250 мм"/>
        <s v="Втулка под фланец литая удлинненная Дн250 ПЭ100 SDR11   "/>
        <s v="Фланец плоский глухой Дн250  PN10"/>
        <s v="Муфта электросварная ПЭ100 SDR17 Дн250мм "/>
        <s v="Отвод ПНД SDR11 90град. Дн250 "/>
        <s v="Фланцы стальные давлением 1 МПа (10 кгс/см2) в комплекте с болтами, гайками и прокладками для комплекта с задвижками диаметром 100 мм"/>
        <s v="Втулка под фланец Дн90 ПЭ100 SDR17   "/>
        <s v="Переход чугунный фланцевый ХФ 150х100 ЦПП"/>
        <s v="Переход чугунный фланцевый ХФ 150х80 ЦПП"/>
        <s v="Отвод ПНД SDR11 90град. Дн110 "/>
        <s v="Задвижка чугунная клиновая, марки AVK, диаметром 50 мм"/>
        <s v="Маховик марки AVK, диаметром 50 мм"/>
        <s v="Врезка в существующие сети диаметром 50мм"/>
        <s v="Фланцы стальные давлением 1 МПа (10 кгс/см2) в комплекте с болтами, гайками и прокладками для комплекта с задвижками диаметром 50 мм"/>
        <s v="Втулка ПНД Дн50 ПЭ100 SDR17"/>
        <s v="Устройство круглых сборных железобетонных канализационных колодцев диаметром 2,0 м"/>
        <s v="Установка бетонного бортовго камня БР 100.30.18"/>
      </sharedItems>
    </cacheField>
    <cacheField name="Ед.изм." numFmtId="0">
      <sharedItems containsBlank="1" count="42">
        <s v="1м3 грунта"/>
        <s v="1 м3 грунта"/>
        <s v="м3"/>
        <s v="м. п. "/>
        <s v="1 задвижка (или клапан обратный)"/>
        <s v="шт."/>
        <s v="1 врезка"/>
        <s v="1 фланец"/>
        <s v="10 фасонных частей"/>
        <s v="шт. "/>
        <s v="м2"/>
        <s v="ИТОГО"/>
        <s v="НДС 18%"/>
        <s v="ВСЕГО С НДС"/>
        <m/>
        <s v="Складские контейнеры с подземным погребом - Теплица"/>
        <s v="1000 мЗ"/>
        <s v="10 мЗ"/>
        <s v="100 мЗ"/>
        <s v="1 шт."/>
        <s v="1 км трубопровода"/>
        <s v="100 м трубопровода"/>
        <s v="10 м2 "/>
        <s v="1 м3 изоляции"/>
        <s v="100 м2 "/>
        <s v="м"/>
        <s v="1 сальник"/>
        <s v="10 шт"/>
        <s v="шт"/>
        <s v="10 м3 "/>
        <s v="1 компл. "/>
        <s v="10 шт. "/>
        <s v="Всего по смете:"/>
        <s v="ВСЕГО  с НДС:"/>
        <s v="1 м2"/>
        <s v="м.п."/>
        <s v="1000 м3 грунта"/>
        <s v="10 м3"/>
        <s v="100 м трубопроводов"/>
        <s v="1 м трубопроводов"/>
        <s v="м.п. "/>
        <s v="компл."/>
      </sharedItems>
    </cacheField>
    <cacheField name="Кол-во общее " numFmtId="0">
      <sharedItems containsString="0" containsBlank="1" containsNumber="1" minValue="0" maxValue="875"/>
    </cacheField>
    <cacheField name="ЦЕНА ЗА ЕДИНИЦУ" numFmtId="0">
      <sharedItems containsString="0" containsBlank="1" containsNumber="1" minValue="0" maxValue="6869531"/>
    </cacheField>
    <cacheField name="Общая стоимость, руб., " numFmtId="0">
      <sharedItems containsString="0" containsBlank="1" containsNumber="1" minValue="0" maxValue="7662633.2400000002"/>
    </cacheField>
    <cacheField name="Кол-во" numFmtId="0">
      <sharedItems containsBlank="1" containsMixedTypes="1" containsNumber="1" minValue="0" maxValue="875"/>
    </cacheField>
    <cacheField name="Цена за единицу без НДС, руб." numFmtId="0">
      <sharedItems containsString="0" containsBlank="1" containsNumber="1" minValue="0" maxValue="375309.7" count="138">
        <n v="185.59"/>
        <n v="105.17"/>
        <n v="323.57"/>
        <n v="1751.79"/>
        <n v="6630.63"/>
        <n v="856.49"/>
        <n v="5110.45"/>
        <n v="564"/>
        <n v="15628"/>
        <n v="2236.64"/>
        <n v="1452.59"/>
        <n v="1825"/>
        <n v="1070.0999999999999"/>
        <n v="442.6"/>
        <n v="547.49"/>
        <n v="10939.6"/>
        <n v="1597.79"/>
        <n v="9735"/>
        <n v="6248.56"/>
        <n v="1122.45"/>
        <n v="1371.88"/>
        <n v="785.72"/>
        <n v="463.78"/>
        <n v="486.41"/>
        <n v="969.49"/>
        <n v="1712.16"/>
        <n v="1339.41"/>
        <n v="1687.66"/>
        <n v="1339.58"/>
        <n v="282.73"/>
        <n v="622.01"/>
        <n v="3220"/>
        <n v="16520"/>
        <n v="228.81"/>
        <n v="197409.48"/>
        <n v="1433.71"/>
        <n v="150.08000000000001"/>
        <n v="2034.27"/>
        <n v="1034.3599999999999"/>
        <n v="791.56"/>
        <n v="303.39999999999998"/>
        <m/>
        <n v="174.27"/>
        <n v="1178.0899999999999"/>
        <n v="174.2"/>
        <n v="6.39"/>
        <n v="59.96"/>
        <n v="6253.57"/>
        <n v="3846.83"/>
        <n v="1337.71"/>
        <n v="755.1"/>
        <n v="472.7"/>
        <n v="5415.6"/>
        <n v="81125.33"/>
        <n v="769.79"/>
        <n v="26.66"/>
        <n v="2570.3200000000002"/>
        <n v="581.66999999999996"/>
        <n v="516.69000000000005"/>
        <n v="4910.78"/>
        <n v="910.43"/>
        <n v="256.08"/>
        <n v="540.54999999999995"/>
        <n v="7880"/>
        <n v="0"/>
        <n v="11845.8"/>
        <n v="17315.28"/>
        <n v="6636.27"/>
        <n v="278041.63"/>
        <n v="139975.07"/>
        <n v="185838.77"/>
        <n v="11186.65"/>
        <n v="3825.9"/>
        <n v="10.91"/>
        <n v="99166.26"/>
        <n v="19126.86"/>
        <n v="10101.81"/>
        <n v="6869.53"/>
        <n v="613.5"/>
        <n v="442.82"/>
        <n v="404.16"/>
        <n v="831.88"/>
        <n v="770.53"/>
        <n v="2517.5700000000002"/>
        <n v="753.21"/>
        <n v="1605.26"/>
        <n v="36948.720000000001"/>
        <n v="16629"/>
        <n v="39815.75"/>
        <n v="13202"/>
        <n v="71581.03"/>
        <n v="5950.36"/>
        <n v="2707.06"/>
        <n v="1786.75"/>
        <n v="6759.79"/>
        <n v="399.79"/>
        <n v="375309.7"/>
        <n v="916.45"/>
        <n v="170"/>
        <n v="453.42"/>
        <n v="355.87"/>
        <n v="1046.1300000000001"/>
        <n v="1063.4100000000001"/>
        <n v="711.75"/>
        <n v="6.12"/>
        <n v="6367"/>
        <n v="121987.43"/>
        <n v="7769.54"/>
        <n v="503"/>
        <n v="1008"/>
        <n v="376.83"/>
        <n v="5788.19"/>
        <n v="301"/>
        <n v="19228.310000000001"/>
        <n v="1164.8699999999999"/>
        <n v="3425.97"/>
        <n v="7915.77"/>
        <n v="2708"/>
        <n v="117621"/>
        <n v="6750"/>
        <n v="7733"/>
        <n v="25837"/>
        <n v="33091.32"/>
        <n v="2581"/>
        <n v="11516"/>
        <n v="3946"/>
        <n v="2240"/>
        <n v="5560.09"/>
        <n v="10113.879999999999"/>
        <n v="5980"/>
        <n v="811.54"/>
        <n v="4894.34"/>
        <n v="9491.35"/>
        <n v="1530.19"/>
        <n v="1321.34"/>
        <n v="271.27"/>
        <n v="2946.7"/>
        <n v="263212.64"/>
      </sharedItems>
    </cacheField>
    <cacheField name="Цена за единицу, руб." numFmtId="0">
      <sharedItems containsBlank="1" containsMixedTypes="1" containsNumber="1" minValue="0" maxValue="442865.45"/>
    </cacheField>
    <cacheField name="Всего" numFmtId="0">
      <sharedItems containsString="0" containsBlank="1" containsNumber="1" minValue="0" maxValue="7662631.0700000003"/>
    </cacheField>
    <cacheField name="Количество" numFmtId="0">
      <sharedItems containsBlank="1" containsMixedTypes="1" containsNumber="1" minValue="0" maxValue="875"/>
    </cacheField>
    <cacheField name="Цена за единицу, руб. без НДС" numFmtId="0">
      <sharedItems containsBlank="1" containsMixedTypes="1" containsNumber="1" minValue="0" maxValue="289095.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9">
  <r>
    <x v="0"/>
    <x v="0"/>
    <n v="180.55"/>
    <n v="185.59"/>
    <n v="33508.269999999997"/>
    <n v="180.55"/>
    <x v="0"/>
    <n v="219"/>
    <n v="39540.449999999997"/>
    <n v="180.55"/>
    <n v="46.75"/>
  </r>
  <r>
    <x v="1"/>
    <x v="1"/>
    <n v="14.39"/>
    <n v="105.17"/>
    <n v="1513.4"/>
    <n v="14.39"/>
    <x v="1"/>
    <n v="124.1"/>
    <n v="1785.8"/>
    <n v="14.39"/>
    <n v="65.180000000000007"/>
  </r>
  <r>
    <x v="2"/>
    <x v="2"/>
    <n v="41.5"/>
    <n v="323.57"/>
    <n v="13428.16"/>
    <n v="41.5"/>
    <x v="2"/>
    <n v="381.81"/>
    <n v="15845.12"/>
    <n v="41.5"/>
    <n v="846.48"/>
  </r>
  <r>
    <x v="3"/>
    <x v="2"/>
    <n v="9.75"/>
    <n v="1751.79"/>
    <n v="17079.95"/>
    <n v="9.75"/>
    <x v="3"/>
    <n v="2067.11"/>
    <n v="20154.32"/>
    <n v="9.75"/>
    <n v="1288.72"/>
  </r>
  <r>
    <x v="4"/>
    <x v="2"/>
    <n v="1"/>
    <n v="6630.63"/>
    <n v="6630.63"/>
    <n v="1"/>
    <x v="4"/>
    <n v="7824.14"/>
    <n v="7824.14"/>
    <n v="1"/>
    <n v="7140"/>
  </r>
  <r>
    <x v="5"/>
    <x v="3"/>
    <n v="17.5"/>
    <n v="856.49"/>
    <n v="14988.58"/>
    <n v="17.5"/>
    <x v="5"/>
    <n v="1010.66"/>
    <n v="17686.55"/>
    <n v="17.5"/>
    <n v="245.49"/>
  </r>
  <r>
    <x v="6"/>
    <x v="3"/>
    <n v="500.5"/>
    <n v="5110.45"/>
    <n v="2557780.23"/>
    <n v="500.5"/>
    <x v="6"/>
    <n v="6030.33"/>
    <n v="3018180.17"/>
    <n v="500.5"/>
    <n v="4410.46"/>
  </r>
  <r>
    <x v="7"/>
    <x v="4"/>
    <n v="1"/>
    <n v="564"/>
    <n v="564"/>
    <n v="1"/>
    <x v="7"/>
    <n v="665.52"/>
    <n v="665.52"/>
    <n v="1"/>
    <n v="4039"/>
  </r>
  <r>
    <x v="8"/>
    <x v="5"/>
    <n v="1"/>
    <n v="15628"/>
    <n v="15628"/>
    <n v="1"/>
    <x v="8"/>
    <n v="18441.04"/>
    <n v="18441.04"/>
    <n v="1"/>
    <n v="24559.85"/>
  </r>
  <r>
    <x v="9"/>
    <x v="5"/>
    <n v="1"/>
    <n v="2236.64"/>
    <n v="2236.64"/>
    <n v="1"/>
    <x v="9"/>
    <n v="2639.24"/>
    <n v="2639.24"/>
    <n v="1"/>
    <n v="3461"/>
  </r>
  <r>
    <x v="10"/>
    <x v="6"/>
    <n v="1"/>
    <n v="1452.59"/>
    <n v="1452.59"/>
    <n v="1"/>
    <x v="10"/>
    <n v="1714.06"/>
    <n v="1714.06"/>
    <n v="1"/>
    <n v="3119"/>
  </r>
  <r>
    <x v="11"/>
    <x v="7"/>
    <n v="6"/>
    <n v="1825"/>
    <n v="10950"/>
    <n v="6"/>
    <x v="11"/>
    <n v="2153.5"/>
    <n v="12921"/>
    <n v="6"/>
    <n v="1956.83"/>
  </r>
  <r>
    <x v="12"/>
    <x v="5"/>
    <n v="6"/>
    <n v="1070.0999999999999"/>
    <n v="6420.6"/>
    <n v="6"/>
    <x v="12"/>
    <n v="1262.72"/>
    <n v="7576.32"/>
    <n v="6"/>
    <n v="327"/>
  </r>
  <r>
    <x v="13"/>
    <x v="8"/>
    <n v="0.7"/>
    <n v="4426"/>
    <n v="3098.2"/>
    <n v="7"/>
    <x v="13"/>
    <n v="522.27"/>
    <n v="3655.89"/>
    <n v="7"/>
    <n v="789.71"/>
  </r>
  <r>
    <x v="14"/>
    <x v="4"/>
    <n v="2"/>
    <n v="547.49"/>
    <n v="1094.98"/>
    <n v="2"/>
    <x v="14"/>
    <n v="646.04"/>
    <n v="1292.08"/>
    <n v="2"/>
    <n v="1950"/>
  </r>
  <r>
    <x v="15"/>
    <x v="5"/>
    <n v="2"/>
    <n v="10939.6"/>
    <n v="21879.200000000001"/>
    <n v="2"/>
    <x v="15"/>
    <n v="12908.73"/>
    <n v="25817.46"/>
    <n v="2"/>
    <n v="16617.099999999999"/>
  </r>
  <r>
    <x v="16"/>
    <x v="5"/>
    <n v="2"/>
    <n v="1597.79"/>
    <n v="3195.58"/>
    <n v="2"/>
    <x v="16"/>
    <n v="1885.39"/>
    <n v="3770.78"/>
    <n v="2"/>
    <n v="2360"/>
  </r>
  <r>
    <x v="17"/>
    <x v="6"/>
    <n v="1"/>
    <n v="1452.59"/>
    <n v="1452.59"/>
    <n v="1"/>
    <x v="10"/>
    <n v="1714.06"/>
    <n v="1714.06"/>
    <n v="1"/>
    <n v="1897"/>
  </r>
  <r>
    <x v="18"/>
    <x v="5"/>
    <n v="1"/>
    <n v="9735"/>
    <n v="9735"/>
    <n v="1"/>
    <x v="17"/>
    <n v="11487.3"/>
    <n v="11487.3"/>
    <n v="1"/>
    <n v="7812"/>
  </r>
  <r>
    <x v="19"/>
    <x v="5"/>
    <n v="2"/>
    <n v="6248.56"/>
    <n v="12497.12"/>
    <n v="2"/>
    <x v="18"/>
    <n v="7373.3"/>
    <n v="14746.6"/>
    <n v="2"/>
    <n v="6042.5"/>
  </r>
  <r>
    <x v="20"/>
    <x v="5"/>
    <n v="0"/>
    <n v="1122.45"/>
    <n v="0"/>
    <n v="0"/>
    <x v="19"/>
    <n v="1324.49"/>
    <n v="0"/>
    <n v="0"/>
    <n v="1570.17"/>
  </r>
  <r>
    <x v="21"/>
    <x v="5"/>
    <n v="2"/>
    <n v="1371.88"/>
    <n v="2743.76"/>
    <n v="2"/>
    <x v="20"/>
    <n v="1618.82"/>
    <n v="3237.64"/>
    <n v="2"/>
    <n v="2280.1799999999998"/>
  </r>
  <r>
    <x v="22"/>
    <x v="5"/>
    <n v="2"/>
    <n v="785.72"/>
    <n v="1571.44"/>
    <n v="2"/>
    <x v="21"/>
    <n v="927.15"/>
    <n v="1854.3"/>
    <n v="2"/>
    <n v="998.91"/>
  </r>
  <r>
    <x v="23"/>
    <x v="7"/>
    <n v="3"/>
    <n v="463.78"/>
    <n v="1391.34"/>
    <n v="3"/>
    <x v="22"/>
    <n v="547.26"/>
    <n v="1641.78"/>
    <n v="3"/>
    <n v="1131"/>
  </r>
  <r>
    <x v="24"/>
    <x v="5"/>
    <n v="3"/>
    <n v="486.41"/>
    <n v="1459.23"/>
    <n v="3"/>
    <x v="23"/>
    <n v="573.96"/>
    <n v="1721.88"/>
    <n v="3"/>
    <n v="283"/>
  </r>
  <r>
    <x v="25"/>
    <x v="7"/>
    <n v="1"/>
    <n v="969.49"/>
    <n v="969.49"/>
    <n v="1"/>
    <x v="24"/>
    <n v="1144"/>
    <n v="1144"/>
    <n v="1"/>
    <n v="3395"/>
  </r>
  <r>
    <x v="26"/>
    <x v="5"/>
    <n v="1"/>
    <n v="1712.16"/>
    <n v="1712.16"/>
    <n v="1"/>
    <x v="25"/>
    <n v="2020.35"/>
    <n v="2020.35"/>
    <n v="1"/>
    <n v="327"/>
  </r>
  <r>
    <x v="13"/>
    <x v="8"/>
    <n v="0"/>
    <n v="4426"/>
    <n v="0"/>
    <n v="0"/>
    <x v="13"/>
    <n v="522.27"/>
    <n v="0"/>
    <n v="0"/>
    <n v="0"/>
  </r>
  <r>
    <x v="27"/>
    <x v="5"/>
    <n v="1"/>
    <n v="1339.41"/>
    <n v="1339.41"/>
    <n v="1"/>
    <x v="26"/>
    <n v="1580.5"/>
    <n v="1580.5"/>
    <n v="1"/>
    <n v="335"/>
  </r>
  <r>
    <x v="28"/>
    <x v="5"/>
    <n v="1"/>
    <n v="1687.66"/>
    <n v="1687.66"/>
    <n v="1"/>
    <x v="27"/>
    <n v="1991.44"/>
    <n v="1991.44"/>
    <n v="1"/>
    <n v="360"/>
  </r>
  <r>
    <x v="29"/>
    <x v="5"/>
    <n v="9"/>
    <n v="1339.58"/>
    <n v="12056.22"/>
    <n v="9"/>
    <x v="28"/>
    <n v="1580.7"/>
    <n v="14226.3"/>
    <n v="9"/>
    <n v="750"/>
  </r>
  <r>
    <x v="30"/>
    <x v="5"/>
    <n v="0"/>
    <n v="282.73"/>
    <n v="0"/>
    <n v="0"/>
    <x v="29"/>
    <n v="333.62"/>
    <n v="0"/>
    <n v="0"/>
    <m/>
  </r>
  <r>
    <x v="31"/>
    <x v="5"/>
    <n v="3"/>
    <n v="622.01"/>
    <n v="1866.03"/>
    <n v="3"/>
    <x v="30"/>
    <n v="733.97"/>
    <n v="2201.91"/>
    <n v="3"/>
    <n v="1974.58"/>
  </r>
  <r>
    <x v="32"/>
    <x v="5"/>
    <n v="1"/>
    <n v="3220"/>
    <n v="3220"/>
    <n v="1"/>
    <x v="31"/>
    <n v="3799.6"/>
    <n v="3799.6"/>
    <n v="1"/>
    <n v="9323"/>
  </r>
  <r>
    <x v="33"/>
    <x v="5"/>
    <n v="1"/>
    <n v="16520"/>
    <n v="16520"/>
    <n v="1"/>
    <x v="32"/>
    <n v="19493.599999999999"/>
    <n v="19493.599999999999"/>
    <n v="1"/>
    <n v="10335"/>
  </r>
  <r>
    <x v="34"/>
    <x v="2"/>
    <n v="202.5"/>
    <n v="228.81"/>
    <n v="46334.03"/>
    <n v="202.5"/>
    <x v="33"/>
    <n v="270"/>
    <n v="54675"/>
    <n v="202.5"/>
    <n v="9.69"/>
  </r>
  <r>
    <x v="35"/>
    <x v="9"/>
    <n v="3"/>
    <n v="197409.48"/>
    <n v="592228.43999999994"/>
    <n v="3"/>
    <x v="34"/>
    <n v="232943.19"/>
    <n v="698829.57"/>
    <n v="3"/>
    <n v="63768"/>
  </r>
  <r>
    <x v="36"/>
    <x v="2"/>
    <n v="4.6399999999999997"/>
    <n v="1433.71"/>
    <n v="6652.41"/>
    <n v="4.6399999999999997"/>
    <x v="35"/>
    <n v="1691.78"/>
    <n v="7849.86"/>
    <n v="4.6399999999999997"/>
    <n v="1597.2"/>
  </r>
  <r>
    <x v="37"/>
    <x v="2"/>
    <n v="9.94"/>
    <n v="150.08000000000001"/>
    <n v="1491.8"/>
    <n v="9.94"/>
    <x v="36"/>
    <n v="177.09"/>
    <n v="1760.27"/>
    <n v="9.94"/>
    <n v="148.88999999999999"/>
  </r>
  <r>
    <x v="38"/>
    <x v="2"/>
    <n v="9.94"/>
    <n v="2034.27"/>
    <n v="20220.64"/>
    <n v="9.94"/>
    <x v="37"/>
    <n v="2400.44"/>
    <n v="23860.37"/>
    <n v="9.94"/>
    <n v="2740.85"/>
  </r>
  <r>
    <x v="39"/>
    <x v="10"/>
    <n v="33.14"/>
    <n v="1034.3599999999999"/>
    <n v="34278.69"/>
    <n v="33.14"/>
    <x v="38"/>
    <n v="1220.54"/>
    <n v="40448.699999999997"/>
    <n v="33.14"/>
    <n v="603.29"/>
  </r>
  <r>
    <x v="40"/>
    <x v="10"/>
    <n v="33.14"/>
    <n v="791.56"/>
    <n v="26232.3"/>
    <n v="33.14"/>
    <x v="39"/>
    <n v="934.04"/>
    <n v="30954.09"/>
    <n v="33.14"/>
    <n v="136.54"/>
  </r>
  <r>
    <x v="41"/>
    <x v="10"/>
    <n v="875"/>
    <n v="303.39999999999998"/>
    <n v="265475"/>
    <n v="875"/>
    <x v="40"/>
    <n v="358.01"/>
    <n v="313258.75"/>
    <n v="875"/>
    <n v="0"/>
  </r>
  <r>
    <x v="42"/>
    <x v="11"/>
    <m/>
    <m/>
    <n v="3774583.77"/>
    <m/>
    <x v="41"/>
    <m/>
    <n v="4454007.8099999996"/>
    <n v="0"/>
    <m/>
  </r>
  <r>
    <x v="42"/>
    <x v="12"/>
    <m/>
    <m/>
    <n v="679425.08"/>
    <m/>
    <x v="41"/>
    <m/>
    <m/>
    <n v="0"/>
    <m/>
  </r>
  <r>
    <x v="42"/>
    <x v="13"/>
    <m/>
    <m/>
    <n v="4454008.8499999996"/>
    <m/>
    <x v="41"/>
    <m/>
    <m/>
    <n v="0"/>
    <m/>
  </r>
  <r>
    <x v="42"/>
    <x v="14"/>
    <m/>
    <m/>
    <m/>
    <s v="Стоимость без НДС, руб."/>
    <x v="41"/>
    <s v="Стоимость с НДС, руб."/>
    <m/>
    <s v="проверка СЕВЕРИН"/>
    <m/>
  </r>
  <r>
    <x v="42"/>
    <x v="15"/>
    <m/>
    <m/>
    <m/>
    <m/>
    <x v="41"/>
    <m/>
    <m/>
    <n v="0"/>
    <m/>
  </r>
  <r>
    <x v="0"/>
    <x v="16"/>
    <n v="0.25097000000000003"/>
    <n v="174269.55"/>
    <n v="43736.43"/>
    <n v="250.97"/>
    <x v="42"/>
    <n v="205.64"/>
    <n v="51609.47"/>
    <n v="251.42"/>
    <n v="46.75"/>
  </r>
  <r>
    <x v="43"/>
    <x v="17"/>
    <n v="2.8759999999999999"/>
    <n v="11780.87"/>
    <n v="33881.78"/>
    <n v="28.76"/>
    <x v="43"/>
    <n v="1390.15"/>
    <n v="39980.71"/>
    <n v="28.76"/>
    <n v="1169.05"/>
  </r>
  <r>
    <x v="44"/>
    <x v="18"/>
    <n v="0.38290000000000002"/>
    <n v="17420.189999999999"/>
    <n v="6670.19"/>
    <n v="38.29"/>
    <x v="44"/>
    <n v="205.56"/>
    <n v="7870.89"/>
    <n v="38.29"/>
    <n v="389.63"/>
  </r>
  <r>
    <x v="45"/>
    <x v="16"/>
    <n v="0.15317"/>
    <n v="6390.05"/>
    <n v="978.76"/>
    <n v="153.16999999999999"/>
    <x v="45"/>
    <n v="7.54"/>
    <n v="1154.9000000000001"/>
    <n v="153.16999999999999"/>
    <n v="9.7200000000000006"/>
  </r>
  <r>
    <x v="46"/>
    <x v="18"/>
    <n v="2.2021999999999999"/>
    <n v="5996.34"/>
    <n v="13205.14"/>
    <n v="220.22"/>
    <x v="46"/>
    <n v="70.75"/>
    <n v="15580.57"/>
    <n v="220.22"/>
    <n v="84.98"/>
  </r>
  <r>
    <x v="47"/>
    <x v="19"/>
    <n v="2"/>
    <n v="6253.57"/>
    <n v="12507.14"/>
    <n v="2"/>
    <x v="47"/>
    <n v="7379.21"/>
    <n v="14758.42"/>
    <n v="2"/>
    <n v="1294"/>
  </r>
  <r>
    <x v="48"/>
    <x v="20"/>
    <n v="8.8800000000000004E-2"/>
    <n v="3846828.18"/>
    <n v="341598.34"/>
    <n v="88.8"/>
    <x v="48"/>
    <n v="4539.26"/>
    <n v="403086.29"/>
    <n v="88.8"/>
    <n v="1158.72"/>
  </r>
  <r>
    <x v="49"/>
    <x v="21"/>
    <n v="0.03"/>
    <n v="133771.38"/>
    <n v="4013.14"/>
    <n v="3"/>
    <x v="49"/>
    <n v="1578.5"/>
    <n v="4735.5"/>
    <n v="3"/>
    <n v="1692.67"/>
  </r>
  <r>
    <x v="50"/>
    <x v="21"/>
    <n v="0.05"/>
    <n v="75510"/>
    <n v="3775.5"/>
    <n v="5"/>
    <x v="50"/>
    <n v="891.02"/>
    <n v="4455.1000000000004"/>
    <n v="3"/>
    <n v="589.4"/>
  </r>
  <r>
    <x v="51"/>
    <x v="21"/>
    <n v="0.01"/>
    <n v="47270.13"/>
    <n v="472.7"/>
    <n v="1"/>
    <x v="51"/>
    <n v="557.79"/>
    <n v="557.79"/>
    <n v="1"/>
    <n v="632"/>
  </r>
  <r>
    <x v="52"/>
    <x v="22"/>
    <n v="6.7000000000000004E-2"/>
    <n v="54156.02"/>
    <n v="3628.45"/>
    <n v="0.67"/>
    <x v="52"/>
    <n v="6390.41"/>
    <n v="4281.57"/>
    <n v="0.67"/>
    <n v="1907.46"/>
  </r>
  <r>
    <x v="53"/>
    <x v="23"/>
    <n v="3.4000000000000002E-2"/>
    <n v="71581.03"/>
    <n v="2433.7600000000002"/>
    <n v="0.03"/>
    <x v="53"/>
    <n v="95727.89"/>
    <n v="2871.84"/>
    <n v="0.03"/>
    <n v="58066.67"/>
  </r>
  <r>
    <x v="54"/>
    <x v="24"/>
    <n v="6.7000000000000002E-3"/>
    <n v="76979.460000000006"/>
    <n v="515.76"/>
    <n v="0.67"/>
    <x v="54"/>
    <n v="908.35"/>
    <n v="608.59"/>
    <n v="0.67"/>
    <n v="943.28"/>
  </r>
  <r>
    <x v="55"/>
    <x v="25"/>
    <n v="88.8"/>
    <n v="26.66"/>
    <n v="2367.41"/>
    <n v="88.8"/>
    <x v="55"/>
    <n v="31.46"/>
    <n v="2793.65"/>
    <n v="88.8"/>
    <n v="18.34"/>
  </r>
  <r>
    <x v="56"/>
    <x v="26"/>
    <n v="8"/>
    <n v="2570.3200000000002"/>
    <n v="20562.560000000001"/>
    <n v="8"/>
    <x v="56"/>
    <n v="3032.98"/>
    <n v="24263.84"/>
    <n v="8"/>
    <n v="2141.38"/>
  </r>
  <r>
    <x v="57"/>
    <x v="27"/>
    <n v="1.2"/>
    <n v="5816.73"/>
    <n v="6980.08"/>
    <n v="12"/>
    <x v="57"/>
    <n v="686.37"/>
    <n v="8236.44"/>
    <n v="12"/>
    <n v="786.92"/>
  </r>
  <r>
    <x v="58"/>
    <x v="5"/>
    <n v="2"/>
    <n v="516.69000000000005"/>
    <n v="1033.3800000000001"/>
    <n v="2"/>
    <x v="58"/>
    <n v="609.69000000000005"/>
    <n v="1219.3800000000001"/>
    <n v="2"/>
    <n v="639.5"/>
  </r>
  <r>
    <x v="59"/>
    <x v="5"/>
    <n v="10"/>
    <n v="4910.78"/>
    <n v="49107.8"/>
    <n v="10"/>
    <x v="59"/>
    <n v="5794.72"/>
    <n v="57947.199999999997"/>
    <n v="10"/>
    <n v="1840.9"/>
  </r>
  <r>
    <x v="60"/>
    <x v="5"/>
    <n v="1"/>
    <n v="910.43"/>
    <n v="910.43"/>
    <n v="1"/>
    <x v="60"/>
    <n v="1074.31"/>
    <n v="1074.31"/>
    <n v="1"/>
    <n v="643"/>
  </r>
  <r>
    <x v="61"/>
    <x v="19"/>
    <n v="1"/>
    <n v="256.08"/>
    <n v="256.08"/>
    <n v="1"/>
    <x v="61"/>
    <n v="302.17"/>
    <n v="302.17"/>
    <n v="1"/>
    <n v="90"/>
  </r>
  <r>
    <x v="62"/>
    <x v="19"/>
    <n v="1"/>
    <n v="540.54999999999995"/>
    <n v="540.54999999999995"/>
    <n v="1"/>
    <x v="62"/>
    <n v="637.85"/>
    <n v="637.85"/>
    <n v="1"/>
    <n v="462"/>
  </r>
  <r>
    <x v="63"/>
    <x v="19"/>
    <n v="8"/>
    <n v="7880"/>
    <n v="63040"/>
    <n v="8"/>
    <x v="63"/>
    <n v="9298.4"/>
    <n v="74387.199999999997"/>
    <n v="8"/>
    <n v="4523.63"/>
  </r>
  <r>
    <x v="64"/>
    <x v="2"/>
    <n v="0"/>
    <n v="0"/>
    <n v="0"/>
    <n v="0"/>
    <x v="64"/>
    <n v="0"/>
    <n v="0"/>
    <n v="0.26"/>
    <n v="4834.62"/>
  </r>
  <r>
    <x v="65"/>
    <x v="5"/>
    <n v="4"/>
    <n v="11845.8"/>
    <n v="47383.199999999997"/>
    <n v="4"/>
    <x v="65"/>
    <n v="13978.04"/>
    <n v="55912.160000000003"/>
    <n v="4"/>
    <n v="11257.5"/>
  </r>
  <r>
    <x v="66"/>
    <x v="28"/>
    <n v="2"/>
    <n v="17315.28"/>
    <n v="34630.559999999998"/>
    <n v="2"/>
    <x v="66"/>
    <n v="20432.03"/>
    <n v="40864.06"/>
    <n v="2"/>
    <n v="7361.25"/>
  </r>
  <r>
    <x v="67"/>
    <x v="29"/>
    <n v="0"/>
    <n v="66362.73"/>
    <n v="0"/>
    <n v="0"/>
    <x v="67"/>
    <n v="7830.8"/>
    <n v="0"/>
    <n v="0"/>
    <n v="6771"/>
  </r>
  <r>
    <x v="68"/>
    <x v="28"/>
    <n v="1"/>
    <n v="278041.63"/>
    <n v="278041.63"/>
    <n v="1"/>
    <x v="68"/>
    <n v="328089.12"/>
    <n v="328089.12"/>
    <n v="1"/>
    <n v="129319"/>
  </r>
  <r>
    <x v="69"/>
    <x v="28"/>
    <n v="1"/>
    <n v="139975.07"/>
    <n v="139975.07"/>
    <n v="1"/>
    <x v="69"/>
    <n v="165170.57999999999"/>
    <n v="165170.57999999999"/>
    <n v="1"/>
    <n v="146583"/>
  </r>
  <r>
    <x v="70"/>
    <x v="30"/>
    <n v="1"/>
    <n v="185838.77"/>
    <n v="185838.77"/>
    <n v="1"/>
    <x v="70"/>
    <n v="219289.75"/>
    <n v="219289.75"/>
    <n v="1"/>
    <n v="47396"/>
  </r>
  <r>
    <x v="71"/>
    <x v="31"/>
    <n v="4"/>
    <n v="111866.53"/>
    <n v="447466.12"/>
    <n v="40"/>
    <x v="71"/>
    <n v="13200.25"/>
    <n v="528010"/>
    <n v="40"/>
    <n v="4314.55"/>
  </r>
  <r>
    <x v="72"/>
    <x v="21"/>
    <n v="0.38"/>
    <n v="382589.51"/>
    <n v="145384.01"/>
    <n v="38"/>
    <x v="72"/>
    <n v="4514.5600000000004"/>
    <n v="171553.28"/>
    <n v="38"/>
    <n v="3632.66"/>
  </r>
  <r>
    <x v="42"/>
    <x v="32"/>
    <m/>
    <m/>
    <n v="1890934.74"/>
    <m/>
    <x v="41"/>
    <m/>
    <n v="2231302.63"/>
    <n v="0"/>
    <m/>
  </r>
  <r>
    <x v="42"/>
    <x v="12"/>
    <m/>
    <m/>
    <n v="340368.25"/>
    <m/>
    <x v="41"/>
    <m/>
    <n v="340368.2"/>
    <n v="0"/>
    <m/>
  </r>
  <r>
    <x v="42"/>
    <x v="33"/>
    <m/>
    <m/>
    <n v="2231302.9900000002"/>
    <m/>
    <x v="41"/>
    <m/>
    <m/>
    <n v="0"/>
    <m/>
  </r>
  <r>
    <x v="42"/>
    <x v="14"/>
    <m/>
    <m/>
    <m/>
    <s v="Стоимость без НДС, руб."/>
    <x v="41"/>
    <s v="Стоимость с НДС 18%, руб."/>
    <m/>
    <s v="Стоимость без НДС, руб."/>
    <s v="Проверка СЕВЕРИН"/>
  </r>
  <r>
    <x v="0"/>
    <x v="16"/>
    <n v="0.68010999999999999"/>
    <n v="174269.55"/>
    <n v="118522.46"/>
    <n v="680.11"/>
    <x v="42"/>
    <n v="205.64"/>
    <n v="139857.82"/>
    <n v="680.11"/>
    <n v="46.75"/>
  </r>
  <r>
    <x v="43"/>
    <x v="17"/>
    <n v="15.382"/>
    <n v="11780.87"/>
    <n v="181213.34"/>
    <n v="153.82"/>
    <x v="43"/>
    <n v="1390.15"/>
    <n v="213832.87"/>
    <n v="153.82"/>
    <n v="1227.4100000000001"/>
  </r>
  <r>
    <x v="45"/>
    <x v="0"/>
    <n v="391.97"/>
    <n v="10.91"/>
    <n v="4276.3900000000003"/>
    <n v="391.97"/>
    <x v="73"/>
    <n v="12.87"/>
    <n v="5044.6499999999996"/>
    <n v="391.97"/>
    <n v="5.51"/>
  </r>
  <r>
    <x v="44"/>
    <x v="18"/>
    <n v="0.97989999999999999"/>
    <n v="17420.189999999999"/>
    <n v="17070.04"/>
    <n v="97.99"/>
    <x v="44"/>
    <n v="205.56"/>
    <n v="20142.82"/>
    <n v="97.99"/>
    <n v="429.91"/>
  </r>
  <r>
    <x v="46"/>
    <x v="18"/>
    <n v="6.4378000000000002"/>
    <n v="5996.34"/>
    <n v="38603.24"/>
    <n v="643.78"/>
    <x v="46"/>
    <n v="70.75"/>
    <n v="45547.44"/>
    <n v="643.78"/>
    <n v="93.76"/>
  </r>
  <r>
    <x v="73"/>
    <x v="19"/>
    <n v="4"/>
    <n v="99166.26"/>
    <n v="396665.04"/>
    <n v="4"/>
    <x v="74"/>
    <n v="117016.19"/>
    <n v="468064.76"/>
    <n v="4"/>
    <n v="8707.59"/>
  </r>
  <r>
    <x v="74"/>
    <x v="19"/>
    <n v="2"/>
    <n v="19126.86"/>
    <n v="38253.72"/>
    <n v="2"/>
    <x v="75"/>
    <n v="22569.69"/>
    <n v="45139.38"/>
    <n v="2"/>
    <n v="3144.97"/>
  </r>
  <r>
    <x v="75"/>
    <x v="19"/>
    <n v="6"/>
    <n v="10101.81"/>
    <n v="60610.86"/>
    <n v="6"/>
    <x v="76"/>
    <n v="11920.14"/>
    <n v="71520.84"/>
    <n v="6"/>
    <n v="1565.37"/>
  </r>
  <r>
    <x v="47"/>
    <x v="19"/>
    <n v="6"/>
    <n v="6253.57"/>
    <n v="37521.42"/>
    <n v="6"/>
    <x v="47"/>
    <n v="7379.21"/>
    <n v="44275.26"/>
    <n v="6"/>
    <n v="1407.42"/>
  </r>
  <r>
    <x v="76"/>
    <x v="20"/>
    <n v="0.3548"/>
    <n v="6869531"/>
    <n v="2437309.6"/>
    <n v="354.8"/>
    <x v="77"/>
    <n v="8106.05"/>
    <n v="2876026.54"/>
    <n v="354.8"/>
    <n v="1801.76"/>
  </r>
  <r>
    <x v="77"/>
    <x v="21"/>
    <n v="7.0000000000000007E-2"/>
    <n v="61349.64"/>
    <n v="4294.47"/>
    <n v="7"/>
    <x v="78"/>
    <n v="723.93"/>
    <n v="5067.51"/>
    <n v="7"/>
    <n v="815.82"/>
  </r>
  <r>
    <x v="78"/>
    <x v="21"/>
    <n v="1.4999999999999999E-2"/>
    <n v="44282"/>
    <n v="664.23"/>
    <n v="1.5"/>
    <x v="79"/>
    <n v="522.53"/>
    <n v="783.8"/>
    <n v="1.5"/>
    <n v="558.38"/>
  </r>
  <r>
    <x v="79"/>
    <x v="21"/>
    <n v="0"/>
    <n v="40416.36"/>
    <n v="0"/>
    <n v="0"/>
    <x v="80"/>
    <n v="476.91"/>
    <n v="0"/>
    <n v="0"/>
    <m/>
  </r>
  <r>
    <x v="49"/>
    <x v="21"/>
    <n v="0.04"/>
    <n v="133771.38"/>
    <n v="5350.86"/>
    <n v="4"/>
    <x v="49"/>
    <n v="1578.5"/>
    <n v="6314"/>
    <n v="4"/>
    <n v="1763.66"/>
  </r>
  <r>
    <x v="80"/>
    <x v="21"/>
    <n v="0"/>
    <n v="83187.59"/>
    <n v="0"/>
    <n v="0"/>
    <x v="81"/>
    <n v="981.62"/>
    <n v="0"/>
    <n v="0"/>
    <m/>
  </r>
  <r>
    <x v="81"/>
    <x v="21"/>
    <n v="0.02"/>
    <n v="77052.800000000003"/>
    <n v="1541.06"/>
    <n v="2"/>
    <x v="82"/>
    <n v="909.23"/>
    <n v="1818.46"/>
    <n v="2"/>
    <n v="1049.1400000000001"/>
  </r>
  <r>
    <x v="82"/>
    <x v="21"/>
    <n v="0.06"/>
    <n v="251757.11"/>
    <n v="15105.43"/>
    <n v="6"/>
    <x v="83"/>
    <n v="2970.73"/>
    <n v="17824.38"/>
    <n v="6"/>
    <n v="2743.86"/>
  </r>
  <r>
    <x v="83"/>
    <x v="21"/>
    <n v="0.05"/>
    <n v="75321.259999999995"/>
    <n v="3766.06"/>
    <n v="5"/>
    <x v="84"/>
    <n v="888.79"/>
    <n v="4443.95"/>
    <n v="5"/>
    <n v="1049.1300000000001"/>
  </r>
  <r>
    <x v="84"/>
    <x v="21"/>
    <n v="0.05"/>
    <n v="160525.66"/>
    <n v="8026.28"/>
    <n v="5"/>
    <x v="85"/>
    <n v="1894.21"/>
    <n v="9471.0499999999993"/>
    <n v="5"/>
    <n v="1624.93"/>
  </r>
  <r>
    <x v="66"/>
    <x v="28"/>
    <n v="7"/>
    <n v="17315.28"/>
    <n v="121206.96"/>
    <n v="7"/>
    <x v="66"/>
    <n v="20432.03"/>
    <n v="143024.21"/>
    <n v="7"/>
    <n v="7218.45"/>
  </r>
  <r>
    <x v="85"/>
    <x v="5"/>
    <n v="2"/>
    <n v="36948.720000000001"/>
    <n v="73897.440000000002"/>
    <n v="2"/>
    <x v="86"/>
    <n v="43599.49"/>
    <n v="87198.98"/>
    <n v="2"/>
    <n v="18606.52"/>
  </r>
  <r>
    <x v="86"/>
    <x v="5"/>
    <n v="12"/>
    <n v="16629"/>
    <n v="199548"/>
    <n v="12"/>
    <x v="87"/>
    <n v="19622.22"/>
    <n v="235466.64"/>
    <n v="12"/>
    <n v="18606.45"/>
  </r>
  <r>
    <x v="87"/>
    <x v="19"/>
    <n v="4"/>
    <n v="39815.75"/>
    <n v="159263"/>
    <n v="4"/>
    <x v="88"/>
    <n v="46982.59"/>
    <n v="187930.36"/>
    <n v="4"/>
    <n v="9743.65"/>
  </r>
  <r>
    <x v="88"/>
    <x v="19"/>
    <n v="4"/>
    <n v="13202"/>
    <n v="52808"/>
    <n v="4"/>
    <x v="89"/>
    <n v="15578.36"/>
    <n v="62313.440000000002"/>
    <n v="4"/>
    <n v="5958.65"/>
  </r>
  <r>
    <x v="52"/>
    <x v="22"/>
    <n v="0.56799999999999995"/>
    <n v="54156.02"/>
    <n v="30760.62"/>
    <n v="5.68"/>
    <x v="52"/>
    <n v="6390.41"/>
    <n v="36297.53"/>
    <n v="5.68"/>
    <n v="2065.9"/>
  </r>
  <r>
    <x v="53"/>
    <x v="23"/>
    <n v="0.28399999999999997"/>
    <n v="71581.03"/>
    <n v="20329.009999999998"/>
    <n v="0.28399999999999997"/>
    <x v="90"/>
    <n v="84465.62"/>
    <n v="23988.240000000002"/>
    <n v="0.28000000000000003"/>
    <n v="55500.14"/>
  </r>
  <r>
    <x v="54"/>
    <x v="24"/>
    <n v="5.6800000000000003E-2"/>
    <n v="76979.460000000006"/>
    <n v="4372.43"/>
    <n v="5.68"/>
    <x v="54"/>
    <n v="908.35"/>
    <n v="5159.43"/>
    <n v="5.68"/>
    <n v="1005.11"/>
  </r>
  <r>
    <x v="89"/>
    <x v="34"/>
    <n v="5.68"/>
    <n v="5950.36"/>
    <n v="33798.04"/>
    <n v="5.68"/>
    <x v="91"/>
    <n v="7021.42"/>
    <n v="39881.67"/>
    <n v="5.68"/>
    <n v="2065.9"/>
  </r>
  <r>
    <x v="71"/>
    <x v="31"/>
    <n v="6.4"/>
    <n v="111866.53"/>
    <n v="715945.79"/>
    <n v="64"/>
    <x v="71"/>
    <n v="13200.25"/>
    <n v="844816"/>
    <n v="64"/>
    <n v="4398.87"/>
  </r>
  <r>
    <x v="56"/>
    <x v="26"/>
    <n v="8"/>
    <n v="2570.3200000000002"/>
    <n v="20562.560000000001"/>
    <n v="8"/>
    <x v="56"/>
    <n v="3032.98"/>
    <n v="24263.84"/>
    <n v="8"/>
    <n v="2346.14"/>
  </r>
  <r>
    <x v="57"/>
    <x v="27"/>
    <n v="3.3"/>
    <n v="5816.73"/>
    <n v="19195.21"/>
    <n v="33"/>
    <x v="57"/>
    <n v="686.37"/>
    <n v="22650.21"/>
    <n v="33"/>
    <n v="865.85"/>
  </r>
  <r>
    <x v="90"/>
    <x v="5"/>
    <n v="4"/>
    <n v="2707.06"/>
    <n v="10828.24"/>
    <n v="4"/>
    <x v="92"/>
    <n v="3194.33"/>
    <n v="12777.32"/>
    <n v="4"/>
    <n v="2735.12"/>
  </r>
  <r>
    <x v="91"/>
    <x v="5"/>
    <n v="0"/>
    <n v="1786.75"/>
    <n v="0"/>
    <n v="0"/>
    <x v="93"/>
    <n v="2108.37"/>
    <n v="0"/>
    <n v="0"/>
    <m/>
  </r>
  <r>
    <x v="60"/>
    <x v="5"/>
    <n v="4"/>
    <n v="910.43"/>
    <n v="3641.72"/>
    <n v="4"/>
    <x v="60"/>
    <n v="1074.31"/>
    <n v="4297.24"/>
    <n v="4"/>
    <n v="640.44000000000005"/>
  </r>
  <r>
    <x v="92"/>
    <x v="5"/>
    <n v="16"/>
    <n v="6759.79"/>
    <n v="108156.64"/>
    <n v="16"/>
    <x v="94"/>
    <n v="7976.55"/>
    <n v="127624.8"/>
    <n v="16"/>
    <n v="2424.83"/>
  </r>
  <r>
    <x v="62"/>
    <x v="19"/>
    <n v="5"/>
    <n v="540.54999999999995"/>
    <n v="2702.75"/>
    <n v="5"/>
    <x v="62"/>
    <n v="637.85"/>
    <n v="3189.25"/>
    <n v="5"/>
    <n v="125.47"/>
  </r>
  <r>
    <x v="93"/>
    <x v="19"/>
    <n v="4"/>
    <n v="399.79"/>
    <n v="1599.16"/>
    <n v="4"/>
    <x v="95"/>
    <n v="471.75"/>
    <n v="1887"/>
    <n v="4"/>
    <n v="45.75"/>
  </r>
  <r>
    <x v="94"/>
    <x v="28"/>
    <n v="1"/>
    <n v="375309.7"/>
    <n v="375309.7"/>
    <n v="1"/>
    <x v="96"/>
    <n v="442865.45"/>
    <n v="442865.45"/>
    <n v="1"/>
    <n v="289095.14"/>
  </r>
  <r>
    <x v="69"/>
    <x v="28"/>
    <n v="1"/>
    <n v="139975.07"/>
    <n v="139975.07"/>
    <n v="1"/>
    <x v="69"/>
    <n v="165170.57999999999"/>
    <n v="165170.57999999999"/>
    <n v="1"/>
    <n v="98693.17"/>
  </r>
  <r>
    <x v="55"/>
    <x v="25"/>
    <n v="354.8"/>
    <n v="26.66"/>
    <n v="9458.9699999999993"/>
    <n v="354.8"/>
    <x v="55"/>
    <n v="31.46"/>
    <n v="11162.01"/>
    <n v="354.8"/>
    <n v="18.36"/>
  </r>
  <r>
    <x v="70"/>
    <x v="30"/>
    <n v="1"/>
    <n v="185838.77"/>
    <n v="185838.77"/>
    <n v="1"/>
    <x v="70"/>
    <n v="219289.75"/>
    <n v="219289.75"/>
    <n v="1"/>
    <n v="49217.760000000002"/>
  </r>
  <r>
    <x v="95"/>
    <x v="20"/>
    <n v="1.8200000000000001E-2"/>
    <n v="916449.03"/>
    <n v="16679.37"/>
    <n v="18.2"/>
    <x v="97"/>
    <n v="1081.4100000000001"/>
    <n v="19681.66"/>
    <n v="18.2"/>
    <n v="535.51"/>
  </r>
  <r>
    <x v="36"/>
    <x v="2"/>
    <n v="23.52"/>
    <n v="1433.71"/>
    <n v="33720.86"/>
    <n v="23.52"/>
    <x v="35"/>
    <n v="1691.78"/>
    <n v="39790.67"/>
    <n v="23.52"/>
    <n v="1816.59"/>
  </r>
  <r>
    <x v="37"/>
    <x v="2"/>
    <n v="50.39"/>
    <n v="150.08000000000001"/>
    <n v="7562.53"/>
    <n v="50.39"/>
    <x v="36"/>
    <n v="177.09"/>
    <n v="8923.57"/>
    <n v="50.39"/>
    <n v="155.87"/>
  </r>
  <r>
    <x v="96"/>
    <x v="2"/>
    <n v="50.39"/>
    <n v="170"/>
    <n v="8566.2999999999993"/>
    <n v="50.39"/>
    <x v="98"/>
    <n v="200.6"/>
    <n v="10108.23"/>
    <n v="50.39"/>
    <n v="69.92"/>
  </r>
  <r>
    <x v="97"/>
    <x v="2"/>
    <n v="124.3"/>
    <n v="453.42"/>
    <n v="56360.11"/>
    <n v="124.3"/>
    <x v="99"/>
    <n v="535.04"/>
    <n v="66505.47"/>
    <n v="124.3"/>
    <n v="486.53"/>
  </r>
  <r>
    <x v="98"/>
    <x v="35"/>
    <n v="19"/>
    <n v="355.87"/>
    <n v="6761.53"/>
    <n v="19"/>
    <x v="100"/>
    <n v="419.93"/>
    <n v="7978.67"/>
    <n v="19"/>
    <n v="543.33000000000004"/>
  </r>
  <r>
    <x v="99"/>
    <x v="2"/>
    <n v="50.39"/>
    <n v="1046.1300000000001"/>
    <n v="52714.49"/>
    <n v="50.39"/>
    <x v="101"/>
    <n v="1234.43"/>
    <n v="62202.93"/>
    <n v="50.39"/>
    <n v="1470.34"/>
  </r>
  <r>
    <x v="38"/>
    <x v="2"/>
    <n v="50.39"/>
    <n v="2034.27"/>
    <n v="102506.87"/>
    <n v="50.39"/>
    <x v="37"/>
    <n v="2400.44"/>
    <n v="120958.17"/>
    <n v="50.39"/>
    <n v="2724.91"/>
  </r>
  <r>
    <x v="39"/>
    <x v="10"/>
    <n v="167.98"/>
    <n v="1034.3599999999999"/>
    <n v="173751.79"/>
    <n v="167.98"/>
    <x v="38"/>
    <n v="1220.54"/>
    <n v="205026.31"/>
    <n v="167.98"/>
    <n v="643.15"/>
  </r>
  <r>
    <x v="40"/>
    <x v="10"/>
    <n v="167.98"/>
    <n v="791.56"/>
    <n v="132966.25"/>
    <n v="167.98"/>
    <x v="39"/>
    <n v="934.04"/>
    <n v="156900.04"/>
    <n v="167.98"/>
    <n v="454.13"/>
  </r>
  <r>
    <x v="100"/>
    <x v="35"/>
    <n v="14"/>
    <n v="1063.4100000000001"/>
    <n v="14887.74"/>
    <n v="14"/>
    <x v="102"/>
    <n v="1254.82"/>
    <n v="17567.48"/>
    <n v="14"/>
    <n v="1018.39"/>
  </r>
  <r>
    <x v="101"/>
    <x v="35"/>
    <n v="5"/>
    <n v="711.75"/>
    <n v="3558.75"/>
    <n v="5"/>
    <x v="103"/>
    <n v="839.87"/>
    <n v="4199.3500000000004"/>
    <n v="5"/>
    <n v="854.35"/>
  </r>
  <r>
    <x v="72"/>
    <x v="21"/>
    <n v="0.59"/>
    <n v="382589.51"/>
    <n v="225727.81"/>
    <n v="59"/>
    <x v="72"/>
    <n v="4514.5600000000004"/>
    <n v="266359.03999999998"/>
    <n v="59"/>
    <n v="3834.4"/>
  </r>
  <r>
    <x v="42"/>
    <x v="32"/>
    <m/>
    <m/>
    <n v="6493756.9800000004"/>
    <m/>
    <x v="41"/>
    <m/>
    <n v="7662631.0700000003"/>
    <n v="0"/>
    <m/>
  </r>
  <r>
    <x v="42"/>
    <x v="12"/>
    <m/>
    <m/>
    <n v="1168876.26"/>
    <m/>
    <x v="41"/>
    <m/>
    <n v="1168875.93"/>
    <n v="0"/>
    <m/>
  </r>
  <r>
    <x v="42"/>
    <x v="14"/>
    <m/>
    <m/>
    <n v="7662633.2400000002"/>
    <m/>
    <x v="41"/>
    <m/>
    <m/>
    <n v="0"/>
    <m/>
  </r>
  <r>
    <x v="0"/>
    <x v="36"/>
    <n v="0.10326"/>
    <n v="174269.55"/>
    <n v="17995.07"/>
    <n v="103.26"/>
    <x v="42"/>
    <n v="205.64"/>
    <n v="21234.39"/>
    <n v="103.26"/>
    <n v="46.75"/>
  </r>
  <r>
    <x v="102"/>
    <x v="36"/>
    <n v="4.6879999999999998E-2"/>
    <n v="6115.38"/>
    <n v="286.69"/>
    <n v="46.88"/>
    <x v="104"/>
    <n v="7.22"/>
    <n v="338.47"/>
    <n v="46.88"/>
    <n v="9.69"/>
  </r>
  <r>
    <x v="103"/>
    <x v="37"/>
    <n v="7.9569999999999999"/>
    <n v="11780.87"/>
    <n v="93740.38"/>
    <n v="79.569999999999993"/>
    <x v="43"/>
    <n v="1390.15"/>
    <n v="110614.24"/>
    <n v="79.569999999999993"/>
    <n v="1291.68"/>
  </r>
  <r>
    <x v="104"/>
    <x v="38"/>
    <n v="1.728"/>
    <n v="636700.46"/>
    <n v="1100218.3899999999"/>
    <n v="172.8"/>
    <x v="105"/>
    <n v="7513.06"/>
    <n v="1298256.77"/>
    <n v="172.8"/>
    <n v="1293.19"/>
  </r>
  <r>
    <x v="105"/>
    <x v="28"/>
    <n v="8"/>
    <n v="121987.43"/>
    <n v="975899.44"/>
    <n v="8"/>
    <x v="106"/>
    <n v="143945.17000000001"/>
    <n v="1151561.3600000001"/>
    <n v="8"/>
    <n v="38958.32"/>
  </r>
  <r>
    <x v="106"/>
    <x v="39"/>
    <n v="26.35"/>
    <n v="7769.54"/>
    <n v="204727.38"/>
    <n v="26.35"/>
    <x v="107"/>
    <n v="9168.06"/>
    <n v="241578.38"/>
    <n v="26.35"/>
    <n v="2052.16"/>
  </r>
  <r>
    <x v="42"/>
    <x v="11"/>
    <m/>
    <m/>
    <n v="2392867.35"/>
    <m/>
    <x v="41"/>
    <m/>
    <n v="2823583.61"/>
    <n v="0"/>
    <m/>
  </r>
  <r>
    <x v="42"/>
    <x v="12"/>
    <m/>
    <m/>
    <n v="430716.12"/>
    <m/>
    <x v="41"/>
    <m/>
    <n v="430716.14"/>
    <n v="0"/>
    <m/>
  </r>
  <r>
    <x v="42"/>
    <x v="13"/>
    <m/>
    <m/>
    <n v="2823583.47"/>
    <m/>
    <x v="41"/>
    <m/>
    <m/>
    <n v="0"/>
    <m/>
  </r>
  <r>
    <x v="36"/>
    <x v="2"/>
    <n v="1.28"/>
    <n v="1433.71"/>
    <n v="1835.15"/>
    <n v="1.28"/>
    <x v="35"/>
    <n v="1691.78"/>
    <n v="2165.48"/>
    <n v="1.28"/>
    <n v="1609.71"/>
  </r>
  <r>
    <x v="37"/>
    <x v="2"/>
    <n v="2.74"/>
    <n v="150.08000000000001"/>
    <n v="411.22"/>
    <n v="2.74"/>
    <x v="36"/>
    <n v="177.09"/>
    <n v="485.23"/>
    <n v="2.74"/>
    <n v="139.68"/>
  </r>
  <r>
    <x v="97"/>
    <x v="2"/>
    <n v="4.0199999999999996"/>
    <n v="453.42"/>
    <n v="1822.75"/>
    <n v="4.0199999999999996"/>
    <x v="99"/>
    <n v="535.04"/>
    <n v="2150.86"/>
    <n v="4.0199999999999996"/>
    <n v="486.52"/>
  </r>
  <r>
    <x v="98"/>
    <x v="35"/>
    <n v="2"/>
    <n v="355.87"/>
    <n v="711.74"/>
    <n v="2"/>
    <x v="100"/>
    <n v="419.93"/>
    <n v="839.86"/>
    <n v="2"/>
    <n v="478.36"/>
  </r>
  <r>
    <x v="0"/>
    <x v="0"/>
    <n v="700.07"/>
    <n v="185.59"/>
    <n v="129925.99"/>
    <n v="700.07"/>
    <x v="0"/>
    <n v="219"/>
    <n v="153315.32999999999"/>
    <n v="700.07"/>
    <n v="46.75"/>
  </r>
  <r>
    <x v="1"/>
    <x v="1"/>
    <n v="95.44"/>
    <n v="105.17"/>
    <n v="10037.42"/>
    <n v="95.44"/>
    <x v="1"/>
    <n v="124.1"/>
    <n v="11844.1"/>
    <n v="95.44"/>
    <n v="65.430000000000007"/>
  </r>
  <r>
    <x v="2"/>
    <x v="2"/>
    <n v="42.23"/>
    <n v="323.57"/>
    <n v="13664.36"/>
    <n v="42.23"/>
    <x v="2"/>
    <n v="381.81"/>
    <n v="16123.84"/>
    <n v="42.23"/>
    <n v="389.78"/>
  </r>
  <r>
    <x v="107"/>
    <x v="10"/>
    <n v="6"/>
    <n v="503"/>
    <n v="3018"/>
    <n v="6"/>
    <x v="108"/>
    <n v="593.54"/>
    <n v="3561.24"/>
    <n v="6"/>
    <n v="2335.5300000000002"/>
  </r>
  <r>
    <x v="108"/>
    <x v="10"/>
    <n v="6"/>
    <n v="1008"/>
    <n v="6048"/>
    <n v="6"/>
    <x v="109"/>
    <n v="1189.44"/>
    <n v="7136.64"/>
    <n v="6"/>
    <n v="3467.33"/>
  </r>
  <r>
    <x v="109"/>
    <x v="10"/>
    <n v="52.5"/>
    <n v="376.83"/>
    <n v="19783.580000000002"/>
    <n v="52.5"/>
    <x v="110"/>
    <n v="444.66"/>
    <n v="23344.65"/>
    <n v="52.5"/>
    <n v="279.44"/>
  </r>
  <r>
    <x v="3"/>
    <x v="2"/>
    <n v="170.47"/>
    <n v="1751.79"/>
    <n v="298627.64"/>
    <n v="170.47"/>
    <x v="3"/>
    <n v="2067.11"/>
    <n v="352380.24"/>
    <n v="170.47"/>
    <n v="1291.68"/>
  </r>
  <r>
    <x v="110"/>
    <x v="35"/>
    <n v="229.6"/>
    <n v="5788.19"/>
    <n v="1328968.42"/>
    <n v="229.6"/>
    <x v="111"/>
    <n v="6830.06"/>
    <n v="1568181.78"/>
    <n v="229.6"/>
    <n v="1575.74"/>
  </r>
  <r>
    <x v="111"/>
    <x v="35"/>
    <n v="39"/>
    <n v="301"/>
    <n v="11739"/>
    <n v="39"/>
    <x v="112"/>
    <n v="355.18"/>
    <n v="13852.02"/>
    <n v="39"/>
    <n v="282.42"/>
  </r>
  <r>
    <x v="34"/>
    <x v="2"/>
    <n v="658.21"/>
    <n v="228.81"/>
    <n v="150605.03"/>
    <n v="658.21"/>
    <x v="33"/>
    <n v="270"/>
    <n v="177716.7"/>
    <n v="658.21"/>
    <n v="9.69"/>
  </r>
  <r>
    <x v="112"/>
    <x v="9"/>
    <n v="5"/>
    <n v="121987.43"/>
    <n v="609937.15"/>
    <n v="5"/>
    <x v="106"/>
    <n v="143945.17000000001"/>
    <n v="719725.85"/>
    <n v="5"/>
    <n v="43149.58"/>
  </r>
  <r>
    <x v="35"/>
    <x v="9"/>
    <n v="3"/>
    <n v="197409.48"/>
    <n v="592228.43999999994"/>
    <n v="3"/>
    <x v="34"/>
    <n v="232943.19"/>
    <n v="698829.57"/>
    <n v="3"/>
    <n v="67497.320000000007"/>
  </r>
  <r>
    <x v="113"/>
    <x v="9"/>
    <n v="2"/>
    <n v="19228.310000000001"/>
    <n v="38456.620000000003"/>
    <n v="2"/>
    <x v="113"/>
    <n v="22689.41"/>
    <n v="45378.82"/>
    <n v="2"/>
    <n v="0"/>
  </r>
  <r>
    <x v="99"/>
    <x v="2"/>
    <n v="0"/>
    <n v="1046.1300000000001"/>
    <n v="0"/>
    <n v="0"/>
    <x v="101"/>
    <n v="1234.43"/>
    <n v="0"/>
    <n v="0"/>
    <m/>
  </r>
  <r>
    <x v="38"/>
    <x v="2"/>
    <n v="2.75"/>
    <n v="2034.27"/>
    <n v="5594.24"/>
    <n v="2.75"/>
    <x v="37"/>
    <n v="2400.44"/>
    <n v="6601.21"/>
    <n v="2.75"/>
    <n v="2638.43"/>
  </r>
  <r>
    <x v="114"/>
    <x v="2"/>
    <n v="0"/>
    <n v="1164.8699999999999"/>
    <n v="0"/>
    <n v="0"/>
    <x v="114"/>
    <n v="1374.55"/>
    <n v="0"/>
    <n v="0"/>
    <m/>
  </r>
  <r>
    <x v="39"/>
    <x v="10"/>
    <n v="9.15"/>
    <n v="1034.3599999999999"/>
    <n v="9464.39"/>
    <n v="9.15"/>
    <x v="38"/>
    <n v="1220.54"/>
    <n v="11167.94"/>
    <n v="9.15"/>
    <n v="622.25"/>
  </r>
  <r>
    <x v="40"/>
    <x v="10"/>
    <n v="9.15"/>
    <n v="791.56"/>
    <n v="7242.77"/>
    <n v="9.15"/>
    <x v="39"/>
    <n v="934.04"/>
    <n v="8546.4699999999993"/>
    <n v="9.15"/>
    <n v="447.42"/>
  </r>
  <r>
    <x v="41"/>
    <x v="10"/>
    <n v="0"/>
    <n v="303.39999999999998"/>
    <n v="0"/>
    <n v="0"/>
    <x v="40"/>
    <n v="358.01"/>
    <n v="0"/>
    <n v="0"/>
    <m/>
  </r>
  <r>
    <x v="42"/>
    <x v="11"/>
    <m/>
    <m/>
    <n v="3240121.91"/>
    <m/>
    <x v="41"/>
    <m/>
    <n v="3823347.83"/>
    <n v="0"/>
    <m/>
  </r>
  <r>
    <x v="42"/>
    <x v="12"/>
    <m/>
    <m/>
    <n v="583221.93999999994"/>
    <m/>
    <x v="41"/>
    <m/>
    <n v="583222.55000000005"/>
    <n v="0"/>
    <m/>
  </r>
  <r>
    <x v="42"/>
    <x v="14"/>
    <m/>
    <m/>
    <m/>
    <s v="Стоимость без НДС, руб."/>
    <x v="41"/>
    <s v="Стоимость с НДС 18%, руб."/>
    <m/>
    <s v="Стоимость без НДС, руб."/>
    <s v="Проверка СЕВЕРИН"/>
  </r>
  <r>
    <x v="36"/>
    <x v="2"/>
    <n v="2.98"/>
    <n v="1433.71"/>
    <n v="4272.46"/>
    <n v="2.98"/>
    <x v="35"/>
    <n v="1691.78"/>
    <n v="5041.5"/>
    <n v="2.98"/>
    <n v="1609.7"/>
  </r>
  <r>
    <x v="37"/>
    <x v="2"/>
    <n v="6.39"/>
    <n v="150.08000000000001"/>
    <n v="959.01"/>
    <n v="6.39"/>
    <x v="36"/>
    <n v="177.09"/>
    <n v="1131.6099999999999"/>
    <n v="6.39"/>
    <n v="139.66999999999999"/>
  </r>
  <r>
    <x v="96"/>
    <x v="2"/>
    <n v="0"/>
    <n v="170"/>
    <n v="0"/>
    <n v="0"/>
    <x v="98"/>
    <n v="200.6"/>
    <n v="0"/>
    <n v="0"/>
    <m/>
  </r>
  <r>
    <x v="98"/>
    <x v="35"/>
    <n v="28"/>
    <n v="355.87"/>
    <n v="9964.36"/>
    <n v="28"/>
    <x v="100"/>
    <n v="419.93"/>
    <n v="11758.04"/>
    <n v="28"/>
    <n v="478.36"/>
  </r>
  <r>
    <x v="97"/>
    <x v="2"/>
    <n v="0"/>
    <n v="453.42"/>
    <n v="0"/>
    <n v="0"/>
    <x v="99"/>
    <n v="535.04"/>
    <n v="0"/>
    <n v="0"/>
    <m/>
  </r>
  <r>
    <x v="0"/>
    <x v="0"/>
    <n v="158.19999999999999"/>
    <n v="185.59"/>
    <n v="29360.34"/>
    <n v="158.19999999999999"/>
    <x v="0"/>
    <n v="219"/>
    <n v="34645.800000000003"/>
    <n v="158.19999999999999"/>
    <n v="46.75"/>
  </r>
  <r>
    <x v="1"/>
    <x v="1"/>
    <n v="111.53"/>
    <n v="105.17"/>
    <n v="11729.61"/>
    <n v="111.53"/>
    <x v="1"/>
    <n v="124.1"/>
    <n v="13840.87"/>
    <n v="111.53"/>
    <n v="65.430000000000007"/>
  </r>
  <r>
    <x v="2"/>
    <x v="2"/>
    <n v="35.090000000000003"/>
    <n v="323.57"/>
    <n v="11354.07"/>
    <n v="35.090000000000003"/>
    <x v="2"/>
    <n v="381.81"/>
    <n v="13397.71"/>
    <n v="35.090000000000003"/>
    <n v="389.78"/>
  </r>
  <r>
    <x v="3"/>
    <x v="2"/>
    <n v="110.11"/>
    <n v="1751.79"/>
    <n v="192889.60000000001"/>
    <n v="110.11"/>
    <x v="3"/>
    <n v="2067.11"/>
    <n v="227609.48"/>
    <n v="110.11"/>
    <n v="1291.68"/>
  </r>
  <r>
    <x v="4"/>
    <x v="2"/>
    <n v="2.5"/>
    <n v="6630.63"/>
    <n v="16576.580000000002"/>
    <n v="2.5"/>
    <x v="4"/>
    <n v="7824.14"/>
    <n v="19560.349999999999"/>
    <n v="2.5"/>
    <n v="6781.57"/>
  </r>
  <r>
    <x v="115"/>
    <x v="40"/>
    <n v="13"/>
    <n v="301"/>
    <n v="3913"/>
    <n v="13"/>
    <x v="112"/>
    <n v="355.18"/>
    <n v="4617.34"/>
    <n v="13"/>
    <n v="0"/>
  </r>
  <r>
    <x v="116"/>
    <x v="40"/>
    <n v="62.7"/>
    <n v="3425.97"/>
    <n v="214808.32000000001"/>
    <n v="62.7"/>
    <x v="115"/>
    <n v="4042.64"/>
    <n v="253473.53"/>
    <n v="62.7"/>
    <n v="560.26"/>
  </r>
  <r>
    <x v="117"/>
    <x v="40"/>
    <n v="192.2"/>
    <n v="7915.77"/>
    <n v="1521410.99"/>
    <n v="192.2"/>
    <x v="116"/>
    <n v="9340.61"/>
    <n v="1795265.24"/>
    <n v="192.2"/>
    <n v="2167.65"/>
  </r>
  <r>
    <x v="118"/>
    <x v="4"/>
    <n v="0"/>
    <n v="2708"/>
    <n v="0"/>
    <n v="0"/>
    <x v="117"/>
    <n v="3195.44"/>
    <n v="0"/>
    <n v="0"/>
    <m/>
  </r>
  <r>
    <x v="119"/>
    <x v="5"/>
    <n v="0"/>
    <n v="117621"/>
    <n v="0"/>
    <n v="0"/>
    <x v="118"/>
    <n v="138792.78"/>
    <n v="0"/>
    <n v="0"/>
    <m/>
  </r>
  <r>
    <x v="120"/>
    <x v="5"/>
    <n v="0"/>
    <n v="6750"/>
    <n v="0"/>
    <n v="0"/>
    <x v="119"/>
    <n v="7965"/>
    <n v="0"/>
    <n v="0"/>
    <m/>
  </r>
  <r>
    <x v="121"/>
    <x v="6"/>
    <n v="2"/>
    <n v="7733"/>
    <n v="15466"/>
    <n v="2"/>
    <x v="120"/>
    <n v="9124.94"/>
    <n v="18249.88"/>
    <n v="2"/>
    <n v="9634.7999999999993"/>
  </r>
  <r>
    <x v="122"/>
    <x v="5"/>
    <n v="1"/>
    <n v="25837"/>
    <n v="25837"/>
    <n v="1"/>
    <x v="121"/>
    <n v="30487.66"/>
    <n v="30487.66"/>
    <n v="1"/>
    <n v="17833.580000000002"/>
  </r>
  <r>
    <x v="123"/>
    <x v="5"/>
    <n v="2"/>
    <n v="33091.32"/>
    <n v="66182.64"/>
    <n v="2"/>
    <x v="122"/>
    <n v="39047.760000000002"/>
    <n v="78095.520000000004"/>
    <n v="2"/>
    <n v="20777.64"/>
  </r>
  <r>
    <x v="124"/>
    <x v="7"/>
    <n v="6"/>
    <n v="2581"/>
    <n v="15486"/>
    <n v="6"/>
    <x v="123"/>
    <n v="3045.58"/>
    <n v="18273.48"/>
    <n v="6"/>
    <n v="3551.92"/>
  </r>
  <r>
    <x v="125"/>
    <x v="41"/>
    <n v="6"/>
    <n v="11516"/>
    <n v="69096"/>
    <n v="6"/>
    <x v="124"/>
    <n v="13588.88"/>
    <n v="81533.279999999999"/>
    <n v="6"/>
    <n v="2286.19"/>
  </r>
  <r>
    <x v="126"/>
    <x v="5"/>
    <n v="6"/>
    <n v="3946"/>
    <n v="23676"/>
    <n v="6"/>
    <x v="125"/>
    <n v="4656.28"/>
    <n v="27937.68"/>
    <n v="6"/>
    <n v="1797.29"/>
  </r>
  <r>
    <x v="127"/>
    <x v="5"/>
    <n v="1"/>
    <n v="2240"/>
    <n v="2240"/>
    <n v="1"/>
    <x v="126"/>
    <n v="2643.2"/>
    <n v="2643.2"/>
    <n v="1"/>
    <n v="1232.3699999999999"/>
  </r>
  <r>
    <x v="13"/>
    <x v="8"/>
    <n v="0.4"/>
    <n v="4426"/>
    <n v="1770.4"/>
    <n v="4"/>
    <x v="13"/>
    <n v="522.27"/>
    <n v="2089.08"/>
    <n v="4"/>
    <n v="788.84"/>
  </r>
  <r>
    <x v="128"/>
    <x v="5"/>
    <n v="1"/>
    <n v="5560.09"/>
    <n v="5560.09"/>
    <n v="1"/>
    <x v="127"/>
    <n v="6560.91"/>
    <n v="6560.91"/>
    <n v="1"/>
    <n v="7821.19"/>
  </r>
  <r>
    <x v="129"/>
    <x v="5"/>
    <n v="3"/>
    <n v="10113.879999999999"/>
    <n v="30341.64"/>
    <n v="3"/>
    <x v="128"/>
    <n v="11934.38"/>
    <n v="35803.14"/>
    <n v="3"/>
    <n v="6801.36"/>
  </r>
  <r>
    <x v="7"/>
    <x v="4"/>
    <n v="2"/>
    <n v="564"/>
    <n v="1128"/>
    <n v="2"/>
    <x v="7"/>
    <n v="665.52"/>
    <n v="1331.04"/>
    <n v="2"/>
    <n v="4038.56"/>
  </r>
  <r>
    <x v="8"/>
    <x v="5"/>
    <n v="2"/>
    <n v="15628"/>
    <n v="31256"/>
    <n v="2"/>
    <x v="8"/>
    <n v="18441.04"/>
    <n v="36882.080000000002"/>
    <n v="2"/>
    <n v="24161.03"/>
  </r>
  <r>
    <x v="9"/>
    <x v="5"/>
    <n v="3"/>
    <n v="2236.64"/>
    <n v="6709.92"/>
    <n v="3"/>
    <x v="9"/>
    <n v="2639.24"/>
    <n v="7917.72"/>
    <n v="3"/>
    <n v="2572.88"/>
  </r>
  <r>
    <x v="10"/>
    <x v="6"/>
    <n v="2"/>
    <n v="1452.59"/>
    <n v="2905.18"/>
    <n v="2"/>
    <x v="10"/>
    <n v="1714.06"/>
    <n v="3428.12"/>
    <n v="2"/>
    <n v="3117.42"/>
  </r>
  <r>
    <x v="11"/>
    <x v="7"/>
    <n v="3"/>
    <n v="1825"/>
    <n v="5475"/>
    <n v="3"/>
    <x v="11"/>
    <n v="2153.5"/>
    <n v="6460.5"/>
    <n v="3"/>
    <n v="1542.03"/>
  </r>
  <r>
    <x v="130"/>
    <x v="41"/>
    <n v="3"/>
    <n v="5980"/>
    <n v="17940"/>
    <n v="3"/>
    <x v="129"/>
    <n v="7056.4"/>
    <n v="21169.200000000001"/>
    <n v="3"/>
    <n v="726.49"/>
  </r>
  <r>
    <x v="131"/>
    <x v="5"/>
    <n v="1"/>
    <n v="811.54"/>
    <n v="811.54"/>
    <n v="1"/>
    <x v="130"/>
    <n v="957.62"/>
    <n v="957.62"/>
    <n v="1"/>
    <n v="221.86"/>
  </r>
  <r>
    <x v="12"/>
    <x v="5"/>
    <n v="3"/>
    <n v="1070.0999999999999"/>
    <n v="3210.3"/>
    <n v="3"/>
    <x v="12"/>
    <n v="1262.72"/>
    <n v="3788.16"/>
    <n v="3"/>
    <n v="281.52999999999997"/>
  </r>
  <r>
    <x v="13"/>
    <x v="8"/>
    <n v="0.3"/>
    <n v="4426"/>
    <n v="1327.8"/>
    <n v="3"/>
    <x v="13"/>
    <n v="522.27"/>
    <n v="1566.81"/>
    <n v="3"/>
    <n v="788.83"/>
  </r>
  <r>
    <x v="132"/>
    <x v="5"/>
    <n v="2"/>
    <n v="4894.34"/>
    <n v="9788.68"/>
    <n v="2"/>
    <x v="131"/>
    <n v="5775.32"/>
    <n v="11550.64"/>
    <n v="2"/>
    <n v="4434.72"/>
  </r>
  <r>
    <x v="133"/>
    <x v="5"/>
    <n v="1"/>
    <n v="9491.35"/>
    <n v="9491.35"/>
    <n v="1"/>
    <x v="132"/>
    <n v="11199.79"/>
    <n v="11199.79"/>
    <n v="1"/>
    <n v="5626.5"/>
  </r>
  <r>
    <x v="134"/>
    <x v="5"/>
    <n v="2"/>
    <n v="1530.19"/>
    <n v="3060.38"/>
    <n v="2"/>
    <x v="133"/>
    <n v="1805.62"/>
    <n v="3611.24"/>
    <n v="2"/>
    <n v="2857.2"/>
  </r>
  <r>
    <x v="14"/>
    <x v="4"/>
    <n v="1"/>
    <n v="564"/>
    <n v="564"/>
    <n v="1"/>
    <x v="7"/>
    <n v="665.52"/>
    <n v="665.52"/>
    <n v="1"/>
    <n v="1949.21"/>
  </r>
  <r>
    <x v="135"/>
    <x v="5"/>
    <n v="1"/>
    <n v="15628"/>
    <n v="15628"/>
    <n v="1"/>
    <x v="8"/>
    <n v="18441.04"/>
    <n v="18441.04"/>
    <n v="1"/>
    <n v="7688.44"/>
  </r>
  <r>
    <x v="136"/>
    <x v="5"/>
    <n v="0"/>
    <n v="1597.79"/>
    <n v="0"/>
    <n v="0"/>
    <x v="16"/>
    <n v="1885.39"/>
    <n v="0"/>
    <n v="0"/>
    <m/>
  </r>
  <r>
    <x v="137"/>
    <x v="6"/>
    <n v="1"/>
    <n v="1452.59"/>
    <n v="1452.59"/>
    <n v="1"/>
    <x v="10"/>
    <n v="1714.06"/>
    <n v="1714.06"/>
    <n v="1"/>
    <n v="1894.39"/>
  </r>
  <r>
    <x v="20"/>
    <x v="5"/>
    <n v="1"/>
    <n v="1122.45"/>
    <n v="1122.45"/>
    <n v="1"/>
    <x v="19"/>
    <n v="1324.49"/>
    <n v="1324.49"/>
    <n v="1"/>
    <n v="1771.19"/>
  </r>
  <r>
    <x v="23"/>
    <x v="7"/>
    <n v="0"/>
    <n v="463.78"/>
    <n v="0"/>
    <n v="0"/>
    <x v="22"/>
    <n v="547.26"/>
    <n v="0"/>
    <n v="0"/>
    <m/>
  </r>
  <r>
    <x v="138"/>
    <x v="41"/>
    <n v="2"/>
    <n v="1321.34"/>
    <n v="2642.68"/>
    <n v="2"/>
    <x v="134"/>
    <n v="1559.18"/>
    <n v="3118.36"/>
    <n v="2"/>
    <n v="349.92"/>
  </r>
  <r>
    <x v="139"/>
    <x v="5"/>
    <n v="2"/>
    <n v="271.27"/>
    <n v="542.54"/>
    <n v="2"/>
    <x v="135"/>
    <n v="320.10000000000002"/>
    <n v="640.20000000000005"/>
    <n v="2"/>
    <n v="604.96"/>
  </r>
  <r>
    <x v="13"/>
    <x v="8"/>
    <n v="0.3"/>
    <n v="4426"/>
    <n v="1327.8"/>
    <n v="3"/>
    <x v="13"/>
    <n v="522.27"/>
    <n v="1566.81"/>
    <n v="3"/>
    <n v="788.83"/>
  </r>
  <r>
    <x v="27"/>
    <x v="5"/>
    <n v="2"/>
    <n v="1339.41"/>
    <n v="2678.82"/>
    <n v="2"/>
    <x v="26"/>
    <n v="1580.5"/>
    <n v="3161"/>
    <n v="2"/>
    <n v="428.81"/>
  </r>
  <r>
    <x v="30"/>
    <x v="5"/>
    <n v="0"/>
    <n v="282.73"/>
    <n v="0"/>
    <n v="0"/>
    <x v="29"/>
    <n v="333.62"/>
    <n v="0"/>
    <n v="0"/>
    <m/>
  </r>
  <r>
    <x v="29"/>
    <x v="5"/>
    <n v="5"/>
    <n v="2946.7"/>
    <n v="14733.5"/>
    <n v="5"/>
    <x v="136"/>
    <n v="3477.11"/>
    <n v="17385.55"/>
    <n v="5"/>
    <n v="997.46"/>
  </r>
  <r>
    <x v="32"/>
    <x v="5"/>
    <n v="1"/>
    <n v="3220"/>
    <n v="3220"/>
    <n v="1"/>
    <x v="31"/>
    <n v="3799.6"/>
    <n v="3799.6"/>
    <n v="1"/>
    <n v="1591.04"/>
  </r>
  <r>
    <x v="34"/>
    <x v="2"/>
    <n v="147.16999999999999"/>
    <n v="228.81"/>
    <n v="33673.97"/>
    <n v="147.16999999999999"/>
    <x v="33"/>
    <n v="270"/>
    <n v="39735.9"/>
    <n v="147.16999999999999"/>
    <n v="9.69"/>
  </r>
  <r>
    <x v="35"/>
    <x v="9"/>
    <n v="1"/>
    <n v="197409.48"/>
    <n v="197409.48"/>
    <n v="1"/>
    <x v="34"/>
    <n v="232943.19"/>
    <n v="232943.19"/>
    <n v="1"/>
    <n v="31714.31"/>
  </r>
  <r>
    <x v="140"/>
    <x v="9"/>
    <n v="1"/>
    <n v="263212.64"/>
    <n v="263212.64"/>
    <n v="1"/>
    <x v="137"/>
    <n v="310590.92"/>
    <n v="310590.92"/>
    <n v="1"/>
    <n v="69514.960000000006"/>
  </r>
  <r>
    <x v="99"/>
    <x v="2"/>
    <n v="6.39"/>
    <n v="1046.1300000000001"/>
    <n v="6684.77"/>
    <n v="6.39"/>
    <x v="101"/>
    <n v="1234.43"/>
    <n v="7888.01"/>
    <n v="6.39"/>
    <n v="1291.68"/>
  </r>
  <r>
    <x v="38"/>
    <x v="2"/>
    <n v="6.39"/>
    <n v="2034.27"/>
    <n v="12998.99"/>
    <n v="6.39"/>
    <x v="37"/>
    <n v="2400.44"/>
    <n v="15338.81"/>
    <n v="6.39"/>
    <n v="2638.42"/>
  </r>
  <r>
    <x v="114"/>
    <x v="2"/>
    <n v="0"/>
    <n v="1164.8699999999999"/>
    <n v="0"/>
    <n v="0"/>
    <x v="114"/>
    <n v="1374.55"/>
    <n v="0"/>
    <n v="0"/>
    <m/>
  </r>
  <r>
    <x v="39"/>
    <x v="10"/>
    <n v="21.3"/>
    <n v="1034.3599999999999"/>
    <n v="22031.87"/>
    <n v="21.3"/>
    <x v="38"/>
    <n v="1220.54"/>
    <n v="25997.5"/>
    <n v="21.3"/>
    <n v="622.25"/>
  </r>
  <r>
    <x v="40"/>
    <x v="10"/>
    <n v="21.3"/>
    <n v="791.56"/>
    <n v="16860.23"/>
    <n v="21.3"/>
    <x v="39"/>
    <n v="934.04"/>
    <n v="19895.05"/>
    <n v="21.3"/>
    <n v="447.42"/>
  </r>
  <r>
    <x v="141"/>
    <x v="35"/>
    <n v="10"/>
    <n v="1063.4100000000001"/>
    <n v="10634.1"/>
    <n v="10"/>
    <x v="102"/>
    <n v="1254.82"/>
    <n v="12548.2"/>
    <n v="10"/>
    <n v="949.43"/>
  </r>
  <r>
    <x v="41"/>
    <x v="10"/>
    <n v="0"/>
    <n v="303.39999999999998"/>
    <n v="0"/>
    <n v="0"/>
    <x v="40"/>
    <n v="358.01"/>
    <n v="0"/>
    <n v="0"/>
    <m/>
  </r>
  <r>
    <x v="42"/>
    <x v="11"/>
    <m/>
    <m/>
    <n v="2973416.69"/>
    <m/>
    <x v="41"/>
    <m/>
    <n v="3508632.43"/>
    <n v="0"/>
    <m/>
  </r>
  <r>
    <x v="42"/>
    <x v="12"/>
    <m/>
    <m/>
    <n v="535215"/>
    <m/>
    <x v="41"/>
    <m/>
    <n v="535215.12"/>
    <n v="0"/>
    <m/>
  </r>
  <r>
    <x v="42"/>
    <x v="14"/>
    <m/>
    <m/>
    <m/>
    <m/>
    <x v="4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itemPrintTitles="1" createdVersion="4" indent="0" outline="1" outlineData="1" multipleFieldFilters="0" fieldListSortAscending="1">
  <location ref="C244:C692" firstHeaderRow="1" firstDataRow="1" firstDataCol="1"/>
  <pivotFields count="11">
    <pivotField axis="axisRow" showAll="0">
      <items count="143">
        <item x="52"/>
        <item x="89"/>
        <item x="76"/>
        <item x="48"/>
        <item x="41"/>
        <item x="10"/>
        <item x="121"/>
        <item x="137"/>
        <item x="17"/>
        <item x="139"/>
        <item x="12"/>
        <item x="26"/>
        <item x="24"/>
        <item x="131"/>
        <item x="126"/>
        <item x="97"/>
        <item x="98"/>
        <item x="111"/>
        <item x="107"/>
        <item x="113"/>
        <item x="96"/>
        <item x="109"/>
        <item x="36"/>
        <item x="95"/>
        <item x="115"/>
        <item x="37"/>
        <item x="8"/>
        <item x="119"/>
        <item x="135"/>
        <item x="15"/>
        <item x="56"/>
        <item x="44"/>
        <item x="34"/>
        <item x="43"/>
        <item x="102"/>
        <item x="45"/>
        <item x="71"/>
        <item x="53"/>
        <item x="87"/>
        <item x="88"/>
        <item x="63"/>
        <item x="55"/>
        <item x="9"/>
        <item x="120"/>
        <item x="136"/>
        <item x="16"/>
        <item x="110"/>
        <item x="108"/>
        <item x="29"/>
        <item x="27"/>
        <item x="28"/>
        <item x="128"/>
        <item x="86"/>
        <item x="65"/>
        <item x="85"/>
        <item x="134"/>
        <item x="129"/>
        <item x="30"/>
        <item x="31"/>
        <item x="92"/>
        <item x="59"/>
        <item x="90"/>
        <item x="60"/>
        <item x="58"/>
        <item x="91"/>
        <item x="61"/>
        <item x="93"/>
        <item x="132"/>
        <item x="133"/>
        <item x="21"/>
        <item x="22"/>
        <item x="20"/>
        <item x="3"/>
        <item x="33"/>
        <item x="54"/>
        <item x="49"/>
        <item x="79"/>
        <item x="78"/>
        <item x="51"/>
        <item x="77"/>
        <item x="50"/>
        <item x="84"/>
        <item x="82"/>
        <item x="72"/>
        <item x="83"/>
        <item x="81"/>
        <item x="80"/>
        <item x="0"/>
        <item x="2"/>
        <item x="1"/>
        <item x="62"/>
        <item x="122"/>
        <item x="19"/>
        <item x="18"/>
        <item x="123"/>
        <item x="104"/>
        <item x="106"/>
        <item x="6"/>
        <item x="116"/>
        <item x="117"/>
        <item x="5"/>
        <item x="46"/>
        <item x="100"/>
        <item x="141"/>
        <item x="4"/>
        <item x="101"/>
        <item x="74"/>
        <item x="73"/>
        <item x="47"/>
        <item x="75"/>
        <item x="7"/>
        <item x="118"/>
        <item x="14"/>
        <item x="70"/>
        <item x="32"/>
        <item x="13"/>
        <item x="57"/>
        <item x="11"/>
        <item x="25"/>
        <item x="124"/>
        <item x="23"/>
        <item x="39"/>
        <item x="67"/>
        <item x="64"/>
        <item x="112"/>
        <item x="105"/>
        <item x="35"/>
        <item x="140"/>
        <item x="66"/>
        <item x="38"/>
        <item x="114"/>
        <item x="103"/>
        <item x="99"/>
        <item x="40"/>
        <item x="69"/>
        <item x="94"/>
        <item x="68"/>
        <item x="127"/>
        <item x="130"/>
        <item x="125"/>
        <item x="138"/>
        <item x="42"/>
        <item t="default"/>
      </items>
    </pivotField>
    <pivotField axis="axisRow" showAll="0">
      <items count="43">
        <item x="6"/>
        <item x="4"/>
        <item x="20"/>
        <item x="30"/>
        <item x="39"/>
        <item x="34"/>
        <item x="1"/>
        <item x="23"/>
        <item x="26"/>
        <item x="7"/>
        <item x="19"/>
        <item x="22"/>
        <item x="37"/>
        <item x="29"/>
        <item x="17"/>
        <item x="8"/>
        <item x="27"/>
        <item x="31"/>
        <item x="21"/>
        <item x="38"/>
        <item x="24"/>
        <item x="18"/>
        <item x="36"/>
        <item x="16"/>
        <item x="0"/>
        <item x="33"/>
        <item x="32"/>
        <item x="13"/>
        <item x="11"/>
        <item x="41"/>
        <item x="25"/>
        <item x="3"/>
        <item x="35"/>
        <item x="40"/>
        <item x="10"/>
        <item x="2"/>
        <item x="12"/>
        <item x="15"/>
        <item x="28"/>
        <item x="5"/>
        <item x="9"/>
        <item x="14"/>
        <item t="default"/>
      </items>
    </pivotField>
    <pivotField showAll="0"/>
    <pivotField showAll="0"/>
    <pivotField showAll="0"/>
    <pivotField showAll="0"/>
    <pivotField axis="axisRow" showAll="0">
      <items count="139">
        <item x="64"/>
        <item x="104"/>
        <item x="45"/>
        <item x="73"/>
        <item x="55"/>
        <item x="46"/>
        <item x="1"/>
        <item x="36"/>
        <item x="98"/>
        <item x="44"/>
        <item x="42"/>
        <item x="0"/>
        <item x="33"/>
        <item x="61"/>
        <item x="135"/>
        <item x="29"/>
        <item x="112"/>
        <item x="40"/>
        <item x="2"/>
        <item x="100"/>
        <item x="110"/>
        <item x="95"/>
        <item x="80"/>
        <item x="13"/>
        <item x="79"/>
        <item x="99"/>
        <item x="22"/>
        <item x="51"/>
        <item x="23"/>
        <item x="108"/>
        <item x="58"/>
        <item x="62"/>
        <item x="14"/>
        <item x="7"/>
        <item x="57"/>
        <item x="78"/>
        <item x="30"/>
        <item x="103"/>
        <item x="84"/>
        <item x="50"/>
        <item x="54"/>
        <item x="82"/>
        <item x="21"/>
        <item x="39"/>
        <item x="130"/>
        <item x="81"/>
        <item x="5"/>
        <item x="60"/>
        <item x="97"/>
        <item x="24"/>
        <item x="109"/>
        <item x="38"/>
        <item x="101"/>
        <item x="102"/>
        <item x="12"/>
        <item x="19"/>
        <item x="114"/>
        <item x="43"/>
        <item x="134"/>
        <item x="49"/>
        <item x="26"/>
        <item x="28"/>
        <item x="20"/>
        <item x="35"/>
        <item x="10"/>
        <item x="133"/>
        <item x="16"/>
        <item x="85"/>
        <item x="27"/>
        <item x="25"/>
        <item x="3"/>
        <item x="93"/>
        <item x="11"/>
        <item x="37"/>
        <item x="9"/>
        <item x="126"/>
        <item x="83"/>
        <item x="56"/>
        <item x="123"/>
        <item x="92"/>
        <item x="117"/>
        <item x="136"/>
        <item x="31"/>
        <item x="115"/>
        <item x="72"/>
        <item x="48"/>
        <item x="125"/>
        <item x="131"/>
        <item x="59"/>
        <item x="6"/>
        <item x="52"/>
        <item x="127"/>
        <item x="111"/>
        <item x="91"/>
        <item x="129"/>
        <item x="18"/>
        <item x="47"/>
        <item x="105"/>
        <item x="4"/>
        <item x="67"/>
        <item x="119"/>
        <item x="94"/>
        <item x="77"/>
        <item x="120"/>
        <item x="107"/>
        <item x="63"/>
        <item x="116"/>
        <item x="132"/>
        <item x="17"/>
        <item x="76"/>
        <item x="128"/>
        <item x="15"/>
        <item x="71"/>
        <item x="124"/>
        <item x="65"/>
        <item x="89"/>
        <item x="8"/>
        <item x="32"/>
        <item x="87"/>
        <item x="66"/>
        <item x="75"/>
        <item x="113"/>
        <item x="121"/>
        <item x="122"/>
        <item x="86"/>
        <item x="88"/>
        <item x="90"/>
        <item x="53"/>
        <item x="74"/>
        <item x="118"/>
        <item x="106"/>
        <item x="69"/>
        <item x="70"/>
        <item x="34"/>
        <item x="137"/>
        <item x="68"/>
        <item x="96"/>
        <item x="41"/>
        <item t="default"/>
      </items>
    </pivotField>
    <pivotField showAll="0"/>
    <pivotField showAll="0"/>
    <pivotField showAll="0"/>
    <pivotField showAll="0"/>
  </pivotFields>
  <rowFields count="3">
    <field x="0"/>
    <field x="1"/>
    <field x="6"/>
  </rowFields>
  <rowItems count="448">
    <i>
      <x/>
    </i>
    <i r="1">
      <x v="11"/>
    </i>
    <i r="2">
      <x v="90"/>
    </i>
    <i>
      <x v="1"/>
    </i>
    <i r="1">
      <x v="5"/>
    </i>
    <i r="2">
      <x v="93"/>
    </i>
    <i>
      <x v="2"/>
    </i>
    <i r="1">
      <x v="2"/>
    </i>
    <i r="2">
      <x v="102"/>
    </i>
    <i>
      <x v="3"/>
    </i>
    <i r="1">
      <x v="2"/>
    </i>
    <i r="2">
      <x v="85"/>
    </i>
    <i>
      <x v="4"/>
    </i>
    <i r="1">
      <x v="34"/>
    </i>
    <i r="2">
      <x v="17"/>
    </i>
    <i>
      <x v="5"/>
    </i>
    <i r="1">
      <x/>
    </i>
    <i r="2">
      <x v="64"/>
    </i>
    <i>
      <x v="6"/>
    </i>
    <i r="1">
      <x/>
    </i>
    <i r="2">
      <x v="103"/>
    </i>
    <i>
      <x v="7"/>
    </i>
    <i r="1">
      <x/>
    </i>
    <i r="2">
      <x v="64"/>
    </i>
    <i>
      <x v="8"/>
    </i>
    <i r="1">
      <x/>
    </i>
    <i r="2">
      <x v="64"/>
    </i>
    <i>
      <x v="9"/>
    </i>
    <i r="1">
      <x v="39"/>
    </i>
    <i r="2">
      <x v="14"/>
    </i>
    <i>
      <x v="10"/>
    </i>
    <i r="1">
      <x v="39"/>
    </i>
    <i r="2">
      <x v="54"/>
    </i>
    <i>
      <x v="11"/>
    </i>
    <i r="1">
      <x v="39"/>
    </i>
    <i r="2">
      <x v="69"/>
    </i>
    <i>
      <x v="12"/>
    </i>
    <i r="1">
      <x v="39"/>
    </i>
    <i r="2">
      <x v="28"/>
    </i>
    <i>
      <x v="13"/>
    </i>
    <i r="1">
      <x v="39"/>
    </i>
    <i r="2">
      <x v="44"/>
    </i>
    <i>
      <x v="14"/>
    </i>
    <i r="1">
      <x v="39"/>
    </i>
    <i r="2">
      <x v="86"/>
    </i>
    <i>
      <x v="15"/>
    </i>
    <i r="1">
      <x v="35"/>
    </i>
    <i r="2">
      <x v="25"/>
    </i>
    <i>
      <x v="16"/>
    </i>
    <i r="1">
      <x v="32"/>
    </i>
    <i r="2">
      <x v="19"/>
    </i>
    <i>
      <x v="17"/>
    </i>
    <i r="1">
      <x v="32"/>
    </i>
    <i r="2">
      <x v="16"/>
    </i>
    <i>
      <x v="18"/>
    </i>
    <i r="1">
      <x v="34"/>
    </i>
    <i r="2">
      <x v="29"/>
    </i>
    <i>
      <x v="19"/>
    </i>
    <i r="1">
      <x v="40"/>
    </i>
    <i r="2">
      <x v="121"/>
    </i>
    <i>
      <x v="20"/>
    </i>
    <i r="1">
      <x v="35"/>
    </i>
    <i r="2">
      <x v="8"/>
    </i>
    <i>
      <x v="21"/>
    </i>
    <i r="1">
      <x v="34"/>
    </i>
    <i r="2">
      <x v="20"/>
    </i>
    <i>
      <x v="22"/>
    </i>
    <i r="1">
      <x v="35"/>
    </i>
    <i r="2">
      <x v="63"/>
    </i>
    <i>
      <x v="23"/>
    </i>
    <i r="1">
      <x v="2"/>
    </i>
    <i r="2">
      <x v="48"/>
    </i>
    <i>
      <x v="24"/>
    </i>
    <i r="1">
      <x v="33"/>
    </i>
    <i r="2">
      <x v="16"/>
    </i>
    <i>
      <x v="25"/>
    </i>
    <i r="1">
      <x v="35"/>
    </i>
    <i r="2">
      <x v="7"/>
    </i>
    <i>
      <x v="26"/>
    </i>
    <i r="1">
      <x v="39"/>
    </i>
    <i r="2">
      <x v="116"/>
    </i>
    <i>
      <x v="27"/>
    </i>
    <i r="1">
      <x v="39"/>
    </i>
    <i r="2">
      <x v="129"/>
    </i>
    <i>
      <x v="28"/>
    </i>
    <i r="1">
      <x v="39"/>
    </i>
    <i r="2">
      <x v="116"/>
    </i>
    <i>
      <x v="29"/>
    </i>
    <i r="1">
      <x v="39"/>
    </i>
    <i r="2">
      <x v="111"/>
    </i>
    <i>
      <x v="30"/>
    </i>
    <i r="1">
      <x v="8"/>
    </i>
    <i r="2">
      <x v="77"/>
    </i>
    <i>
      <x v="31"/>
    </i>
    <i r="1">
      <x v="21"/>
    </i>
    <i r="2">
      <x v="9"/>
    </i>
    <i>
      <x v="32"/>
    </i>
    <i r="1">
      <x v="35"/>
    </i>
    <i r="2">
      <x v="12"/>
    </i>
    <i>
      <x v="33"/>
    </i>
    <i r="1">
      <x v="14"/>
    </i>
    <i r="2">
      <x v="57"/>
    </i>
    <i>
      <x v="34"/>
    </i>
    <i r="1">
      <x v="22"/>
    </i>
    <i r="2">
      <x v="1"/>
    </i>
    <i>
      <x v="35"/>
    </i>
    <i r="1">
      <x v="23"/>
    </i>
    <i r="2">
      <x v="2"/>
    </i>
    <i r="1">
      <x v="24"/>
    </i>
    <i r="2">
      <x v="3"/>
    </i>
    <i>
      <x v="36"/>
    </i>
    <i r="1">
      <x v="17"/>
    </i>
    <i r="2">
      <x v="112"/>
    </i>
    <i>
      <x v="37"/>
    </i>
    <i r="1">
      <x v="7"/>
    </i>
    <i r="2">
      <x v="126"/>
    </i>
    <i r="2">
      <x v="127"/>
    </i>
    <i>
      <x v="38"/>
    </i>
    <i r="1">
      <x v="10"/>
    </i>
    <i r="2">
      <x v="125"/>
    </i>
    <i>
      <x v="39"/>
    </i>
    <i r="1">
      <x v="10"/>
    </i>
    <i r="2">
      <x v="115"/>
    </i>
    <i>
      <x v="40"/>
    </i>
    <i r="1">
      <x v="10"/>
    </i>
    <i r="2">
      <x v="105"/>
    </i>
    <i>
      <x v="41"/>
    </i>
    <i r="1">
      <x v="30"/>
    </i>
    <i r="2">
      <x v="4"/>
    </i>
    <i>
      <x v="42"/>
    </i>
    <i r="1">
      <x v="39"/>
    </i>
    <i r="2">
      <x v="74"/>
    </i>
    <i>
      <x v="43"/>
    </i>
    <i r="1">
      <x v="39"/>
    </i>
    <i r="2">
      <x v="100"/>
    </i>
    <i>
      <x v="44"/>
    </i>
    <i r="1">
      <x v="39"/>
    </i>
    <i r="2">
      <x v="66"/>
    </i>
    <i>
      <x v="45"/>
    </i>
    <i r="1">
      <x v="39"/>
    </i>
    <i r="2">
      <x v="66"/>
    </i>
    <i>
      <x v="46"/>
    </i>
    <i r="1">
      <x v="32"/>
    </i>
    <i r="2">
      <x v="92"/>
    </i>
    <i>
      <x v="47"/>
    </i>
    <i r="1">
      <x v="34"/>
    </i>
    <i r="2">
      <x v="50"/>
    </i>
    <i>
      <x v="48"/>
    </i>
    <i r="1">
      <x v="39"/>
    </i>
    <i r="2">
      <x v="61"/>
    </i>
    <i r="2">
      <x v="81"/>
    </i>
    <i>
      <x v="49"/>
    </i>
    <i r="1">
      <x v="39"/>
    </i>
    <i r="2">
      <x v="60"/>
    </i>
    <i>
      <x v="50"/>
    </i>
    <i r="1">
      <x v="39"/>
    </i>
    <i r="2">
      <x v="68"/>
    </i>
    <i>
      <x v="51"/>
    </i>
    <i r="1">
      <x v="39"/>
    </i>
    <i r="2">
      <x v="91"/>
    </i>
    <i>
      <x v="52"/>
    </i>
    <i r="1">
      <x v="39"/>
    </i>
    <i r="2">
      <x v="118"/>
    </i>
    <i>
      <x v="53"/>
    </i>
    <i r="1">
      <x v="39"/>
    </i>
    <i r="2">
      <x v="114"/>
    </i>
    <i>
      <x v="54"/>
    </i>
    <i r="1">
      <x v="39"/>
    </i>
    <i r="2">
      <x v="124"/>
    </i>
    <i>
      <x v="55"/>
    </i>
    <i r="1">
      <x v="39"/>
    </i>
    <i r="2">
      <x v="65"/>
    </i>
    <i>
      <x v="56"/>
    </i>
    <i r="1">
      <x v="39"/>
    </i>
    <i r="2">
      <x v="110"/>
    </i>
    <i>
      <x v="57"/>
    </i>
    <i r="1">
      <x v="39"/>
    </i>
    <i r="2">
      <x v="15"/>
    </i>
    <i>
      <x v="58"/>
    </i>
    <i r="1">
      <x v="39"/>
    </i>
    <i r="2">
      <x v="36"/>
    </i>
    <i>
      <x v="59"/>
    </i>
    <i r="1">
      <x v="39"/>
    </i>
    <i r="2">
      <x v="101"/>
    </i>
    <i>
      <x v="60"/>
    </i>
    <i r="1">
      <x v="39"/>
    </i>
    <i r="2">
      <x v="88"/>
    </i>
    <i>
      <x v="61"/>
    </i>
    <i r="1">
      <x v="39"/>
    </i>
    <i r="2">
      <x v="79"/>
    </i>
    <i>
      <x v="62"/>
    </i>
    <i r="1">
      <x v="39"/>
    </i>
    <i r="2">
      <x v="47"/>
    </i>
    <i>
      <x v="63"/>
    </i>
    <i r="1">
      <x v="39"/>
    </i>
    <i r="2">
      <x v="30"/>
    </i>
    <i>
      <x v="64"/>
    </i>
    <i r="1">
      <x v="39"/>
    </i>
    <i r="2">
      <x v="71"/>
    </i>
    <i>
      <x v="65"/>
    </i>
    <i r="1">
      <x v="10"/>
    </i>
    <i r="2">
      <x v="13"/>
    </i>
    <i>
      <x v="66"/>
    </i>
    <i r="1">
      <x v="10"/>
    </i>
    <i r="2">
      <x v="21"/>
    </i>
    <i>
      <x v="67"/>
    </i>
    <i r="1">
      <x v="39"/>
    </i>
    <i r="2">
      <x v="87"/>
    </i>
    <i>
      <x v="68"/>
    </i>
    <i r="1">
      <x v="39"/>
    </i>
    <i r="2">
      <x v="107"/>
    </i>
    <i>
      <x v="69"/>
    </i>
    <i r="1">
      <x v="39"/>
    </i>
    <i r="2">
      <x v="62"/>
    </i>
    <i>
      <x v="70"/>
    </i>
    <i r="1">
      <x v="39"/>
    </i>
    <i r="2">
      <x v="42"/>
    </i>
    <i>
      <x v="71"/>
    </i>
    <i r="1">
      <x v="39"/>
    </i>
    <i r="2">
      <x v="55"/>
    </i>
    <i>
      <x v="72"/>
    </i>
    <i r="1">
      <x v="35"/>
    </i>
    <i r="2">
      <x v="70"/>
    </i>
    <i>
      <x v="73"/>
    </i>
    <i r="1">
      <x v="39"/>
    </i>
    <i r="2">
      <x v="117"/>
    </i>
    <i>
      <x v="74"/>
    </i>
    <i r="1">
      <x v="20"/>
    </i>
    <i r="2">
      <x v="40"/>
    </i>
    <i>
      <x v="75"/>
    </i>
    <i r="1">
      <x v="18"/>
    </i>
    <i r="2">
      <x v="59"/>
    </i>
    <i>
      <x v="76"/>
    </i>
    <i r="1">
      <x v="18"/>
    </i>
    <i r="2">
      <x v="22"/>
    </i>
    <i>
      <x v="77"/>
    </i>
    <i r="1">
      <x v="18"/>
    </i>
    <i r="2">
      <x v="24"/>
    </i>
    <i>
      <x v="78"/>
    </i>
    <i r="1">
      <x v="18"/>
    </i>
    <i r="2">
      <x v="27"/>
    </i>
    <i>
      <x v="79"/>
    </i>
    <i r="1">
      <x v="18"/>
    </i>
    <i r="2">
      <x v="35"/>
    </i>
    <i>
      <x v="80"/>
    </i>
    <i r="1">
      <x v="18"/>
    </i>
    <i r="2">
      <x v="39"/>
    </i>
    <i>
      <x v="81"/>
    </i>
    <i r="1">
      <x v="18"/>
    </i>
    <i r="2">
      <x v="67"/>
    </i>
    <i>
      <x v="82"/>
    </i>
    <i r="1">
      <x v="18"/>
    </i>
    <i r="2">
      <x v="76"/>
    </i>
    <i>
      <x v="83"/>
    </i>
    <i r="1">
      <x v="18"/>
    </i>
    <i r="2">
      <x v="84"/>
    </i>
    <i>
      <x v="84"/>
    </i>
    <i r="1">
      <x v="18"/>
    </i>
    <i r="2">
      <x v="38"/>
    </i>
    <i>
      <x v="85"/>
    </i>
    <i r="1">
      <x v="18"/>
    </i>
    <i r="2">
      <x v="41"/>
    </i>
    <i>
      <x v="86"/>
    </i>
    <i r="1">
      <x v="18"/>
    </i>
    <i r="2">
      <x v="45"/>
    </i>
    <i>
      <x v="87"/>
    </i>
    <i r="1">
      <x v="22"/>
    </i>
    <i r="2">
      <x v="10"/>
    </i>
    <i r="1">
      <x v="23"/>
    </i>
    <i r="2">
      <x v="10"/>
    </i>
    <i r="1">
      <x v="24"/>
    </i>
    <i r="2">
      <x v="11"/>
    </i>
    <i>
      <x v="88"/>
    </i>
    <i r="1">
      <x v="35"/>
    </i>
    <i r="2">
      <x v="18"/>
    </i>
    <i>
      <x v="89"/>
    </i>
    <i r="1">
      <x v="6"/>
    </i>
    <i r="2">
      <x v="6"/>
    </i>
    <i>
      <x v="90"/>
    </i>
    <i r="1">
      <x v="10"/>
    </i>
    <i r="2">
      <x v="31"/>
    </i>
    <i>
      <x v="91"/>
    </i>
    <i r="1">
      <x v="39"/>
    </i>
    <i r="2">
      <x v="122"/>
    </i>
    <i>
      <x v="92"/>
    </i>
    <i r="1">
      <x v="39"/>
    </i>
    <i r="2">
      <x v="95"/>
    </i>
    <i>
      <x v="93"/>
    </i>
    <i r="1">
      <x v="39"/>
    </i>
    <i r="2">
      <x v="108"/>
    </i>
    <i>
      <x v="94"/>
    </i>
    <i r="1">
      <x v="39"/>
    </i>
    <i r="2">
      <x v="123"/>
    </i>
    <i>
      <x v="95"/>
    </i>
    <i r="1">
      <x v="19"/>
    </i>
    <i r="2">
      <x v="97"/>
    </i>
    <i>
      <x v="96"/>
    </i>
    <i r="1">
      <x v="4"/>
    </i>
    <i r="2">
      <x v="104"/>
    </i>
    <i>
      <x v="97"/>
    </i>
    <i r="1">
      <x v="31"/>
    </i>
    <i r="2">
      <x v="89"/>
    </i>
    <i>
      <x v="98"/>
    </i>
    <i r="1">
      <x v="33"/>
    </i>
    <i r="2">
      <x v="83"/>
    </i>
    <i>
      <x v="99"/>
    </i>
    <i r="1">
      <x v="33"/>
    </i>
    <i r="2">
      <x v="106"/>
    </i>
    <i>
      <x v="100"/>
    </i>
    <i r="1">
      <x v="31"/>
    </i>
    <i r="2">
      <x v="46"/>
    </i>
    <i>
      <x v="101"/>
    </i>
    <i r="1">
      <x v="21"/>
    </i>
    <i r="2">
      <x v="5"/>
    </i>
    <i>
      <x v="102"/>
    </i>
    <i r="1">
      <x v="32"/>
    </i>
    <i r="2">
      <x v="53"/>
    </i>
    <i>
      <x v="103"/>
    </i>
    <i r="1">
      <x v="32"/>
    </i>
    <i r="2">
      <x v="53"/>
    </i>
    <i>
      <x v="104"/>
    </i>
    <i r="1">
      <x v="35"/>
    </i>
    <i r="2">
      <x v="98"/>
    </i>
    <i>
      <x v="105"/>
    </i>
    <i r="1">
      <x v="32"/>
    </i>
    <i r="2">
      <x v="37"/>
    </i>
    <i>
      <x v="106"/>
    </i>
    <i r="1">
      <x v="10"/>
    </i>
    <i r="2">
      <x v="120"/>
    </i>
    <i>
      <x v="107"/>
    </i>
    <i r="1">
      <x v="10"/>
    </i>
    <i r="2">
      <x v="128"/>
    </i>
    <i>
      <x v="108"/>
    </i>
    <i r="1">
      <x v="10"/>
    </i>
    <i r="2">
      <x v="96"/>
    </i>
    <i>
      <x v="109"/>
    </i>
    <i r="1">
      <x v="10"/>
    </i>
    <i r="2">
      <x v="109"/>
    </i>
    <i>
      <x v="110"/>
    </i>
    <i r="1">
      <x v="1"/>
    </i>
    <i r="2">
      <x v="33"/>
    </i>
    <i>
      <x v="111"/>
    </i>
    <i r="1">
      <x v="1"/>
    </i>
    <i r="2">
      <x v="80"/>
    </i>
    <i>
      <x v="112"/>
    </i>
    <i r="1">
      <x v="1"/>
    </i>
    <i r="2">
      <x v="32"/>
    </i>
    <i r="2">
      <x v="33"/>
    </i>
    <i>
      <x v="113"/>
    </i>
    <i r="1">
      <x v="3"/>
    </i>
    <i r="2">
      <x v="132"/>
    </i>
    <i>
      <x v="114"/>
    </i>
    <i r="1">
      <x v="39"/>
    </i>
    <i r="2">
      <x v="82"/>
    </i>
    <i>
      <x v="115"/>
    </i>
    <i r="1">
      <x v="15"/>
    </i>
    <i r="2">
      <x v="23"/>
    </i>
    <i>
      <x v="116"/>
    </i>
    <i r="1">
      <x v="16"/>
    </i>
    <i r="2">
      <x v="34"/>
    </i>
    <i>
      <x v="117"/>
    </i>
    <i r="1">
      <x v="9"/>
    </i>
    <i r="2">
      <x v="72"/>
    </i>
    <i>
      <x v="118"/>
    </i>
    <i r="1">
      <x v="9"/>
    </i>
    <i r="2">
      <x v="49"/>
    </i>
    <i>
      <x v="119"/>
    </i>
    <i r="1">
      <x v="9"/>
    </i>
    <i r="2">
      <x v="78"/>
    </i>
    <i>
      <x v="120"/>
    </i>
    <i r="1">
      <x v="9"/>
    </i>
    <i r="2">
      <x v="26"/>
    </i>
    <i>
      <x v="121"/>
    </i>
    <i r="1">
      <x v="34"/>
    </i>
    <i r="2">
      <x v="51"/>
    </i>
    <i>
      <x v="122"/>
    </i>
    <i r="1">
      <x v="13"/>
    </i>
    <i r="2">
      <x v="99"/>
    </i>
    <i>
      <x v="123"/>
    </i>
    <i r="1">
      <x v="35"/>
    </i>
    <i r="2">
      <x/>
    </i>
    <i>
      <x v="124"/>
    </i>
    <i r="1">
      <x v="40"/>
    </i>
    <i r="2">
      <x v="130"/>
    </i>
    <i>
      <x v="125"/>
    </i>
    <i r="1">
      <x v="38"/>
    </i>
    <i r="2">
      <x v="130"/>
    </i>
    <i>
      <x v="126"/>
    </i>
    <i r="1">
      <x v="40"/>
    </i>
    <i r="2">
      <x v="133"/>
    </i>
    <i>
      <x v="127"/>
    </i>
    <i r="1">
      <x v="40"/>
    </i>
    <i r="2">
      <x v="134"/>
    </i>
    <i>
      <x v="128"/>
    </i>
    <i r="1">
      <x v="38"/>
    </i>
    <i r="2">
      <x v="119"/>
    </i>
    <i>
      <x v="129"/>
    </i>
    <i r="1">
      <x v="35"/>
    </i>
    <i r="2">
      <x v="73"/>
    </i>
    <i>
      <x v="130"/>
    </i>
    <i r="1">
      <x v="35"/>
    </i>
    <i r="2">
      <x v="56"/>
    </i>
    <i>
      <x v="131"/>
    </i>
    <i r="1">
      <x v="12"/>
    </i>
    <i r="2">
      <x v="57"/>
    </i>
    <i>
      <x v="132"/>
    </i>
    <i r="1">
      <x v="35"/>
    </i>
    <i r="2">
      <x v="52"/>
    </i>
    <i>
      <x v="133"/>
    </i>
    <i r="1">
      <x v="34"/>
    </i>
    <i r="2">
      <x v="43"/>
    </i>
    <i>
      <x v="134"/>
    </i>
    <i r="1">
      <x v="38"/>
    </i>
    <i r="2">
      <x v="131"/>
    </i>
    <i>
      <x v="135"/>
    </i>
    <i r="1">
      <x v="38"/>
    </i>
    <i r="2">
      <x v="136"/>
    </i>
    <i>
      <x v="136"/>
    </i>
    <i r="1">
      <x v="38"/>
    </i>
    <i r="2">
      <x v="135"/>
    </i>
    <i>
      <x v="137"/>
    </i>
    <i r="1">
      <x v="39"/>
    </i>
    <i r="2">
      <x v="75"/>
    </i>
    <i>
      <x v="138"/>
    </i>
    <i r="1">
      <x v="29"/>
    </i>
    <i r="2">
      <x v="94"/>
    </i>
    <i>
      <x v="139"/>
    </i>
    <i r="1">
      <x v="29"/>
    </i>
    <i r="2">
      <x v="113"/>
    </i>
    <i>
      <x v="140"/>
    </i>
    <i r="1">
      <x v="29"/>
    </i>
    <i r="2">
      <x v="58"/>
    </i>
    <i>
      <x v="141"/>
    </i>
    <i r="1">
      <x v="25"/>
    </i>
    <i r="2">
      <x v="137"/>
    </i>
    <i r="1">
      <x v="26"/>
    </i>
    <i r="2">
      <x v="137"/>
    </i>
    <i r="1">
      <x v="27"/>
    </i>
    <i r="2">
      <x v="137"/>
    </i>
    <i r="1">
      <x v="28"/>
    </i>
    <i r="2">
      <x v="137"/>
    </i>
    <i r="1">
      <x v="36"/>
    </i>
    <i r="2">
      <x v="137"/>
    </i>
    <i r="1">
      <x v="37"/>
    </i>
    <i r="2">
      <x v="137"/>
    </i>
    <i r="1">
      <x v="41"/>
    </i>
    <i r="2">
      <x v="137"/>
    </i>
    <i t="grand">
      <x/>
    </i>
  </rowItems>
  <colItems count="1">
    <i/>
  </colItems>
  <formats count="5"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fieldPosition="0">
        <references count="3">
          <reference field="0" count="1" selected="0">
            <x v="37"/>
          </reference>
          <reference field="1" count="1" selected="0">
            <x v="7"/>
          </reference>
          <reference field="6" count="2">
            <x v="126"/>
            <x v="127"/>
          </reference>
        </references>
      </pivotArea>
    </format>
    <format dxfId="1">
      <pivotArea dataOnly="0" labelOnly="1" fieldPosition="0">
        <references count="3">
          <reference field="0" count="1" selected="0">
            <x v="48"/>
          </reference>
          <reference field="1" count="1" selected="0">
            <x v="39"/>
          </reference>
          <reference field="6" count="2">
            <x v="61"/>
            <x v="81"/>
          </reference>
        </references>
      </pivotArea>
    </format>
    <format dxfId="0">
      <pivotArea dataOnly="0" labelOnly="1" fieldPosition="0">
        <references count="3">
          <reference field="0" count="1" selected="0">
            <x v="112"/>
          </reference>
          <reference field="1" count="1" selected="0">
            <x v="1"/>
          </reference>
          <reference field="6" count="2">
            <x v="32"/>
            <x v="3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A692"/>
  <sheetViews>
    <sheetView tabSelected="1" zoomScale="71" zoomScaleNormal="71" workbookViewId="0">
      <pane ySplit="4665" topLeftCell="A241" activePane="bottomLeft"/>
      <selection activeCell="I62" sqref="I62"/>
      <selection pane="bottomLeft" activeCell="C360" sqref="C360"/>
    </sheetView>
  </sheetViews>
  <sheetFormatPr defaultColWidth="0.85546875" defaultRowHeight="15.75" outlineLevelCol="1" x14ac:dyDescent="0.25"/>
  <cols>
    <col min="1" max="1" width="32.5703125" style="6" customWidth="1"/>
    <col min="2" max="2" width="8.7109375" style="143" customWidth="1"/>
    <col min="3" max="3" width="118.140625" style="188" customWidth="1"/>
    <col min="4" max="4" width="12.7109375" style="4" customWidth="1"/>
    <col min="5" max="7" width="16.28515625" style="40" hidden="1" customWidth="1" outlineLevel="1"/>
    <col min="8" max="8" width="16.85546875" style="40" customWidth="1" collapsed="1"/>
    <col min="9" max="9" width="13.42578125" style="41" customWidth="1"/>
    <col min="10" max="10" width="14" style="40" customWidth="1"/>
    <col min="11" max="12" width="15.42578125" style="42" customWidth="1"/>
    <col min="13" max="13" width="16.28515625" style="144" customWidth="1"/>
    <col min="14" max="14" width="11.42578125" style="40" customWidth="1"/>
    <col min="15" max="17" width="13.7109375" style="40" customWidth="1" outlineLevel="1"/>
    <col min="18" max="18" width="16.140625" style="40" customWidth="1" outlineLevel="1"/>
    <col min="19" max="19" width="16" style="40" customWidth="1" outlineLevel="1"/>
    <col min="20" max="20" width="25.7109375" style="94" customWidth="1" outlineLevel="1"/>
    <col min="21" max="61" width="25.7109375" style="1" customWidth="1"/>
    <col min="62" max="16384" width="0.85546875" style="1"/>
  </cols>
  <sheetData>
    <row r="1" spans="1:287" s="3" customFormat="1" ht="26.25" customHeight="1" x14ac:dyDescent="0.2">
      <c r="A1" s="194"/>
      <c r="B1" s="7"/>
      <c r="C1" s="173"/>
      <c r="D1" s="13"/>
      <c r="E1" s="13"/>
      <c r="F1" s="13"/>
      <c r="G1" s="13"/>
      <c r="H1" s="12" t="s">
        <v>65</v>
      </c>
      <c r="I1" s="12"/>
      <c r="J1" s="12" t="s">
        <v>72</v>
      </c>
      <c r="K1" s="12"/>
      <c r="L1" s="192" t="s">
        <v>236</v>
      </c>
      <c r="M1" s="192"/>
      <c r="N1" s="192"/>
      <c r="O1" s="192"/>
      <c r="P1" s="192"/>
      <c r="Q1" s="193" t="s">
        <v>237</v>
      </c>
      <c r="R1" s="193"/>
      <c r="S1" s="193"/>
      <c r="T1" s="11" t="s">
        <v>62</v>
      </c>
    </row>
    <row r="2" spans="1:287" s="2" customFormat="1" ht="51.75" customHeight="1" x14ac:dyDescent="0.2">
      <c r="A2" s="195"/>
      <c r="B2" s="136" t="s">
        <v>1</v>
      </c>
      <c r="C2" s="174" t="s">
        <v>0</v>
      </c>
      <c r="D2" s="13" t="s">
        <v>6</v>
      </c>
      <c r="E2" s="13" t="s">
        <v>10</v>
      </c>
      <c r="F2" s="13" t="s">
        <v>61</v>
      </c>
      <c r="G2" s="13" t="s">
        <v>8</v>
      </c>
      <c r="H2" s="9" t="s">
        <v>67</v>
      </c>
      <c r="I2" s="32" t="s">
        <v>70</v>
      </c>
      <c r="J2" s="9" t="s">
        <v>68</v>
      </c>
      <c r="K2" s="12" t="s">
        <v>69</v>
      </c>
      <c r="L2" s="12" t="s">
        <v>228</v>
      </c>
      <c r="M2" s="145" t="s">
        <v>73</v>
      </c>
      <c r="N2" s="10" t="s">
        <v>74</v>
      </c>
      <c r="O2" s="9" t="s">
        <v>71</v>
      </c>
      <c r="P2" s="9" t="s">
        <v>78</v>
      </c>
      <c r="Q2" s="9" t="s">
        <v>70</v>
      </c>
      <c r="R2" s="9" t="s">
        <v>75</v>
      </c>
      <c r="S2" s="12" t="s">
        <v>76</v>
      </c>
      <c r="T2" s="163"/>
    </row>
    <row r="3" spans="1:287" s="2" customFormat="1" ht="105" customHeight="1" x14ac:dyDescent="0.2">
      <c r="A3" s="37" t="s">
        <v>229</v>
      </c>
      <c r="B3" s="138">
        <v>1</v>
      </c>
      <c r="C3" s="20" t="s">
        <v>17</v>
      </c>
      <c r="D3" s="5" t="s">
        <v>18</v>
      </c>
      <c r="E3" s="46">
        <v>180.55</v>
      </c>
      <c r="F3" s="46">
        <v>185.59</v>
      </c>
      <c r="G3" s="46">
        <f t="shared" ref="G3:G45" si="0">F3*E3</f>
        <v>33508.269999999997</v>
      </c>
      <c r="H3" s="47">
        <v>180.55</v>
      </c>
      <c r="I3" s="48">
        <v>185.59</v>
      </c>
      <c r="J3" s="47">
        <f>I3*1.18</f>
        <v>219</v>
      </c>
      <c r="K3" s="47">
        <f>J3*H3</f>
        <v>39540.449999999997</v>
      </c>
      <c r="L3" s="47">
        <f>H3</f>
        <v>180.55</v>
      </c>
      <c r="M3" s="77">
        <v>46.75</v>
      </c>
      <c r="N3" s="47">
        <f t="shared" ref="N3:N46" si="1">M3*1.18</f>
        <v>55.17</v>
      </c>
      <c r="O3" s="47">
        <v>8447</v>
      </c>
      <c r="P3" s="47">
        <f>O3*1.18</f>
        <v>9967.4599999999991</v>
      </c>
      <c r="Q3" s="47">
        <f>M3-I3</f>
        <v>-138.84</v>
      </c>
      <c r="R3" s="47">
        <f>N3-J3</f>
        <v>-163.83000000000001</v>
      </c>
      <c r="S3" s="47">
        <f>P3-K3</f>
        <v>-29572.99</v>
      </c>
      <c r="T3" s="95"/>
    </row>
    <row r="4" spans="1:287" s="2" customFormat="1" ht="105" customHeight="1" x14ac:dyDescent="0.2">
      <c r="A4" s="37" t="s">
        <v>229</v>
      </c>
      <c r="B4" s="138">
        <v>2</v>
      </c>
      <c r="C4" s="175" t="s">
        <v>13</v>
      </c>
      <c r="D4" s="5" t="s">
        <v>19</v>
      </c>
      <c r="E4" s="46">
        <v>14.39</v>
      </c>
      <c r="F4" s="46">
        <v>105.17</v>
      </c>
      <c r="G4" s="46">
        <f t="shared" si="0"/>
        <v>1513.4</v>
      </c>
      <c r="H4" s="47">
        <v>14.39</v>
      </c>
      <c r="I4" s="48">
        <v>105.17</v>
      </c>
      <c r="J4" s="47">
        <f t="shared" ref="J4:J45" si="2">I4*1.18</f>
        <v>124.1</v>
      </c>
      <c r="K4" s="47">
        <f t="shared" ref="K4:K45" si="3">J4*H4</f>
        <v>1785.8</v>
      </c>
      <c r="L4" s="47">
        <f t="shared" ref="L4:L48" si="4">H4</f>
        <v>14.39</v>
      </c>
      <c r="M4" s="49">
        <f t="shared" ref="M4:M10" si="5">O4/H4</f>
        <v>65.180000000000007</v>
      </c>
      <c r="N4" s="47">
        <f t="shared" si="1"/>
        <v>76.91</v>
      </c>
      <c r="O4" s="47">
        <v>938</v>
      </c>
      <c r="P4" s="47">
        <f t="shared" ref="P4:P45" si="6">O4*1.18</f>
        <v>1106.8399999999999</v>
      </c>
      <c r="Q4" s="47">
        <f t="shared" ref="Q4:Q45" si="7">M4-I4</f>
        <v>-39.99</v>
      </c>
      <c r="R4" s="47">
        <f t="shared" ref="R4:R45" si="8">N4-J4</f>
        <v>-47.19</v>
      </c>
      <c r="S4" s="47">
        <f t="shared" ref="S4:S45" si="9">P4-K4</f>
        <v>-678.96</v>
      </c>
      <c r="T4" s="96"/>
    </row>
    <row r="5" spans="1:287" s="2" customFormat="1" ht="105" customHeight="1" x14ac:dyDescent="0.2">
      <c r="A5" s="37" t="s">
        <v>229</v>
      </c>
      <c r="B5" s="138">
        <v>3</v>
      </c>
      <c r="C5" s="175" t="s">
        <v>3</v>
      </c>
      <c r="D5" s="5" t="s">
        <v>2</v>
      </c>
      <c r="E5" s="46">
        <v>41.5</v>
      </c>
      <c r="F5" s="46">
        <v>323.57</v>
      </c>
      <c r="G5" s="46">
        <f t="shared" si="0"/>
        <v>13428.16</v>
      </c>
      <c r="H5" s="47">
        <v>41.5</v>
      </c>
      <c r="I5" s="48">
        <v>323.57</v>
      </c>
      <c r="J5" s="47">
        <f t="shared" si="2"/>
        <v>381.81</v>
      </c>
      <c r="K5" s="47">
        <f t="shared" si="3"/>
        <v>15845.12</v>
      </c>
      <c r="L5" s="47">
        <f t="shared" si="4"/>
        <v>41.5</v>
      </c>
      <c r="M5" s="49">
        <f t="shared" si="5"/>
        <v>846.48</v>
      </c>
      <c r="N5" s="47">
        <f t="shared" si="1"/>
        <v>998.85</v>
      </c>
      <c r="O5" s="47">
        <v>35129</v>
      </c>
      <c r="P5" s="47">
        <f t="shared" si="6"/>
        <v>41452.22</v>
      </c>
      <c r="Q5" s="47">
        <f t="shared" si="7"/>
        <v>522.91</v>
      </c>
      <c r="R5" s="47">
        <f t="shared" si="8"/>
        <v>617.04</v>
      </c>
      <c r="S5" s="47">
        <f t="shared" si="9"/>
        <v>25607.1</v>
      </c>
      <c r="T5" s="96"/>
    </row>
    <row r="6" spans="1:287" s="2" customFormat="1" ht="105" customHeight="1" x14ac:dyDescent="0.2">
      <c r="A6" s="37" t="s">
        <v>229</v>
      </c>
      <c r="B6" s="138">
        <v>4</v>
      </c>
      <c r="C6" s="175" t="s">
        <v>38</v>
      </c>
      <c r="D6" s="7" t="s">
        <v>2</v>
      </c>
      <c r="E6" s="46">
        <v>9.75</v>
      </c>
      <c r="F6" s="46">
        <v>1751.79</v>
      </c>
      <c r="G6" s="46">
        <f t="shared" si="0"/>
        <v>17079.95</v>
      </c>
      <c r="H6" s="47">
        <v>9.75</v>
      </c>
      <c r="I6" s="48">
        <v>1751.79</v>
      </c>
      <c r="J6" s="47">
        <f t="shared" si="2"/>
        <v>2067.11</v>
      </c>
      <c r="K6" s="47">
        <f t="shared" si="3"/>
        <v>20154.32</v>
      </c>
      <c r="L6" s="47">
        <f t="shared" si="4"/>
        <v>9.75</v>
      </c>
      <c r="M6" s="49">
        <f t="shared" si="5"/>
        <v>1288.72</v>
      </c>
      <c r="N6" s="47">
        <f t="shared" si="1"/>
        <v>1520.69</v>
      </c>
      <c r="O6" s="47">
        <v>12565</v>
      </c>
      <c r="P6" s="47">
        <f t="shared" si="6"/>
        <v>14826.7</v>
      </c>
      <c r="Q6" s="47">
        <f t="shared" si="7"/>
        <v>-463.07</v>
      </c>
      <c r="R6" s="47">
        <f t="shared" si="8"/>
        <v>-546.41999999999996</v>
      </c>
      <c r="S6" s="47">
        <f t="shared" si="9"/>
        <v>-5327.62</v>
      </c>
      <c r="T6" s="96"/>
    </row>
    <row r="7" spans="1:287" s="2" customFormat="1" ht="105" customHeight="1" x14ac:dyDescent="0.2">
      <c r="A7" s="37" t="s">
        <v>229</v>
      </c>
      <c r="B7" s="138">
        <v>5</v>
      </c>
      <c r="C7" s="175" t="s">
        <v>21</v>
      </c>
      <c r="D7" s="5" t="s">
        <v>2</v>
      </c>
      <c r="E7" s="46">
        <v>1</v>
      </c>
      <c r="F7" s="46">
        <v>6630.63</v>
      </c>
      <c r="G7" s="46">
        <f t="shared" si="0"/>
        <v>6630.63</v>
      </c>
      <c r="H7" s="47">
        <v>1</v>
      </c>
      <c r="I7" s="48">
        <v>6630.63</v>
      </c>
      <c r="J7" s="47">
        <f t="shared" si="2"/>
        <v>7824.14</v>
      </c>
      <c r="K7" s="47">
        <f t="shared" si="3"/>
        <v>7824.14</v>
      </c>
      <c r="L7" s="47">
        <f t="shared" si="4"/>
        <v>1</v>
      </c>
      <c r="M7" s="49">
        <f t="shared" si="5"/>
        <v>7140</v>
      </c>
      <c r="N7" s="47">
        <f t="shared" si="1"/>
        <v>8425.2000000000007</v>
      </c>
      <c r="O7" s="47">
        <v>7140</v>
      </c>
      <c r="P7" s="47">
        <f t="shared" si="6"/>
        <v>8425.2000000000007</v>
      </c>
      <c r="Q7" s="47">
        <f t="shared" si="7"/>
        <v>509.37</v>
      </c>
      <c r="R7" s="47">
        <f t="shared" si="8"/>
        <v>601.05999999999995</v>
      </c>
      <c r="S7" s="47">
        <f t="shared" si="9"/>
        <v>601.05999999999995</v>
      </c>
      <c r="T7" s="96"/>
    </row>
    <row r="8" spans="1:287" s="2" customFormat="1" ht="105" customHeight="1" x14ac:dyDescent="0.2">
      <c r="A8" s="37" t="s">
        <v>229</v>
      </c>
      <c r="B8" s="138">
        <v>6</v>
      </c>
      <c r="C8" s="175" t="s">
        <v>41</v>
      </c>
      <c r="D8" s="5" t="s">
        <v>40</v>
      </c>
      <c r="E8" s="46">
        <v>17.5</v>
      </c>
      <c r="F8" s="46">
        <v>856.49</v>
      </c>
      <c r="G8" s="46">
        <f t="shared" si="0"/>
        <v>14988.58</v>
      </c>
      <c r="H8" s="47">
        <v>17.5</v>
      </c>
      <c r="I8" s="48">
        <v>856.49</v>
      </c>
      <c r="J8" s="47">
        <f t="shared" si="2"/>
        <v>1010.66</v>
      </c>
      <c r="K8" s="47">
        <f t="shared" si="3"/>
        <v>17686.55</v>
      </c>
      <c r="L8" s="47">
        <f t="shared" si="4"/>
        <v>17.5</v>
      </c>
      <c r="M8" s="49">
        <f t="shared" si="5"/>
        <v>245.49</v>
      </c>
      <c r="N8" s="47">
        <f t="shared" si="1"/>
        <v>289.68</v>
      </c>
      <c r="O8" s="47">
        <v>4296</v>
      </c>
      <c r="P8" s="47">
        <f t="shared" si="6"/>
        <v>5069.28</v>
      </c>
      <c r="Q8" s="47">
        <f t="shared" si="7"/>
        <v>-611</v>
      </c>
      <c r="R8" s="47">
        <f t="shared" si="8"/>
        <v>-720.98</v>
      </c>
      <c r="S8" s="47">
        <f t="shared" si="9"/>
        <v>-12617.27</v>
      </c>
      <c r="T8" s="96"/>
    </row>
    <row r="9" spans="1:287" s="2" customFormat="1" ht="105" customHeight="1" x14ac:dyDescent="0.2">
      <c r="A9" s="37" t="s">
        <v>229</v>
      </c>
      <c r="B9" s="138">
        <v>7</v>
      </c>
      <c r="C9" s="175" t="s">
        <v>42</v>
      </c>
      <c r="D9" s="5" t="s">
        <v>40</v>
      </c>
      <c r="E9" s="46">
        <v>500.5</v>
      </c>
      <c r="F9" s="46">
        <v>5110.45</v>
      </c>
      <c r="G9" s="46">
        <f t="shared" si="0"/>
        <v>2557780.23</v>
      </c>
      <c r="H9" s="47">
        <v>500.5</v>
      </c>
      <c r="I9" s="48">
        <v>5110.45</v>
      </c>
      <c r="J9" s="47">
        <f t="shared" si="2"/>
        <v>6030.33</v>
      </c>
      <c r="K9" s="47">
        <f t="shared" si="3"/>
        <v>3018180.17</v>
      </c>
      <c r="L9" s="47">
        <f t="shared" si="4"/>
        <v>500.5</v>
      </c>
      <c r="M9" s="49">
        <f t="shared" si="5"/>
        <v>4410.46</v>
      </c>
      <c r="N9" s="47">
        <f t="shared" si="1"/>
        <v>5204.34</v>
      </c>
      <c r="O9" s="47">
        <v>2207437</v>
      </c>
      <c r="P9" s="47">
        <f t="shared" si="6"/>
        <v>2604775.66</v>
      </c>
      <c r="Q9" s="47">
        <f t="shared" si="7"/>
        <v>-699.99</v>
      </c>
      <c r="R9" s="47">
        <f t="shared" si="8"/>
        <v>-825.99</v>
      </c>
      <c r="S9" s="47">
        <f t="shared" si="9"/>
        <v>-413404.51</v>
      </c>
      <c r="T9" s="96"/>
    </row>
    <row r="10" spans="1:287" s="2" customFormat="1" ht="105" customHeight="1" x14ac:dyDescent="0.2">
      <c r="A10" s="37" t="s">
        <v>229</v>
      </c>
      <c r="B10" s="138">
        <v>8</v>
      </c>
      <c r="C10" s="175" t="s">
        <v>27</v>
      </c>
      <c r="D10" s="5" t="s">
        <v>15</v>
      </c>
      <c r="E10" s="46">
        <v>1</v>
      </c>
      <c r="F10" s="46">
        <v>564</v>
      </c>
      <c r="G10" s="46">
        <f t="shared" si="0"/>
        <v>564</v>
      </c>
      <c r="H10" s="47">
        <v>1</v>
      </c>
      <c r="I10" s="48">
        <v>564</v>
      </c>
      <c r="J10" s="47">
        <f t="shared" si="2"/>
        <v>665.52</v>
      </c>
      <c r="K10" s="47">
        <f t="shared" si="3"/>
        <v>665.52</v>
      </c>
      <c r="L10" s="47">
        <f t="shared" si="4"/>
        <v>1</v>
      </c>
      <c r="M10" s="49">
        <f t="shared" si="5"/>
        <v>4039</v>
      </c>
      <c r="N10" s="47">
        <f t="shared" si="1"/>
        <v>4766.0200000000004</v>
      </c>
      <c r="O10" s="47">
        <v>4039</v>
      </c>
      <c r="P10" s="47">
        <f t="shared" si="6"/>
        <v>4766.0200000000004</v>
      </c>
      <c r="Q10" s="47">
        <f t="shared" si="7"/>
        <v>3475</v>
      </c>
      <c r="R10" s="47">
        <f t="shared" si="8"/>
        <v>4100.5</v>
      </c>
      <c r="S10" s="47">
        <f t="shared" si="9"/>
        <v>4100.5</v>
      </c>
      <c r="T10" s="96"/>
    </row>
    <row r="11" spans="1:287" s="2" customFormat="1" ht="105" customHeight="1" x14ac:dyDescent="0.2">
      <c r="A11" s="37" t="s">
        <v>229</v>
      </c>
      <c r="B11" s="138">
        <v>9</v>
      </c>
      <c r="C11" s="175" t="s">
        <v>28</v>
      </c>
      <c r="D11" s="5" t="s">
        <v>16</v>
      </c>
      <c r="E11" s="46">
        <v>1</v>
      </c>
      <c r="F11" s="46">
        <v>15628</v>
      </c>
      <c r="G11" s="46">
        <f t="shared" si="0"/>
        <v>15628</v>
      </c>
      <c r="H11" s="47">
        <v>1</v>
      </c>
      <c r="I11" s="48">
        <v>15628</v>
      </c>
      <c r="J11" s="47">
        <f t="shared" si="2"/>
        <v>18441.04</v>
      </c>
      <c r="K11" s="47">
        <f t="shared" si="3"/>
        <v>18441.04</v>
      </c>
      <c r="L11" s="47">
        <f t="shared" si="4"/>
        <v>1</v>
      </c>
      <c r="M11" s="49">
        <v>24559.85</v>
      </c>
      <c r="N11" s="47">
        <f t="shared" si="1"/>
        <v>28980.62</v>
      </c>
      <c r="O11" s="47">
        <f>N11*H11</f>
        <v>28980.62</v>
      </c>
      <c r="P11" s="47">
        <f t="shared" si="6"/>
        <v>34197.129999999997</v>
      </c>
      <c r="Q11" s="47">
        <f t="shared" si="7"/>
        <v>8931.85</v>
      </c>
      <c r="R11" s="47">
        <f t="shared" si="8"/>
        <v>10539.58</v>
      </c>
      <c r="S11" s="47">
        <f t="shared" si="9"/>
        <v>15756.09</v>
      </c>
      <c r="T11" s="96" t="s">
        <v>64</v>
      </c>
    </row>
    <row r="12" spans="1:287" s="2" customFormat="1" ht="105" customHeight="1" x14ac:dyDescent="0.2">
      <c r="A12" s="37" t="s">
        <v>229</v>
      </c>
      <c r="B12" s="138">
        <v>10</v>
      </c>
      <c r="C12" s="175" t="s">
        <v>29</v>
      </c>
      <c r="D12" s="5" t="s">
        <v>16</v>
      </c>
      <c r="E12" s="46">
        <v>1</v>
      </c>
      <c r="F12" s="46">
        <v>2236.64</v>
      </c>
      <c r="G12" s="46">
        <f t="shared" si="0"/>
        <v>2236.64</v>
      </c>
      <c r="H12" s="47">
        <v>1</v>
      </c>
      <c r="I12" s="48">
        <v>2236.64</v>
      </c>
      <c r="J12" s="47">
        <f t="shared" si="2"/>
        <v>2639.24</v>
      </c>
      <c r="K12" s="47">
        <f t="shared" si="3"/>
        <v>2639.24</v>
      </c>
      <c r="L12" s="47">
        <f t="shared" si="4"/>
        <v>1</v>
      </c>
      <c r="M12" s="49">
        <v>3461</v>
      </c>
      <c r="N12" s="47">
        <f t="shared" si="1"/>
        <v>4083.98</v>
      </c>
      <c r="O12" s="47">
        <f>N12*H12</f>
        <v>4083.98</v>
      </c>
      <c r="P12" s="47">
        <f t="shared" si="6"/>
        <v>4819.1000000000004</v>
      </c>
      <c r="Q12" s="47">
        <f t="shared" si="7"/>
        <v>1224.3599999999999</v>
      </c>
      <c r="R12" s="47">
        <f t="shared" si="8"/>
        <v>1444.74</v>
      </c>
      <c r="S12" s="47">
        <f t="shared" si="9"/>
        <v>2179.86</v>
      </c>
      <c r="T12" s="96" t="s">
        <v>64</v>
      </c>
    </row>
    <row r="13" spans="1:287" s="34" customFormat="1" ht="105" customHeight="1" x14ac:dyDescent="0.2">
      <c r="A13" s="37" t="s">
        <v>229</v>
      </c>
      <c r="B13" s="138">
        <v>11</v>
      </c>
      <c r="C13" s="175" t="s">
        <v>30</v>
      </c>
      <c r="D13" s="5" t="s">
        <v>31</v>
      </c>
      <c r="E13" s="46">
        <v>1</v>
      </c>
      <c r="F13" s="46">
        <v>1452.59</v>
      </c>
      <c r="G13" s="46">
        <f t="shared" si="0"/>
        <v>1452.59</v>
      </c>
      <c r="H13" s="47">
        <v>1</v>
      </c>
      <c r="I13" s="48">
        <v>1452.59</v>
      </c>
      <c r="J13" s="47">
        <f t="shared" si="2"/>
        <v>1714.06</v>
      </c>
      <c r="K13" s="47">
        <f t="shared" si="3"/>
        <v>1714.06</v>
      </c>
      <c r="L13" s="47">
        <f t="shared" si="4"/>
        <v>1</v>
      </c>
      <c r="M13" s="49">
        <f>O13/H13</f>
        <v>3119</v>
      </c>
      <c r="N13" s="47">
        <f t="shared" si="1"/>
        <v>3680.42</v>
      </c>
      <c r="O13" s="47">
        <v>3119</v>
      </c>
      <c r="P13" s="47">
        <f t="shared" si="6"/>
        <v>3680.42</v>
      </c>
      <c r="Q13" s="47">
        <f t="shared" si="7"/>
        <v>1666.41</v>
      </c>
      <c r="R13" s="47">
        <f t="shared" si="8"/>
        <v>1966.36</v>
      </c>
      <c r="S13" s="47">
        <f t="shared" si="9"/>
        <v>1966.36</v>
      </c>
      <c r="T13" s="96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</row>
    <row r="14" spans="1:287" s="2" customFormat="1" ht="105" customHeight="1" x14ac:dyDescent="0.2">
      <c r="A14" s="37" t="s">
        <v>229</v>
      </c>
      <c r="B14" s="138">
        <v>12</v>
      </c>
      <c r="C14" s="175" t="s">
        <v>34</v>
      </c>
      <c r="D14" s="5" t="s">
        <v>35</v>
      </c>
      <c r="E14" s="46">
        <v>6</v>
      </c>
      <c r="F14" s="46">
        <v>1825</v>
      </c>
      <c r="G14" s="46">
        <f t="shared" si="0"/>
        <v>10950</v>
      </c>
      <c r="H14" s="47">
        <v>6</v>
      </c>
      <c r="I14" s="48">
        <v>1825</v>
      </c>
      <c r="J14" s="47">
        <f t="shared" si="2"/>
        <v>2153.5</v>
      </c>
      <c r="K14" s="47">
        <f t="shared" si="3"/>
        <v>12921</v>
      </c>
      <c r="L14" s="47">
        <f t="shared" si="4"/>
        <v>6</v>
      </c>
      <c r="M14" s="49">
        <f>O14/H14</f>
        <v>1956.83</v>
      </c>
      <c r="N14" s="47">
        <f t="shared" si="1"/>
        <v>2309.06</v>
      </c>
      <c r="O14" s="47">
        <v>11741</v>
      </c>
      <c r="P14" s="47">
        <f t="shared" si="6"/>
        <v>13854.38</v>
      </c>
      <c r="Q14" s="47">
        <f t="shared" si="7"/>
        <v>131.83000000000001</v>
      </c>
      <c r="R14" s="47">
        <f t="shared" si="8"/>
        <v>155.56</v>
      </c>
      <c r="S14" s="47">
        <f t="shared" si="9"/>
        <v>933.38</v>
      </c>
      <c r="T14" s="96"/>
    </row>
    <row r="15" spans="1:287" s="2" customFormat="1" ht="105" customHeight="1" x14ac:dyDescent="0.2">
      <c r="A15" s="37" t="s">
        <v>229</v>
      </c>
      <c r="B15" s="138">
        <v>13</v>
      </c>
      <c r="C15" s="175" t="s">
        <v>36</v>
      </c>
      <c r="D15" s="5" t="s">
        <v>16</v>
      </c>
      <c r="E15" s="46">
        <v>6</v>
      </c>
      <c r="F15" s="46">
        <v>1070.0999999999999</v>
      </c>
      <c r="G15" s="46">
        <f t="shared" si="0"/>
        <v>6420.6</v>
      </c>
      <c r="H15" s="47">
        <v>6</v>
      </c>
      <c r="I15" s="48">
        <v>1070.0999999999999</v>
      </c>
      <c r="J15" s="47">
        <f t="shared" si="2"/>
        <v>1262.72</v>
      </c>
      <c r="K15" s="47">
        <f t="shared" si="3"/>
        <v>7576.32</v>
      </c>
      <c r="L15" s="47">
        <f t="shared" si="4"/>
        <v>6</v>
      </c>
      <c r="M15" s="49">
        <f>O15/H15</f>
        <v>327</v>
      </c>
      <c r="N15" s="47">
        <f t="shared" si="1"/>
        <v>385.86</v>
      </c>
      <c r="O15" s="47">
        <v>1962</v>
      </c>
      <c r="P15" s="47">
        <f t="shared" si="6"/>
        <v>2315.16</v>
      </c>
      <c r="Q15" s="47">
        <f t="shared" si="7"/>
        <v>-743.1</v>
      </c>
      <c r="R15" s="47">
        <f t="shared" si="8"/>
        <v>-876.86</v>
      </c>
      <c r="S15" s="47">
        <f t="shared" si="9"/>
        <v>-5261.16</v>
      </c>
      <c r="T15" s="96"/>
    </row>
    <row r="16" spans="1:287" s="2" customFormat="1" ht="105" customHeight="1" x14ac:dyDescent="0.2">
      <c r="A16" s="37" t="s">
        <v>229</v>
      </c>
      <c r="B16" s="138">
        <v>14</v>
      </c>
      <c r="C16" s="175" t="s">
        <v>32</v>
      </c>
      <c r="D16" s="5" t="s">
        <v>33</v>
      </c>
      <c r="E16" s="46">
        <v>0.7</v>
      </c>
      <c r="F16" s="46">
        <v>4426</v>
      </c>
      <c r="G16" s="46">
        <f t="shared" si="0"/>
        <v>3098.2</v>
      </c>
      <c r="H16" s="47">
        <v>7</v>
      </c>
      <c r="I16" s="48">
        <f>4426/10</f>
        <v>442.6</v>
      </c>
      <c r="J16" s="47">
        <f t="shared" si="2"/>
        <v>522.27</v>
      </c>
      <c r="K16" s="47">
        <f t="shared" si="3"/>
        <v>3655.89</v>
      </c>
      <c r="L16" s="47">
        <f t="shared" si="4"/>
        <v>7</v>
      </c>
      <c r="M16" s="49">
        <f>O16/H16</f>
        <v>789.71</v>
      </c>
      <c r="N16" s="47">
        <f t="shared" si="1"/>
        <v>931.86</v>
      </c>
      <c r="O16" s="47">
        <v>5528</v>
      </c>
      <c r="P16" s="47">
        <f t="shared" si="6"/>
        <v>6523.04</v>
      </c>
      <c r="Q16" s="47">
        <f t="shared" si="7"/>
        <v>347.11</v>
      </c>
      <c r="R16" s="47">
        <f t="shared" si="8"/>
        <v>409.59</v>
      </c>
      <c r="S16" s="47">
        <f t="shared" si="9"/>
        <v>2867.15</v>
      </c>
      <c r="T16" s="96"/>
    </row>
    <row r="17" spans="1:20" s="2" customFormat="1" ht="105" customHeight="1" x14ac:dyDescent="0.2">
      <c r="A17" s="37" t="s">
        <v>229</v>
      </c>
      <c r="B17" s="138">
        <v>15</v>
      </c>
      <c r="C17" s="175" t="s">
        <v>22</v>
      </c>
      <c r="D17" s="5" t="s">
        <v>15</v>
      </c>
      <c r="E17" s="46">
        <v>2</v>
      </c>
      <c r="F17" s="46">
        <v>547.49</v>
      </c>
      <c r="G17" s="46">
        <f t="shared" si="0"/>
        <v>1094.98</v>
      </c>
      <c r="H17" s="47">
        <v>2</v>
      </c>
      <c r="I17" s="48">
        <v>547.49</v>
      </c>
      <c r="J17" s="47">
        <f t="shared" si="2"/>
        <v>646.04</v>
      </c>
      <c r="K17" s="47">
        <f t="shared" si="3"/>
        <v>1292.08</v>
      </c>
      <c r="L17" s="47">
        <f t="shared" si="4"/>
        <v>2</v>
      </c>
      <c r="M17" s="49">
        <f>O17/H17</f>
        <v>1950</v>
      </c>
      <c r="N17" s="47">
        <f t="shared" si="1"/>
        <v>2301</v>
      </c>
      <c r="O17" s="47">
        <v>3900</v>
      </c>
      <c r="P17" s="47">
        <f t="shared" si="6"/>
        <v>4602</v>
      </c>
      <c r="Q17" s="47">
        <f t="shared" si="7"/>
        <v>1402.51</v>
      </c>
      <c r="R17" s="47">
        <f t="shared" si="8"/>
        <v>1654.96</v>
      </c>
      <c r="S17" s="47">
        <f t="shared" si="9"/>
        <v>3309.92</v>
      </c>
      <c r="T17" s="96"/>
    </row>
    <row r="18" spans="1:20" s="2" customFormat="1" ht="105" customHeight="1" x14ac:dyDescent="0.2">
      <c r="A18" s="37" t="s">
        <v>229</v>
      </c>
      <c r="B18" s="138">
        <v>16</v>
      </c>
      <c r="C18" s="175" t="s">
        <v>43</v>
      </c>
      <c r="D18" s="5" t="s">
        <v>16</v>
      </c>
      <c r="E18" s="46">
        <v>2</v>
      </c>
      <c r="F18" s="46">
        <v>10939.6</v>
      </c>
      <c r="G18" s="46">
        <f t="shared" si="0"/>
        <v>21879.200000000001</v>
      </c>
      <c r="H18" s="47">
        <v>2</v>
      </c>
      <c r="I18" s="48">
        <v>10939.6</v>
      </c>
      <c r="J18" s="47">
        <f t="shared" si="2"/>
        <v>12908.73</v>
      </c>
      <c r="K18" s="47">
        <f t="shared" si="3"/>
        <v>25817.46</v>
      </c>
      <c r="L18" s="47">
        <f t="shared" si="4"/>
        <v>2</v>
      </c>
      <c r="M18" s="49">
        <v>16617.099999999999</v>
      </c>
      <c r="N18" s="47">
        <f t="shared" si="1"/>
        <v>19608.18</v>
      </c>
      <c r="O18" s="47">
        <f>N18*H18</f>
        <v>39216.36</v>
      </c>
      <c r="P18" s="47">
        <f t="shared" si="6"/>
        <v>46275.3</v>
      </c>
      <c r="Q18" s="47">
        <f t="shared" si="7"/>
        <v>5677.5</v>
      </c>
      <c r="R18" s="47">
        <f t="shared" si="8"/>
        <v>6699.45</v>
      </c>
      <c r="S18" s="47">
        <f t="shared" si="9"/>
        <v>20457.84</v>
      </c>
      <c r="T18" s="96"/>
    </row>
    <row r="19" spans="1:20" s="2" customFormat="1" ht="105" customHeight="1" x14ac:dyDescent="0.2">
      <c r="A19" s="37" t="s">
        <v>229</v>
      </c>
      <c r="B19" s="138">
        <v>17</v>
      </c>
      <c r="C19" s="175" t="s">
        <v>44</v>
      </c>
      <c r="D19" s="5" t="s">
        <v>16</v>
      </c>
      <c r="E19" s="46">
        <v>2</v>
      </c>
      <c r="F19" s="46">
        <v>1597.79</v>
      </c>
      <c r="G19" s="46">
        <f t="shared" si="0"/>
        <v>3195.58</v>
      </c>
      <c r="H19" s="47">
        <v>2</v>
      </c>
      <c r="I19" s="48">
        <v>1597.79</v>
      </c>
      <c r="J19" s="47">
        <f t="shared" si="2"/>
        <v>1885.39</v>
      </c>
      <c r="K19" s="47">
        <f t="shared" si="3"/>
        <v>3770.78</v>
      </c>
      <c r="L19" s="47">
        <f t="shared" si="4"/>
        <v>2</v>
      </c>
      <c r="M19" s="49">
        <v>2360</v>
      </c>
      <c r="N19" s="47">
        <f t="shared" si="1"/>
        <v>2784.8</v>
      </c>
      <c r="O19" s="47">
        <f>N19*H19</f>
        <v>5569.6</v>
      </c>
      <c r="P19" s="47">
        <f t="shared" si="6"/>
        <v>6572.13</v>
      </c>
      <c r="Q19" s="47">
        <f t="shared" si="7"/>
        <v>762.21</v>
      </c>
      <c r="R19" s="47">
        <f t="shared" si="8"/>
        <v>899.41</v>
      </c>
      <c r="S19" s="47">
        <f t="shared" si="9"/>
        <v>2801.35</v>
      </c>
      <c r="T19" s="96"/>
    </row>
    <row r="20" spans="1:20" s="2" customFormat="1" ht="105" customHeight="1" x14ac:dyDescent="0.2">
      <c r="A20" s="37" t="s">
        <v>229</v>
      </c>
      <c r="B20" s="138">
        <v>18</v>
      </c>
      <c r="C20" s="175" t="s">
        <v>45</v>
      </c>
      <c r="D20" s="5" t="s">
        <v>31</v>
      </c>
      <c r="E20" s="46">
        <v>1</v>
      </c>
      <c r="F20" s="46">
        <v>1452.59</v>
      </c>
      <c r="G20" s="46">
        <f t="shared" si="0"/>
        <v>1452.59</v>
      </c>
      <c r="H20" s="47">
        <v>1</v>
      </c>
      <c r="I20" s="48">
        <v>1452.59</v>
      </c>
      <c r="J20" s="47">
        <f t="shared" si="2"/>
        <v>1714.06</v>
      </c>
      <c r="K20" s="47">
        <f t="shared" si="3"/>
        <v>1714.06</v>
      </c>
      <c r="L20" s="47">
        <f t="shared" si="4"/>
        <v>1</v>
      </c>
      <c r="M20" s="49">
        <f>O20/H20</f>
        <v>1897</v>
      </c>
      <c r="N20" s="47">
        <f t="shared" si="1"/>
        <v>2238.46</v>
      </c>
      <c r="O20" s="47">
        <v>1897</v>
      </c>
      <c r="P20" s="47">
        <f t="shared" si="6"/>
        <v>2238.46</v>
      </c>
      <c r="Q20" s="47">
        <f t="shared" si="7"/>
        <v>444.41</v>
      </c>
      <c r="R20" s="47">
        <f t="shared" si="8"/>
        <v>524.4</v>
      </c>
      <c r="S20" s="47">
        <f t="shared" si="9"/>
        <v>524.4</v>
      </c>
      <c r="T20" s="96"/>
    </row>
    <row r="21" spans="1:20" s="2" customFormat="1" ht="105" customHeight="1" x14ac:dyDescent="0.2">
      <c r="A21" s="37" t="s">
        <v>229</v>
      </c>
      <c r="B21" s="138">
        <v>19</v>
      </c>
      <c r="C21" s="175" t="s">
        <v>54</v>
      </c>
      <c r="D21" s="5" t="s">
        <v>16</v>
      </c>
      <c r="E21" s="46">
        <v>1</v>
      </c>
      <c r="F21" s="46">
        <f>10443/1.18*1.1</f>
        <v>9735</v>
      </c>
      <c r="G21" s="46">
        <f t="shared" si="0"/>
        <v>9735</v>
      </c>
      <c r="H21" s="47">
        <v>1</v>
      </c>
      <c r="I21" s="48">
        <v>9735</v>
      </c>
      <c r="J21" s="47">
        <f t="shared" si="2"/>
        <v>11487.3</v>
      </c>
      <c r="K21" s="47">
        <f t="shared" si="3"/>
        <v>11487.3</v>
      </c>
      <c r="L21" s="47">
        <f t="shared" si="4"/>
        <v>1</v>
      </c>
      <c r="M21" s="49">
        <f>O21/H21</f>
        <v>7812</v>
      </c>
      <c r="N21" s="47">
        <f t="shared" si="1"/>
        <v>9218.16</v>
      </c>
      <c r="O21" s="47">
        <v>7812</v>
      </c>
      <c r="P21" s="47">
        <f t="shared" si="6"/>
        <v>9218.16</v>
      </c>
      <c r="Q21" s="47">
        <f t="shared" si="7"/>
        <v>-1923</v>
      </c>
      <c r="R21" s="47">
        <f t="shared" si="8"/>
        <v>-2269.14</v>
      </c>
      <c r="S21" s="47">
        <f t="shared" si="9"/>
        <v>-2269.14</v>
      </c>
      <c r="T21" s="96"/>
    </row>
    <row r="22" spans="1:20" s="2" customFormat="1" ht="105" customHeight="1" x14ac:dyDescent="0.2">
      <c r="A22" s="37" t="s">
        <v>229</v>
      </c>
      <c r="B22" s="138">
        <v>20</v>
      </c>
      <c r="C22" s="175" t="s">
        <v>55</v>
      </c>
      <c r="D22" s="5" t="s">
        <v>16</v>
      </c>
      <c r="E22" s="46">
        <v>2</v>
      </c>
      <c r="F22" s="46">
        <f>6703/1.18*1.1</f>
        <v>6248.56</v>
      </c>
      <c r="G22" s="46">
        <f t="shared" si="0"/>
        <v>12497.12</v>
      </c>
      <c r="H22" s="47">
        <v>2</v>
      </c>
      <c r="I22" s="48">
        <v>6248.56</v>
      </c>
      <c r="J22" s="47">
        <f t="shared" si="2"/>
        <v>7373.3</v>
      </c>
      <c r="K22" s="47">
        <f t="shared" si="3"/>
        <v>14746.6</v>
      </c>
      <c r="L22" s="47">
        <f t="shared" si="4"/>
        <v>2</v>
      </c>
      <c r="M22" s="49">
        <f>O22/H22</f>
        <v>6042.5</v>
      </c>
      <c r="N22" s="47">
        <f t="shared" si="1"/>
        <v>7130.15</v>
      </c>
      <c r="O22" s="47">
        <v>12085</v>
      </c>
      <c r="P22" s="47">
        <f t="shared" si="6"/>
        <v>14260.3</v>
      </c>
      <c r="Q22" s="47">
        <f t="shared" si="7"/>
        <v>-206.06</v>
      </c>
      <c r="R22" s="47">
        <f t="shared" si="8"/>
        <v>-243.15</v>
      </c>
      <c r="S22" s="47">
        <f t="shared" si="9"/>
        <v>-486.3</v>
      </c>
      <c r="T22" s="96"/>
    </row>
    <row r="23" spans="1:20" s="2" customFormat="1" ht="105" customHeight="1" x14ac:dyDescent="0.2">
      <c r="A23" s="37" t="s">
        <v>229</v>
      </c>
      <c r="B23" s="138">
        <v>21</v>
      </c>
      <c r="C23" s="175" t="s">
        <v>23</v>
      </c>
      <c r="D23" s="5" t="s">
        <v>16</v>
      </c>
      <c r="E23" s="46">
        <v>0</v>
      </c>
      <c r="F23" s="46">
        <v>1122.45</v>
      </c>
      <c r="G23" s="46">
        <f t="shared" si="0"/>
        <v>0</v>
      </c>
      <c r="H23" s="47">
        <v>0</v>
      </c>
      <c r="I23" s="48">
        <v>1122.45</v>
      </c>
      <c r="J23" s="47">
        <f t="shared" si="2"/>
        <v>1324.49</v>
      </c>
      <c r="K23" s="47">
        <f t="shared" si="3"/>
        <v>0</v>
      </c>
      <c r="L23" s="47">
        <f t="shared" si="4"/>
        <v>0</v>
      </c>
      <c r="M23" s="49">
        <v>1570.17</v>
      </c>
      <c r="N23" s="47">
        <f t="shared" si="1"/>
        <v>1852.8</v>
      </c>
      <c r="O23" s="47">
        <f>N23*H23</f>
        <v>0</v>
      </c>
      <c r="P23" s="47">
        <f t="shared" si="6"/>
        <v>0</v>
      </c>
      <c r="Q23" s="47">
        <f t="shared" si="7"/>
        <v>447.72</v>
      </c>
      <c r="R23" s="47">
        <f t="shared" si="8"/>
        <v>528.30999999999995</v>
      </c>
      <c r="S23" s="47">
        <f t="shared" si="9"/>
        <v>0</v>
      </c>
      <c r="T23" s="96" t="s">
        <v>64</v>
      </c>
    </row>
    <row r="24" spans="1:20" s="2" customFormat="1" ht="105" customHeight="1" x14ac:dyDescent="0.2">
      <c r="A24" s="37" t="s">
        <v>229</v>
      </c>
      <c r="B24" s="138">
        <v>22</v>
      </c>
      <c r="C24" s="175" t="s">
        <v>47</v>
      </c>
      <c r="D24" s="5" t="s">
        <v>16</v>
      </c>
      <c r="E24" s="46">
        <v>2</v>
      </c>
      <c r="F24" s="46">
        <v>1371.88</v>
      </c>
      <c r="G24" s="46">
        <f t="shared" si="0"/>
        <v>2743.76</v>
      </c>
      <c r="H24" s="47">
        <v>2</v>
      </c>
      <c r="I24" s="48">
        <v>1371.88</v>
      </c>
      <c r="J24" s="47">
        <f t="shared" si="2"/>
        <v>1618.82</v>
      </c>
      <c r="K24" s="47">
        <f t="shared" si="3"/>
        <v>3237.64</v>
      </c>
      <c r="L24" s="47">
        <f t="shared" si="4"/>
        <v>2</v>
      </c>
      <c r="M24" s="49">
        <v>2280.1799999999998</v>
      </c>
      <c r="N24" s="47">
        <f t="shared" si="1"/>
        <v>2690.61</v>
      </c>
      <c r="O24" s="47">
        <f>N24*H24</f>
        <v>5381.22</v>
      </c>
      <c r="P24" s="47">
        <f t="shared" si="6"/>
        <v>6349.84</v>
      </c>
      <c r="Q24" s="47">
        <f t="shared" si="7"/>
        <v>908.3</v>
      </c>
      <c r="R24" s="47">
        <f t="shared" si="8"/>
        <v>1071.79</v>
      </c>
      <c r="S24" s="47">
        <f t="shared" si="9"/>
        <v>3112.2</v>
      </c>
      <c r="T24" s="96" t="s">
        <v>64</v>
      </c>
    </row>
    <row r="25" spans="1:20" s="2" customFormat="1" ht="105" customHeight="1" x14ac:dyDescent="0.2">
      <c r="A25" s="37" t="s">
        <v>229</v>
      </c>
      <c r="B25" s="138">
        <v>23</v>
      </c>
      <c r="C25" s="175" t="s">
        <v>48</v>
      </c>
      <c r="D25" s="5" t="s">
        <v>16</v>
      </c>
      <c r="E25" s="46">
        <v>2</v>
      </c>
      <c r="F25" s="46">
        <v>785.72</v>
      </c>
      <c r="G25" s="46">
        <f t="shared" si="0"/>
        <v>1571.44</v>
      </c>
      <c r="H25" s="47">
        <v>2</v>
      </c>
      <c r="I25" s="48">
        <v>785.72</v>
      </c>
      <c r="J25" s="47">
        <f t="shared" si="2"/>
        <v>927.15</v>
      </c>
      <c r="K25" s="47">
        <f t="shared" si="3"/>
        <v>1854.3</v>
      </c>
      <c r="L25" s="47">
        <f t="shared" si="4"/>
        <v>2</v>
      </c>
      <c r="M25" s="49">
        <v>998.91</v>
      </c>
      <c r="N25" s="47">
        <f t="shared" si="1"/>
        <v>1178.71</v>
      </c>
      <c r="O25" s="47">
        <f>N25*H25</f>
        <v>2357.42</v>
      </c>
      <c r="P25" s="47">
        <f t="shared" si="6"/>
        <v>2781.76</v>
      </c>
      <c r="Q25" s="47">
        <f t="shared" si="7"/>
        <v>213.19</v>
      </c>
      <c r="R25" s="47">
        <f t="shared" si="8"/>
        <v>251.56</v>
      </c>
      <c r="S25" s="47">
        <f t="shared" si="9"/>
        <v>927.46</v>
      </c>
      <c r="T25" s="96" t="s">
        <v>64</v>
      </c>
    </row>
    <row r="26" spans="1:20" s="2" customFormat="1" ht="105" customHeight="1" x14ac:dyDescent="0.2">
      <c r="A26" s="37" t="s">
        <v>229</v>
      </c>
      <c r="B26" s="138">
        <v>24</v>
      </c>
      <c r="C26" s="175" t="s">
        <v>37</v>
      </c>
      <c r="D26" s="5" t="s">
        <v>35</v>
      </c>
      <c r="E26" s="46">
        <v>3</v>
      </c>
      <c r="F26" s="46">
        <v>463.78</v>
      </c>
      <c r="G26" s="46">
        <f t="shared" si="0"/>
        <v>1391.34</v>
      </c>
      <c r="H26" s="47">
        <v>3</v>
      </c>
      <c r="I26" s="48">
        <v>463.78</v>
      </c>
      <c r="J26" s="47">
        <f t="shared" si="2"/>
        <v>547.26</v>
      </c>
      <c r="K26" s="47">
        <f t="shared" si="3"/>
        <v>1641.78</v>
      </c>
      <c r="L26" s="47">
        <f t="shared" si="4"/>
        <v>3</v>
      </c>
      <c r="M26" s="49">
        <f>O26/H26</f>
        <v>1131</v>
      </c>
      <c r="N26" s="47">
        <f t="shared" si="1"/>
        <v>1334.58</v>
      </c>
      <c r="O26" s="47">
        <v>3393</v>
      </c>
      <c r="P26" s="47">
        <f t="shared" si="6"/>
        <v>4003.74</v>
      </c>
      <c r="Q26" s="47">
        <f t="shared" si="7"/>
        <v>667.22</v>
      </c>
      <c r="R26" s="47">
        <f t="shared" si="8"/>
        <v>787.32</v>
      </c>
      <c r="S26" s="47">
        <f t="shared" si="9"/>
        <v>2361.96</v>
      </c>
      <c r="T26" s="96"/>
    </row>
    <row r="27" spans="1:20" s="2" customFormat="1" ht="105" customHeight="1" x14ac:dyDescent="0.2">
      <c r="A27" s="37" t="s">
        <v>229</v>
      </c>
      <c r="B27" s="138">
        <v>25</v>
      </c>
      <c r="C27" s="175" t="s">
        <v>46</v>
      </c>
      <c r="D27" s="5" t="s">
        <v>16</v>
      </c>
      <c r="E27" s="46">
        <v>3</v>
      </c>
      <c r="F27" s="46">
        <v>486.41</v>
      </c>
      <c r="G27" s="46">
        <f t="shared" si="0"/>
        <v>1459.23</v>
      </c>
      <c r="H27" s="47">
        <v>3</v>
      </c>
      <c r="I27" s="48">
        <v>486.41</v>
      </c>
      <c r="J27" s="47">
        <f t="shared" si="2"/>
        <v>573.96</v>
      </c>
      <c r="K27" s="47">
        <f t="shared" si="3"/>
        <v>1721.88</v>
      </c>
      <c r="L27" s="47">
        <f t="shared" si="4"/>
        <v>3</v>
      </c>
      <c r="M27" s="49">
        <v>283</v>
      </c>
      <c r="N27" s="47">
        <f t="shared" si="1"/>
        <v>333.94</v>
      </c>
      <c r="O27" s="47">
        <f>N27*H27</f>
        <v>1001.82</v>
      </c>
      <c r="P27" s="47">
        <f t="shared" si="6"/>
        <v>1182.1500000000001</v>
      </c>
      <c r="Q27" s="47">
        <f t="shared" si="7"/>
        <v>-203.41</v>
      </c>
      <c r="R27" s="47">
        <f t="shared" si="8"/>
        <v>-240.02</v>
      </c>
      <c r="S27" s="47">
        <f t="shared" si="9"/>
        <v>-539.73</v>
      </c>
      <c r="T27" s="96" t="s">
        <v>64</v>
      </c>
    </row>
    <row r="28" spans="1:20" s="2" customFormat="1" ht="105" customHeight="1" x14ac:dyDescent="0.2">
      <c r="A28" s="37" t="s">
        <v>229</v>
      </c>
      <c r="B28" s="138">
        <v>26</v>
      </c>
      <c r="C28" s="175" t="s">
        <v>50</v>
      </c>
      <c r="D28" s="5" t="s">
        <v>35</v>
      </c>
      <c r="E28" s="46">
        <v>1</v>
      </c>
      <c r="F28" s="46">
        <v>969.49</v>
      </c>
      <c r="G28" s="46">
        <f t="shared" si="0"/>
        <v>969.49</v>
      </c>
      <c r="H28" s="47">
        <v>1</v>
      </c>
      <c r="I28" s="48">
        <v>969.49</v>
      </c>
      <c r="J28" s="47">
        <f t="shared" si="2"/>
        <v>1144</v>
      </c>
      <c r="K28" s="47">
        <f t="shared" si="3"/>
        <v>1144</v>
      </c>
      <c r="L28" s="47">
        <f t="shared" si="4"/>
        <v>1</v>
      </c>
      <c r="M28" s="49">
        <f>O28/H28</f>
        <v>3395</v>
      </c>
      <c r="N28" s="47">
        <f t="shared" si="1"/>
        <v>4006.1</v>
      </c>
      <c r="O28" s="47">
        <v>3395</v>
      </c>
      <c r="P28" s="47">
        <f t="shared" si="6"/>
        <v>4006.1</v>
      </c>
      <c r="Q28" s="47">
        <f t="shared" si="7"/>
        <v>2425.5100000000002</v>
      </c>
      <c r="R28" s="47">
        <f t="shared" si="8"/>
        <v>2862.1</v>
      </c>
      <c r="S28" s="47">
        <f t="shared" si="9"/>
        <v>2862.1</v>
      </c>
      <c r="T28" s="96"/>
    </row>
    <row r="29" spans="1:20" s="2" customFormat="1" ht="105" customHeight="1" x14ac:dyDescent="0.2">
      <c r="A29" s="37" t="s">
        <v>229</v>
      </c>
      <c r="B29" s="138">
        <v>27</v>
      </c>
      <c r="C29" s="175" t="s">
        <v>51</v>
      </c>
      <c r="D29" s="5" t="s">
        <v>16</v>
      </c>
      <c r="E29" s="46">
        <v>1</v>
      </c>
      <c r="F29" s="46">
        <v>1712.16</v>
      </c>
      <c r="G29" s="46">
        <f t="shared" si="0"/>
        <v>1712.16</v>
      </c>
      <c r="H29" s="47">
        <v>1</v>
      </c>
      <c r="I29" s="48">
        <v>1712.16</v>
      </c>
      <c r="J29" s="47">
        <f t="shared" si="2"/>
        <v>2020.35</v>
      </c>
      <c r="K29" s="47">
        <f t="shared" si="3"/>
        <v>2020.35</v>
      </c>
      <c r="L29" s="47">
        <f t="shared" si="4"/>
        <v>1</v>
      </c>
      <c r="M29" s="49">
        <f>O29/H29</f>
        <v>327</v>
      </c>
      <c r="N29" s="47">
        <f t="shared" si="1"/>
        <v>385.86</v>
      </c>
      <c r="O29" s="47">
        <v>327</v>
      </c>
      <c r="P29" s="47">
        <f t="shared" si="6"/>
        <v>385.86</v>
      </c>
      <c r="Q29" s="47">
        <f t="shared" si="7"/>
        <v>-1385.16</v>
      </c>
      <c r="R29" s="47">
        <f t="shared" si="8"/>
        <v>-1634.49</v>
      </c>
      <c r="S29" s="47">
        <f t="shared" si="9"/>
        <v>-1634.49</v>
      </c>
      <c r="T29" s="96"/>
    </row>
    <row r="30" spans="1:20" s="2" customFormat="1" ht="105" customHeight="1" x14ac:dyDescent="0.2">
      <c r="A30" s="37" t="s">
        <v>229</v>
      </c>
      <c r="B30" s="138">
        <v>28</v>
      </c>
      <c r="C30" s="175" t="s">
        <v>32</v>
      </c>
      <c r="D30" s="5" t="s">
        <v>33</v>
      </c>
      <c r="E30" s="46">
        <v>0</v>
      </c>
      <c r="F30" s="46">
        <v>4426</v>
      </c>
      <c r="G30" s="46">
        <f t="shared" si="0"/>
        <v>0</v>
      </c>
      <c r="H30" s="47">
        <v>0</v>
      </c>
      <c r="I30" s="48">
        <f>4426/10</f>
        <v>442.6</v>
      </c>
      <c r="J30" s="47">
        <f t="shared" si="2"/>
        <v>522.27</v>
      </c>
      <c r="K30" s="47">
        <f t="shared" si="3"/>
        <v>0</v>
      </c>
      <c r="L30" s="47">
        <f t="shared" si="4"/>
        <v>0</v>
      </c>
      <c r="M30" s="49">
        <v>0</v>
      </c>
      <c r="N30" s="47">
        <f t="shared" si="1"/>
        <v>0</v>
      </c>
      <c r="O30" s="47">
        <f t="shared" ref="O30:O34" si="10">N30*H30</f>
        <v>0</v>
      </c>
      <c r="P30" s="47">
        <f t="shared" si="6"/>
        <v>0</v>
      </c>
      <c r="Q30" s="47">
        <f t="shared" si="7"/>
        <v>-442.6</v>
      </c>
      <c r="R30" s="47">
        <f t="shared" si="8"/>
        <v>-522.27</v>
      </c>
      <c r="S30" s="47">
        <f t="shared" si="9"/>
        <v>0</v>
      </c>
      <c r="T30" s="96"/>
    </row>
    <row r="31" spans="1:20" s="2" customFormat="1" ht="105" customHeight="1" x14ac:dyDescent="0.2">
      <c r="A31" s="37" t="s">
        <v>229</v>
      </c>
      <c r="B31" s="138">
        <v>29</v>
      </c>
      <c r="C31" s="175" t="s">
        <v>25</v>
      </c>
      <c r="D31" s="5" t="s">
        <v>16</v>
      </c>
      <c r="E31" s="46">
        <v>1</v>
      </c>
      <c r="F31" s="46">
        <v>1339.41</v>
      </c>
      <c r="G31" s="46">
        <f t="shared" si="0"/>
        <v>1339.41</v>
      </c>
      <c r="H31" s="47">
        <v>1</v>
      </c>
      <c r="I31" s="48">
        <v>1339.41</v>
      </c>
      <c r="J31" s="47">
        <f t="shared" si="2"/>
        <v>1580.5</v>
      </c>
      <c r="K31" s="47">
        <f t="shared" si="3"/>
        <v>1580.5</v>
      </c>
      <c r="L31" s="47">
        <f t="shared" si="4"/>
        <v>1</v>
      </c>
      <c r="M31" s="49">
        <v>335</v>
      </c>
      <c r="N31" s="47">
        <f t="shared" si="1"/>
        <v>395.3</v>
      </c>
      <c r="O31" s="47">
        <f t="shared" si="10"/>
        <v>395.3</v>
      </c>
      <c r="P31" s="47">
        <f t="shared" si="6"/>
        <v>466.45</v>
      </c>
      <c r="Q31" s="47">
        <f t="shared" si="7"/>
        <v>-1004.41</v>
      </c>
      <c r="R31" s="47">
        <f t="shared" si="8"/>
        <v>-1185.2</v>
      </c>
      <c r="S31" s="47">
        <f t="shared" si="9"/>
        <v>-1114.05</v>
      </c>
      <c r="T31" s="96" t="s">
        <v>64</v>
      </c>
    </row>
    <row r="32" spans="1:20" s="2" customFormat="1" ht="105" customHeight="1" x14ac:dyDescent="0.2">
      <c r="A32" s="37" t="s">
        <v>229</v>
      </c>
      <c r="B32" s="138">
        <v>30</v>
      </c>
      <c r="C32" s="175" t="s">
        <v>52</v>
      </c>
      <c r="D32" s="5" t="s">
        <v>16</v>
      </c>
      <c r="E32" s="46">
        <v>1</v>
      </c>
      <c r="F32" s="46">
        <v>1687.66</v>
      </c>
      <c r="G32" s="46">
        <f t="shared" si="0"/>
        <v>1687.66</v>
      </c>
      <c r="H32" s="47">
        <v>1</v>
      </c>
      <c r="I32" s="48">
        <v>1687.66</v>
      </c>
      <c r="J32" s="47">
        <f t="shared" si="2"/>
        <v>1991.44</v>
      </c>
      <c r="K32" s="47">
        <f t="shared" si="3"/>
        <v>1991.44</v>
      </c>
      <c r="L32" s="47">
        <f t="shared" si="4"/>
        <v>1</v>
      </c>
      <c r="M32" s="49">
        <v>360</v>
      </c>
      <c r="N32" s="47">
        <f t="shared" si="1"/>
        <v>424.8</v>
      </c>
      <c r="O32" s="47">
        <f t="shared" si="10"/>
        <v>424.8</v>
      </c>
      <c r="P32" s="47">
        <f t="shared" si="6"/>
        <v>501.26</v>
      </c>
      <c r="Q32" s="47">
        <f t="shared" si="7"/>
        <v>-1327.66</v>
      </c>
      <c r="R32" s="47">
        <f t="shared" si="8"/>
        <v>-1566.64</v>
      </c>
      <c r="S32" s="47">
        <f t="shared" si="9"/>
        <v>-1490.18</v>
      </c>
      <c r="T32" s="96" t="s">
        <v>64</v>
      </c>
    </row>
    <row r="33" spans="1:20" s="2" customFormat="1" ht="105" customHeight="1" x14ac:dyDescent="0.2">
      <c r="A33" s="37" t="s">
        <v>229</v>
      </c>
      <c r="B33" s="138">
        <v>31</v>
      </c>
      <c r="C33" s="175" t="s">
        <v>53</v>
      </c>
      <c r="D33" s="5" t="s">
        <v>16</v>
      </c>
      <c r="E33" s="46">
        <v>9</v>
      </c>
      <c r="F33" s="46">
        <f>1437/1.18*1.1</f>
        <v>1339.58</v>
      </c>
      <c r="G33" s="46">
        <f t="shared" si="0"/>
        <v>12056.22</v>
      </c>
      <c r="H33" s="47">
        <v>9</v>
      </c>
      <c r="I33" s="48">
        <v>1339.58</v>
      </c>
      <c r="J33" s="47">
        <f t="shared" si="2"/>
        <v>1580.7</v>
      </c>
      <c r="K33" s="47">
        <f t="shared" si="3"/>
        <v>14226.3</v>
      </c>
      <c r="L33" s="47">
        <f t="shared" si="4"/>
        <v>9</v>
      </c>
      <c r="M33" s="49">
        <v>750</v>
      </c>
      <c r="N33" s="47">
        <f t="shared" si="1"/>
        <v>885</v>
      </c>
      <c r="O33" s="47">
        <f t="shared" si="10"/>
        <v>7965</v>
      </c>
      <c r="P33" s="47">
        <f t="shared" si="6"/>
        <v>9398.7000000000007</v>
      </c>
      <c r="Q33" s="47">
        <f t="shared" si="7"/>
        <v>-589.58000000000004</v>
      </c>
      <c r="R33" s="47">
        <f t="shared" si="8"/>
        <v>-695.7</v>
      </c>
      <c r="S33" s="47">
        <f t="shared" si="9"/>
        <v>-4827.6000000000004</v>
      </c>
      <c r="T33" s="96" t="s">
        <v>64</v>
      </c>
    </row>
    <row r="34" spans="1:20" s="2" customFormat="1" ht="105" customHeight="1" x14ac:dyDescent="0.2">
      <c r="A34" s="37" t="s">
        <v>229</v>
      </c>
      <c r="B34" s="138">
        <v>32</v>
      </c>
      <c r="C34" s="175" t="s">
        <v>24</v>
      </c>
      <c r="D34" s="5" t="s">
        <v>16</v>
      </c>
      <c r="E34" s="46">
        <v>0</v>
      </c>
      <c r="F34" s="46">
        <v>282.73</v>
      </c>
      <c r="G34" s="46">
        <f t="shared" si="0"/>
        <v>0</v>
      </c>
      <c r="H34" s="47">
        <v>0</v>
      </c>
      <c r="I34" s="48">
        <v>282.73</v>
      </c>
      <c r="J34" s="47">
        <f t="shared" si="2"/>
        <v>333.62</v>
      </c>
      <c r="K34" s="47">
        <f t="shared" si="3"/>
        <v>0</v>
      </c>
      <c r="L34" s="47">
        <f t="shared" si="4"/>
        <v>0</v>
      </c>
      <c r="M34" s="49"/>
      <c r="N34" s="47">
        <f t="shared" si="1"/>
        <v>0</v>
      </c>
      <c r="O34" s="47">
        <f t="shared" si="10"/>
        <v>0</v>
      </c>
      <c r="P34" s="47">
        <f t="shared" si="6"/>
        <v>0</v>
      </c>
      <c r="Q34" s="47">
        <f t="shared" si="7"/>
        <v>-282.73</v>
      </c>
      <c r="R34" s="47">
        <f t="shared" si="8"/>
        <v>-333.62</v>
      </c>
      <c r="S34" s="47">
        <f t="shared" si="9"/>
        <v>0</v>
      </c>
      <c r="T34" s="96" t="s">
        <v>64</v>
      </c>
    </row>
    <row r="35" spans="1:20" s="2" customFormat="1" ht="105" customHeight="1" x14ac:dyDescent="0.2">
      <c r="A35" s="37" t="s">
        <v>229</v>
      </c>
      <c r="B35" s="138">
        <v>33</v>
      </c>
      <c r="C35" s="175" t="s">
        <v>49</v>
      </c>
      <c r="D35" s="5" t="s">
        <v>16</v>
      </c>
      <c r="E35" s="46">
        <v>3</v>
      </c>
      <c r="F35" s="46">
        <v>622.01</v>
      </c>
      <c r="G35" s="46">
        <f t="shared" si="0"/>
        <v>1866.03</v>
      </c>
      <c r="H35" s="47">
        <v>3</v>
      </c>
      <c r="I35" s="48">
        <v>622.01</v>
      </c>
      <c r="J35" s="47">
        <f t="shared" si="2"/>
        <v>733.97</v>
      </c>
      <c r="K35" s="47">
        <f t="shared" si="3"/>
        <v>2201.91</v>
      </c>
      <c r="L35" s="47">
        <f t="shared" si="4"/>
        <v>3</v>
      </c>
      <c r="M35" s="49">
        <f t="shared" ref="M35:M44" si="11">O35/H35</f>
        <v>1974.58</v>
      </c>
      <c r="N35" s="47">
        <f>M35*1.18</f>
        <v>2330</v>
      </c>
      <c r="O35" s="47">
        <v>5923.74</v>
      </c>
      <c r="P35" s="47">
        <v>6990.01</v>
      </c>
      <c r="Q35" s="47">
        <f t="shared" si="7"/>
        <v>1352.57</v>
      </c>
      <c r="R35" s="47">
        <f t="shared" si="8"/>
        <v>1596.03</v>
      </c>
      <c r="S35" s="47">
        <f t="shared" si="9"/>
        <v>4788.1000000000004</v>
      </c>
      <c r="T35" s="96" t="s">
        <v>64</v>
      </c>
    </row>
    <row r="36" spans="1:20" s="2" customFormat="1" ht="105" customHeight="1" x14ac:dyDescent="0.2">
      <c r="A36" s="37" t="s">
        <v>229</v>
      </c>
      <c r="B36" s="138">
        <v>34</v>
      </c>
      <c r="C36" s="175" t="s">
        <v>26</v>
      </c>
      <c r="D36" s="5" t="s">
        <v>16</v>
      </c>
      <c r="E36" s="46">
        <v>1</v>
      </c>
      <c r="F36" s="46">
        <v>3220</v>
      </c>
      <c r="G36" s="46">
        <f t="shared" si="0"/>
        <v>3220</v>
      </c>
      <c r="H36" s="47">
        <v>1</v>
      </c>
      <c r="I36" s="48">
        <v>3220</v>
      </c>
      <c r="J36" s="47">
        <f t="shared" si="2"/>
        <v>3799.6</v>
      </c>
      <c r="K36" s="47">
        <f t="shared" si="3"/>
        <v>3799.6</v>
      </c>
      <c r="L36" s="47">
        <f t="shared" si="4"/>
        <v>1</v>
      </c>
      <c r="M36" s="49">
        <f t="shared" si="11"/>
        <v>9323</v>
      </c>
      <c r="N36" s="47">
        <f t="shared" si="1"/>
        <v>11001.14</v>
      </c>
      <c r="O36" s="47">
        <v>9323</v>
      </c>
      <c r="P36" s="47">
        <f t="shared" si="6"/>
        <v>11001.14</v>
      </c>
      <c r="Q36" s="47">
        <f t="shared" si="7"/>
        <v>6103</v>
      </c>
      <c r="R36" s="47">
        <f t="shared" si="8"/>
        <v>7201.54</v>
      </c>
      <c r="S36" s="47">
        <f t="shared" si="9"/>
        <v>7201.54</v>
      </c>
      <c r="T36" s="96" t="s">
        <v>64</v>
      </c>
    </row>
    <row r="37" spans="1:20" s="2" customFormat="1" ht="105" customHeight="1" x14ac:dyDescent="0.2">
      <c r="A37" s="37" t="s">
        <v>229</v>
      </c>
      <c r="B37" s="138">
        <v>35</v>
      </c>
      <c r="C37" s="175" t="s">
        <v>39</v>
      </c>
      <c r="D37" s="5" t="s">
        <v>16</v>
      </c>
      <c r="E37" s="46">
        <v>1</v>
      </c>
      <c r="F37" s="46">
        <v>16520</v>
      </c>
      <c r="G37" s="46">
        <f t="shared" si="0"/>
        <v>16520</v>
      </c>
      <c r="H37" s="47">
        <v>1</v>
      </c>
      <c r="I37" s="48">
        <v>16520</v>
      </c>
      <c r="J37" s="47">
        <f t="shared" si="2"/>
        <v>19493.599999999999</v>
      </c>
      <c r="K37" s="47">
        <f t="shared" si="3"/>
        <v>19493.599999999999</v>
      </c>
      <c r="L37" s="47">
        <f t="shared" si="4"/>
        <v>1</v>
      </c>
      <c r="M37" s="49">
        <f t="shared" si="11"/>
        <v>10335</v>
      </c>
      <c r="N37" s="47">
        <f t="shared" si="1"/>
        <v>12195.3</v>
      </c>
      <c r="O37" s="47">
        <v>10335</v>
      </c>
      <c r="P37" s="47">
        <f t="shared" si="6"/>
        <v>12195.3</v>
      </c>
      <c r="Q37" s="47">
        <f t="shared" si="7"/>
        <v>-6185</v>
      </c>
      <c r="R37" s="47">
        <f t="shared" si="8"/>
        <v>-7298.3</v>
      </c>
      <c r="S37" s="47">
        <f t="shared" si="9"/>
        <v>-7298.3</v>
      </c>
      <c r="T37" s="96"/>
    </row>
    <row r="38" spans="1:20" s="2" customFormat="1" ht="105" customHeight="1" x14ac:dyDescent="0.2">
      <c r="A38" s="37" t="s">
        <v>229</v>
      </c>
      <c r="B38" s="138">
        <v>36</v>
      </c>
      <c r="C38" s="175" t="s">
        <v>7</v>
      </c>
      <c r="D38" s="5" t="s">
        <v>2</v>
      </c>
      <c r="E38" s="46">
        <v>202.5</v>
      </c>
      <c r="F38" s="46">
        <v>228.81</v>
      </c>
      <c r="G38" s="46">
        <f t="shared" si="0"/>
        <v>46334.03</v>
      </c>
      <c r="H38" s="47">
        <v>202.5</v>
      </c>
      <c r="I38" s="48">
        <v>228.81</v>
      </c>
      <c r="J38" s="47">
        <f t="shared" si="2"/>
        <v>270</v>
      </c>
      <c r="K38" s="47">
        <f t="shared" si="3"/>
        <v>54675</v>
      </c>
      <c r="L38" s="47">
        <f t="shared" si="4"/>
        <v>202.5</v>
      </c>
      <c r="M38" s="49">
        <f t="shared" si="11"/>
        <v>9.69</v>
      </c>
      <c r="N38" s="47">
        <f t="shared" si="1"/>
        <v>11.43</v>
      </c>
      <c r="O38" s="47">
        <v>1963</v>
      </c>
      <c r="P38" s="47">
        <f t="shared" si="6"/>
        <v>2316.34</v>
      </c>
      <c r="Q38" s="47">
        <f t="shared" si="7"/>
        <v>-219.12</v>
      </c>
      <c r="R38" s="47">
        <f t="shared" si="8"/>
        <v>-258.57</v>
      </c>
      <c r="S38" s="47">
        <f t="shared" si="9"/>
        <v>-52358.66</v>
      </c>
      <c r="T38" s="96"/>
    </row>
    <row r="39" spans="1:20" s="2" customFormat="1" ht="105" customHeight="1" x14ac:dyDescent="0.2">
      <c r="A39" s="37" t="s">
        <v>229</v>
      </c>
      <c r="B39" s="138">
        <v>37</v>
      </c>
      <c r="C39" s="175" t="s">
        <v>20</v>
      </c>
      <c r="D39" s="5" t="s">
        <v>12</v>
      </c>
      <c r="E39" s="46">
        <v>3</v>
      </c>
      <c r="F39" s="46">
        <v>197409.48</v>
      </c>
      <c r="G39" s="46">
        <f t="shared" si="0"/>
        <v>592228.43999999994</v>
      </c>
      <c r="H39" s="47">
        <v>3</v>
      </c>
      <c r="I39" s="48">
        <v>197409.48</v>
      </c>
      <c r="J39" s="47">
        <f t="shared" si="2"/>
        <v>232943.19</v>
      </c>
      <c r="K39" s="47">
        <f t="shared" si="3"/>
        <v>698829.57</v>
      </c>
      <c r="L39" s="47">
        <f t="shared" si="4"/>
        <v>3</v>
      </c>
      <c r="M39" s="49">
        <f t="shared" si="11"/>
        <v>63768</v>
      </c>
      <c r="N39" s="47">
        <f t="shared" si="1"/>
        <v>75246.240000000005</v>
      </c>
      <c r="O39" s="47">
        <v>191304</v>
      </c>
      <c r="P39" s="47">
        <f t="shared" si="6"/>
        <v>225738.72</v>
      </c>
      <c r="Q39" s="47">
        <f t="shared" si="7"/>
        <v>-133641.48000000001</v>
      </c>
      <c r="R39" s="47">
        <f t="shared" si="8"/>
        <v>-157696.95000000001</v>
      </c>
      <c r="S39" s="47">
        <f t="shared" si="9"/>
        <v>-473090.85</v>
      </c>
      <c r="T39" s="96" t="s">
        <v>77</v>
      </c>
    </row>
    <row r="40" spans="1:20" s="2" customFormat="1" ht="105" customHeight="1" x14ac:dyDescent="0.2">
      <c r="A40" s="37" t="s">
        <v>229</v>
      </c>
      <c r="B40" s="138">
        <v>38</v>
      </c>
      <c r="C40" s="175" t="s">
        <v>56</v>
      </c>
      <c r="D40" s="5" t="s">
        <v>2</v>
      </c>
      <c r="E40" s="46">
        <v>4.6399999999999997</v>
      </c>
      <c r="F40" s="46">
        <v>1433.71</v>
      </c>
      <c r="G40" s="46">
        <f t="shared" si="0"/>
        <v>6652.41</v>
      </c>
      <c r="H40" s="47">
        <v>4.6399999999999997</v>
      </c>
      <c r="I40" s="48">
        <v>1433.71</v>
      </c>
      <c r="J40" s="47">
        <f t="shared" si="2"/>
        <v>1691.78</v>
      </c>
      <c r="K40" s="47">
        <f t="shared" si="3"/>
        <v>7849.86</v>
      </c>
      <c r="L40" s="47">
        <f t="shared" si="4"/>
        <v>4.6399999999999997</v>
      </c>
      <c r="M40" s="49">
        <f t="shared" si="11"/>
        <v>1597.2</v>
      </c>
      <c r="N40" s="47">
        <f t="shared" si="1"/>
        <v>1884.7</v>
      </c>
      <c r="O40" s="47">
        <v>7411</v>
      </c>
      <c r="P40" s="47">
        <f t="shared" si="6"/>
        <v>8744.98</v>
      </c>
      <c r="Q40" s="47">
        <f t="shared" si="7"/>
        <v>163.49</v>
      </c>
      <c r="R40" s="47">
        <f t="shared" si="8"/>
        <v>192.92</v>
      </c>
      <c r="S40" s="47">
        <f t="shared" si="9"/>
        <v>895.12</v>
      </c>
      <c r="T40" s="96"/>
    </row>
    <row r="41" spans="1:20" s="2" customFormat="1" ht="105" customHeight="1" x14ac:dyDescent="0.2">
      <c r="A41" s="37" t="s">
        <v>229</v>
      </c>
      <c r="B41" s="138">
        <v>39</v>
      </c>
      <c r="C41" s="175" t="s">
        <v>57</v>
      </c>
      <c r="D41" s="5" t="s">
        <v>2</v>
      </c>
      <c r="E41" s="46">
        <v>9.94</v>
      </c>
      <c r="F41" s="46">
        <v>150.08000000000001</v>
      </c>
      <c r="G41" s="46">
        <f t="shared" si="0"/>
        <v>1491.8</v>
      </c>
      <c r="H41" s="47">
        <v>9.94</v>
      </c>
      <c r="I41" s="48">
        <v>150.08000000000001</v>
      </c>
      <c r="J41" s="47">
        <f t="shared" si="2"/>
        <v>177.09</v>
      </c>
      <c r="K41" s="47">
        <f t="shared" si="3"/>
        <v>1760.27</v>
      </c>
      <c r="L41" s="47">
        <f t="shared" si="4"/>
        <v>9.94</v>
      </c>
      <c r="M41" s="49">
        <f t="shared" si="11"/>
        <v>148.88999999999999</v>
      </c>
      <c r="N41" s="47">
        <f t="shared" si="1"/>
        <v>175.69</v>
      </c>
      <c r="O41" s="47">
        <v>1480</v>
      </c>
      <c r="P41" s="47">
        <f t="shared" si="6"/>
        <v>1746.4</v>
      </c>
      <c r="Q41" s="47">
        <f t="shared" si="7"/>
        <v>-1.19</v>
      </c>
      <c r="R41" s="47">
        <f t="shared" si="8"/>
        <v>-1.4</v>
      </c>
      <c r="S41" s="47">
        <f t="shared" si="9"/>
        <v>-13.87</v>
      </c>
      <c r="T41" s="96"/>
    </row>
    <row r="42" spans="1:20" s="2" customFormat="1" ht="105" customHeight="1" x14ac:dyDescent="0.2">
      <c r="A42" s="37" t="s">
        <v>229</v>
      </c>
      <c r="B42" s="138">
        <v>40</v>
      </c>
      <c r="C42" s="175" t="s">
        <v>58</v>
      </c>
      <c r="D42" s="5" t="s">
        <v>2</v>
      </c>
      <c r="E42" s="46">
        <v>9.94</v>
      </c>
      <c r="F42" s="46">
        <v>2034.27</v>
      </c>
      <c r="G42" s="46">
        <f t="shared" si="0"/>
        <v>20220.64</v>
      </c>
      <c r="H42" s="47">
        <v>9.94</v>
      </c>
      <c r="I42" s="48">
        <v>2034.27</v>
      </c>
      <c r="J42" s="47">
        <f t="shared" si="2"/>
        <v>2400.44</v>
      </c>
      <c r="K42" s="47">
        <f t="shared" si="3"/>
        <v>23860.37</v>
      </c>
      <c r="L42" s="47">
        <f t="shared" si="4"/>
        <v>9.94</v>
      </c>
      <c r="M42" s="49">
        <f t="shared" si="11"/>
        <v>2740.85</v>
      </c>
      <c r="N42" s="47">
        <f t="shared" si="1"/>
        <v>3234.2</v>
      </c>
      <c r="O42" s="47">
        <v>27244</v>
      </c>
      <c r="P42" s="47">
        <f t="shared" si="6"/>
        <v>32147.919999999998</v>
      </c>
      <c r="Q42" s="47">
        <f t="shared" si="7"/>
        <v>706.58</v>
      </c>
      <c r="R42" s="47">
        <f t="shared" si="8"/>
        <v>833.76</v>
      </c>
      <c r="S42" s="47">
        <f t="shared" si="9"/>
        <v>8287.5499999999993</v>
      </c>
      <c r="T42" s="96"/>
    </row>
    <row r="43" spans="1:20" s="2" customFormat="1" ht="105" customHeight="1" x14ac:dyDescent="0.2">
      <c r="A43" s="37" t="s">
        <v>229</v>
      </c>
      <c r="B43" s="138">
        <v>41</v>
      </c>
      <c r="C43" s="175" t="s">
        <v>59</v>
      </c>
      <c r="D43" s="5" t="s">
        <v>11</v>
      </c>
      <c r="E43" s="46">
        <v>33.14</v>
      </c>
      <c r="F43" s="46">
        <v>1034.3599999999999</v>
      </c>
      <c r="G43" s="46">
        <f t="shared" si="0"/>
        <v>34278.69</v>
      </c>
      <c r="H43" s="47">
        <v>33.14</v>
      </c>
      <c r="I43" s="48">
        <v>1034.3599999999999</v>
      </c>
      <c r="J43" s="47">
        <f t="shared" si="2"/>
        <v>1220.54</v>
      </c>
      <c r="K43" s="47">
        <f t="shared" si="3"/>
        <v>40448.699999999997</v>
      </c>
      <c r="L43" s="47">
        <f t="shared" si="4"/>
        <v>33.14</v>
      </c>
      <c r="M43" s="49">
        <f t="shared" si="11"/>
        <v>603.29</v>
      </c>
      <c r="N43" s="47">
        <f t="shared" si="1"/>
        <v>711.88</v>
      </c>
      <c r="O43" s="47">
        <v>19993</v>
      </c>
      <c r="P43" s="47">
        <f t="shared" si="6"/>
        <v>23591.74</v>
      </c>
      <c r="Q43" s="47">
        <f t="shared" si="7"/>
        <v>-431.07</v>
      </c>
      <c r="R43" s="47">
        <f t="shared" si="8"/>
        <v>-508.66</v>
      </c>
      <c r="S43" s="47">
        <f t="shared" si="9"/>
        <v>-16856.96</v>
      </c>
      <c r="T43" s="96"/>
    </row>
    <row r="44" spans="1:20" s="2" customFormat="1" ht="105" customHeight="1" x14ac:dyDescent="0.2">
      <c r="A44" s="37" t="s">
        <v>229</v>
      </c>
      <c r="B44" s="138">
        <v>42</v>
      </c>
      <c r="C44" s="175" t="s">
        <v>60</v>
      </c>
      <c r="D44" s="5" t="s">
        <v>11</v>
      </c>
      <c r="E44" s="46">
        <v>33.14</v>
      </c>
      <c r="F44" s="46">
        <v>791.56</v>
      </c>
      <c r="G44" s="46">
        <f t="shared" si="0"/>
        <v>26232.3</v>
      </c>
      <c r="H44" s="47">
        <v>33.14</v>
      </c>
      <c r="I44" s="48">
        <v>791.56</v>
      </c>
      <c r="J44" s="47">
        <f t="shared" si="2"/>
        <v>934.04</v>
      </c>
      <c r="K44" s="47">
        <f t="shared" si="3"/>
        <v>30954.09</v>
      </c>
      <c r="L44" s="47">
        <f t="shared" si="4"/>
        <v>33.14</v>
      </c>
      <c r="M44" s="49">
        <f t="shared" si="11"/>
        <v>136.54</v>
      </c>
      <c r="N44" s="47">
        <f t="shared" si="1"/>
        <v>161.12</v>
      </c>
      <c r="O44" s="47">
        <v>4525</v>
      </c>
      <c r="P44" s="47">
        <f t="shared" si="6"/>
        <v>5339.5</v>
      </c>
      <c r="Q44" s="47">
        <f t="shared" si="7"/>
        <v>-655.02</v>
      </c>
      <c r="R44" s="47">
        <f t="shared" si="8"/>
        <v>-772.92</v>
      </c>
      <c r="S44" s="47">
        <f t="shared" si="9"/>
        <v>-25614.59</v>
      </c>
      <c r="T44" s="96"/>
    </row>
    <row r="45" spans="1:20" ht="105" customHeight="1" x14ac:dyDescent="0.25">
      <c r="A45" s="37" t="s">
        <v>229</v>
      </c>
      <c r="B45" s="138">
        <v>43</v>
      </c>
      <c r="C45" s="175" t="s">
        <v>14</v>
      </c>
      <c r="D45" s="5" t="s">
        <v>11</v>
      </c>
      <c r="E45" s="46">
        <v>875</v>
      </c>
      <c r="F45" s="46">
        <v>303.39999999999998</v>
      </c>
      <c r="G45" s="46">
        <f t="shared" si="0"/>
        <v>265475</v>
      </c>
      <c r="H45" s="50">
        <v>875</v>
      </c>
      <c r="I45" s="51">
        <v>303.39999999999998</v>
      </c>
      <c r="J45" s="47">
        <f t="shared" si="2"/>
        <v>358.01</v>
      </c>
      <c r="K45" s="47">
        <f t="shared" si="3"/>
        <v>313258.75</v>
      </c>
      <c r="L45" s="47">
        <f t="shared" si="4"/>
        <v>875</v>
      </c>
      <c r="M45" s="49">
        <v>0</v>
      </c>
      <c r="N45" s="47">
        <f t="shared" si="1"/>
        <v>0</v>
      </c>
      <c r="O45" s="47">
        <f>N45*H45</f>
        <v>0</v>
      </c>
      <c r="P45" s="47">
        <f t="shared" si="6"/>
        <v>0</v>
      </c>
      <c r="Q45" s="47">
        <f t="shared" si="7"/>
        <v>-303.39999999999998</v>
      </c>
      <c r="R45" s="47">
        <f t="shared" si="8"/>
        <v>-358.01</v>
      </c>
      <c r="S45" s="47">
        <f t="shared" si="9"/>
        <v>-313258.75</v>
      </c>
      <c r="T45" s="97" t="s">
        <v>63</v>
      </c>
    </row>
    <row r="46" spans="1:20" ht="105" customHeight="1" x14ac:dyDescent="0.25">
      <c r="A46" s="37" t="s">
        <v>229</v>
      </c>
      <c r="B46" s="138">
        <v>44</v>
      </c>
      <c r="C46" s="176"/>
      <c r="D46" s="8" t="s">
        <v>4</v>
      </c>
      <c r="E46" s="46"/>
      <c r="F46" s="46"/>
      <c r="G46" s="52">
        <f>SUM(G3:G45)</f>
        <v>3774583.77</v>
      </c>
      <c r="H46" s="50"/>
      <c r="I46" s="51"/>
      <c r="J46" s="50"/>
      <c r="K46" s="52">
        <f>SUM(K3:K45)</f>
        <v>4454007.8099999996</v>
      </c>
      <c r="L46" s="47">
        <f t="shared" si="4"/>
        <v>0</v>
      </c>
      <c r="M46" s="146"/>
      <c r="N46" s="47">
        <f t="shared" si="1"/>
        <v>0</v>
      </c>
      <c r="O46" s="52">
        <f>SUM(O3:O45)</f>
        <v>2710027.86</v>
      </c>
      <c r="P46" s="52">
        <f>SUM(P3:P45)</f>
        <v>3197832.87</v>
      </c>
      <c r="Q46" s="50"/>
      <c r="R46" s="50"/>
      <c r="S46" s="52">
        <f>SUM(S3:S45)</f>
        <v>-1256174.94</v>
      </c>
      <c r="T46" s="98"/>
    </row>
    <row r="47" spans="1:20" ht="105" customHeight="1" x14ac:dyDescent="0.25">
      <c r="A47" s="37" t="s">
        <v>229</v>
      </c>
      <c r="B47" s="138">
        <v>45</v>
      </c>
      <c r="C47" s="176"/>
      <c r="D47" s="8" t="s">
        <v>9</v>
      </c>
      <c r="E47" s="46"/>
      <c r="F47" s="46"/>
      <c r="G47" s="52">
        <f>G48-G46</f>
        <v>679425.08</v>
      </c>
      <c r="H47" s="50"/>
      <c r="I47" s="51"/>
      <c r="J47" s="50"/>
      <c r="K47" s="52"/>
      <c r="L47" s="47">
        <f t="shared" si="4"/>
        <v>0</v>
      </c>
      <c r="M47" s="146"/>
      <c r="N47" s="50"/>
      <c r="O47" s="28" t="s">
        <v>79</v>
      </c>
      <c r="P47" s="52">
        <f>P46*18/118</f>
        <v>487805.01</v>
      </c>
      <c r="Q47" s="50"/>
      <c r="R47" s="53" t="s">
        <v>79</v>
      </c>
      <c r="S47" s="52">
        <f>S46*18/118</f>
        <v>-191619.91</v>
      </c>
      <c r="T47" s="98"/>
    </row>
    <row r="48" spans="1:20" ht="105.75" customHeight="1" thickBot="1" x14ac:dyDescent="0.3">
      <c r="A48" s="37" t="s">
        <v>229</v>
      </c>
      <c r="B48" s="139">
        <v>46</v>
      </c>
      <c r="C48" s="177"/>
      <c r="D48" s="105" t="s">
        <v>5</v>
      </c>
      <c r="E48" s="106"/>
      <c r="F48" s="106"/>
      <c r="G48" s="107">
        <f>G46*1.18</f>
        <v>4454008.8499999996</v>
      </c>
      <c r="H48" s="108"/>
      <c r="I48" s="109"/>
      <c r="J48" s="108"/>
      <c r="K48" s="107"/>
      <c r="L48" s="110">
        <f t="shared" si="4"/>
        <v>0</v>
      </c>
      <c r="M48" s="147"/>
      <c r="N48" s="108"/>
      <c r="O48" s="107"/>
      <c r="P48" s="107"/>
      <c r="Q48" s="108"/>
      <c r="R48" s="108"/>
      <c r="S48" s="108"/>
      <c r="T48" s="111"/>
    </row>
    <row r="49" spans="1:287" ht="57" x14ac:dyDescent="0.25">
      <c r="A49" s="103" t="s">
        <v>230</v>
      </c>
      <c r="B49" s="140"/>
      <c r="C49" s="178"/>
      <c r="D49" s="119"/>
      <c r="E49" s="120"/>
      <c r="F49" s="121"/>
      <c r="G49" s="120"/>
      <c r="H49" s="122" t="s">
        <v>65</v>
      </c>
      <c r="I49" s="123"/>
      <c r="J49" s="122" t="s">
        <v>72</v>
      </c>
      <c r="K49" s="122"/>
      <c r="L49" s="162" t="s">
        <v>80</v>
      </c>
      <c r="M49" s="148"/>
      <c r="N49" s="164"/>
      <c r="O49" s="164"/>
      <c r="P49" s="165"/>
      <c r="Q49" s="166" t="s">
        <v>66</v>
      </c>
      <c r="R49" s="167"/>
      <c r="S49" s="168"/>
      <c r="T49" s="169" t="s">
        <v>62</v>
      </c>
    </row>
    <row r="50" spans="1:287" ht="57" x14ac:dyDescent="0.25">
      <c r="A50" s="103" t="s">
        <v>230</v>
      </c>
      <c r="B50" s="141"/>
      <c r="C50" s="179"/>
      <c r="D50" s="15" t="s">
        <v>81</v>
      </c>
      <c r="E50" s="56"/>
      <c r="F50" s="56"/>
      <c r="G50" s="56"/>
      <c r="H50" s="44"/>
      <c r="I50" s="57"/>
      <c r="J50" s="44"/>
      <c r="K50" s="44"/>
      <c r="L50" s="47">
        <f>H50</f>
        <v>0</v>
      </c>
      <c r="M50" s="149"/>
      <c r="N50" s="58"/>
      <c r="O50" s="58"/>
      <c r="P50" s="58"/>
      <c r="Q50" s="59"/>
      <c r="R50" s="59"/>
      <c r="S50" s="59"/>
      <c r="T50" s="124"/>
    </row>
    <row r="51" spans="1:287" ht="48" customHeight="1" x14ac:dyDescent="0.25">
      <c r="A51" s="104" t="s">
        <v>230</v>
      </c>
      <c r="B51" s="141">
        <v>1</v>
      </c>
      <c r="C51" s="20" t="s">
        <v>17</v>
      </c>
      <c r="D51" s="9" t="s">
        <v>82</v>
      </c>
      <c r="E51" s="60">
        <v>0.25097000000000003</v>
      </c>
      <c r="F51" s="61">
        <v>174269.55</v>
      </c>
      <c r="G51" s="62">
        <f t="shared" ref="G51:G81" si="12">F51*E51</f>
        <v>43736.43</v>
      </c>
      <c r="H51" s="62">
        <f>E51*1000</f>
        <v>250.97</v>
      </c>
      <c r="I51" s="63">
        <f t="shared" ref="I51:I75" si="13">G51/H51</f>
        <v>174.27</v>
      </c>
      <c r="J51" s="62">
        <f>I51*1.18</f>
        <v>205.64</v>
      </c>
      <c r="K51" s="62">
        <f t="shared" ref="K51:K81" si="14">H51*J51</f>
        <v>51609.47</v>
      </c>
      <c r="L51" s="62">
        <v>251.42</v>
      </c>
      <c r="M51" s="77">
        <v>46.75</v>
      </c>
      <c r="N51" s="62">
        <f>M51*1.18</f>
        <v>55.17</v>
      </c>
      <c r="O51" s="62">
        <v>11709</v>
      </c>
      <c r="P51" s="62">
        <f>O51*1.18</f>
        <v>13816.62</v>
      </c>
      <c r="Q51" s="62">
        <f>M51-I51</f>
        <v>-127.52</v>
      </c>
      <c r="R51" s="62">
        <f>N51-J51</f>
        <v>-150.47</v>
      </c>
      <c r="S51" s="62">
        <f>P51-K51</f>
        <v>-37792.85</v>
      </c>
      <c r="T51" s="124" t="s">
        <v>83</v>
      </c>
    </row>
    <row r="52" spans="1:287" ht="48" customHeight="1" x14ac:dyDescent="0.25">
      <c r="A52" s="104" t="s">
        <v>230</v>
      </c>
      <c r="B52" s="141">
        <v>2</v>
      </c>
      <c r="C52" s="20" t="s">
        <v>84</v>
      </c>
      <c r="D52" s="9" t="s">
        <v>85</v>
      </c>
      <c r="E52" s="60">
        <v>2.8759999999999999</v>
      </c>
      <c r="F52" s="61">
        <v>11780.87</v>
      </c>
      <c r="G52" s="62">
        <f t="shared" si="12"/>
        <v>33881.78</v>
      </c>
      <c r="H52" s="62">
        <f>E52*10</f>
        <v>28.76</v>
      </c>
      <c r="I52" s="63">
        <f t="shared" si="13"/>
        <v>1178.0899999999999</v>
      </c>
      <c r="J52" s="62">
        <f t="shared" ref="J52:J81" si="15">I52*1.18</f>
        <v>1390.15</v>
      </c>
      <c r="K52" s="62">
        <f t="shared" si="14"/>
        <v>39980.71</v>
      </c>
      <c r="L52" s="47">
        <f t="shared" ref="L52:L58" si="16">H52</f>
        <v>28.76</v>
      </c>
      <c r="M52" s="66">
        <f t="shared" ref="M52:M72" si="17">O52/H52</f>
        <v>1169.05</v>
      </c>
      <c r="N52" s="62">
        <f t="shared" ref="N52:N81" si="18">M52*1.18</f>
        <v>1379.48</v>
      </c>
      <c r="O52" s="62">
        <v>33622</v>
      </c>
      <c r="P52" s="62">
        <f t="shared" ref="P52:P81" si="19">O52*1.18</f>
        <v>39673.96</v>
      </c>
      <c r="Q52" s="62">
        <f t="shared" ref="Q52:R81" si="20">M52-I52</f>
        <v>-9.0399999999999991</v>
      </c>
      <c r="R52" s="62">
        <f t="shared" si="20"/>
        <v>-10.67</v>
      </c>
      <c r="S52" s="62">
        <f t="shared" ref="S52:S81" si="21">P52-K52</f>
        <v>-306.75</v>
      </c>
      <c r="T52" s="124"/>
    </row>
    <row r="53" spans="1:287" ht="48" customHeight="1" x14ac:dyDescent="0.25">
      <c r="A53" s="104" t="s">
        <v>230</v>
      </c>
      <c r="B53" s="141">
        <v>3</v>
      </c>
      <c r="C53" s="20" t="s">
        <v>86</v>
      </c>
      <c r="D53" s="9" t="s">
        <v>87</v>
      </c>
      <c r="E53" s="60">
        <v>0.38290000000000002</v>
      </c>
      <c r="F53" s="61">
        <v>17420.189999999999</v>
      </c>
      <c r="G53" s="62">
        <f t="shared" si="12"/>
        <v>6670.19</v>
      </c>
      <c r="H53" s="62">
        <f>E53*100</f>
        <v>38.29</v>
      </c>
      <c r="I53" s="63">
        <f t="shared" si="13"/>
        <v>174.2</v>
      </c>
      <c r="J53" s="62">
        <f t="shared" si="15"/>
        <v>205.56</v>
      </c>
      <c r="K53" s="62">
        <f t="shared" si="14"/>
        <v>7870.89</v>
      </c>
      <c r="L53" s="47">
        <f t="shared" si="16"/>
        <v>38.29</v>
      </c>
      <c r="M53" s="66">
        <f t="shared" si="17"/>
        <v>389.63</v>
      </c>
      <c r="N53" s="62">
        <f t="shared" si="18"/>
        <v>459.76</v>
      </c>
      <c r="O53" s="62">
        <v>14919</v>
      </c>
      <c r="P53" s="62">
        <f t="shared" si="19"/>
        <v>17604.419999999998</v>
      </c>
      <c r="Q53" s="62">
        <f t="shared" si="20"/>
        <v>215.43</v>
      </c>
      <c r="R53" s="62">
        <f t="shared" si="20"/>
        <v>254.2</v>
      </c>
      <c r="S53" s="62">
        <f t="shared" si="21"/>
        <v>9733.5300000000007</v>
      </c>
      <c r="T53" s="124"/>
    </row>
    <row r="54" spans="1:287" ht="48" customHeight="1" x14ac:dyDescent="0.25">
      <c r="A54" s="104" t="s">
        <v>230</v>
      </c>
      <c r="B54" s="141">
        <v>4</v>
      </c>
      <c r="C54" s="20" t="s">
        <v>88</v>
      </c>
      <c r="D54" s="9" t="s">
        <v>82</v>
      </c>
      <c r="E54" s="60">
        <v>0.15317</v>
      </c>
      <c r="F54" s="61">
        <v>6390.05</v>
      </c>
      <c r="G54" s="62">
        <f t="shared" si="12"/>
        <v>978.76</v>
      </c>
      <c r="H54" s="62">
        <f>E54*1000</f>
        <v>153.16999999999999</v>
      </c>
      <c r="I54" s="63">
        <f t="shared" si="13"/>
        <v>6.39</v>
      </c>
      <c r="J54" s="62">
        <f t="shared" si="15"/>
        <v>7.54</v>
      </c>
      <c r="K54" s="62">
        <f t="shared" si="14"/>
        <v>1154.9000000000001</v>
      </c>
      <c r="L54" s="47">
        <f t="shared" si="16"/>
        <v>153.16999999999999</v>
      </c>
      <c r="M54" s="150">
        <f t="shared" si="17"/>
        <v>9.7200000000000006</v>
      </c>
      <c r="N54" s="62">
        <f t="shared" si="18"/>
        <v>11.47</v>
      </c>
      <c r="O54" s="62">
        <v>1489</v>
      </c>
      <c r="P54" s="62">
        <f t="shared" si="19"/>
        <v>1757.02</v>
      </c>
      <c r="Q54" s="62">
        <f t="shared" si="20"/>
        <v>3.33</v>
      </c>
      <c r="R54" s="62">
        <f t="shared" si="20"/>
        <v>3.93</v>
      </c>
      <c r="S54" s="62">
        <f t="shared" si="21"/>
        <v>602.12</v>
      </c>
      <c r="T54" s="124"/>
    </row>
    <row r="55" spans="1:287" ht="48" customHeight="1" x14ac:dyDescent="0.25">
      <c r="A55" s="104" t="s">
        <v>230</v>
      </c>
      <c r="B55" s="141">
        <v>5</v>
      </c>
      <c r="C55" s="20" t="s">
        <v>89</v>
      </c>
      <c r="D55" s="9" t="s">
        <v>87</v>
      </c>
      <c r="E55" s="60">
        <v>2.2021999999999999</v>
      </c>
      <c r="F55" s="61">
        <v>5996.34</v>
      </c>
      <c r="G55" s="62">
        <f t="shared" si="12"/>
        <v>13205.14</v>
      </c>
      <c r="H55" s="62">
        <f>E55*100</f>
        <v>220.22</v>
      </c>
      <c r="I55" s="63">
        <f t="shared" si="13"/>
        <v>59.96</v>
      </c>
      <c r="J55" s="62">
        <f t="shared" si="15"/>
        <v>70.75</v>
      </c>
      <c r="K55" s="62">
        <f t="shared" si="14"/>
        <v>15580.57</v>
      </c>
      <c r="L55" s="47">
        <f t="shared" si="16"/>
        <v>220.22</v>
      </c>
      <c r="M55" s="66">
        <f t="shared" si="17"/>
        <v>84.98</v>
      </c>
      <c r="N55" s="62">
        <f t="shared" si="18"/>
        <v>100.28</v>
      </c>
      <c r="O55" s="62">
        <v>18715</v>
      </c>
      <c r="P55" s="62">
        <f t="shared" si="19"/>
        <v>22083.7</v>
      </c>
      <c r="Q55" s="62">
        <f t="shared" si="20"/>
        <v>25.02</v>
      </c>
      <c r="R55" s="62">
        <f t="shared" si="20"/>
        <v>29.53</v>
      </c>
      <c r="S55" s="62">
        <f t="shared" si="21"/>
        <v>6503.13</v>
      </c>
      <c r="T55" s="124"/>
    </row>
    <row r="56" spans="1:287" ht="48" customHeight="1" x14ac:dyDescent="0.25">
      <c r="A56" s="104" t="s">
        <v>230</v>
      </c>
      <c r="B56" s="141">
        <v>6</v>
      </c>
      <c r="C56" s="20" t="s">
        <v>90</v>
      </c>
      <c r="D56" s="9" t="s">
        <v>91</v>
      </c>
      <c r="E56" s="60">
        <v>2</v>
      </c>
      <c r="F56" s="61">
        <v>6253.57</v>
      </c>
      <c r="G56" s="62">
        <f t="shared" si="12"/>
        <v>12507.14</v>
      </c>
      <c r="H56" s="62">
        <f>E56</f>
        <v>2</v>
      </c>
      <c r="I56" s="63">
        <f t="shared" si="13"/>
        <v>6253.57</v>
      </c>
      <c r="J56" s="62">
        <f t="shared" si="15"/>
        <v>7379.21</v>
      </c>
      <c r="K56" s="62">
        <f t="shared" si="14"/>
        <v>14758.42</v>
      </c>
      <c r="L56" s="47">
        <f t="shared" si="16"/>
        <v>2</v>
      </c>
      <c r="M56" s="66">
        <f t="shared" si="17"/>
        <v>1294</v>
      </c>
      <c r="N56" s="62">
        <f t="shared" si="18"/>
        <v>1526.92</v>
      </c>
      <c r="O56" s="62">
        <v>2588</v>
      </c>
      <c r="P56" s="62">
        <f t="shared" si="19"/>
        <v>3053.84</v>
      </c>
      <c r="Q56" s="62">
        <f t="shared" si="20"/>
        <v>-4959.57</v>
      </c>
      <c r="R56" s="62">
        <f t="shared" si="20"/>
        <v>-5852.29</v>
      </c>
      <c r="S56" s="62">
        <f t="shared" si="21"/>
        <v>-11704.58</v>
      </c>
      <c r="T56" s="124"/>
    </row>
    <row r="57" spans="1:287" ht="51" customHeight="1" x14ac:dyDescent="0.25">
      <c r="A57" s="104" t="s">
        <v>230</v>
      </c>
      <c r="B57" s="141">
        <v>7</v>
      </c>
      <c r="C57" s="20" t="s">
        <v>92</v>
      </c>
      <c r="D57" s="9" t="s">
        <v>93</v>
      </c>
      <c r="E57" s="60">
        <v>8.8800000000000004E-2</v>
      </c>
      <c r="F57" s="61">
        <v>3846828.18</v>
      </c>
      <c r="G57" s="62">
        <f t="shared" si="12"/>
        <v>341598.34</v>
      </c>
      <c r="H57" s="62">
        <f>E57*1000</f>
        <v>88.8</v>
      </c>
      <c r="I57" s="63">
        <f t="shared" si="13"/>
        <v>3846.83</v>
      </c>
      <c r="J57" s="62">
        <f t="shared" si="15"/>
        <v>4539.26</v>
      </c>
      <c r="K57" s="62">
        <f t="shared" si="14"/>
        <v>403086.29</v>
      </c>
      <c r="L57" s="47">
        <f t="shared" si="16"/>
        <v>88.8</v>
      </c>
      <c r="M57" s="66">
        <f t="shared" si="17"/>
        <v>1158.72</v>
      </c>
      <c r="N57" s="62">
        <f t="shared" si="18"/>
        <v>1367.29</v>
      </c>
      <c r="O57" s="62">
        <v>102894</v>
      </c>
      <c r="P57" s="62">
        <f t="shared" si="19"/>
        <v>121414.92</v>
      </c>
      <c r="Q57" s="62">
        <f t="shared" si="20"/>
        <v>-2688.11</v>
      </c>
      <c r="R57" s="62">
        <f t="shared" si="20"/>
        <v>-3171.97</v>
      </c>
      <c r="S57" s="62">
        <f t="shared" si="21"/>
        <v>-281671.37</v>
      </c>
      <c r="T57" s="124"/>
    </row>
    <row r="58" spans="1:287" ht="48" customHeight="1" x14ac:dyDescent="0.25">
      <c r="A58" s="104" t="s">
        <v>230</v>
      </c>
      <c r="B58" s="141">
        <v>8</v>
      </c>
      <c r="C58" s="20" t="s">
        <v>94</v>
      </c>
      <c r="D58" s="9" t="s">
        <v>95</v>
      </c>
      <c r="E58" s="60">
        <v>0.03</v>
      </c>
      <c r="F58" s="61">
        <v>133771.38</v>
      </c>
      <c r="G58" s="62">
        <f t="shared" si="12"/>
        <v>4013.14</v>
      </c>
      <c r="H58" s="62">
        <f>E58*100</f>
        <v>3</v>
      </c>
      <c r="I58" s="63">
        <f t="shared" si="13"/>
        <v>1337.71</v>
      </c>
      <c r="J58" s="62">
        <f t="shared" si="15"/>
        <v>1578.5</v>
      </c>
      <c r="K58" s="62">
        <f t="shared" si="14"/>
        <v>4735.5</v>
      </c>
      <c r="L58" s="47">
        <f t="shared" si="16"/>
        <v>3</v>
      </c>
      <c r="M58" s="66">
        <f t="shared" si="17"/>
        <v>1692.67</v>
      </c>
      <c r="N58" s="62">
        <f t="shared" si="18"/>
        <v>1997.35</v>
      </c>
      <c r="O58" s="62">
        <v>5078</v>
      </c>
      <c r="P58" s="62">
        <f t="shared" si="19"/>
        <v>5992.04</v>
      </c>
      <c r="Q58" s="62">
        <f t="shared" si="20"/>
        <v>354.96</v>
      </c>
      <c r="R58" s="62">
        <f t="shared" si="20"/>
        <v>418.85</v>
      </c>
      <c r="S58" s="62">
        <f t="shared" si="21"/>
        <v>1256.54</v>
      </c>
      <c r="T58" s="124"/>
    </row>
    <row r="59" spans="1:287" ht="63.75" customHeight="1" x14ac:dyDescent="0.25">
      <c r="A59" s="104" t="s">
        <v>230</v>
      </c>
      <c r="B59" s="141">
        <v>9</v>
      </c>
      <c r="C59" s="20" t="s">
        <v>96</v>
      </c>
      <c r="D59" s="9" t="s">
        <v>95</v>
      </c>
      <c r="E59" s="60">
        <v>0.05</v>
      </c>
      <c r="F59" s="61">
        <v>75510</v>
      </c>
      <c r="G59" s="62">
        <f t="shared" si="12"/>
        <v>3775.5</v>
      </c>
      <c r="H59" s="62">
        <f>E59*100</f>
        <v>5</v>
      </c>
      <c r="I59" s="63">
        <f t="shared" si="13"/>
        <v>755.1</v>
      </c>
      <c r="J59" s="62">
        <f t="shared" si="15"/>
        <v>891.02</v>
      </c>
      <c r="K59" s="62">
        <f t="shared" si="14"/>
        <v>4455.1000000000004</v>
      </c>
      <c r="L59" s="64">
        <v>3</v>
      </c>
      <c r="M59" s="66">
        <f t="shared" si="17"/>
        <v>589.4</v>
      </c>
      <c r="N59" s="62">
        <f t="shared" si="18"/>
        <v>695.49</v>
      </c>
      <c r="O59" s="62">
        <v>2947</v>
      </c>
      <c r="P59" s="62">
        <f t="shared" si="19"/>
        <v>3477.46</v>
      </c>
      <c r="Q59" s="62">
        <f t="shared" si="20"/>
        <v>-165.7</v>
      </c>
      <c r="R59" s="62">
        <f t="shared" si="20"/>
        <v>-195.53</v>
      </c>
      <c r="S59" s="62">
        <f t="shared" si="21"/>
        <v>-977.64</v>
      </c>
      <c r="T59" s="124" t="s">
        <v>97</v>
      </c>
    </row>
    <row r="60" spans="1:287" ht="48" customHeight="1" x14ac:dyDescent="0.25">
      <c r="A60" s="104" t="s">
        <v>230</v>
      </c>
      <c r="B60" s="141">
        <v>10</v>
      </c>
      <c r="C60" s="20" t="s">
        <v>98</v>
      </c>
      <c r="D60" s="9" t="s">
        <v>95</v>
      </c>
      <c r="E60" s="60">
        <v>0.01</v>
      </c>
      <c r="F60" s="59">
        <v>47270.13</v>
      </c>
      <c r="G60" s="62">
        <f t="shared" si="12"/>
        <v>472.7</v>
      </c>
      <c r="H60" s="62">
        <f>E60*100</f>
        <v>1</v>
      </c>
      <c r="I60" s="63">
        <f t="shared" si="13"/>
        <v>472.7</v>
      </c>
      <c r="J60" s="62">
        <f t="shared" si="15"/>
        <v>557.79</v>
      </c>
      <c r="K60" s="62">
        <f t="shared" si="14"/>
        <v>557.79</v>
      </c>
      <c r="L60" s="47">
        <f t="shared" ref="L60:L72" si="22">H60</f>
        <v>1</v>
      </c>
      <c r="M60" s="66">
        <f t="shared" si="17"/>
        <v>632</v>
      </c>
      <c r="N60" s="62">
        <f t="shared" si="18"/>
        <v>745.76</v>
      </c>
      <c r="O60" s="62">
        <v>632</v>
      </c>
      <c r="P60" s="62">
        <f t="shared" si="19"/>
        <v>745.76</v>
      </c>
      <c r="Q60" s="62">
        <f t="shared" si="20"/>
        <v>159.30000000000001</v>
      </c>
      <c r="R60" s="62">
        <f t="shared" si="20"/>
        <v>187.97</v>
      </c>
      <c r="S60" s="62">
        <f t="shared" si="21"/>
        <v>187.97</v>
      </c>
      <c r="T60" s="124"/>
    </row>
    <row r="61" spans="1:287" s="33" customFormat="1" ht="48" customHeight="1" x14ac:dyDescent="0.25">
      <c r="A61" s="104" t="s">
        <v>230</v>
      </c>
      <c r="B61" s="141">
        <v>11</v>
      </c>
      <c r="C61" s="20" t="s">
        <v>99</v>
      </c>
      <c r="D61" s="9" t="s">
        <v>100</v>
      </c>
      <c r="E61" s="60">
        <v>6.7000000000000004E-2</v>
      </c>
      <c r="F61" s="59">
        <v>54156.02</v>
      </c>
      <c r="G61" s="62">
        <f t="shared" si="12"/>
        <v>3628.45</v>
      </c>
      <c r="H61" s="62">
        <f>E61*10</f>
        <v>0.67</v>
      </c>
      <c r="I61" s="63">
        <f t="shared" si="13"/>
        <v>5415.6</v>
      </c>
      <c r="J61" s="62">
        <f t="shared" si="15"/>
        <v>6390.41</v>
      </c>
      <c r="K61" s="62">
        <f t="shared" si="14"/>
        <v>4281.57</v>
      </c>
      <c r="L61" s="47">
        <f t="shared" si="22"/>
        <v>0.67</v>
      </c>
      <c r="M61" s="66">
        <f t="shared" si="17"/>
        <v>1907.46</v>
      </c>
      <c r="N61" s="62">
        <f t="shared" si="18"/>
        <v>2250.8000000000002</v>
      </c>
      <c r="O61" s="62">
        <v>1278</v>
      </c>
      <c r="P61" s="62">
        <f t="shared" si="19"/>
        <v>1508.04</v>
      </c>
      <c r="Q61" s="62">
        <f t="shared" si="20"/>
        <v>-3508.14</v>
      </c>
      <c r="R61" s="62">
        <f t="shared" si="20"/>
        <v>-4139.6099999999997</v>
      </c>
      <c r="S61" s="62">
        <f t="shared" si="21"/>
        <v>-2773.53</v>
      </c>
      <c r="T61" s="124" t="s">
        <v>101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</row>
    <row r="62" spans="1:287" ht="48" customHeight="1" x14ac:dyDescent="0.25">
      <c r="A62" s="104" t="s">
        <v>230</v>
      </c>
      <c r="B62" s="141">
        <v>12</v>
      </c>
      <c r="C62" s="20" t="s">
        <v>102</v>
      </c>
      <c r="D62" s="9" t="s">
        <v>103</v>
      </c>
      <c r="E62" s="60">
        <v>3.4000000000000002E-2</v>
      </c>
      <c r="F62" s="61">
        <v>71581.03</v>
      </c>
      <c r="G62" s="62">
        <f t="shared" si="12"/>
        <v>2433.7600000000002</v>
      </c>
      <c r="H62" s="62">
        <f>E62</f>
        <v>0.03</v>
      </c>
      <c r="I62" s="63">
        <f t="shared" si="13"/>
        <v>81125.33</v>
      </c>
      <c r="J62" s="62">
        <f t="shared" si="15"/>
        <v>95727.89</v>
      </c>
      <c r="K62" s="62">
        <f t="shared" si="14"/>
        <v>2871.84</v>
      </c>
      <c r="L62" s="47">
        <f t="shared" si="22"/>
        <v>0.03</v>
      </c>
      <c r="M62" s="66">
        <f t="shared" si="17"/>
        <v>58066.67</v>
      </c>
      <c r="N62" s="62">
        <f t="shared" si="18"/>
        <v>68518.67</v>
      </c>
      <c r="O62" s="62">
        <v>1742</v>
      </c>
      <c r="P62" s="62">
        <f t="shared" si="19"/>
        <v>2055.56</v>
      </c>
      <c r="Q62" s="62">
        <f t="shared" si="20"/>
        <v>-23058.66</v>
      </c>
      <c r="R62" s="62">
        <f t="shared" si="20"/>
        <v>-27209.22</v>
      </c>
      <c r="S62" s="62">
        <f t="shared" si="21"/>
        <v>-816.28</v>
      </c>
      <c r="T62" s="124"/>
    </row>
    <row r="63" spans="1:287" ht="48" customHeight="1" x14ac:dyDescent="0.25">
      <c r="A63" s="104" t="s">
        <v>230</v>
      </c>
      <c r="B63" s="141">
        <v>13</v>
      </c>
      <c r="C63" s="20" t="s">
        <v>104</v>
      </c>
      <c r="D63" s="9" t="s">
        <v>105</v>
      </c>
      <c r="E63" s="60">
        <v>6.7000000000000002E-3</v>
      </c>
      <c r="F63" s="59">
        <v>76979.460000000006</v>
      </c>
      <c r="G63" s="62">
        <f t="shared" si="12"/>
        <v>515.76</v>
      </c>
      <c r="H63" s="62">
        <f>E63*100</f>
        <v>0.67</v>
      </c>
      <c r="I63" s="63">
        <f t="shared" si="13"/>
        <v>769.79</v>
      </c>
      <c r="J63" s="62">
        <f t="shared" si="15"/>
        <v>908.35</v>
      </c>
      <c r="K63" s="62">
        <f t="shared" si="14"/>
        <v>608.59</v>
      </c>
      <c r="L63" s="47">
        <f t="shared" si="22"/>
        <v>0.67</v>
      </c>
      <c r="M63" s="66">
        <f t="shared" si="17"/>
        <v>943.28</v>
      </c>
      <c r="N63" s="62">
        <f t="shared" si="18"/>
        <v>1113.07</v>
      </c>
      <c r="O63" s="62">
        <v>632</v>
      </c>
      <c r="P63" s="62">
        <f t="shared" si="19"/>
        <v>745.76</v>
      </c>
      <c r="Q63" s="62">
        <f t="shared" si="20"/>
        <v>173.49</v>
      </c>
      <c r="R63" s="62">
        <f t="shared" si="20"/>
        <v>204.72</v>
      </c>
      <c r="S63" s="62">
        <f t="shared" si="21"/>
        <v>137.16999999999999</v>
      </c>
      <c r="T63" s="124"/>
    </row>
    <row r="64" spans="1:287" ht="48" customHeight="1" x14ac:dyDescent="0.25">
      <c r="A64" s="104" t="s">
        <v>230</v>
      </c>
      <c r="B64" s="141">
        <v>14</v>
      </c>
      <c r="C64" s="20" t="s">
        <v>106</v>
      </c>
      <c r="D64" s="9" t="s">
        <v>107</v>
      </c>
      <c r="E64" s="60">
        <v>88.8</v>
      </c>
      <c r="F64" s="59">
        <v>26.66</v>
      </c>
      <c r="G64" s="62">
        <f t="shared" si="12"/>
        <v>2367.41</v>
      </c>
      <c r="H64" s="62">
        <f>E64</f>
        <v>88.8</v>
      </c>
      <c r="I64" s="63">
        <f t="shared" si="13"/>
        <v>26.66</v>
      </c>
      <c r="J64" s="62">
        <f t="shared" si="15"/>
        <v>31.46</v>
      </c>
      <c r="K64" s="62">
        <f t="shared" si="14"/>
        <v>2793.65</v>
      </c>
      <c r="L64" s="47">
        <f t="shared" si="22"/>
        <v>88.8</v>
      </c>
      <c r="M64" s="66">
        <f t="shared" si="17"/>
        <v>18.34</v>
      </c>
      <c r="N64" s="62">
        <f t="shared" si="18"/>
        <v>21.64</v>
      </c>
      <c r="O64" s="62">
        <v>1629</v>
      </c>
      <c r="P64" s="62">
        <f t="shared" si="19"/>
        <v>1922.22</v>
      </c>
      <c r="Q64" s="62">
        <f t="shared" si="20"/>
        <v>-8.32</v>
      </c>
      <c r="R64" s="62">
        <f t="shared" si="20"/>
        <v>-9.82</v>
      </c>
      <c r="S64" s="62">
        <f t="shared" si="21"/>
        <v>-871.43</v>
      </c>
      <c r="T64" s="124"/>
    </row>
    <row r="65" spans="1:20" ht="48" customHeight="1" x14ac:dyDescent="0.25">
      <c r="A65" s="104" t="s">
        <v>230</v>
      </c>
      <c r="B65" s="141">
        <v>15</v>
      </c>
      <c r="C65" s="20" t="s">
        <v>108</v>
      </c>
      <c r="D65" s="9" t="s">
        <v>109</v>
      </c>
      <c r="E65" s="60">
        <v>8</v>
      </c>
      <c r="F65" s="59">
        <v>2570.3200000000002</v>
      </c>
      <c r="G65" s="62">
        <f t="shared" si="12"/>
        <v>20562.560000000001</v>
      </c>
      <c r="H65" s="62">
        <f>E65</f>
        <v>8</v>
      </c>
      <c r="I65" s="63">
        <f t="shared" si="13"/>
        <v>2570.3200000000002</v>
      </c>
      <c r="J65" s="62">
        <f t="shared" si="15"/>
        <v>3032.98</v>
      </c>
      <c r="K65" s="62">
        <f t="shared" si="14"/>
        <v>24263.84</v>
      </c>
      <c r="L65" s="47">
        <f t="shared" si="22"/>
        <v>8</v>
      </c>
      <c r="M65" s="66">
        <f t="shared" si="17"/>
        <v>2141.38</v>
      </c>
      <c r="N65" s="62">
        <f t="shared" si="18"/>
        <v>2526.83</v>
      </c>
      <c r="O65" s="62">
        <v>17131</v>
      </c>
      <c r="P65" s="62">
        <f t="shared" si="19"/>
        <v>20214.580000000002</v>
      </c>
      <c r="Q65" s="62">
        <f t="shared" si="20"/>
        <v>-428.94</v>
      </c>
      <c r="R65" s="62">
        <f t="shared" si="20"/>
        <v>-506.15</v>
      </c>
      <c r="S65" s="62">
        <f t="shared" si="21"/>
        <v>-4049.26</v>
      </c>
      <c r="T65" s="124"/>
    </row>
    <row r="66" spans="1:20" ht="48" customHeight="1" x14ac:dyDescent="0.25">
      <c r="A66" s="104" t="s">
        <v>230</v>
      </c>
      <c r="B66" s="141">
        <v>16</v>
      </c>
      <c r="C66" s="20" t="s">
        <v>110</v>
      </c>
      <c r="D66" s="9" t="s">
        <v>111</v>
      </c>
      <c r="E66" s="60">
        <v>1.2</v>
      </c>
      <c r="F66" s="59">
        <v>5816.73</v>
      </c>
      <c r="G66" s="62">
        <f t="shared" si="12"/>
        <v>6980.08</v>
      </c>
      <c r="H66" s="62">
        <f>E66*10</f>
        <v>12</v>
      </c>
      <c r="I66" s="63">
        <f t="shared" si="13"/>
        <v>581.66999999999996</v>
      </c>
      <c r="J66" s="62">
        <f t="shared" si="15"/>
        <v>686.37</v>
      </c>
      <c r="K66" s="62">
        <f t="shared" si="14"/>
        <v>8236.44</v>
      </c>
      <c r="L66" s="47">
        <f t="shared" si="22"/>
        <v>12</v>
      </c>
      <c r="M66" s="66">
        <f t="shared" si="17"/>
        <v>786.92</v>
      </c>
      <c r="N66" s="62">
        <f t="shared" si="18"/>
        <v>928.57</v>
      </c>
      <c r="O66" s="62">
        <v>9443</v>
      </c>
      <c r="P66" s="62">
        <f t="shared" si="19"/>
        <v>11142.74</v>
      </c>
      <c r="Q66" s="62">
        <f t="shared" si="20"/>
        <v>205.25</v>
      </c>
      <c r="R66" s="62">
        <f t="shared" si="20"/>
        <v>242.2</v>
      </c>
      <c r="S66" s="62">
        <f t="shared" si="21"/>
        <v>2906.3</v>
      </c>
      <c r="T66" s="124"/>
    </row>
    <row r="67" spans="1:20" ht="51" customHeight="1" x14ac:dyDescent="0.25">
      <c r="A67" s="104" t="s">
        <v>230</v>
      </c>
      <c r="B67" s="141">
        <v>17</v>
      </c>
      <c r="C67" s="20" t="s">
        <v>112</v>
      </c>
      <c r="D67" s="9" t="s">
        <v>16</v>
      </c>
      <c r="E67" s="60">
        <v>2</v>
      </c>
      <c r="F67" s="59">
        <v>516.69000000000005</v>
      </c>
      <c r="G67" s="62">
        <f t="shared" si="12"/>
        <v>1033.3800000000001</v>
      </c>
      <c r="H67" s="62">
        <f>E67</f>
        <v>2</v>
      </c>
      <c r="I67" s="63">
        <f t="shared" si="13"/>
        <v>516.69000000000005</v>
      </c>
      <c r="J67" s="62">
        <f t="shared" si="15"/>
        <v>609.69000000000005</v>
      </c>
      <c r="K67" s="62">
        <f t="shared" si="14"/>
        <v>1219.3800000000001</v>
      </c>
      <c r="L67" s="47">
        <f t="shared" si="22"/>
        <v>2</v>
      </c>
      <c r="M67" s="66">
        <f t="shared" si="17"/>
        <v>639.5</v>
      </c>
      <c r="N67" s="62">
        <f t="shared" si="18"/>
        <v>754.61</v>
      </c>
      <c r="O67" s="62">
        <v>1279</v>
      </c>
      <c r="P67" s="62">
        <f t="shared" si="19"/>
        <v>1509.22</v>
      </c>
      <c r="Q67" s="62">
        <f t="shared" si="20"/>
        <v>122.81</v>
      </c>
      <c r="R67" s="62">
        <f t="shared" si="20"/>
        <v>144.91999999999999</v>
      </c>
      <c r="S67" s="62">
        <f t="shared" si="21"/>
        <v>289.83999999999997</v>
      </c>
      <c r="T67" s="124"/>
    </row>
    <row r="68" spans="1:20" ht="48" customHeight="1" x14ac:dyDescent="0.25">
      <c r="A68" s="104" t="s">
        <v>230</v>
      </c>
      <c r="B68" s="141">
        <v>18</v>
      </c>
      <c r="C68" s="20" t="s">
        <v>113</v>
      </c>
      <c r="D68" s="9" t="s">
        <v>16</v>
      </c>
      <c r="E68" s="60">
        <v>10</v>
      </c>
      <c r="F68" s="59">
        <v>4910.78</v>
      </c>
      <c r="G68" s="62">
        <f t="shared" si="12"/>
        <v>49107.8</v>
      </c>
      <c r="H68" s="62">
        <f t="shared" ref="H68:H75" si="23">E68</f>
        <v>10</v>
      </c>
      <c r="I68" s="63">
        <f t="shared" si="13"/>
        <v>4910.78</v>
      </c>
      <c r="J68" s="62">
        <f t="shared" si="15"/>
        <v>5794.72</v>
      </c>
      <c r="K68" s="62">
        <f t="shared" si="14"/>
        <v>57947.199999999997</v>
      </c>
      <c r="L68" s="47">
        <f t="shared" si="22"/>
        <v>10</v>
      </c>
      <c r="M68" s="66">
        <f t="shared" si="17"/>
        <v>1840.9</v>
      </c>
      <c r="N68" s="62">
        <f t="shared" si="18"/>
        <v>2172.2600000000002</v>
      </c>
      <c r="O68" s="62">
        <v>18409</v>
      </c>
      <c r="P68" s="62">
        <f t="shared" si="19"/>
        <v>21722.62</v>
      </c>
      <c r="Q68" s="62">
        <f t="shared" si="20"/>
        <v>-3069.88</v>
      </c>
      <c r="R68" s="62">
        <f t="shared" si="20"/>
        <v>-3622.46</v>
      </c>
      <c r="S68" s="62">
        <f t="shared" si="21"/>
        <v>-36224.58</v>
      </c>
      <c r="T68" s="124"/>
    </row>
    <row r="69" spans="1:20" ht="51" customHeight="1" x14ac:dyDescent="0.25">
      <c r="A69" s="104" t="s">
        <v>230</v>
      </c>
      <c r="B69" s="141">
        <v>19</v>
      </c>
      <c r="C69" s="20" t="s">
        <v>114</v>
      </c>
      <c r="D69" s="9" t="s">
        <v>16</v>
      </c>
      <c r="E69" s="60">
        <v>1</v>
      </c>
      <c r="F69" s="59">
        <v>910.43</v>
      </c>
      <c r="G69" s="62">
        <f t="shared" si="12"/>
        <v>910.43</v>
      </c>
      <c r="H69" s="62">
        <f t="shared" si="23"/>
        <v>1</v>
      </c>
      <c r="I69" s="63">
        <f t="shared" si="13"/>
        <v>910.43</v>
      </c>
      <c r="J69" s="62">
        <f t="shared" si="15"/>
        <v>1074.31</v>
      </c>
      <c r="K69" s="62">
        <f t="shared" si="14"/>
        <v>1074.31</v>
      </c>
      <c r="L69" s="47">
        <f t="shared" si="22"/>
        <v>1</v>
      </c>
      <c r="M69" s="66">
        <f t="shared" si="17"/>
        <v>643</v>
      </c>
      <c r="N69" s="62">
        <f t="shared" si="18"/>
        <v>758.74</v>
      </c>
      <c r="O69" s="62">
        <v>643</v>
      </c>
      <c r="P69" s="62">
        <f t="shared" si="19"/>
        <v>758.74</v>
      </c>
      <c r="Q69" s="62">
        <f t="shared" si="20"/>
        <v>-267.43</v>
      </c>
      <c r="R69" s="62">
        <f t="shared" si="20"/>
        <v>-315.57</v>
      </c>
      <c r="S69" s="62">
        <f t="shared" si="21"/>
        <v>-315.57</v>
      </c>
      <c r="T69" s="124"/>
    </row>
    <row r="70" spans="1:20" ht="48" customHeight="1" x14ac:dyDescent="0.25">
      <c r="A70" s="104" t="s">
        <v>230</v>
      </c>
      <c r="B70" s="141">
        <v>20</v>
      </c>
      <c r="C70" s="20" t="s">
        <v>115</v>
      </c>
      <c r="D70" s="9" t="s">
        <v>91</v>
      </c>
      <c r="E70" s="60">
        <v>1</v>
      </c>
      <c r="F70" s="59">
        <f>460.95/45*25</f>
        <v>256.08</v>
      </c>
      <c r="G70" s="62">
        <f t="shared" si="12"/>
        <v>256.08</v>
      </c>
      <c r="H70" s="62">
        <f t="shared" si="23"/>
        <v>1</v>
      </c>
      <c r="I70" s="63">
        <f t="shared" si="13"/>
        <v>256.08</v>
      </c>
      <c r="J70" s="62">
        <f t="shared" si="15"/>
        <v>302.17</v>
      </c>
      <c r="K70" s="62">
        <f t="shared" si="14"/>
        <v>302.17</v>
      </c>
      <c r="L70" s="47">
        <f t="shared" si="22"/>
        <v>1</v>
      </c>
      <c r="M70" s="66">
        <f t="shared" si="17"/>
        <v>90</v>
      </c>
      <c r="N70" s="62">
        <f t="shared" si="18"/>
        <v>106.2</v>
      </c>
      <c r="O70" s="62">
        <v>90</v>
      </c>
      <c r="P70" s="62">
        <f t="shared" si="19"/>
        <v>106.2</v>
      </c>
      <c r="Q70" s="62">
        <f t="shared" si="20"/>
        <v>-166.08</v>
      </c>
      <c r="R70" s="62">
        <f t="shared" si="20"/>
        <v>-195.97</v>
      </c>
      <c r="S70" s="62">
        <f t="shared" si="21"/>
        <v>-195.97</v>
      </c>
      <c r="T70" s="124"/>
    </row>
    <row r="71" spans="1:20" ht="48" customHeight="1" x14ac:dyDescent="0.25">
      <c r="A71" s="104" t="s">
        <v>230</v>
      </c>
      <c r="B71" s="141">
        <v>21</v>
      </c>
      <c r="C71" s="20" t="s">
        <v>116</v>
      </c>
      <c r="D71" s="9" t="s">
        <v>91</v>
      </c>
      <c r="E71" s="60">
        <v>1</v>
      </c>
      <c r="F71" s="59">
        <v>540.54999999999995</v>
      </c>
      <c r="G71" s="62">
        <f t="shared" si="12"/>
        <v>540.54999999999995</v>
      </c>
      <c r="H71" s="62">
        <f t="shared" si="23"/>
        <v>1</v>
      </c>
      <c r="I71" s="63">
        <f t="shared" si="13"/>
        <v>540.54999999999995</v>
      </c>
      <c r="J71" s="62">
        <f t="shared" si="15"/>
        <v>637.85</v>
      </c>
      <c r="K71" s="62">
        <f t="shared" si="14"/>
        <v>637.85</v>
      </c>
      <c r="L71" s="47">
        <f t="shared" si="22"/>
        <v>1</v>
      </c>
      <c r="M71" s="66">
        <f t="shared" si="17"/>
        <v>462</v>
      </c>
      <c r="N71" s="62">
        <f t="shared" si="18"/>
        <v>545.16</v>
      </c>
      <c r="O71" s="62">
        <v>462</v>
      </c>
      <c r="P71" s="62">
        <f t="shared" si="19"/>
        <v>545.16</v>
      </c>
      <c r="Q71" s="62">
        <f t="shared" si="20"/>
        <v>-78.55</v>
      </c>
      <c r="R71" s="62">
        <f t="shared" si="20"/>
        <v>-92.69</v>
      </c>
      <c r="S71" s="62">
        <f t="shared" si="21"/>
        <v>-92.69</v>
      </c>
      <c r="T71" s="124"/>
    </row>
    <row r="72" spans="1:20" ht="48" customHeight="1" x14ac:dyDescent="0.25">
      <c r="A72" s="104" t="s">
        <v>230</v>
      </c>
      <c r="B72" s="141">
        <v>22</v>
      </c>
      <c r="C72" s="20" t="s">
        <v>117</v>
      </c>
      <c r="D72" s="9" t="s">
        <v>91</v>
      </c>
      <c r="E72" s="60">
        <v>8</v>
      </c>
      <c r="F72" s="59">
        <v>7880</v>
      </c>
      <c r="G72" s="62">
        <f t="shared" si="12"/>
        <v>63040</v>
      </c>
      <c r="H72" s="62">
        <f t="shared" si="23"/>
        <v>8</v>
      </c>
      <c r="I72" s="63">
        <f t="shared" si="13"/>
        <v>7880</v>
      </c>
      <c r="J72" s="62">
        <f t="shared" si="15"/>
        <v>9298.4</v>
      </c>
      <c r="K72" s="62">
        <f t="shared" si="14"/>
        <v>74387.199999999997</v>
      </c>
      <c r="L72" s="47">
        <f t="shared" si="22"/>
        <v>8</v>
      </c>
      <c r="M72" s="66">
        <f t="shared" si="17"/>
        <v>4523.63</v>
      </c>
      <c r="N72" s="62">
        <f t="shared" si="18"/>
        <v>5337.88</v>
      </c>
      <c r="O72" s="62">
        <v>36189</v>
      </c>
      <c r="P72" s="62">
        <f t="shared" si="19"/>
        <v>42703.02</v>
      </c>
      <c r="Q72" s="62">
        <f t="shared" si="20"/>
        <v>-3356.37</v>
      </c>
      <c r="R72" s="62">
        <f t="shared" si="20"/>
        <v>-3960.52</v>
      </c>
      <c r="S72" s="62">
        <f t="shared" si="21"/>
        <v>-31684.18</v>
      </c>
      <c r="T72" s="124"/>
    </row>
    <row r="73" spans="1:20" ht="51" customHeight="1" x14ac:dyDescent="0.25">
      <c r="A73" s="104" t="s">
        <v>230</v>
      </c>
      <c r="B73" s="141">
        <v>23</v>
      </c>
      <c r="C73" s="20" t="s">
        <v>118</v>
      </c>
      <c r="D73" s="9" t="s">
        <v>2</v>
      </c>
      <c r="E73" s="60">
        <v>0</v>
      </c>
      <c r="F73" s="59">
        <v>0</v>
      </c>
      <c r="G73" s="62">
        <f t="shared" si="12"/>
        <v>0</v>
      </c>
      <c r="H73" s="62">
        <f t="shared" si="23"/>
        <v>0</v>
      </c>
      <c r="I73" s="63">
        <v>0</v>
      </c>
      <c r="J73" s="62">
        <f t="shared" si="15"/>
        <v>0</v>
      </c>
      <c r="K73" s="62">
        <f t="shared" si="14"/>
        <v>0</v>
      </c>
      <c r="L73" s="62">
        <v>0.26</v>
      </c>
      <c r="M73" s="66">
        <f>O73/L73</f>
        <v>4834.62</v>
      </c>
      <c r="N73" s="62">
        <f t="shared" si="18"/>
        <v>5704.85</v>
      </c>
      <c r="O73" s="62">
        <v>1257</v>
      </c>
      <c r="P73" s="62">
        <f t="shared" si="19"/>
        <v>1483.26</v>
      </c>
      <c r="Q73" s="62">
        <f t="shared" si="20"/>
        <v>4834.62</v>
      </c>
      <c r="R73" s="62">
        <f t="shared" si="20"/>
        <v>5704.85</v>
      </c>
      <c r="S73" s="62">
        <f t="shared" si="21"/>
        <v>1483.26</v>
      </c>
      <c r="T73" s="124" t="s">
        <v>119</v>
      </c>
    </row>
    <row r="74" spans="1:20" ht="48" customHeight="1" x14ac:dyDescent="0.25">
      <c r="A74" s="104" t="s">
        <v>230</v>
      </c>
      <c r="B74" s="141">
        <v>24</v>
      </c>
      <c r="C74" s="20" t="s">
        <v>120</v>
      </c>
      <c r="D74" s="9" t="s">
        <v>16</v>
      </c>
      <c r="E74" s="60">
        <v>4</v>
      </c>
      <c r="F74" s="61">
        <v>11845.8</v>
      </c>
      <c r="G74" s="62">
        <f t="shared" si="12"/>
        <v>47383.199999999997</v>
      </c>
      <c r="H74" s="62">
        <f t="shared" si="23"/>
        <v>4</v>
      </c>
      <c r="I74" s="63">
        <f t="shared" si="13"/>
        <v>11845.8</v>
      </c>
      <c r="J74" s="62">
        <f t="shared" si="15"/>
        <v>13978.04</v>
      </c>
      <c r="K74" s="62">
        <f t="shared" si="14"/>
        <v>55912.160000000003</v>
      </c>
      <c r="L74" s="47">
        <f t="shared" ref="L74:L135" si="24">H74</f>
        <v>4</v>
      </c>
      <c r="M74" s="66">
        <f>O74/H74</f>
        <v>11257.5</v>
      </c>
      <c r="N74" s="62">
        <f t="shared" si="18"/>
        <v>13283.85</v>
      </c>
      <c r="O74" s="62">
        <v>45030</v>
      </c>
      <c r="P74" s="62">
        <f t="shared" si="19"/>
        <v>53135.4</v>
      </c>
      <c r="Q74" s="62">
        <f t="shared" si="20"/>
        <v>-588.29999999999995</v>
      </c>
      <c r="R74" s="62">
        <f t="shared" si="20"/>
        <v>-694.19</v>
      </c>
      <c r="S74" s="62">
        <f t="shared" si="21"/>
        <v>-2776.76</v>
      </c>
      <c r="T74" s="124"/>
    </row>
    <row r="75" spans="1:20" ht="76.5" customHeight="1" x14ac:dyDescent="0.25">
      <c r="A75" s="104" t="s">
        <v>230</v>
      </c>
      <c r="B75" s="141">
        <v>25</v>
      </c>
      <c r="C75" s="20" t="s">
        <v>121</v>
      </c>
      <c r="D75" s="9" t="s">
        <v>122</v>
      </c>
      <c r="E75" s="60">
        <v>2</v>
      </c>
      <c r="F75" s="61">
        <v>17315.28</v>
      </c>
      <c r="G75" s="62">
        <f t="shared" si="12"/>
        <v>34630.559999999998</v>
      </c>
      <c r="H75" s="62">
        <f t="shared" si="23"/>
        <v>2</v>
      </c>
      <c r="I75" s="63">
        <f t="shared" si="13"/>
        <v>17315.28</v>
      </c>
      <c r="J75" s="62">
        <f t="shared" si="15"/>
        <v>20432.03</v>
      </c>
      <c r="K75" s="62">
        <f t="shared" si="14"/>
        <v>40864.06</v>
      </c>
      <c r="L75" s="47">
        <f t="shared" si="24"/>
        <v>2</v>
      </c>
      <c r="M75" s="66">
        <f>O75/H75</f>
        <v>7361.25</v>
      </c>
      <c r="N75" s="62">
        <f t="shared" si="18"/>
        <v>8686.2800000000007</v>
      </c>
      <c r="O75" s="62">
        <v>14722.5</v>
      </c>
      <c r="P75" s="62">
        <f t="shared" si="19"/>
        <v>17372.55</v>
      </c>
      <c r="Q75" s="62">
        <f t="shared" si="20"/>
        <v>-9954.0300000000007</v>
      </c>
      <c r="R75" s="62">
        <f t="shared" si="20"/>
        <v>-11745.75</v>
      </c>
      <c r="S75" s="62">
        <f t="shared" si="21"/>
        <v>-23491.51</v>
      </c>
      <c r="T75" s="124" t="s">
        <v>123</v>
      </c>
    </row>
    <row r="76" spans="1:20" ht="48" customHeight="1" x14ac:dyDescent="0.25">
      <c r="A76" s="104" t="s">
        <v>230</v>
      </c>
      <c r="B76" s="141">
        <v>26</v>
      </c>
      <c r="C76" s="20" t="s">
        <v>124</v>
      </c>
      <c r="D76" s="9" t="s">
        <v>125</v>
      </c>
      <c r="E76" s="60">
        <v>0</v>
      </c>
      <c r="F76" s="59">
        <v>66362.73</v>
      </c>
      <c r="G76" s="62">
        <f t="shared" si="12"/>
        <v>0</v>
      </c>
      <c r="H76" s="62">
        <f>E76*10</f>
        <v>0</v>
      </c>
      <c r="I76" s="63">
        <f>F76/10</f>
        <v>6636.27</v>
      </c>
      <c r="J76" s="62">
        <f t="shared" si="15"/>
        <v>7830.8</v>
      </c>
      <c r="K76" s="62">
        <f t="shared" si="14"/>
        <v>0</v>
      </c>
      <c r="L76" s="47">
        <f t="shared" si="24"/>
        <v>0</v>
      </c>
      <c r="M76" s="66">
        <v>6771</v>
      </c>
      <c r="N76" s="62">
        <f t="shared" si="18"/>
        <v>7989.78</v>
      </c>
      <c r="O76" s="62"/>
      <c r="P76" s="62">
        <f t="shared" si="19"/>
        <v>0</v>
      </c>
      <c r="Q76" s="62">
        <f t="shared" si="20"/>
        <v>134.72999999999999</v>
      </c>
      <c r="R76" s="62">
        <f t="shared" si="20"/>
        <v>158.97999999999999</v>
      </c>
      <c r="S76" s="62">
        <f t="shared" si="21"/>
        <v>0</v>
      </c>
      <c r="T76" s="124"/>
    </row>
    <row r="77" spans="1:20" ht="102" customHeight="1" x14ac:dyDescent="0.25">
      <c r="A77" s="104" t="s">
        <v>230</v>
      </c>
      <c r="B77" s="141">
        <v>27</v>
      </c>
      <c r="C77" s="20" t="s">
        <v>126</v>
      </c>
      <c r="D77" s="9" t="s">
        <v>122</v>
      </c>
      <c r="E77" s="60">
        <v>1</v>
      </c>
      <c r="F77" s="59">
        <v>278041.63</v>
      </c>
      <c r="G77" s="62">
        <f t="shared" si="12"/>
        <v>278041.63</v>
      </c>
      <c r="H77" s="62">
        <f t="shared" ref="H77:H79" si="25">E77</f>
        <v>1</v>
      </c>
      <c r="I77" s="63">
        <f>G77/H77</f>
        <v>278041.63</v>
      </c>
      <c r="J77" s="62">
        <f t="shared" si="15"/>
        <v>328089.12</v>
      </c>
      <c r="K77" s="62">
        <f t="shared" si="14"/>
        <v>328089.12</v>
      </c>
      <c r="L77" s="47">
        <f t="shared" si="24"/>
        <v>1</v>
      </c>
      <c r="M77" s="66">
        <f>O77/H77</f>
        <v>129319</v>
      </c>
      <c r="N77" s="62">
        <f t="shared" si="18"/>
        <v>152596.42000000001</v>
      </c>
      <c r="O77" s="62">
        <v>129319</v>
      </c>
      <c r="P77" s="62">
        <f t="shared" si="19"/>
        <v>152596.42000000001</v>
      </c>
      <c r="Q77" s="62">
        <f t="shared" si="20"/>
        <v>-148722.63</v>
      </c>
      <c r="R77" s="62">
        <f t="shared" si="20"/>
        <v>-175492.7</v>
      </c>
      <c r="S77" s="62">
        <f t="shared" si="21"/>
        <v>-175492.7</v>
      </c>
      <c r="T77" s="124" t="s">
        <v>127</v>
      </c>
    </row>
    <row r="78" spans="1:20" ht="48" customHeight="1" x14ac:dyDescent="0.25">
      <c r="A78" s="104" t="s">
        <v>230</v>
      </c>
      <c r="B78" s="141">
        <v>28</v>
      </c>
      <c r="C78" s="20" t="s">
        <v>128</v>
      </c>
      <c r="D78" s="9" t="s">
        <v>122</v>
      </c>
      <c r="E78" s="60">
        <v>1</v>
      </c>
      <c r="F78" s="59">
        <v>139975.07</v>
      </c>
      <c r="G78" s="62">
        <f t="shared" si="12"/>
        <v>139975.07</v>
      </c>
      <c r="H78" s="62">
        <f t="shared" si="25"/>
        <v>1</v>
      </c>
      <c r="I78" s="63">
        <f>G78/H78</f>
        <v>139975.07</v>
      </c>
      <c r="J78" s="62">
        <f t="shared" si="15"/>
        <v>165170.57999999999</v>
      </c>
      <c r="K78" s="62">
        <f t="shared" si="14"/>
        <v>165170.57999999999</v>
      </c>
      <c r="L78" s="47">
        <f t="shared" si="24"/>
        <v>1</v>
      </c>
      <c r="M78" s="66">
        <f>O78/H78</f>
        <v>146583</v>
      </c>
      <c r="N78" s="62">
        <f t="shared" si="18"/>
        <v>172967.94</v>
      </c>
      <c r="O78" s="62">
        <v>146583</v>
      </c>
      <c r="P78" s="62">
        <f t="shared" si="19"/>
        <v>172967.94</v>
      </c>
      <c r="Q78" s="62">
        <f t="shared" si="20"/>
        <v>6607.93</v>
      </c>
      <c r="R78" s="62">
        <f t="shared" si="20"/>
        <v>7797.36</v>
      </c>
      <c r="S78" s="62">
        <f t="shared" si="21"/>
        <v>7797.36</v>
      </c>
      <c r="T78" s="124" t="s">
        <v>129</v>
      </c>
    </row>
    <row r="79" spans="1:20" ht="48" customHeight="1" x14ac:dyDescent="0.25">
      <c r="A79" s="104" t="s">
        <v>230</v>
      </c>
      <c r="B79" s="141">
        <v>29</v>
      </c>
      <c r="C79" s="20" t="s">
        <v>130</v>
      </c>
      <c r="D79" s="9" t="s">
        <v>131</v>
      </c>
      <c r="E79" s="60">
        <v>1</v>
      </c>
      <c r="F79" s="61">
        <v>185838.77</v>
      </c>
      <c r="G79" s="62">
        <f t="shared" si="12"/>
        <v>185838.77</v>
      </c>
      <c r="H79" s="62">
        <f t="shared" si="25"/>
        <v>1</v>
      </c>
      <c r="I79" s="63">
        <f>G79/H79</f>
        <v>185838.77</v>
      </c>
      <c r="J79" s="62">
        <f t="shared" si="15"/>
        <v>219289.75</v>
      </c>
      <c r="K79" s="62">
        <f t="shared" si="14"/>
        <v>219289.75</v>
      </c>
      <c r="L79" s="47">
        <f t="shared" si="24"/>
        <v>1</v>
      </c>
      <c r="M79" s="66">
        <f>O79/H79</f>
        <v>47396</v>
      </c>
      <c r="N79" s="62">
        <f t="shared" si="18"/>
        <v>55927.28</v>
      </c>
      <c r="O79" s="62">
        <v>47396</v>
      </c>
      <c r="P79" s="62">
        <f t="shared" si="19"/>
        <v>55927.28</v>
      </c>
      <c r="Q79" s="62">
        <f t="shared" si="20"/>
        <v>-138442.76999999999</v>
      </c>
      <c r="R79" s="62">
        <f t="shared" si="20"/>
        <v>-163362.47</v>
      </c>
      <c r="S79" s="62">
        <f t="shared" si="21"/>
        <v>-163362.47</v>
      </c>
      <c r="T79" s="124"/>
    </row>
    <row r="80" spans="1:20" ht="48" customHeight="1" x14ac:dyDescent="0.25">
      <c r="A80" s="104" t="s">
        <v>230</v>
      </c>
      <c r="B80" s="141">
        <v>30</v>
      </c>
      <c r="C80" s="20" t="s">
        <v>132</v>
      </c>
      <c r="D80" s="9" t="s">
        <v>133</v>
      </c>
      <c r="E80" s="60">
        <v>4</v>
      </c>
      <c r="F80" s="59">
        <v>111866.53</v>
      </c>
      <c r="G80" s="62">
        <f t="shared" si="12"/>
        <v>447466.12</v>
      </c>
      <c r="H80" s="62">
        <f>E80*10</f>
        <v>40</v>
      </c>
      <c r="I80" s="63">
        <f>G80/H80</f>
        <v>11186.65</v>
      </c>
      <c r="J80" s="62">
        <f t="shared" si="15"/>
        <v>13200.25</v>
      </c>
      <c r="K80" s="62">
        <f t="shared" si="14"/>
        <v>528010</v>
      </c>
      <c r="L80" s="47">
        <f t="shared" si="24"/>
        <v>40</v>
      </c>
      <c r="M80" s="66">
        <f>O80/H80</f>
        <v>4314.55</v>
      </c>
      <c r="N80" s="62">
        <f t="shared" si="18"/>
        <v>5091.17</v>
      </c>
      <c r="O80" s="62">
        <v>172582</v>
      </c>
      <c r="P80" s="62">
        <f t="shared" si="19"/>
        <v>203646.76</v>
      </c>
      <c r="Q80" s="62">
        <f t="shared" si="20"/>
        <v>-6872.1</v>
      </c>
      <c r="R80" s="62">
        <f t="shared" si="20"/>
        <v>-8109.08</v>
      </c>
      <c r="S80" s="62">
        <f t="shared" si="21"/>
        <v>-324363.24</v>
      </c>
      <c r="T80" s="124"/>
    </row>
    <row r="81" spans="1:20" ht="48" customHeight="1" x14ac:dyDescent="0.25">
      <c r="A81" s="104" t="s">
        <v>230</v>
      </c>
      <c r="B81" s="141">
        <v>31</v>
      </c>
      <c r="C81" s="20" t="s">
        <v>134</v>
      </c>
      <c r="D81" s="9" t="s">
        <v>95</v>
      </c>
      <c r="E81" s="60">
        <v>0.38</v>
      </c>
      <c r="F81" s="59">
        <v>382589.51</v>
      </c>
      <c r="G81" s="62">
        <f t="shared" si="12"/>
        <v>145384.01</v>
      </c>
      <c r="H81" s="62">
        <f>E81*100</f>
        <v>38</v>
      </c>
      <c r="I81" s="63">
        <f>G81/H81</f>
        <v>3825.9</v>
      </c>
      <c r="J81" s="62">
        <f t="shared" si="15"/>
        <v>4514.5600000000004</v>
      </c>
      <c r="K81" s="62">
        <f t="shared" si="14"/>
        <v>171553.28</v>
      </c>
      <c r="L81" s="47">
        <f t="shared" si="24"/>
        <v>38</v>
      </c>
      <c r="M81" s="66">
        <f>O81/H81</f>
        <v>3632.66</v>
      </c>
      <c r="N81" s="62">
        <f t="shared" si="18"/>
        <v>4286.54</v>
      </c>
      <c r="O81" s="62">
        <v>138041</v>
      </c>
      <c r="P81" s="62">
        <f t="shared" si="19"/>
        <v>162888.38</v>
      </c>
      <c r="Q81" s="62">
        <f t="shared" si="20"/>
        <v>-193.24</v>
      </c>
      <c r="R81" s="62">
        <f t="shared" si="20"/>
        <v>-228.02</v>
      </c>
      <c r="S81" s="62">
        <f t="shared" si="21"/>
        <v>-8664.9</v>
      </c>
      <c r="T81" s="124"/>
    </row>
    <row r="82" spans="1:20" ht="48" customHeight="1" x14ac:dyDescent="0.25">
      <c r="A82" s="104" t="s">
        <v>230</v>
      </c>
      <c r="B82" s="141">
        <v>32</v>
      </c>
      <c r="C82" s="180"/>
      <c r="D82" s="18" t="s">
        <v>135</v>
      </c>
      <c r="E82" s="67"/>
      <c r="F82" s="68"/>
      <c r="G82" s="69">
        <f>SUM(G51:G81)</f>
        <v>1890934.74</v>
      </c>
      <c r="H82" s="59"/>
      <c r="I82" s="70"/>
      <c r="J82" s="59"/>
      <c r="K82" s="58">
        <f>SUM(K51:K81)</f>
        <v>2231302.63</v>
      </c>
      <c r="L82" s="47">
        <f t="shared" si="24"/>
        <v>0</v>
      </c>
      <c r="M82" s="66"/>
      <c r="N82" s="62"/>
      <c r="O82" s="58">
        <f>SUM(O51:O81)</f>
        <v>978450.5</v>
      </c>
      <c r="P82" s="58">
        <f>SUM(P51:P81)</f>
        <v>1154571.5900000001</v>
      </c>
      <c r="Q82" s="62"/>
      <c r="R82" s="59"/>
      <c r="S82" s="58">
        <f>SUM(S51:S81)</f>
        <v>-1076731.04</v>
      </c>
      <c r="T82" s="124"/>
    </row>
    <row r="83" spans="1:20" ht="48" customHeight="1" x14ac:dyDescent="0.25">
      <c r="A83" s="104" t="s">
        <v>230</v>
      </c>
      <c r="B83" s="141">
        <v>33</v>
      </c>
      <c r="C83" s="181"/>
      <c r="D83" s="14" t="s">
        <v>9</v>
      </c>
      <c r="E83" s="54"/>
      <c r="F83" s="55"/>
      <c r="G83" s="71">
        <f>G82*0.18</f>
        <v>340368.25</v>
      </c>
      <c r="H83" s="59"/>
      <c r="I83" s="72"/>
      <c r="J83" s="59"/>
      <c r="K83" s="59">
        <f>K82/118*18</f>
        <v>340368.2</v>
      </c>
      <c r="L83" s="47">
        <f t="shared" si="24"/>
        <v>0</v>
      </c>
      <c r="M83" s="66"/>
      <c r="N83" s="62"/>
      <c r="O83" s="73" t="s">
        <v>79</v>
      </c>
      <c r="P83" s="59">
        <f>P82*18/118</f>
        <v>176121.09</v>
      </c>
      <c r="Q83" s="62"/>
      <c r="R83" s="62" t="s">
        <v>79</v>
      </c>
      <c r="S83" s="59">
        <f>S82/118*18</f>
        <v>-164247.10999999999</v>
      </c>
      <c r="T83" s="125"/>
    </row>
    <row r="84" spans="1:20" ht="48.75" customHeight="1" thickBot="1" x14ac:dyDescent="0.3">
      <c r="A84" s="104" t="s">
        <v>230</v>
      </c>
      <c r="B84" s="141">
        <v>34</v>
      </c>
      <c r="C84" s="182"/>
      <c r="D84" s="126" t="s">
        <v>136</v>
      </c>
      <c r="E84" s="127"/>
      <c r="F84" s="128"/>
      <c r="G84" s="129">
        <f>G83+G82</f>
        <v>2231302.9900000002</v>
      </c>
      <c r="H84" s="129"/>
      <c r="I84" s="130"/>
      <c r="J84" s="131"/>
      <c r="K84" s="129"/>
      <c r="L84" s="132">
        <f t="shared" si="24"/>
        <v>0</v>
      </c>
      <c r="M84" s="151"/>
      <c r="N84" s="133"/>
      <c r="O84" s="133"/>
      <c r="P84" s="133"/>
      <c r="Q84" s="134"/>
      <c r="R84" s="134"/>
      <c r="S84" s="134"/>
      <c r="T84" s="135"/>
    </row>
    <row r="85" spans="1:20" ht="128.25" x14ac:dyDescent="0.25">
      <c r="A85" s="153" t="s">
        <v>231</v>
      </c>
      <c r="B85" s="112"/>
      <c r="C85" s="183"/>
      <c r="D85" s="113"/>
      <c r="E85" s="114"/>
      <c r="F85" s="115"/>
      <c r="G85" s="114"/>
      <c r="H85" s="116" t="s">
        <v>65</v>
      </c>
      <c r="I85" s="116"/>
      <c r="J85" s="116" t="s">
        <v>137</v>
      </c>
      <c r="K85" s="116"/>
      <c r="L85" s="117" t="str">
        <f t="shared" si="24"/>
        <v>Стоимость без НДС, руб.</v>
      </c>
      <c r="M85" s="152" t="s">
        <v>138</v>
      </c>
      <c r="N85" s="170"/>
      <c r="O85" s="170"/>
      <c r="P85" s="170"/>
      <c r="Q85" s="170" t="s">
        <v>66</v>
      </c>
      <c r="R85" s="170"/>
      <c r="S85" s="170"/>
      <c r="T85" s="118" t="s">
        <v>62</v>
      </c>
    </row>
    <row r="86" spans="1:20" ht="75" customHeight="1" x14ac:dyDescent="0.25">
      <c r="A86" s="38" t="s">
        <v>232</v>
      </c>
      <c r="B86" s="137">
        <v>1</v>
      </c>
      <c r="C86" s="20" t="s">
        <v>17</v>
      </c>
      <c r="D86" s="9" t="s">
        <v>82</v>
      </c>
      <c r="E86" s="74">
        <v>0.68010999999999999</v>
      </c>
      <c r="F86" s="75">
        <v>174269.55</v>
      </c>
      <c r="G86" s="62">
        <f t="shared" ref="G86:G139" si="26">F86*E86</f>
        <v>118522.46</v>
      </c>
      <c r="H86" s="62">
        <f>E86*1000</f>
        <v>680.11</v>
      </c>
      <c r="I86" s="76">
        <f>F86/1000</f>
        <v>174.27</v>
      </c>
      <c r="J86" s="62">
        <f>I86*1.18</f>
        <v>205.64</v>
      </c>
      <c r="K86" s="62">
        <f>H86*J86</f>
        <v>139857.82</v>
      </c>
      <c r="L86" s="47">
        <f t="shared" si="24"/>
        <v>680.11</v>
      </c>
      <c r="M86" s="77">
        <v>46.75</v>
      </c>
      <c r="N86" s="62">
        <v>55.17</v>
      </c>
      <c r="O86" s="62">
        <v>31793.91</v>
      </c>
      <c r="P86" s="62">
        <v>37516.81</v>
      </c>
      <c r="Q86" s="62">
        <v>-127.52</v>
      </c>
      <c r="R86" s="62">
        <v>-150.47</v>
      </c>
      <c r="S86" s="62">
        <v>-102341.01</v>
      </c>
      <c r="T86" s="99"/>
    </row>
    <row r="87" spans="1:20" ht="75" customHeight="1" x14ac:dyDescent="0.25">
      <c r="A87" s="38" t="s">
        <v>232</v>
      </c>
      <c r="B87" s="137">
        <v>2</v>
      </c>
      <c r="C87" s="20" t="s">
        <v>84</v>
      </c>
      <c r="D87" s="9" t="s">
        <v>85</v>
      </c>
      <c r="E87" s="74">
        <v>15.382</v>
      </c>
      <c r="F87" s="75">
        <v>11780.87</v>
      </c>
      <c r="G87" s="62">
        <f t="shared" si="26"/>
        <v>181213.34</v>
      </c>
      <c r="H87" s="62">
        <f>E87*10</f>
        <v>153.82</v>
      </c>
      <c r="I87" s="76">
        <f>F87/10</f>
        <v>1178.0899999999999</v>
      </c>
      <c r="J87" s="62">
        <f t="shared" ref="J87:J139" si="27">I87*1.18</f>
        <v>1390.15</v>
      </c>
      <c r="K87" s="62">
        <f t="shared" ref="K87:K139" si="28">H87*J87</f>
        <v>213832.87</v>
      </c>
      <c r="L87" s="47">
        <f t="shared" si="24"/>
        <v>153.82</v>
      </c>
      <c r="M87" s="77">
        <v>1227.4100000000001</v>
      </c>
      <c r="N87" s="62">
        <v>1448.34</v>
      </c>
      <c r="O87" s="62">
        <v>188800.82</v>
      </c>
      <c r="P87" s="62">
        <v>222784.97</v>
      </c>
      <c r="Q87" s="62">
        <v>49.32</v>
      </c>
      <c r="R87" s="62">
        <v>58.19</v>
      </c>
      <c r="S87" s="62">
        <v>8952.1</v>
      </c>
      <c r="T87" s="16"/>
    </row>
    <row r="88" spans="1:20" ht="75" customHeight="1" x14ac:dyDescent="0.25">
      <c r="A88" s="38" t="s">
        <v>232</v>
      </c>
      <c r="B88" s="137">
        <v>3</v>
      </c>
      <c r="C88" s="20" t="s">
        <v>88</v>
      </c>
      <c r="D88" s="9" t="s">
        <v>18</v>
      </c>
      <c r="E88" s="74">
        <v>391.97</v>
      </c>
      <c r="F88" s="75">
        <v>10.91</v>
      </c>
      <c r="G88" s="62">
        <f t="shared" si="26"/>
        <v>4276.3900000000003</v>
      </c>
      <c r="H88" s="62">
        <f>E88</f>
        <v>391.97</v>
      </c>
      <c r="I88" s="76">
        <f>F88</f>
        <v>10.91</v>
      </c>
      <c r="J88" s="62">
        <f t="shared" si="27"/>
        <v>12.87</v>
      </c>
      <c r="K88" s="62">
        <f t="shared" si="28"/>
        <v>5044.6499999999996</v>
      </c>
      <c r="L88" s="47">
        <f t="shared" si="24"/>
        <v>391.97</v>
      </c>
      <c r="M88" s="65">
        <v>5.51</v>
      </c>
      <c r="N88" s="62">
        <v>6.5</v>
      </c>
      <c r="O88" s="62">
        <v>2160.6999999999998</v>
      </c>
      <c r="P88" s="62">
        <v>2549.63</v>
      </c>
      <c r="Q88" s="62">
        <v>-5.4</v>
      </c>
      <c r="R88" s="62">
        <v>-6.37</v>
      </c>
      <c r="S88" s="62">
        <v>-2495.02</v>
      </c>
      <c r="T88" s="16"/>
    </row>
    <row r="89" spans="1:20" ht="75" customHeight="1" x14ac:dyDescent="0.25">
      <c r="A89" s="38" t="s">
        <v>232</v>
      </c>
      <c r="B89" s="137">
        <v>4</v>
      </c>
      <c r="C89" s="20" t="s">
        <v>86</v>
      </c>
      <c r="D89" s="9" t="s">
        <v>87</v>
      </c>
      <c r="E89" s="74">
        <v>0.97989999999999999</v>
      </c>
      <c r="F89" s="75">
        <v>17420.189999999999</v>
      </c>
      <c r="G89" s="62">
        <f t="shared" si="26"/>
        <v>17070.04</v>
      </c>
      <c r="H89" s="62">
        <f>E89*100</f>
        <v>97.99</v>
      </c>
      <c r="I89" s="76">
        <f>F89/100</f>
        <v>174.2</v>
      </c>
      <c r="J89" s="62">
        <f t="shared" si="27"/>
        <v>205.56</v>
      </c>
      <c r="K89" s="62">
        <f t="shared" si="28"/>
        <v>20142.82</v>
      </c>
      <c r="L89" s="47">
        <f t="shared" si="24"/>
        <v>97.99</v>
      </c>
      <c r="M89" s="77">
        <v>429.91</v>
      </c>
      <c r="N89" s="62">
        <v>507.29</v>
      </c>
      <c r="O89" s="62">
        <v>42126.84</v>
      </c>
      <c r="P89" s="62">
        <v>49709.67</v>
      </c>
      <c r="Q89" s="62">
        <v>255.71</v>
      </c>
      <c r="R89" s="62">
        <v>301.73</v>
      </c>
      <c r="S89" s="62">
        <v>29566.85</v>
      </c>
      <c r="T89" s="16"/>
    </row>
    <row r="90" spans="1:20" ht="75" customHeight="1" x14ac:dyDescent="0.25">
      <c r="A90" s="38" t="s">
        <v>232</v>
      </c>
      <c r="B90" s="137">
        <v>5</v>
      </c>
      <c r="C90" s="20" t="s">
        <v>89</v>
      </c>
      <c r="D90" s="9" t="s">
        <v>87</v>
      </c>
      <c r="E90" s="74">
        <v>6.4378000000000002</v>
      </c>
      <c r="F90" s="75">
        <v>5996.34</v>
      </c>
      <c r="G90" s="62">
        <f t="shared" si="26"/>
        <v>38603.24</v>
      </c>
      <c r="H90" s="62">
        <f>E90*100</f>
        <v>643.78</v>
      </c>
      <c r="I90" s="76">
        <f>F90/100</f>
        <v>59.96</v>
      </c>
      <c r="J90" s="62">
        <f t="shared" si="27"/>
        <v>70.75</v>
      </c>
      <c r="K90" s="62">
        <f t="shared" si="28"/>
        <v>45547.44</v>
      </c>
      <c r="L90" s="47">
        <f t="shared" si="24"/>
        <v>643.78</v>
      </c>
      <c r="M90" s="77">
        <v>93.76</v>
      </c>
      <c r="N90" s="62">
        <v>110.64</v>
      </c>
      <c r="O90" s="62">
        <v>60360.04</v>
      </c>
      <c r="P90" s="62">
        <v>71224.850000000006</v>
      </c>
      <c r="Q90" s="62">
        <v>33.799999999999997</v>
      </c>
      <c r="R90" s="62">
        <v>39.89</v>
      </c>
      <c r="S90" s="62">
        <v>25677.41</v>
      </c>
      <c r="T90" s="16"/>
    </row>
    <row r="91" spans="1:20" ht="75" customHeight="1" x14ac:dyDescent="0.25">
      <c r="A91" s="38" t="s">
        <v>232</v>
      </c>
      <c r="B91" s="137">
        <v>6</v>
      </c>
      <c r="C91" s="20" t="s">
        <v>139</v>
      </c>
      <c r="D91" s="9" t="s">
        <v>91</v>
      </c>
      <c r="E91" s="74">
        <v>4</v>
      </c>
      <c r="F91" s="75">
        <v>99166.26</v>
      </c>
      <c r="G91" s="62">
        <f t="shared" si="26"/>
        <v>396665.04</v>
      </c>
      <c r="H91" s="62">
        <f t="shared" ref="H91:I94" si="29">E91</f>
        <v>4</v>
      </c>
      <c r="I91" s="76">
        <f t="shared" si="29"/>
        <v>99166.26</v>
      </c>
      <c r="J91" s="62">
        <f t="shared" si="27"/>
        <v>117016.19</v>
      </c>
      <c r="K91" s="62">
        <f t="shared" si="28"/>
        <v>468064.76</v>
      </c>
      <c r="L91" s="47">
        <f t="shared" si="24"/>
        <v>4</v>
      </c>
      <c r="M91" s="77">
        <v>8707.59</v>
      </c>
      <c r="N91" s="62">
        <v>10274.959999999999</v>
      </c>
      <c r="O91" s="62">
        <v>34830.36</v>
      </c>
      <c r="P91" s="62">
        <v>41099.82</v>
      </c>
      <c r="Q91" s="62">
        <v>-90458.67</v>
      </c>
      <c r="R91" s="62">
        <v>-106741.23</v>
      </c>
      <c r="S91" s="62">
        <v>-426964.94</v>
      </c>
      <c r="T91" s="16" t="s">
        <v>140</v>
      </c>
    </row>
    <row r="92" spans="1:20" ht="75" customHeight="1" x14ac:dyDescent="0.25">
      <c r="A92" s="38" t="s">
        <v>232</v>
      </c>
      <c r="B92" s="137">
        <v>7</v>
      </c>
      <c r="C92" s="20" t="s">
        <v>141</v>
      </c>
      <c r="D92" s="9" t="s">
        <v>91</v>
      </c>
      <c r="E92" s="74">
        <v>2</v>
      </c>
      <c r="F92" s="75">
        <v>19126.86</v>
      </c>
      <c r="G92" s="62">
        <f t="shared" si="26"/>
        <v>38253.72</v>
      </c>
      <c r="H92" s="62">
        <f t="shared" si="29"/>
        <v>2</v>
      </c>
      <c r="I92" s="76">
        <f t="shared" si="29"/>
        <v>19126.86</v>
      </c>
      <c r="J92" s="62">
        <f t="shared" si="27"/>
        <v>22569.69</v>
      </c>
      <c r="K92" s="62">
        <f t="shared" si="28"/>
        <v>45139.38</v>
      </c>
      <c r="L92" s="47">
        <f t="shared" si="24"/>
        <v>2</v>
      </c>
      <c r="M92" s="77">
        <v>3144.97</v>
      </c>
      <c r="N92" s="62">
        <v>3711.06</v>
      </c>
      <c r="O92" s="62">
        <v>6289.93</v>
      </c>
      <c r="P92" s="62">
        <v>7422.12</v>
      </c>
      <c r="Q92" s="62">
        <v>-15981.89</v>
      </c>
      <c r="R92" s="62">
        <v>-18858.63</v>
      </c>
      <c r="S92" s="62">
        <v>-37717.26</v>
      </c>
      <c r="T92" s="16" t="s">
        <v>140</v>
      </c>
    </row>
    <row r="93" spans="1:20" ht="75" customHeight="1" x14ac:dyDescent="0.25">
      <c r="A93" s="38" t="s">
        <v>232</v>
      </c>
      <c r="B93" s="137">
        <v>8</v>
      </c>
      <c r="C93" s="20" t="s">
        <v>142</v>
      </c>
      <c r="D93" s="9" t="s">
        <v>91</v>
      </c>
      <c r="E93" s="74">
        <v>6</v>
      </c>
      <c r="F93" s="75">
        <v>10101.81</v>
      </c>
      <c r="G93" s="62">
        <f t="shared" si="26"/>
        <v>60610.86</v>
      </c>
      <c r="H93" s="62">
        <f t="shared" si="29"/>
        <v>6</v>
      </c>
      <c r="I93" s="76">
        <f t="shared" si="29"/>
        <v>10101.81</v>
      </c>
      <c r="J93" s="62">
        <f t="shared" si="27"/>
        <v>11920.14</v>
      </c>
      <c r="K93" s="62">
        <f t="shared" si="28"/>
        <v>71520.84</v>
      </c>
      <c r="L93" s="47">
        <f t="shared" si="24"/>
        <v>6</v>
      </c>
      <c r="M93" s="77">
        <v>1565.37</v>
      </c>
      <c r="N93" s="62">
        <v>1847.14</v>
      </c>
      <c r="O93" s="62">
        <v>9392.23</v>
      </c>
      <c r="P93" s="62">
        <v>11082.83</v>
      </c>
      <c r="Q93" s="62">
        <v>-8536.44</v>
      </c>
      <c r="R93" s="62">
        <v>-10073</v>
      </c>
      <c r="S93" s="62">
        <v>-60438.01</v>
      </c>
      <c r="T93" s="16" t="s">
        <v>140</v>
      </c>
    </row>
    <row r="94" spans="1:20" ht="75" customHeight="1" x14ac:dyDescent="0.25">
      <c r="A94" s="38" t="s">
        <v>232</v>
      </c>
      <c r="B94" s="137">
        <v>9</v>
      </c>
      <c r="C94" s="20" t="s">
        <v>90</v>
      </c>
      <c r="D94" s="9" t="s">
        <v>91</v>
      </c>
      <c r="E94" s="74">
        <v>6</v>
      </c>
      <c r="F94" s="75">
        <v>6253.57</v>
      </c>
      <c r="G94" s="62">
        <f t="shared" si="26"/>
        <v>37521.42</v>
      </c>
      <c r="H94" s="62">
        <f t="shared" si="29"/>
        <v>6</v>
      </c>
      <c r="I94" s="76">
        <f t="shared" si="29"/>
        <v>6253.57</v>
      </c>
      <c r="J94" s="62">
        <f t="shared" si="27"/>
        <v>7379.21</v>
      </c>
      <c r="K94" s="62">
        <f t="shared" si="28"/>
        <v>44275.26</v>
      </c>
      <c r="L94" s="47">
        <f t="shared" si="24"/>
        <v>6</v>
      </c>
      <c r="M94" s="77">
        <v>1407.42</v>
      </c>
      <c r="N94" s="62">
        <v>1660.76</v>
      </c>
      <c r="O94" s="62">
        <v>8444.5300000000007</v>
      </c>
      <c r="P94" s="62">
        <v>9964.5499999999993</v>
      </c>
      <c r="Q94" s="62">
        <v>-4846.1499999999996</v>
      </c>
      <c r="R94" s="62">
        <v>-5718.45</v>
      </c>
      <c r="S94" s="62">
        <v>-34310.71</v>
      </c>
      <c r="T94" s="16" t="s">
        <v>140</v>
      </c>
    </row>
    <row r="95" spans="1:20" ht="75" customHeight="1" x14ac:dyDescent="0.25">
      <c r="A95" s="38" t="s">
        <v>232</v>
      </c>
      <c r="B95" s="137">
        <v>10</v>
      </c>
      <c r="C95" s="20" t="s">
        <v>143</v>
      </c>
      <c r="D95" s="9" t="s">
        <v>93</v>
      </c>
      <c r="E95" s="74">
        <v>0.3548</v>
      </c>
      <c r="F95" s="75">
        <v>6869531</v>
      </c>
      <c r="G95" s="62">
        <f t="shared" si="26"/>
        <v>2437309.6</v>
      </c>
      <c r="H95" s="62">
        <f>E95*1000</f>
        <v>354.8</v>
      </c>
      <c r="I95" s="76">
        <f>F95/1000</f>
        <v>6869.53</v>
      </c>
      <c r="J95" s="62">
        <f t="shared" si="27"/>
        <v>8106.05</v>
      </c>
      <c r="K95" s="62">
        <f t="shared" si="28"/>
        <v>2876026.54</v>
      </c>
      <c r="L95" s="47">
        <f t="shared" si="24"/>
        <v>354.8</v>
      </c>
      <c r="M95" s="77">
        <v>1801.76</v>
      </c>
      <c r="N95" s="62">
        <v>2126.08</v>
      </c>
      <c r="O95" s="62">
        <v>639266.19999999995</v>
      </c>
      <c r="P95" s="62">
        <v>754334.12</v>
      </c>
      <c r="Q95" s="62">
        <v>-5067.7700000000004</v>
      </c>
      <c r="R95" s="62">
        <v>-5979.97</v>
      </c>
      <c r="S95" s="62">
        <v>-2121692.42</v>
      </c>
      <c r="T95" s="16"/>
    </row>
    <row r="96" spans="1:20" ht="75" customHeight="1" x14ac:dyDescent="0.25">
      <c r="A96" s="38" t="s">
        <v>232</v>
      </c>
      <c r="B96" s="137">
        <v>11</v>
      </c>
      <c r="C96" s="20" t="s">
        <v>144</v>
      </c>
      <c r="D96" s="9" t="s">
        <v>95</v>
      </c>
      <c r="E96" s="74">
        <v>7.0000000000000007E-2</v>
      </c>
      <c r="F96" s="75">
        <v>61349.64</v>
      </c>
      <c r="G96" s="62">
        <f t="shared" si="26"/>
        <v>4294.47</v>
      </c>
      <c r="H96" s="62">
        <f>E96*100</f>
        <v>7</v>
      </c>
      <c r="I96" s="76">
        <f>F96/100</f>
        <v>613.5</v>
      </c>
      <c r="J96" s="62">
        <f t="shared" si="27"/>
        <v>723.93</v>
      </c>
      <c r="K96" s="62">
        <f t="shared" si="28"/>
        <v>5067.51</v>
      </c>
      <c r="L96" s="47">
        <f t="shared" si="24"/>
        <v>7</v>
      </c>
      <c r="M96" s="77">
        <v>815.82</v>
      </c>
      <c r="N96" s="62">
        <v>962.67</v>
      </c>
      <c r="O96" s="62">
        <v>5710.76</v>
      </c>
      <c r="P96" s="62">
        <v>6738.7</v>
      </c>
      <c r="Q96" s="62">
        <v>202.32</v>
      </c>
      <c r="R96" s="62">
        <v>238.74</v>
      </c>
      <c r="S96" s="62">
        <v>1671.19</v>
      </c>
      <c r="T96" s="16"/>
    </row>
    <row r="97" spans="1:287" ht="75" customHeight="1" x14ac:dyDescent="0.25">
      <c r="A97" s="38" t="s">
        <v>232</v>
      </c>
      <c r="B97" s="137">
        <v>12</v>
      </c>
      <c r="C97" s="20" t="s">
        <v>145</v>
      </c>
      <c r="D97" s="9" t="s">
        <v>95</v>
      </c>
      <c r="E97" s="74">
        <v>1.4999999999999999E-2</v>
      </c>
      <c r="F97" s="75">
        <v>44282</v>
      </c>
      <c r="G97" s="62">
        <f t="shared" si="26"/>
        <v>664.23</v>
      </c>
      <c r="H97" s="62">
        <f t="shared" ref="H97:H104" si="30">E97*100</f>
        <v>1.5</v>
      </c>
      <c r="I97" s="76">
        <f t="shared" ref="I97:I104" si="31">F97/100</f>
        <v>442.82</v>
      </c>
      <c r="J97" s="62">
        <f t="shared" si="27"/>
        <v>522.53</v>
      </c>
      <c r="K97" s="62">
        <f t="shared" si="28"/>
        <v>783.8</v>
      </c>
      <c r="L97" s="47">
        <f t="shared" si="24"/>
        <v>1.5</v>
      </c>
      <c r="M97" s="77">
        <v>558.38</v>
      </c>
      <c r="N97" s="62">
        <v>658.89</v>
      </c>
      <c r="O97" s="62">
        <v>837.57</v>
      </c>
      <c r="P97" s="62">
        <v>988.33</v>
      </c>
      <c r="Q97" s="62">
        <v>115.56</v>
      </c>
      <c r="R97" s="62">
        <v>136.36000000000001</v>
      </c>
      <c r="S97" s="62">
        <v>204.53</v>
      </c>
      <c r="T97" s="16"/>
    </row>
    <row r="98" spans="1:287" ht="75" customHeight="1" x14ac:dyDescent="0.25">
      <c r="A98" s="38" t="s">
        <v>232</v>
      </c>
      <c r="B98" s="137">
        <v>13</v>
      </c>
      <c r="C98" s="20" t="s">
        <v>146</v>
      </c>
      <c r="D98" s="9" t="s">
        <v>95</v>
      </c>
      <c r="E98" s="74">
        <v>0</v>
      </c>
      <c r="F98" s="75">
        <v>40416.36</v>
      </c>
      <c r="G98" s="62">
        <f t="shared" si="26"/>
        <v>0</v>
      </c>
      <c r="H98" s="62">
        <f t="shared" si="30"/>
        <v>0</v>
      </c>
      <c r="I98" s="76">
        <f t="shared" si="31"/>
        <v>404.16</v>
      </c>
      <c r="J98" s="62">
        <f t="shared" si="27"/>
        <v>476.91</v>
      </c>
      <c r="K98" s="62">
        <f t="shared" si="28"/>
        <v>0</v>
      </c>
      <c r="L98" s="47">
        <f t="shared" si="24"/>
        <v>0</v>
      </c>
      <c r="M98" s="77"/>
      <c r="N98" s="62"/>
      <c r="O98" s="62"/>
      <c r="P98" s="62"/>
      <c r="Q98" s="62"/>
      <c r="R98" s="62"/>
      <c r="S98" s="62"/>
      <c r="T98" s="16"/>
    </row>
    <row r="99" spans="1:287" ht="75" customHeight="1" x14ac:dyDescent="0.25">
      <c r="A99" s="38" t="s">
        <v>232</v>
      </c>
      <c r="B99" s="137">
        <v>14</v>
      </c>
      <c r="C99" s="20" t="s">
        <v>94</v>
      </c>
      <c r="D99" s="9" t="s">
        <v>95</v>
      </c>
      <c r="E99" s="74">
        <v>0.04</v>
      </c>
      <c r="F99" s="75">
        <v>133771.38</v>
      </c>
      <c r="G99" s="62">
        <f t="shared" si="26"/>
        <v>5350.86</v>
      </c>
      <c r="H99" s="62">
        <f t="shared" si="30"/>
        <v>4</v>
      </c>
      <c r="I99" s="76">
        <f t="shared" si="31"/>
        <v>1337.71</v>
      </c>
      <c r="J99" s="62">
        <f t="shared" si="27"/>
        <v>1578.5</v>
      </c>
      <c r="K99" s="62">
        <f t="shared" si="28"/>
        <v>6314</v>
      </c>
      <c r="L99" s="47">
        <f t="shared" si="24"/>
        <v>4</v>
      </c>
      <c r="M99" s="77">
        <v>1763.66</v>
      </c>
      <c r="N99" s="62">
        <v>2081.12</v>
      </c>
      <c r="O99" s="62">
        <v>7054.62</v>
      </c>
      <c r="P99" s="62">
        <v>8324.4500000000007</v>
      </c>
      <c r="Q99" s="62">
        <v>425.95</v>
      </c>
      <c r="R99" s="62">
        <v>502.62</v>
      </c>
      <c r="S99" s="62">
        <v>2010.45</v>
      </c>
      <c r="T99" s="16"/>
    </row>
    <row r="100" spans="1:287" ht="75" customHeight="1" x14ac:dyDescent="0.25">
      <c r="A100" s="38" t="s">
        <v>232</v>
      </c>
      <c r="B100" s="137">
        <v>15</v>
      </c>
      <c r="C100" s="20" t="s">
        <v>147</v>
      </c>
      <c r="D100" s="9" t="s">
        <v>95</v>
      </c>
      <c r="E100" s="74">
        <v>0</v>
      </c>
      <c r="F100" s="75">
        <v>83187.59</v>
      </c>
      <c r="G100" s="62">
        <f t="shared" si="26"/>
        <v>0</v>
      </c>
      <c r="H100" s="62">
        <f t="shared" si="30"/>
        <v>0</v>
      </c>
      <c r="I100" s="76">
        <f t="shared" si="31"/>
        <v>831.88</v>
      </c>
      <c r="J100" s="62">
        <f t="shared" si="27"/>
        <v>981.62</v>
      </c>
      <c r="K100" s="62">
        <f t="shared" si="28"/>
        <v>0</v>
      </c>
      <c r="L100" s="47">
        <f t="shared" si="24"/>
        <v>0</v>
      </c>
      <c r="M100" s="77"/>
      <c r="N100" s="62"/>
      <c r="O100" s="62"/>
      <c r="P100" s="62"/>
      <c r="Q100" s="62"/>
      <c r="R100" s="62"/>
      <c r="S100" s="62"/>
      <c r="T100" s="16"/>
    </row>
    <row r="101" spans="1:287" ht="75" customHeight="1" x14ac:dyDescent="0.25">
      <c r="A101" s="38" t="s">
        <v>232</v>
      </c>
      <c r="B101" s="137">
        <v>16</v>
      </c>
      <c r="C101" s="20" t="s">
        <v>148</v>
      </c>
      <c r="D101" s="9" t="s">
        <v>95</v>
      </c>
      <c r="E101" s="74">
        <v>0.02</v>
      </c>
      <c r="F101" s="75">
        <v>77052.800000000003</v>
      </c>
      <c r="G101" s="62">
        <f t="shared" si="26"/>
        <v>1541.06</v>
      </c>
      <c r="H101" s="62">
        <f t="shared" si="30"/>
        <v>2</v>
      </c>
      <c r="I101" s="76">
        <f t="shared" si="31"/>
        <v>770.53</v>
      </c>
      <c r="J101" s="62">
        <f t="shared" si="27"/>
        <v>909.23</v>
      </c>
      <c r="K101" s="62">
        <f t="shared" si="28"/>
        <v>1818.46</v>
      </c>
      <c r="L101" s="47">
        <f t="shared" si="24"/>
        <v>2</v>
      </c>
      <c r="M101" s="77">
        <v>1049.1400000000001</v>
      </c>
      <c r="N101" s="62">
        <v>1237.99</v>
      </c>
      <c r="O101" s="62">
        <v>2098.27</v>
      </c>
      <c r="P101" s="62">
        <v>2475.96</v>
      </c>
      <c r="Q101" s="62">
        <v>278.61</v>
      </c>
      <c r="R101" s="62">
        <v>328.76</v>
      </c>
      <c r="S101" s="62">
        <v>657.5</v>
      </c>
      <c r="T101" s="16"/>
    </row>
    <row r="102" spans="1:287" ht="75" customHeight="1" x14ac:dyDescent="0.25">
      <c r="A102" s="38" t="s">
        <v>232</v>
      </c>
      <c r="B102" s="137">
        <v>17</v>
      </c>
      <c r="C102" s="20" t="s">
        <v>149</v>
      </c>
      <c r="D102" s="9" t="s">
        <v>95</v>
      </c>
      <c r="E102" s="74">
        <v>0.06</v>
      </c>
      <c r="F102" s="75">
        <v>251757.11</v>
      </c>
      <c r="G102" s="62">
        <f t="shared" si="26"/>
        <v>15105.43</v>
      </c>
      <c r="H102" s="62">
        <f t="shared" si="30"/>
        <v>6</v>
      </c>
      <c r="I102" s="76">
        <f t="shared" si="31"/>
        <v>2517.5700000000002</v>
      </c>
      <c r="J102" s="62">
        <f t="shared" si="27"/>
        <v>2970.73</v>
      </c>
      <c r="K102" s="62">
        <f t="shared" si="28"/>
        <v>17824.38</v>
      </c>
      <c r="L102" s="47">
        <f t="shared" si="24"/>
        <v>6</v>
      </c>
      <c r="M102" s="77">
        <v>2743.86</v>
      </c>
      <c r="N102" s="62">
        <v>3237.75</v>
      </c>
      <c r="O102" s="62">
        <v>16463.18</v>
      </c>
      <c r="P102" s="62">
        <v>19426.55</v>
      </c>
      <c r="Q102" s="62">
        <v>226.29</v>
      </c>
      <c r="R102" s="62">
        <v>267.02</v>
      </c>
      <c r="S102" s="62">
        <v>1602.17</v>
      </c>
      <c r="T102" s="16"/>
    </row>
    <row r="103" spans="1:287" ht="75" customHeight="1" x14ac:dyDescent="0.25">
      <c r="A103" s="38" t="s">
        <v>232</v>
      </c>
      <c r="B103" s="137">
        <v>18</v>
      </c>
      <c r="C103" s="20" t="s">
        <v>150</v>
      </c>
      <c r="D103" s="9" t="s">
        <v>95</v>
      </c>
      <c r="E103" s="74">
        <v>0.05</v>
      </c>
      <c r="F103" s="75">
        <v>75321.259999999995</v>
      </c>
      <c r="G103" s="62">
        <f t="shared" si="26"/>
        <v>3766.06</v>
      </c>
      <c r="H103" s="62">
        <f t="shared" si="30"/>
        <v>5</v>
      </c>
      <c r="I103" s="76">
        <f t="shared" si="31"/>
        <v>753.21</v>
      </c>
      <c r="J103" s="62">
        <f t="shared" si="27"/>
        <v>888.79</v>
      </c>
      <c r="K103" s="62">
        <f t="shared" si="28"/>
        <v>4443.95</v>
      </c>
      <c r="L103" s="47">
        <f t="shared" si="24"/>
        <v>5</v>
      </c>
      <c r="M103" s="77">
        <v>1049.1300000000001</v>
      </c>
      <c r="N103" s="62">
        <v>1237.97</v>
      </c>
      <c r="O103" s="62">
        <v>5245.65</v>
      </c>
      <c r="P103" s="62">
        <v>6189.87</v>
      </c>
      <c r="Q103" s="62">
        <v>295.92</v>
      </c>
      <c r="R103" s="62">
        <v>349.18</v>
      </c>
      <c r="S103" s="62">
        <v>1745.92</v>
      </c>
      <c r="T103" s="16"/>
    </row>
    <row r="104" spans="1:287" ht="75" customHeight="1" x14ac:dyDescent="0.25">
      <c r="A104" s="38" t="s">
        <v>232</v>
      </c>
      <c r="B104" s="137">
        <v>19</v>
      </c>
      <c r="C104" s="20" t="s">
        <v>151</v>
      </c>
      <c r="D104" s="9" t="s">
        <v>95</v>
      </c>
      <c r="E104" s="74">
        <v>0.05</v>
      </c>
      <c r="F104" s="75">
        <v>160525.66</v>
      </c>
      <c r="G104" s="62">
        <f t="shared" si="26"/>
        <v>8026.28</v>
      </c>
      <c r="H104" s="62">
        <f t="shared" si="30"/>
        <v>5</v>
      </c>
      <c r="I104" s="76">
        <f t="shared" si="31"/>
        <v>1605.26</v>
      </c>
      <c r="J104" s="62">
        <f t="shared" si="27"/>
        <v>1894.21</v>
      </c>
      <c r="K104" s="62">
        <f t="shared" si="28"/>
        <v>9471.0499999999993</v>
      </c>
      <c r="L104" s="47">
        <f t="shared" si="24"/>
        <v>5</v>
      </c>
      <c r="M104" s="77">
        <v>1624.93</v>
      </c>
      <c r="N104" s="62">
        <v>1917.42</v>
      </c>
      <c r="O104" s="62">
        <v>8124.64</v>
      </c>
      <c r="P104" s="62">
        <v>9587.08</v>
      </c>
      <c r="Q104" s="62">
        <v>19.670000000000002</v>
      </c>
      <c r="R104" s="62">
        <v>23.21</v>
      </c>
      <c r="S104" s="62">
        <v>116.03</v>
      </c>
      <c r="T104" s="16"/>
    </row>
    <row r="105" spans="1:287" ht="75" customHeight="1" x14ac:dyDescent="0.25">
      <c r="A105" s="38" t="s">
        <v>232</v>
      </c>
      <c r="B105" s="137">
        <v>20</v>
      </c>
      <c r="C105" s="20" t="s">
        <v>121</v>
      </c>
      <c r="D105" s="9" t="s">
        <v>122</v>
      </c>
      <c r="E105" s="74">
        <v>7</v>
      </c>
      <c r="F105" s="75">
        <v>17315.28</v>
      </c>
      <c r="G105" s="62">
        <f t="shared" si="26"/>
        <v>121206.96</v>
      </c>
      <c r="H105" s="62">
        <f t="shared" ref="H105:I108" si="32">E105</f>
        <v>7</v>
      </c>
      <c r="I105" s="76">
        <f t="shared" si="32"/>
        <v>17315.28</v>
      </c>
      <c r="J105" s="62">
        <f t="shared" si="27"/>
        <v>20432.03</v>
      </c>
      <c r="K105" s="62">
        <f t="shared" si="28"/>
        <v>143024.21</v>
      </c>
      <c r="L105" s="47">
        <f t="shared" si="24"/>
        <v>7</v>
      </c>
      <c r="M105" s="77">
        <v>7218.45</v>
      </c>
      <c r="N105" s="62">
        <v>8517.77</v>
      </c>
      <c r="O105" s="62">
        <v>50529.120000000003</v>
      </c>
      <c r="P105" s="62">
        <v>59624.36</v>
      </c>
      <c r="Q105" s="62">
        <v>-10096.83</v>
      </c>
      <c r="R105" s="62">
        <v>-11914.26</v>
      </c>
      <c r="S105" s="62">
        <v>-83399.850000000006</v>
      </c>
      <c r="T105" s="16"/>
    </row>
    <row r="106" spans="1:287" ht="75" customHeight="1" x14ac:dyDescent="0.25">
      <c r="A106" s="38" t="s">
        <v>232</v>
      </c>
      <c r="B106" s="137">
        <v>21</v>
      </c>
      <c r="C106" s="20" t="s">
        <v>152</v>
      </c>
      <c r="D106" s="9" t="s">
        <v>16</v>
      </c>
      <c r="E106" s="74">
        <v>2</v>
      </c>
      <c r="F106" s="75">
        <v>36948.720000000001</v>
      </c>
      <c r="G106" s="62">
        <f t="shared" si="26"/>
        <v>73897.440000000002</v>
      </c>
      <c r="H106" s="62">
        <f t="shared" si="32"/>
        <v>2</v>
      </c>
      <c r="I106" s="76">
        <f t="shared" si="32"/>
        <v>36948.720000000001</v>
      </c>
      <c r="J106" s="62">
        <f t="shared" si="27"/>
        <v>43599.49</v>
      </c>
      <c r="K106" s="62">
        <f t="shared" si="28"/>
        <v>87198.98</v>
      </c>
      <c r="L106" s="47">
        <f t="shared" si="24"/>
        <v>2</v>
      </c>
      <c r="M106" s="77">
        <v>18606.52</v>
      </c>
      <c r="N106" s="62">
        <v>21955.69</v>
      </c>
      <c r="O106" s="62">
        <v>37213.03</v>
      </c>
      <c r="P106" s="62">
        <v>43911.38</v>
      </c>
      <c r="Q106" s="62">
        <v>-18342.2</v>
      </c>
      <c r="R106" s="62">
        <v>-21643.8</v>
      </c>
      <c r="S106" s="62">
        <v>-43287.6</v>
      </c>
      <c r="T106" s="16"/>
    </row>
    <row r="107" spans="1:287" ht="75" customHeight="1" x14ac:dyDescent="0.25">
      <c r="A107" s="38" t="s">
        <v>232</v>
      </c>
      <c r="B107" s="137">
        <v>22</v>
      </c>
      <c r="C107" s="20" t="s">
        <v>153</v>
      </c>
      <c r="D107" s="9" t="s">
        <v>16</v>
      </c>
      <c r="E107" s="74">
        <v>12</v>
      </c>
      <c r="F107" s="75">
        <v>16629</v>
      </c>
      <c r="G107" s="62">
        <f t="shared" si="26"/>
        <v>199548</v>
      </c>
      <c r="H107" s="62">
        <f t="shared" si="32"/>
        <v>12</v>
      </c>
      <c r="I107" s="76">
        <f t="shared" si="32"/>
        <v>16629</v>
      </c>
      <c r="J107" s="62">
        <f t="shared" si="27"/>
        <v>19622.22</v>
      </c>
      <c r="K107" s="62">
        <f t="shared" si="28"/>
        <v>235466.64</v>
      </c>
      <c r="L107" s="47">
        <f t="shared" si="24"/>
        <v>12</v>
      </c>
      <c r="M107" s="77">
        <v>18606.45</v>
      </c>
      <c r="N107" s="62">
        <v>21955.61</v>
      </c>
      <c r="O107" s="62">
        <v>223277.35</v>
      </c>
      <c r="P107" s="62">
        <v>263467.27</v>
      </c>
      <c r="Q107" s="62">
        <v>1977.45</v>
      </c>
      <c r="R107" s="62">
        <v>2333.39</v>
      </c>
      <c r="S107" s="62">
        <v>28000.63</v>
      </c>
      <c r="T107" s="19"/>
    </row>
    <row r="108" spans="1:287" ht="75" customHeight="1" x14ac:dyDescent="0.25">
      <c r="A108" s="38" t="s">
        <v>232</v>
      </c>
      <c r="B108" s="137">
        <v>23</v>
      </c>
      <c r="C108" s="20" t="s">
        <v>154</v>
      </c>
      <c r="D108" s="9" t="s">
        <v>91</v>
      </c>
      <c r="E108" s="74">
        <v>4</v>
      </c>
      <c r="F108" s="75">
        <v>39815.75</v>
      </c>
      <c r="G108" s="62">
        <f t="shared" si="26"/>
        <v>159263</v>
      </c>
      <c r="H108" s="62">
        <f t="shared" si="32"/>
        <v>4</v>
      </c>
      <c r="I108" s="76">
        <f t="shared" si="32"/>
        <v>39815.75</v>
      </c>
      <c r="J108" s="62">
        <f t="shared" si="27"/>
        <v>46982.59</v>
      </c>
      <c r="K108" s="62">
        <f t="shared" si="28"/>
        <v>187930.36</v>
      </c>
      <c r="L108" s="47">
        <f t="shared" si="24"/>
        <v>4</v>
      </c>
      <c r="M108" s="77">
        <v>9743.65</v>
      </c>
      <c r="N108" s="62">
        <v>11497.51</v>
      </c>
      <c r="O108" s="62">
        <v>38974.6</v>
      </c>
      <c r="P108" s="62">
        <v>45990.03</v>
      </c>
      <c r="Q108" s="62">
        <v>-30072.1</v>
      </c>
      <c r="R108" s="62">
        <v>-35485.08</v>
      </c>
      <c r="S108" s="62">
        <v>-141940.32999999999</v>
      </c>
      <c r="T108" s="19"/>
    </row>
    <row r="109" spans="1:287" ht="75" customHeight="1" x14ac:dyDescent="0.25">
      <c r="A109" s="38" t="s">
        <v>232</v>
      </c>
      <c r="B109" s="137">
        <v>24</v>
      </c>
      <c r="C109" s="20" t="s">
        <v>155</v>
      </c>
      <c r="D109" s="9" t="s">
        <v>91</v>
      </c>
      <c r="E109" s="74">
        <v>4</v>
      </c>
      <c r="F109" s="75">
        <v>13202</v>
      </c>
      <c r="G109" s="62">
        <f t="shared" si="26"/>
        <v>52808</v>
      </c>
      <c r="H109" s="62">
        <v>4</v>
      </c>
      <c r="I109" s="76">
        <f>F109</f>
        <v>13202</v>
      </c>
      <c r="J109" s="62">
        <f t="shared" si="27"/>
        <v>15578.36</v>
      </c>
      <c r="K109" s="62">
        <f t="shared" si="28"/>
        <v>62313.440000000002</v>
      </c>
      <c r="L109" s="47">
        <f t="shared" si="24"/>
        <v>4</v>
      </c>
      <c r="M109" s="77">
        <v>5958.65</v>
      </c>
      <c r="N109" s="62">
        <v>7031.21</v>
      </c>
      <c r="O109" s="62">
        <v>23834.6</v>
      </c>
      <c r="P109" s="62">
        <v>28124.83</v>
      </c>
      <c r="Q109" s="62">
        <v>-7243.35</v>
      </c>
      <c r="R109" s="62">
        <v>-8547.15</v>
      </c>
      <c r="S109" s="62">
        <v>-34188.61</v>
      </c>
      <c r="T109" s="100"/>
    </row>
    <row r="110" spans="1:287" s="33" customFormat="1" ht="75" customHeight="1" x14ac:dyDescent="0.25">
      <c r="A110" s="38" t="s">
        <v>232</v>
      </c>
      <c r="B110" s="137">
        <v>25</v>
      </c>
      <c r="C110" s="20" t="s">
        <v>99</v>
      </c>
      <c r="D110" s="9" t="s">
        <v>100</v>
      </c>
      <c r="E110" s="74">
        <v>0.56799999999999995</v>
      </c>
      <c r="F110" s="75">
        <v>54156.02</v>
      </c>
      <c r="G110" s="62">
        <f t="shared" si="26"/>
        <v>30760.62</v>
      </c>
      <c r="H110" s="62">
        <f>E110*10</f>
        <v>5.68</v>
      </c>
      <c r="I110" s="76">
        <f>F110/10</f>
        <v>5415.6</v>
      </c>
      <c r="J110" s="62">
        <f t="shared" si="27"/>
        <v>6390.41</v>
      </c>
      <c r="K110" s="62">
        <f t="shared" si="28"/>
        <v>36297.53</v>
      </c>
      <c r="L110" s="47">
        <f t="shared" si="24"/>
        <v>5.68</v>
      </c>
      <c r="M110" s="77">
        <v>2065.9</v>
      </c>
      <c r="N110" s="62">
        <v>2437.7600000000002</v>
      </c>
      <c r="O110" s="62">
        <v>11734.33</v>
      </c>
      <c r="P110" s="62">
        <v>13846.51</v>
      </c>
      <c r="Q110" s="62">
        <v>-3349.7</v>
      </c>
      <c r="R110" s="62">
        <v>-3952.65</v>
      </c>
      <c r="S110" s="62">
        <v>-22451.02</v>
      </c>
      <c r="T110" s="100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</row>
    <row r="111" spans="1:287" ht="75" customHeight="1" x14ac:dyDescent="0.25">
      <c r="A111" s="38" t="s">
        <v>232</v>
      </c>
      <c r="B111" s="137">
        <v>26</v>
      </c>
      <c r="C111" s="20" t="s">
        <v>102</v>
      </c>
      <c r="D111" s="9" t="s">
        <v>103</v>
      </c>
      <c r="E111" s="74">
        <v>0.28399999999999997</v>
      </c>
      <c r="F111" s="75">
        <v>71581.03</v>
      </c>
      <c r="G111" s="62">
        <f t="shared" si="26"/>
        <v>20329.009999999998</v>
      </c>
      <c r="H111" s="78">
        <f>E111</f>
        <v>0.28399999999999997</v>
      </c>
      <c r="I111" s="76">
        <f>F111</f>
        <v>71581.03</v>
      </c>
      <c r="J111" s="62">
        <f t="shared" si="27"/>
        <v>84465.62</v>
      </c>
      <c r="K111" s="62">
        <f t="shared" si="28"/>
        <v>23988.240000000002</v>
      </c>
      <c r="L111" s="47">
        <f t="shared" si="24"/>
        <v>0.28000000000000003</v>
      </c>
      <c r="M111" s="77">
        <v>55500.14</v>
      </c>
      <c r="N111" s="62">
        <v>65490.17</v>
      </c>
      <c r="O111" s="62">
        <v>15762.04</v>
      </c>
      <c r="P111" s="62">
        <v>18599.21</v>
      </c>
      <c r="Q111" s="62">
        <v>-16080.89</v>
      </c>
      <c r="R111" s="62">
        <v>-18975.45</v>
      </c>
      <c r="S111" s="62">
        <v>-5389.03</v>
      </c>
      <c r="T111" s="101"/>
    </row>
    <row r="112" spans="1:287" ht="75" customHeight="1" x14ac:dyDescent="0.25">
      <c r="A112" s="38" t="s">
        <v>232</v>
      </c>
      <c r="B112" s="137">
        <v>27</v>
      </c>
      <c r="C112" s="20" t="s">
        <v>104</v>
      </c>
      <c r="D112" s="9" t="s">
        <v>105</v>
      </c>
      <c r="E112" s="74">
        <v>5.6800000000000003E-2</v>
      </c>
      <c r="F112" s="75">
        <v>76979.460000000006</v>
      </c>
      <c r="G112" s="62">
        <f t="shared" si="26"/>
        <v>4372.43</v>
      </c>
      <c r="H112" s="62">
        <f>E112*100</f>
        <v>5.68</v>
      </c>
      <c r="I112" s="76">
        <f>F112/100</f>
        <v>769.79</v>
      </c>
      <c r="J112" s="62">
        <f t="shared" si="27"/>
        <v>908.35</v>
      </c>
      <c r="K112" s="62">
        <f t="shared" si="28"/>
        <v>5159.43</v>
      </c>
      <c r="L112" s="47">
        <f t="shared" si="24"/>
        <v>5.68</v>
      </c>
      <c r="M112" s="77">
        <v>1005.11</v>
      </c>
      <c r="N112" s="62">
        <v>1186.03</v>
      </c>
      <c r="O112" s="62">
        <v>5709.01</v>
      </c>
      <c r="P112" s="62">
        <v>6736.63</v>
      </c>
      <c r="Q112" s="62">
        <v>235.32</v>
      </c>
      <c r="R112" s="62">
        <v>277.68</v>
      </c>
      <c r="S112" s="62">
        <v>1577.2</v>
      </c>
      <c r="T112" s="101"/>
    </row>
    <row r="113" spans="1:20" ht="75" customHeight="1" x14ac:dyDescent="0.25">
      <c r="A113" s="38" t="s">
        <v>232</v>
      </c>
      <c r="B113" s="137">
        <v>28</v>
      </c>
      <c r="C113" s="20" t="s">
        <v>156</v>
      </c>
      <c r="D113" s="9" t="s">
        <v>157</v>
      </c>
      <c r="E113" s="74">
        <v>5.68</v>
      </c>
      <c r="F113" s="75">
        <v>5950.36</v>
      </c>
      <c r="G113" s="62">
        <f t="shared" si="26"/>
        <v>33798.04</v>
      </c>
      <c r="H113" s="62">
        <f>E113</f>
        <v>5.68</v>
      </c>
      <c r="I113" s="76">
        <f>F113</f>
        <v>5950.36</v>
      </c>
      <c r="J113" s="62">
        <f t="shared" si="27"/>
        <v>7021.42</v>
      </c>
      <c r="K113" s="62">
        <f t="shared" si="28"/>
        <v>39881.67</v>
      </c>
      <c r="L113" s="47">
        <f t="shared" si="24"/>
        <v>5.68</v>
      </c>
      <c r="M113" s="77">
        <v>2065.9</v>
      </c>
      <c r="N113" s="62">
        <v>2437.7600000000002</v>
      </c>
      <c r="O113" s="62">
        <v>11734.33</v>
      </c>
      <c r="P113" s="62">
        <v>13846.51</v>
      </c>
      <c r="Q113" s="62">
        <v>-3884.46</v>
      </c>
      <c r="R113" s="62">
        <v>-4583.66</v>
      </c>
      <c r="S113" s="62">
        <v>-26035.16</v>
      </c>
      <c r="T113" s="101"/>
    </row>
    <row r="114" spans="1:20" ht="75" customHeight="1" x14ac:dyDescent="0.25">
      <c r="A114" s="38" t="s">
        <v>232</v>
      </c>
      <c r="B114" s="137">
        <v>29</v>
      </c>
      <c r="C114" s="20" t="s">
        <v>132</v>
      </c>
      <c r="D114" s="9" t="s">
        <v>133</v>
      </c>
      <c r="E114" s="74">
        <v>6.4</v>
      </c>
      <c r="F114" s="75">
        <v>111866.53</v>
      </c>
      <c r="G114" s="62">
        <f t="shared" si="26"/>
        <v>715945.79</v>
      </c>
      <c r="H114" s="62">
        <f>E114*10</f>
        <v>64</v>
      </c>
      <c r="I114" s="76">
        <f>F114/10</f>
        <v>11186.65</v>
      </c>
      <c r="J114" s="62">
        <f t="shared" si="27"/>
        <v>13200.25</v>
      </c>
      <c r="K114" s="62">
        <f t="shared" si="28"/>
        <v>844816</v>
      </c>
      <c r="L114" s="47">
        <f t="shared" si="24"/>
        <v>64</v>
      </c>
      <c r="M114" s="77">
        <v>4398.87</v>
      </c>
      <c r="N114" s="62">
        <v>5190.67</v>
      </c>
      <c r="O114" s="62">
        <v>281527.87</v>
      </c>
      <c r="P114" s="62">
        <v>332202.89</v>
      </c>
      <c r="Q114" s="62">
        <v>-6787.78</v>
      </c>
      <c r="R114" s="62">
        <v>-8009.58</v>
      </c>
      <c r="S114" s="62">
        <v>-512613.11</v>
      </c>
      <c r="T114" s="101"/>
    </row>
    <row r="115" spans="1:20" ht="75" customHeight="1" x14ac:dyDescent="0.25">
      <c r="A115" s="38" t="s">
        <v>232</v>
      </c>
      <c r="B115" s="137">
        <v>30</v>
      </c>
      <c r="C115" s="20" t="s">
        <v>108</v>
      </c>
      <c r="D115" s="9" t="s">
        <v>109</v>
      </c>
      <c r="E115" s="74">
        <v>8</v>
      </c>
      <c r="F115" s="75">
        <v>2570.3200000000002</v>
      </c>
      <c r="G115" s="62">
        <f t="shared" si="26"/>
        <v>20562.560000000001</v>
      </c>
      <c r="H115" s="62">
        <f>E115</f>
        <v>8</v>
      </c>
      <c r="I115" s="76">
        <f>F115</f>
        <v>2570.3200000000002</v>
      </c>
      <c r="J115" s="62">
        <f t="shared" si="27"/>
        <v>3032.98</v>
      </c>
      <c r="K115" s="62">
        <f t="shared" si="28"/>
        <v>24263.84</v>
      </c>
      <c r="L115" s="47">
        <f t="shared" si="24"/>
        <v>8</v>
      </c>
      <c r="M115" s="77">
        <v>2346.14</v>
      </c>
      <c r="N115" s="62">
        <v>2768.45</v>
      </c>
      <c r="O115" s="62">
        <v>18769.099999999999</v>
      </c>
      <c r="P115" s="62">
        <v>22147.54</v>
      </c>
      <c r="Q115" s="62">
        <v>-224.18</v>
      </c>
      <c r="R115" s="62">
        <v>-264.52999999999997</v>
      </c>
      <c r="S115" s="62">
        <v>-2116.3000000000002</v>
      </c>
      <c r="T115" s="101"/>
    </row>
    <row r="116" spans="1:20" ht="75" customHeight="1" x14ac:dyDescent="0.25">
      <c r="A116" s="38" t="s">
        <v>232</v>
      </c>
      <c r="B116" s="137">
        <v>31</v>
      </c>
      <c r="C116" s="20" t="s">
        <v>110</v>
      </c>
      <c r="D116" s="9" t="s">
        <v>111</v>
      </c>
      <c r="E116" s="74">
        <v>3.3</v>
      </c>
      <c r="F116" s="75">
        <v>5816.73</v>
      </c>
      <c r="G116" s="62">
        <f t="shared" si="26"/>
        <v>19195.21</v>
      </c>
      <c r="H116" s="62">
        <f>E116*10</f>
        <v>33</v>
      </c>
      <c r="I116" s="76">
        <f>F116/10</f>
        <v>581.66999999999996</v>
      </c>
      <c r="J116" s="62">
        <f t="shared" si="27"/>
        <v>686.37</v>
      </c>
      <c r="K116" s="62">
        <f t="shared" si="28"/>
        <v>22650.21</v>
      </c>
      <c r="L116" s="47">
        <f t="shared" si="24"/>
        <v>33</v>
      </c>
      <c r="M116" s="77">
        <v>865.85</v>
      </c>
      <c r="N116" s="62">
        <v>1021.7</v>
      </c>
      <c r="O116" s="62">
        <v>28573.119999999999</v>
      </c>
      <c r="P116" s="62">
        <v>33716.28</v>
      </c>
      <c r="Q116" s="62">
        <v>284.18</v>
      </c>
      <c r="R116" s="62">
        <v>335.33</v>
      </c>
      <c r="S116" s="62">
        <v>11066.07</v>
      </c>
      <c r="T116" s="101"/>
    </row>
    <row r="117" spans="1:20" ht="75" customHeight="1" x14ac:dyDescent="0.25">
      <c r="A117" s="38" t="s">
        <v>232</v>
      </c>
      <c r="B117" s="137">
        <v>32</v>
      </c>
      <c r="C117" s="20" t="s">
        <v>158</v>
      </c>
      <c r="D117" s="9" t="s">
        <v>16</v>
      </c>
      <c r="E117" s="74">
        <v>4</v>
      </c>
      <c r="F117" s="75">
        <v>2707.06</v>
      </c>
      <c r="G117" s="62">
        <f t="shared" si="26"/>
        <v>10828.24</v>
      </c>
      <c r="H117" s="62">
        <f t="shared" ref="H117:I126" si="33">E117</f>
        <v>4</v>
      </c>
      <c r="I117" s="76">
        <f t="shared" si="33"/>
        <v>2707.06</v>
      </c>
      <c r="J117" s="62">
        <f t="shared" si="27"/>
        <v>3194.33</v>
      </c>
      <c r="K117" s="62">
        <f t="shared" si="28"/>
        <v>12777.32</v>
      </c>
      <c r="L117" s="47">
        <f t="shared" si="24"/>
        <v>4</v>
      </c>
      <c r="M117" s="77">
        <v>2735.12</v>
      </c>
      <c r="N117" s="62">
        <v>3227.44</v>
      </c>
      <c r="O117" s="62">
        <v>10940.48</v>
      </c>
      <c r="P117" s="62">
        <v>12909.77</v>
      </c>
      <c r="Q117" s="62">
        <v>28.06</v>
      </c>
      <c r="R117" s="62">
        <v>33.11</v>
      </c>
      <c r="S117" s="62">
        <v>132.44999999999999</v>
      </c>
      <c r="T117" s="101"/>
    </row>
    <row r="118" spans="1:20" ht="75" customHeight="1" x14ac:dyDescent="0.25">
      <c r="A118" s="38" t="s">
        <v>232</v>
      </c>
      <c r="B118" s="137">
        <v>33</v>
      </c>
      <c r="C118" s="20" t="s">
        <v>159</v>
      </c>
      <c r="D118" s="9" t="s">
        <v>16</v>
      </c>
      <c r="E118" s="74">
        <v>0</v>
      </c>
      <c r="F118" s="75">
        <v>1786.75</v>
      </c>
      <c r="G118" s="62">
        <f t="shared" si="26"/>
        <v>0</v>
      </c>
      <c r="H118" s="62">
        <f t="shared" si="33"/>
        <v>0</v>
      </c>
      <c r="I118" s="76">
        <f t="shared" si="33"/>
        <v>1786.75</v>
      </c>
      <c r="J118" s="62">
        <f t="shared" si="27"/>
        <v>2108.37</v>
      </c>
      <c r="K118" s="62">
        <f t="shared" si="28"/>
        <v>0</v>
      </c>
      <c r="L118" s="47">
        <f t="shared" si="24"/>
        <v>0</v>
      </c>
      <c r="M118" s="77"/>
      <c r="N118" s="62"/>
      <c r="O118" s="62"/>
      <c r="P118" s="62"/>
      <c r="Q118" s="62"/>
      <c r="R118" s="62"/>
      <c r="S118" s="62"/>
      <c r="T118" s="101"/>
    </row>
    <row r="119" spans="1:20" ht="75" customHeight="1" x14ac:dyDescent="0.25">
      <c r="A119" s="38" t="s">
        <v>232</v>
      </c>
      <c r="B119" s="137">
        <v>34</v>
      </c>
      <c r="C119" s="20" t="s">
        <v>114</v>
      </c>
      <c r="D119" s="9" t="s">
        <v>16</v>
      </c>
      <c r="E119" s="74">
        <v>4</v>
      </c>
      <c r="F119" s="75">
        <v>910.43</v>
      </c>
      <c r="G119" s="62">
        <f t="shared" si="26"/>
        <v>3641.72</v>
      </c>
      <c r="H119" s="62">
        <f t="shared" si="33"/>
        <v>4</v>
      </c>
      <c r="I119" s="76">
        <f t="shared" si="33"/>
        <v>910.43</v>
      </c>
      <c r="J119" s="62">
        <f t="shared" si="27"/>
        <v>1074.31</v>
      </c>
      <c r="K119" s="62">
        <f t="shared" si="28"/>
        <v>4297.24</v>
      </c>
      <c r="L119" s="47">
        <f t="shared" si="24"/>
        <v>4</v>
      </c>
      <c r="M119" s="77">
        <v>640.44000000000005</v>
      </c>
      <c r="N119" s="62">
        <v>755.72</v>
      </c>
      <c r="O119" s="62">
        <v>2561.7600000000002</v>
      </c>
      <c r="P119" s="62">
        <v>3022.88</v>
      </c>
      <c r="Q119" s="62">
        <v>-269.99</v>
      </c>
      <c r="R119" s="62">
        <v>-318.58999999999997</v>
      </c>
      <c r="S119" s="62">
        <v>-1274.3599999999999</v>
      </c>
      <c r="T119" s="101"/>
    </row>
    <row r="120" spans="1:20" ht="75" customHeight="1" x14ac:dyDescent="0.25">
      <c r="A120" s="38" t="s">
        <v>232</v>
      </c>
      <c r="B120" s="137">
        <v>35</v>
      </c>
      <c r="C120" s="20" t="s">
        <v>160</v>
      </c>
      <c r="D120" s="9" t="s">
        <v>16</v>
      </c>
      <c r="E120" s="74">
        <v>16</v>
      </c>
      <c r="F120" s="75">
        <v>6759.79</v>
      </c>
      <c r="G120" s="62">
        <f t="shared" si="26"/>
        <v>108156.64</v>
      </c>
      <c r="H120" s="62">
        <v>16</v>
      </c>
      <c r="I120" s="76">
        <f t="shared" si="33"/>
        <v>6759.79</v>
      </c>
      <c r="J120" s="62">
        <f t="shared" si="27"/>
        <v>7976.55</v>
      </c>
      <c r="K120" s="62">
        <f t="shared" si="28"/>
        <v>127624.8</v>
      </c>
      <c r="L120" s="47">
        <f t="shared" si="24"/>
        <v>16</v>
      </c>
      <c r="M120" s="77">
        <v>2424.83</v>
      </c>
      <c r="N120" s="62">
        <v>2861.3</v>
      </c>
      <c r="O120" s="62">
        <v>38797.279999999999</v>
      </c>
      <c r="P120" s="62">
        <v>45780.79</v>
      </c>
      <c r="Q120" s="62">
        <v>-4334.96</v>
      </c>
      <c r="R120" s="62">
        <v>-5115.25</v>
      </c>
      <c r="S120" s="62">
        <v>-81844.009999999995</v>
      </c>
      <c r="T120" s="101"/>
    </row>
    <row r="121" spans="1:20" ht="75" customHeight="1" x14ac:dyDescent="0.25">
      <c r="A121" s="38" t="s">
        <v>232</v>
      </c>
      <c r="B121" s="137">
        <v>36</v>
      </c>
      <c r="C121" s="20" t="s">
        <v>116</v>
      </c>
      <c r="D121" s="9" t="s">
        <v>91</v>
      </c>
      <c r="E121" s="74">
        <v>5</v>
      </c>
      <c r="F121" s="75">
        <v>540.54999999999995</v>
      </c>
      <c r="G121" s="62">
        <f t="shared" si="26"/>
        <v>2702.75</v>
      </c>
      <c r="H121" s="62">
        <f t="shared" ref="H121:H126" si="34">E121</f>
        <v>5</v>
      </c>
      <c r="I121" s="76">
        <f t="shared" si="33"/>
        <v>540.54999999999995</v>
      </c>
      <c r="J121" s="62">
        <f t="shared" si="27"/>
        <v>637.85</v>
      </c>
      <c r="K121" s="62">
        <f t="shared" si="28"/>
        <v>3189.25</v>
      </c>
      <c r="L121" s="47">
        <f t="shared" si="24"/>
        <v>5</v>
      </c>
      <c r="M121" s="77">
        <v>125.47</v>
      </c>
      <c r="N121" s="62">
        <v>148.05000000000001</v>
      </c>
      <c r="O121" s="62">
        <v>627.35</v>
      </c>
      <c r="P121" s="62">
        <v>740.27</v>
      </c>
      <c r="Q121" s="62">
        <v>-415.08</v>
      </c>
      <c r="R121" s="62">
        <v>-489.8</v>
      </c>
      <c r="S121" s="62">
        <v>-2448.98</v>
      </c>
      <c r="T121" s="101"/>
    </row>
    <row r="122" spans="1:20" ht="75" customHeight="1" x14ac:dyDescent="0.25">
      <c r="A122" s="38" t="s">
        <v>232</v>
      </c>
      <c r="B122" s="137">
        <v>37</v>
      </c>
      <c r="C122" s="20" t="s">
        <v>161</v>
      </c>
      <c r="D122" s="9" t="s">
        <v>91</v>
      </c>
      <c r="E122" s="74">
        <v>4</v>
      </c>
      <c r="F122" s="59">
        <v>399.79</v>
      </c>
      <c r="G122" s="62">
        <f t="shared" si="26"/>
        <v>1599.16</v>
      </c>
      <c r="H122" s="62">
        <f t="shared" si="34"/>
        <v>4</v>
      </c>
      <c r="I122" s="76">
        <f t="shared" si="33"/>
        <v>399.79</v>
      </c>
      <c r="J122" s="62">
        <f t="shared" si="27"/>
        <v>471.75</v>
      </c>
      <c r="K122" s="62">
        <f t="shared" si="28"/>
        <v>1887</v>
      </c>
      <c r="L122" s="47">
        <f t="shared" si="24"/>
        <v>4</v>
      </c>
      <c r="M122" s="77">
        <v>45.75</v>
      </c>
      <c r="N122" s="62">
        <v>53.99</v>
      </c>
      <c r="O122" s="62">
        <v>183</v>
      </c>
      <c r="P122" s="62">
        <v>215.94</v>
      </c>
      <c r="Q122" s="62">
        <v>-354.04</v>
      </c>
      <c r="R122" s="62">
        <v>-417.76</v>
      </c>
      <c r="S122" s="62">
        <v>-1671.06</v>
      </c>
      <c r="T122" s="101"/>
    </row>
    <row r="123" spans="1:20" ht="75" customHeight="1" x14ac:dyDescent="0.25">
      <c r="A123" s="38" t="s">
        <v>232</v>
      </c>
      <c r="B123" s="137">
        <v>38</v>
      </c>
      <c r="C123" s="20" t="s">
        <v>162</v>
      </c>
      <c r="D123" s="9" t="s">
        <v>122</v>
      </c>
      <c r="E123" s="74">
        <v>1</v>
      </c>
      <c r="F123" s="75">
        <v>375309.7</v>
      </c>
      <c r="G123" s="62">
        <f t="shared" si="26"/>
        <v>375309.7</v>
      </c>
      <c r="H123" s="62">
        <f t="shared" si="34"/>
        <v>1</v>
      </c>
      <c r="I123" s="76">
        <f t="shared" si="33"/>
        <v>375309.7</v>
      </c>
      <c r="J123" s="62">
        <f t="shared" si="27"/>
        <v>442865.45</v>
      </c>
      <c r="K123" s="62">
        <f t="shared" si="28"/>
        <v>442865.45</v>
      </c>
      <c r="L123" s="47">
        <f t="shared" si="24"/>
        <v>1</v>
      </c>
      <c r="M123" s="77">
        <v>289095.14</v>
      </c>
      <c r="N123" s="62">
        <v>341132.27</v>
      </c>
      <c r="O123" s="62">
        <v>289095.14</v>
      </c>
      <c r="P123" s="62">
        <v>341132.27</v>
      </c>
      <c r="Q123" s="62">
        <v>-86214.56</v>
      </c>
      <c r="R123" s="62">
        <v>-101733.18</v>
      </c>
      <c r="S123" s="62">
        <v>-101733.18</v>
      </c>
      <c r="T123" s="101"/>
    </row>
    <row r="124" spans="1:20" ht="75" customHeight="1" x14ac:dyDescent="0.25">
      <c r="A124" s="38" t="s">
        <v>232</v>
      </c>
      <c r="B124" s="137">
        <v>39</v>
      </c>
      <c r="C124" s="20" t="s">
        <v>128</v>
      </c>
      <c r="D124" s="9" t="s">
        <v>122</v>
      </c>
      <c r="E124" s="74">
        <v>1</v>
      </c>
      <c r="F124" s="75">
        <v>139975.07</v>
      </c>
      <c r="G124" s="62">
        <f t="shared" si="26"/>
        <v>139975.07</v>
      </c>
      <c r="H124" s="62">
        <f t="shared" si="34"/>
        <v>1</v>
      </c>
      <c r="I124" s="76">
        <f t="shared" si="33"/>
        <v>139975.07</v>
      </c>
      <c r="J124" s="62">
        <f t="shared" si="27"/>
        <v>165170.57999999999</v>
      </c>
      <c r="K124" s="62">
        <f t="shared" si="28"/>
        <v>165170.57999999999</v>
      </c>
      <c r="L124" s="47">
        <f t="shared" si="24"/>
        <v>1</v>
      </c>
      <c r="M124" s="77">
        <v>98693.17</v>
      </c>
      <c r="N124" s="62">
        <v>116457.94</v>
      </c>
      <c r="O124" s="62">
        <v>98693.17</v>
      </c>
      <c r="P124" s="62">
        <v>116457.94</v>
      </c>
      <c r="Q124" s="62">
        <v>-41281.9</v>
      </c>
      <c r="R124" s="62">
        <v>-48712.639999999999</v>
      </c>
      <c r="S124" s="62">
        <v>-48712.639999999999</v>
      </c>
      <c r="T124" s="101"/>
    </row>
    <row r="125" spans="1:20" ht="75" customHeight="1" x14ac:dyDescent="0.25">
      <c r="A125" s="38" t="s">
        <v>232</v>
      </c>
      <c r="B125" s="137">
        <v>40</v>
      </c>
      <c r="C125" s="20" t="s">
        <v>106</v>
      </c>
      <c r="D125" s="9" t="s">
        <v>107</v>
      </c>
      <c r="E125" s="74">
        <v>354.8</v>
      </c>
      <c r="F125" s="75">
        <v>26.66</v>
      </c>
      <c r="G125" s="62">
        <f t="shared" si="26"/>
        <v>9458.9699999999993</v>
      </c>
      <c r="H125" s="62">
        <f t="shared" si="34"/>
        <v>354.8</v>
      </c>
      <c r="I125" s="76">
        <f t="shared" si="33"/>
        <v>26.66</v>
      </c>
      <c r="J125" s="62">
        <f t="shared" si="27"/>
        <v>31.46</v>
      </c>
      <c r="K125" s="62">
        <f t="shared" si="28"/>
        <v>11162.01</v>
      </c>
      <c r="L125" s="47">
        <f t="shared" si="24"/>
        <v>354.8</v>
      </c>
      <c r="M125" s="77">
        <v>18.36</v>
      </c>
      <c r="N125" s="62">
        <v>21.66</v>
      </c>
      <c r="O125" s="62">
        <v>6514.48</v>
      </c>
      <c r="P125" s="62">
        <v>7687.09</v>
      </c>
      <c r="Q125" s="62">
        <v>-8.3000000000000007</v>
      </c>
      <c r="R125" s="62">
        <v>-9.8000000000000007</v>
      </c>
      <c r="S125" s="62">
        <v>-3474.92</v>
      </c>
      <c r="T125" s="101"/>
    </row>
    <row r="126" spans="1:20" ht="75" customHeight="1" x14ac:dyDescent="0.25">
      <c r="A126" s="38" t="s">
        <v>232</v>
      </c>
      <c r="B126" s="137">
        <v>41</v>
      </c>
      <c r="C126" s="20" t="s">
        <v>130</v>
      </c>
      <c r="D126" s="9" t="s">
        <v>131</v>
      </c>
      <c r="E126" s="74">
        <v>1</v>
      </c>
      <c r="F126" s="75">
        <v>185838.77</v>
      </c>
      <c r="G126" s="62">
        <f t="shared" si="26"/>
        <v>185838.77</v>
      </c>
      <c r="H126" s="62">
        <f t="shared" si="34"/>
        <v>1</v>
      </c>
      <c r="I126" s="76">
        <f t="shared" si="33"/>
        <v>185838.77</v>
      </c>
      <c r="J126" s="62">
        <f t="shared" si="27"/>
        <v>219289.75</v>
      </c>
      <c r="K126" s="62">
        <f t="shared" si="28"/>
        <v>219289.75</v>
      </c>
      <c r="L126" s="47">
        <f t="shared" si="24"/>
        <v>1</v>
      </c>
      <c r="M126" s="77">
        <v>49217.760000000002</v>
      </c>
      <c r="N126" s="62">
        <v>58076.959999999999</v>
      </c>
      <c r="O126" s="62">
        <v>49217.760000000002</v>
      </c>
      <c r="P126" s="62">
        <v>58076.959999999999</v>
      </c>
      <c r="Q126" s="62">
        <v>-136621.01</v>
      </c>
      <c r="R126" s="62">
        <v>-161212.79</v>
      </c>
      <c r="S126" s="62">
        <v>-161212.79</v>
      </c>
      <c r="T126" s="25"/>
    </row>
    <row r="127" spans="1:20" ht="75" customHeight="1" x14ac:dyDescent="0.25">
      <c r="A127" s="38" t="s">
        <v>232</v>
      </c>
      <c r="B127" s="137">
        <v>42</v>
      </c>
      <c r="C127" s="20" t="s">
        <v>163</v>
      </c>
      <c r="D127" s="9" t="s">
        <v>93</v>
      </c>
      <c r="E127" s="74">
        <v>1.8200000000000001E-2</v>
      </c>
      <c r="F127" s="75">
        <v>916449.03</v>
      </c>
      <c r="G127" s="62">
        <f t="shared" si="26"/>
        <v>16679.37</v>
      </c>
      <c r="H127" s="62">
        <f>E127*1000</f>
        <v>18.2</v>
      </c>
      <c r="I127" s="76">
        <f>F127/1000</f>
        <v>916.45</v>
      </c>
      <c r="J127" s="62">
        <f t="shared" si="27"/>
        <v>1081.4100000000001</v>
      </c>
      <c r="K127" s="62">
        <f t="shared" si="28"/>
        <v>19681.66</v>
      </c>
      <c r="L127" s="47">
        <f t="shared" si="24"/>
        <v>18.2</v>
      </c>
      <c r="M127" s="77">
        <v>535.51</v>
      </c>
      <c r="N127" s="62">
        <v>631.9</v>
      </c>
      <c r="O127" s="62">
        <v>9746.36</v>
      </c>
      <c r="P127" s="62">
        <v>11500.7</v>
      </c>
      <c r="Q127" s="62">
        <v>-380.94</v>
      </c>
      <c r="R127" s="62">
        <v>-449.51</v>
      </c>
      <c r="S127" s="62">
        <v>-8180.96</v>
      </c>
      <c r="T127" s="25"/>
    </row>
    <row r="128" spans="1:20" ht="75" customHeight="1" x14ac:dyDescent="0.25">
      <c r="A128" s="38" t="s">
        <v>232</v>
      </c>
      <c r="B128" s="137">
        <v>43</v>
      </c>
      <c r="C128" s="20" t="s">
        <v>56</v>
      </c>
      <c r="D128" s="9" t="s">
        <v>2</v>
      </c>
      <c r="E128" s="74">
        <v>23.52</v>
      </c>
      <c r="F128" s="75">
        <v>1433.71</v>
      </c>
      <c r="G128" s="62">
        <f t="shared" si="26"/>
        <v>33720.86</v>
      </c>
      <c r="H128" s="62">
        <f t="shared" ref="H128:I138" si="35">E128</f>
        <v>23.52</v>
      </c>
      <c r="I128" s="76">
        <f t="shared" si="35"/>
        <v>1433.71</v>
      </c>
      <c r="J128" s="62">
        <f t="shared" si="27"/>
        <v>1691.78</v>
      </c>
      <c r="K128" s="62">
        <f t="shared" si="28"/>
        <v>39790.67</v>
      </c>
      <c r="L128" s="47">
        <f t="shared" si="24"/>
        <v>23.52</v>
      </c>
      <c r="M128" s="77">
        <v>1816.59</v>
      </c>
      <c r="N128" s="62">
        <v>2143.58</v>
      </c>
      <c r="O128" s="62">
        <v>42726.12</v>
      </c>
      <c r="P128" s="62">
        <v>50416.82</v>
      </c>
      <c r="Q128" s="62">
        <v>382.88</v>
      </c>
      <c r="R128" s="62">
        <v>451.8</v>
      </c>
      <c r="S128" s="62">
        <v>10626.15</v>
      </c>
      <c r="T128" s="25"/>
    </row>
    <row r="129" spans="1:20" ht="75" customHeight="1" x14ac:dyDescent="0.25">
      <c r="A129" s="38" t="s">
        <v>232</v>
      </c>
      <c r="B129" s="137">
        <v>44</v>
      </c>
      <c r="C129" s="20" t="s">
        <v>57</v>
      </c>
      <c r="D129" s="9" t="s">
        <v>2</v>
      </c>
      <c r="E129" s="74">
        <v>50.39</v>
      </c>
      <c r="F129" s="75">
        <v>150.08000000000001</v>
      </c>
      <c r="G129" s="62">
        <f t="shared" si="26"/>
        <v>7562.53</v>
      </c>
      <c r="H129" s="62">
        <f t="shared" si="35"/>
        <v>50.39</v>
      </c>
      <c r="I129" s="76">
        <f t="shared" si="35"/>
        <v>150.08000000000001</v>
      </c>
      <c r="J129" s="62">
        <f t="shared" si="27"/>
        <v>177.09</v>
      </c>
      <c r="K129" s="62">
        <f t="shared" si="28"/>
        <v>8923.57</v>
      </c>
      <c r="L129" s="47">
        <f t="shared" si="24"/>
        <v>50.39</v>
      </c>
      <c r="M129" s="77">
        <v>155.87</v>
      </c>
      <c r="N129" s="62">
        <v>183.93</v>
      </c>
      <c r="O129" s="62">
        <v>7854.39</v>
      </c>
      <c r="P129" s="62">
        <v>9268.18</v>
      </c>
      <c r="Q129" s="62">
        <v>5.79</v>
      </c>
      <c r="R129" s="62">
        <v>6.84</v>
      </c>
      <c r="S129" s="62">
        <v>344.61</v>
      </c>
      <c r="T129" s="25"/>
    </row>
    <row r="130" spans="1:20" ht="75" customHeight="1" x14ac:dyDescent="0.25">
      <c r="A130" s="38" t="s">
        <v>232</v>
      </c>
      <c r="B130" s="137">
        <v>45</v>
      </c>
      <c r="C130" s="20" t="s">
        <v>164</v>
      </c>
      <c r="D130" s="9" t="s">
        <v>2</v>
      </c>
      <c r="E130" s="74">
        <v>50.39</v>
      </c>
      <c r="F130" s="75">
        <v>170</v>
      </c>
      <c r="G130" s="62">
        <f t="shared" si="26"/>
        <v>8566.2999999999993</v>
      </c>
      <c r="H130" s="62">
        <f t="shared" si="35"/>
        <v>50.39</v>
      </c>
      <c r="I130" s="76">
        <f t="shared" si="35"/>
        <v>170</v>
      </c>
      <c r="J130" s="62">
        <f t="shared" si="27"/>
        <v>200.6</v>
      </c>
      <c r="K130" s="62">
        <f t="shared" si="28"/>
        <v>10108.23</v>
      </c>
      <c r="L130" s="47">
        <f t="shared" si="24"/>
        <v>50.39</v>
      </c>
      <c r="M130" s="77">
        <v>69.92</v>
      </c>
      <c r="N130" s="62">
        <v>82.51</v>
      </c>
      <c r="O130" s="62">
        <v>3523.13</v>
      </c>
      <c r="P130" s="62">
        <v>4157.29</v>
      </c>
      <c r="Q130" s="62">
        <v>-100.08</v>
      </c>
      <c r="R130" s="62">
        <v>-118.09</v>
      </c>
      <c r="S130" s="62">
        <v>-5950.94</v>
      </c>
      <c r="T130" s="25" t="s">
        <v>165</v>
      </c>
    </row>
    <row r="131" spans="1:20" ht="75" customHeight="1" x14ac:dyDescent="0.25">
      <c r="A131" s="38" t="s">
        <v>232</v>
      </c>
      <c r="B131" s="137">
        <v>46</v>
      </c>
      <c r="C131" s="20" t="s">
        <v>166</v>
      </c>
      <c r="D131" s="9" t="s">
        <v>2</v>
      </c>
      <c r="E131" s="74">
        <v>124.3</v>
      </c>
      <c r="F131" s="75">
        <v>453.42</v>
      </c>
      <c r="G131" s="62">
        <f t="shared" si="26"/>
        <v>56360.11</v>
      </c>
      <c r="H131" s="62">
        <f t="shared" si="35"/>
        <v>124.3</v>
      </c>
      <c r="I131" s="76">
        <f t="shared" si="35"/>
        <v>453.42</v>
      </c>
      <c r="J131" s="62">
        <f t="shared" si="27"/>
        <v>535.04</v>
      </c>
      <c r="K131" s="62">
        <f t="shared" si="28"/>
        <v>66505.47</v>
      </c>
      <c r="L131" s="47">
        <f t="shared" si="24"/>
        <v>124.3</v>
      </c>
      <c r="M131" s="77">
        <v>486.53</v>
      </c>
      <c r="N131" s="62">
        <v>574.11</v>
      </c>
      <c r="O131" s="62">
        <v>60475.06</v>
      </c>
      <c r="P131" s="62">
        <v>71360.570000000007</v>
      </c>
      <c r="Q131" s="62">
        <v>33.11</v>
      </c>
      <c r="R131" s="62">
        <v>39.07</v>
      </c>
      <c r="S131" s="62">
        <v>4855.1000000000004</v>
      </c>
      <c r="T131" s="25" t="s">
        <v>167</v>
      </c>
    </row>
    <row r="132" spans="1:20" ht="75" customHeight="1" x14ac:dyDescent="0.25">
      <c r="A132" s="38" t="s">
        <v>232</v>
      </c>
      <c r="B132" s="137">
        <v>47</v>
      </c>
      <c r="C132" s="20" t="s">
        <v>168</v>
      </c>
      <c r="D132" s="9" t="s">
        <v>169</v>
      </c>
      <c r="E132" s="74">
        <v>19</v>
      </c>
      <c r="F132" s="75">
        <v>355.87</v>
      </c>
      <c r="G132" s="62">
        <f t="shared" si="26"/>
        <v>6761.53</v>
      </c>
      <c r="H132" s="62">
        <v>19</v>
      </c>
      <c r="I132" s="76">
        <f t="shared" si="35"/>
        <v>355.87</v>
      </c>
      <c r="J132" s="62">
        <f t="shared" si="27"/>
        <v>419.93</v>
      </c>
      <c r="K132" s="62">
        <f t="shared" si="28"/>
        <v>7978.67</v>
      </c>
      <c r="L132" s="47">
        <f t="shared" si="24"/>
        <v>19</v>
      </c>
      <c r="M132" s="77">
        <v>543.33000000000004</v>
      </c>
      <c r="N132" s="62">
        <v>641.13</v>
      </c>
      <c r="O132" s="62">
        <v>10323.290000000001</v>
      </c>
      <c r="P132" s="62">
        <v>12181.48</v>
      </c>
      <c r="Q132" s="62">
        <v>187.46</v>
      </c>
      <c r="R132" s="62">
        <v>221.2</v>
      </c>
      <c r="S132" s="62">
        <v>4202.8100000000004</v>
      </c>
      <c r="T132" s="25"/>
    </row>
    <row r="133" spans="1:20" ht="75" customHeight="1" x14ac:dyDescent="0.25">
      <c r="A133" s="38" t="s">
        <v>232</v>
      </c>
      <c r="B133" s="137">
        <v>48</v>
      </c>
      <c r="C133" s="20" t="s">
        <v>170</v>
      </c>
      <c r="D133" s="9" t="s">
        <v>2</v>
      </c>
      <c r="E133" s="74">
        <v>50.39</v>
      </c>
      <c r="F133" s="75">
        <v>1046.1300000000001</v>
      </c>
      <c r="G133" s="62">
        <f t="shared" si="26"/>
        <v>52714.49</v>
      </c>
      <c r="H133" s="62">
        <f t="shared" ref="H133:H138" si="36">E133</f>
        <v>50.39</v>
      </c>
      <c r="I133" s="76">
        <f t="shared" si="35"/>
        <v>1046.1300000000001</v>
      </c>
      <c r="J133" s="62">
        <f t="shared" si="27"/>
        <v>1234.43</v>
      </c>
      <c r="K133" s="62">
        <f t="shared" si="28"/>
        <v>62202.93</v>
      </c>
      <c r="L133" s="47">
        <f t="shared" si="24"/>
        <v>50.39</v>
      </c>
      <c r="M133" s="77">
        <v>1470.34</v>
      </c>
      <c r="N133" s="62">
        <v>1735</v>
      </c>
      <c r="O133" s="62">
        <v>74090.679999999993</v>
      </c>
      <c r="P133" s="62">
        <v>87427</v>
      </c>
      <c r="Q133" s="62">
        <v>424.21</v>
      </c>
      <c r="R133" s="62">
        <v>500.57</v>
      </c>
      <c r="S133" s="62">
        <v>25224.07</v>
      </c>
      <c r="T133" s="25"/>
    </row>
    <row r="134" spans="1:20" ht="75" customHeight="1" x14ac:dyDescent="0.25">
      <c r="A134" s="38" t="s">
        <v>232</v>
      </c>
      <c r="B134" s="137">
        <v>49</v>
      </c>
      <c r="C134" s="20" t="s">
        <v>58</v>
      </c>
      <c r="D134" s="9" t="s">
        <v>2</v>
      </c>
      <c r="E134" s="74">
        <v>50.39</v>
      </c>
      <c r="F134" s="75">
        <v>2034.27</v>
      </c>
      <c r="G134" s="62">
        <f t="shared" si="26"/>
        <v>102506.87</v>
      </c>
      <c r="H134" s="62">
        <f t="shared" si="36"/>
        <v>50.39</v>
      </c>
      <c r="I134" s="76">
        <f t="shared" si="35"/>
        <v>2034.27</v>
      </c>
      <c r="J134" s="62">
        <f t="shared" si="27"/>
        <v>2400.44</v>
      </c>
      <c r="K134" s="62">
        <f t="shared" si="28"/>
        <v>120958.17</v>
      </c>
      <c r="L134" s="47">
        <f t="shared" si="24"/>
        <v>50.39</v>
      </c>
      <c r="M134" s="77">
        <v>2724.91</v>
      </c>
      <c r="N134" s="62">
        <v>3215.39</v>
      </c>
      <c r="O134" s="62">
        <v>137307.98000000001</v>
      </c>
      <c r="P134" s="62">
        <v>162023.42000000001</v>
      </c>
      <c r="Q134" s="62">
        <v>690.64</v>
      </c>
      <c r="R134" s="62">
        <v>814.95</v>
      </c>
      <c r="S134" s="62">
        <v>41065.25</v>
      </c>
      <c r="T134" s="25"/>
    </row>
    <row r="135" spans="1:20" ht="75" customHeight="1" x14ac:dyDescent="0.25">
      <c r="A135" s="38" t="s">
        <v>232</v>
      </c>
      <c r="B135" s="137">
        <v>50</v>
      </c>
      <c r="C135" s="20" t="s">
        <v>59</v>
      </c>
      <c r="D135" s="9" t="s">
        <v>11</v>
      </c>
      <c r="E135" s="74">
        <v>167.98</v>
      </c>
      <c r="F135" s="75">
        <v>1034.3599999999999</v>
      </c>
      <c r="G135" s="62">
        <f t="shared" si="26"/>
        <v>173751.79</v>
      </c>
      <c r="H135" s="62">
        <f t="shared" si="36"/>
        <v>167.98</v>
      </c>
      <c r="I135" s="76">
        <f t="shared" si="35"/>
        <v>1034.3599999999999</v>
      </c>
      <c r="J135" s="62">
        <f t="shared" si="27"/>
        <v>1220.54</v>
      </c>
      <c r="K135" s="62">
        <f t="shared" si="28"/>
        <v>205026.31</v>
      </c>
      <c r="L135" s="47">
        <f t="shared" si="24"/>
        <v>167.98</v>
      </c>
      <c r="M135" s="77">
        <v>643.15</v>
      </c>
      <c r="N135" s="62">
        <v>758.92</v>
      </c>
      <c r="O135" s="62">
        <v>108036.06</v>
      </c>
      <c r="P135" s="62">
        <v>127482.55</v>
      </c>
      <c r="Q135" s="62">
        <v>-391.21</v>
      </c>
      <c r="R135" s="62">
        <v>-461.62</v>
      </c>
      <c r="S135" s="62">
        <v>-77543.759999999995</v>
      </c>
      <c r="T135" s="25"/>
    </row>
    <row r="136" spans="1:20" ht="75" customHeight="1" x14ac:dyDescent="0.25">
      <c r="A136" s="38" t="s">
        <v>232</v>
      </c>
      <c r="B136" s="137">
        <v>51</v>
      </c>
      <c r="C136" s="20" t="s">
        <v>60</v>
      </c>
      <c r="D136" s="9" t="s">
        <v>11</v>
      </c>
      <c r="E136" s="74">
        <v>167.98</v>
      </c>
      <c r="F136" s="75">
        <v>791.56</v>
      </c>
      <c r="G136" s="62">
        <f t="shared" si="26"/>
        <v>132966.25</v>
      </c>
      <c r="H136" s="62">
        <f t="shared" si="36"/>
        <v>167.98</v>
      </c>
      <c r="I136" s="76">
        <f t="shared" si="35"/>
        <v>791.56</v>
      </c>
      <c r="J136" s="62">
        <f t="shared" si="27"/>
        <v>934.04</v>
      </c>
      <c r="K136" s="62">
        <f t="shared" si="28"/>
        <v>156900.04</v>
      </c>
      <c r="L136" s="47">
        <f t="shared" ref="L136:L193" si="37">H136</f>
        <v>167.98</v>
      </c>
      <c r="M136" s="77">
        <v>454.13</v>
      </c>
      <c r="N136" s="62">
        <v>535.87</v>
      </c>
      <c r="O136" s="62">
        <v>76284.160000000003</v>
      </c>
      <c r="P136" s="62">
        <v>90015.31</v>
      </c>
      <c r="Q136" s="62">
        <v>-337.43</v>
      </c>
      <c r="R136" s="62">
        <v>-398.17</v>
      </c>
      <c r="S136" s="62">
        <v>-66884.73</v>
      </c>
      <c r="T136" s="25"/>
    </row>
    <row r="137" spans="1:20" ht="75" customHeight="1" x14ac:dyDescent="0.25">
      <c r="A137" s="38" t="s">
        <v>232</v>
      </c>
      <c r="B137" s="137">
        <v>52</v>
      </c>
      <c r="C137" s="20" t="s">
        <v>171</v>
      </c>
      <c r="D137" s="9" t="s">
        <v>169</v>
      </c>
      <c r="E137" s="74">
        <v>14</v>
      </c>
      <c r="F137" s="75">
        <v>1063.4100000000001</v>
      </c>
      <c r="G137" s="62">
        <f t="shared" si="26"/>
        <v>14887.74</v>
      </c>
      <c r="H137" s="62">
        <f t="shared" si="36"/>
        <v>14</v>
      </c>
      <c r="I137" s="76">
        <f t="shared" si="35"/>
        <v>1063.4100000000001</v>
      </c>
      <c r="J137" s="62">
        <f t="shared" si="27"/>
        <v>1254.82</v>
      </c>
      <c r="K137" s="62">
        <f t="shared" si="28"/>
        <v>17567.48</v>
      </c>
      <c r="L137" s="47">
        <f t="shared" si="37"/>
        <v>14</v>
      </c>
      <c r="M137" s="77">
        <v>1018.39</v>
      </c>
      <c r="N137" s="62">
        <v>1201.7</v>
      </c>
      <c r="O137" s="62">
        <v>14257.44</v>
      </c>
      <c r="P137" s="62">
        <v>16823.78</v>
      </c>
      <c r="Q137" s="62">
        <v>-45.02</v>
      </c>
      <c r="R137" s="62">
        <v>-53.12</v>
      </c>
      <c r="S137" s="62">
        <v>-743.7</v>
      </c>
      <c r="T137" s="25"/>
    </row>
    <row r="138" spans="1:20" ht="75" customHeight="1" x14ac:dyDescent="0.25">
      <c r="A138" s="38" t="s">
        <v>232</v>
      </c>
      <c r="B138" s="137">
        <v>53</v>
      </c>
      <c r="C138" s="20" t="s">
        <v>172</v>
      </c>
      <c r="D138" s="9" t="s">
        <v>169</v>
      </c>
      <c r="E138" s="74">
        <v>5</v>
      </c>
      <c r="F138" s="75">
        <v>711.75</v>
      </c>
      <c r="G138" s="62">
        <f t="shared" si="26"/>
        <v>3558.75</v>
      </c>
      <c r="H138" s="62">
        <f t="shared" si="36"/>
        <v>5</v>
      </c>
      <c r="I138" s="76">
        <f t="shared" si="35"/>
        <v>711.75</v>
      </c>
      <c r="J138" s="62">
        <f t="shared" si="27"/>
        <v>839.87</v>
      </c>
      <c r="K138" s="62">
        <f t="shared" si="28"/>
        <v>4199.3500000000004</v>
      </c>
      <c r="L138" s="47">
        <f t="shared" si="37"/>
        <v>5</v>
      </c>
      <c r="M138" s="77">
        <v>854.35</v>
      </c>
      <c r="N138" s="62">
        <v>1008.13</v>
      </c>
      <c r="O138" s="62">
        <v>4271.74</v>
      </c>
      <c r="P138" s="62">
        <v>5040.6499999999996</v>
      </c>
      <c r="Q138" s="62">
        <v>142.6</v>
      </c>
      <c r="R138" s="62">
        <v>168.26</v>
      </c>
      <c r="S138" s="62">
        <v>841.3</v>
      </c>
      <c r="T138" s="25" t="s">
        <v>173</v>
      </c>
    </row>
    <row r="139" spans="1:20" ht="75" customHeight="1" x14ac:dyDescent="0.25">
      <c r="A139" s="38" t="s">
        <v>232</v>
      </c>
      <c r="B139" s="137">
        <v>54</v>
      </c>
      <c r="C139" s="20" t="s">
        <v>134</v>
      </c>
      <c r="D139" s="21" t="s">
        <v>95</v>
      </c>
      <c r="E139" s="74">
        <v>0.59</v>
      </c>
      <c r="F139" s="75">
        <v>382589.51</v>
      </c>
      <c r="G139" s="62">
        <f t="shared" si="26"/>
        <v>225727.81</v>
      </c>
      <c r="H139" s="62">
        <f>E139*100</f>
        <v>59</v>
      </c>
      <c r="I139" s="76">
        <f>F139/100</f>
        <v>3825.9</v>
      </c>
      <c r="J139" s="62">
        <f t="shared" si="27"/>
        <v>4514.5600000000004</v>
      </c>
      <c r="K139" s="62">
        <f t="shared" si="28"/>
        <v>266359.03999999998</v>
      </c>
      <c r="L139" s="47">
        <f t="shared" si="37"/>
        <v>59</v>
      </c>
      <c r="M139" s="77">
        <v>3834.4</v>
      </c>
      <c r="N139" s="62">
        <v>4524.59</v>
      </c>
      <c r="O139" s="62">
        <v>226229.62</v>
      </c>
      <c r="P139" s="62">
        <v>266950.95</v>
      </c>
      <c r="Q139" s="62">
        <v>8.5</v>
      </c>
      <c r="R139" s="62">
        <v>10.029999999999999</v>
      </c>
      <c r="S139" s="62">
        <v>591.91</v>
      </c>
      <c r="T139" s="25"/>
    </row>
    <row r="140" spans="1:20" ht="75" customHeight="1" x14ac:dyDescent="0.25">
      <c r="A140" s="38" t="s">
        <v>232</v>
      </c>
      <c r="B140" s="137">
        <v>55</v>
      </c>
      <c r="C140" s="184"/>
      <c r="D140" s="22" t="s">
        <v>135</v>
      </c>
      <c r="E140" s="79"/>
      <c r="F140" s="80"/>
      <c r="G140" s="69">
        <f>SUM(G86:G139)</f>
        <v>6493756.9800000004</v>
      </c>
      <c r="H140" s="62"/>
      <c r="I140" s="76"/>
      <c r="J140" s="62"/>
      <c r="K140" s="64">
        <f>SUM(K86:K139)</f>
        <v>7662631.0700000003</v>
      </c>
      <c r="L140" s="47">
        <f t="shared" si="37"/>
        <v>0</v>
      </c>
      <c r="M140" s="77"/>
      <c r="N140" s="62"/>
      <c r="O140" s="62"/>
      <c r="P140" s="64">
        <v>3644306.36</v>
      </c>
      <c r="Q140" s="62"/>
      <c r="R140" s="62"/>
      <c r="S140" s="64">
        <v>-4018324.71</v>
      </c>
      <c r="T140" s="102"/>
    </row>
    <row r="141" spans="1:20" ht="75" customHeight="1" x14ac:dyDescent="0.25">
      <c r="A141" s="38" t="s">
        <v>232</v>
      </c>
      <c r="B141" s="137">
        <v>56</v>
      </c>
      <c r="C141" s="181"/>
      <c r="D141" s="23" t="s">
        <v>9</v>
      </c>
      <c r="E141" s="81"/>
      <c r="F141" s="82"/>
      <c r="G141" s="59">
        <f>G140*0.18</f>
        <v>1168876.26</v>
      </c>
      <c r="H141" s="62"/>
      <c r="I141" s="76"/>
      <c r="J141" s="62"/>
      <c r="K141" s="62">
        <f>K140/118*18</f>
        <v>1168875.93</v>
      </c>
      <c r="L141" s="47">
        <f t="shared" si="37"/>
        <v>0</v>
      </c>
      <c r="M141" s="77"/>
      <c r="N141" s="62"/>
      <c r="O141" s="62"/>
      <c r="P141" s="62">
        <v>555911.14</v>
      </c>
      <c r="Q141" s="62"/>
      <c r="R141" s="62"/>
      <c r="S141" s="62">
        <v>-612964.79</v>
      </c>
      <c r="T141" s="102"/>
    </row>
    <row r="142" spans="1:20" ht="29.25" x14ac:dyDescent="0.25">
      <c r="A142" s="39" t="s">
        <v>233</v>
      </c>
      <c r="B142" s="142"/>
      <c r="C142" s="179"/>
      <c r="D142" s="24"/>
      <c r="E142" s="83"/>
      <c r="F142" s="84"/>
      <c r="G142" s="29">
        <f>G141+G140</f>
        <v>7662633.2400000002</v>
      </c>
      <c r="H142" s="62"/>
      <c r="I142" s="76"/>
      <c r="J142" s="62"/>
      <c r="K142" s="62"/>
      <c r="L142" s="47">
        <f t="shared" si="37"/>
        <v>0</v>
      </c>
      <c r="M142" s="77"/>
      <c r="N142" s="62"/>
      <c r="O142" s="62"/>
      <c r="P142" s="62"/>
      <c r="Q142" s="62"/>
      <c r="R142" s="62"/>
      <c r="S142" s="62"/>
      <c r="T142" s="100"/>
    </row>
    <row r="143" spans="1:20" ht="38.25" customHeight="1" x14ac:dyDescent="0.25">
      <c r="A143" s="39" t="s">
        <v>233</v>
      </c>
      <c r="B143" s="142">
        <v>1</v>
      </c>
      <c r="C143" s="20" t="s">
        <v>17</v>
      </c>
      <c r="D143" s="26" t="s">
        <v>174</v>
      </c>
      <c r="E143" s="85">
        <v>0.10326</v>
      </c>
      <c r="F143" s="86">
        <v>174269.55</v>
      </c>
      <c r="G143" s="87">
        <f t="shared" ref="G143:G148" si="38">F143*E143</f>
        <v>17995.07</v>
      </c>
      <c r="H143" s="62">
        <f>E143*1000</f>
        <v>103.26</v>
      </c>
      <c r="I143" s="76">
        <f>F143/1000</f>
        <v>174.27</v>
      </c>
      <c r="J143" s="62">
        <f>I143*1.18</f>
        <v>205.64</v>
      </c>
      <c r="K143" s="62">
        <f>H143*J143</f>
        <v>21234.39</v>
      </c>
      <c r="L143" s="47">
        <f t="shared" si="37"/>
        <v>103.26</v>
      </c>
      <c r="M143" s="77">
        <v>46.75</v>
      </c>
      <c r="N143" s="62">
        <v>55.17</v>
      </c>
      <c r="O143" s="62">
        <v>4827.22</v>
      </c>
      <c r="P143" s="62">
        <v>5696.12</v>
      </c>
      <c r="Q143" s="62">
        <v>-127.52</v>
      </c>
      <c r="R143" s="62">
        <v>-150.47</v>
      </c>
      <c r="S143" s="62">
        <v>-15537.53</v>
      </c>
      <c r="T143" s="98"/>
    </row>
    <row r="144" spans="1:20" ht="29.25" customHeight="1" x14ac:dyDescent="0.25">
      <c r="A144" s="39" t="s">
        <v>233</v>
      </c>
      <c r="B144" s="142">
        <v>2</v>
      </c>
      <c r="C144" s="185" t="s">
        <v>175</v>
      </c>
      <c r="D144" s="26" t="s">
        <v>174</v>
      </c>
      <c r="E144" s="88">
        <v>4.6879999999999998E-2</v>
      </c>
      <c r="F144" s="86">
        <v>6115.38</v>
      </c>
      <c r="G144" s="87">
        <f t="shared" si="38"/>
        <v>286.69</v>
      </c>
      <c r="H144" s="62">
        <f t="shared" ref="H144" si="39">E144*1000</f>
        <v>46.88</v>
      </c>
      <c r="I144" s="76">
        <f t="shared" ref="I144" si="40">F144/1000</f>
        <v>6.12</v>
      </c>
      <c r="J144" s="62">
        <f t="shared" ref="J144:J148" si="41">I144*1.18</f>
        <v>7.22</v>
      </c>
      <c r="K144" s="62">
        <f t="shared" ref="K144:K148" si="42">H144*J144</f>
        <v>338.47</v>
      </c>
      <c r="L144" s="47">
        <f t="shared" si="37"/>
        <v>46.88</v>
      </c>
      <c r="M144" s="65">
        <v>9.69</v>
      </c>
      <c r="N144" s="62">
        <v>11.43</v>
      </c>
      <c r="O144" s="62">
        <v>454.2</v>
      </c>
      <c r="P144" s="62">
        <v>535.96</v>
      </c>
      <c r="Q144" s="62">
        <v>3.57</v>
      </c>
      <c r="R144" s="62">
        <v>4.21</v>
      </c>
      <c r="S144" s="62">
        <v>197.36</v>
      </c>
      <c r="T144" s="98"/>
    </row>
    <row r="145" spans="1:20" ht="29.25" customHeight="1" x14ac:dyDescent="0.25">
      <c r="A145" s="39" t="s">
        <v>233</v>
      </c>
      <c r="B145" s="142">
        <v>3</v>
      </c>
      <c r="C145" s="185" t="s">
        <v>176</v>
      </c>
      <c r="D145" s="26" t="s">
        <v>177</v>
      </c>
      <c r="E145" s="89">
        <v>7.9569999999999999</v>
      </c>
      <c r="F145" s="86">
        <v>11780.87</v>
      </c>
      <c r="G145" s="87">
        <f t="shared" si="38"/>
        <v>93740.38</v>
      </c>
      <c r="H145" s="62">
        <f>E145*10</f>
        <v>79.569999999999993</v>
      </c>
      <c r="I145" s="76">
        <f>F145/10</f>
        <v>1178.0899999999999</v>
      </c>
      <c r="J145" s="62">
        <f t="shared" si="41"/>
        <v>1390.15</v>
      </c>
      <c r="K145" s="62">
        <f t="shared" si="42"/>
        <v>110614.24</v>
      </c>
      <c r="L145" s="47">
        <f t="shared" si="37"/>
        <v>79.569999999999993</v>
      </c>
      <c r="M145" s="77">
        <v>1291.68</v>
      </c>
      <c r="N145" s="62">
        <v>1524.18</v>
      </c>
      <c r="O145" s="62">
        <v>102778.81</v>
      </c>
      <c r="P145" s="62">
        <v>121279</v>
      </c>
      <c r="Q145" s="62">
        <v>113.59</v>
      </c>
      <c r="R145" s="62">
        <v>134.03</v>
      </c>
      <c r="S145" s="62">
        <v>10664.77</v>
      </c>
      <c r="T145" s="98"/>
    </row>
    <row r="146" spans="1:20" ht="38.25" customHeight="1" x14ac:dyDescent="0.25">
      <c r="A146" s="39" t="s">
        <v>233</v>
      </c>
      <c r="B146" s="142">
        <v>4</v>
      </c>
      <c r="C146" s="185" t="s">
        <v>178</v>
      </c>
      <c r="D146" s="26" t="s">
        <v>179</v>
      </c>
      <c r="E146" s="89">
        <v>1.728</v>
      </c>
      <c r="F146" s="86">
        <v>636700.46</v>
      </c>
      <c r="G146" s="87">
        <f t="shared" si="38"/>
        <v>1100218.3899999999</v>
      </c>
      <c r="H146" s="62">
        <f>E146*100</f>
        <v>172.8</v>
      </c>
      <c r="I146" s="76">
        <f>F146/100</f>
        <v>6367</v>
      </c>
      <c r="J146" s="62">
        <f t="shared" si="41"/>
        <v>7513.06</v>
      </c>
      <c r="K146" s="62">
        <f t="shared" si="42"/>
        <v>1298256.77</v>
      </c>
      <c r="L146" s="47">
        <f t="shared" si="37"/>
        <v>172.8</v>
      </c>
      <c r="M146" s="77">
        <v>1293.19</v>
      </c>
      <c r="N146" s="62">
        <v>1525.96</v>
      </c>
      <c r="O146" s="62">
        <v>223462.46</v>
      </c>
      <c r="P146" s="62">
        <v>263685.7</v>
      </c>
      <c r="Q146" s="62">
        <v>-5073.8100000000004</v>
      </c>
      <c r="R146" s="62">
        <v>-5987.1</v>
      </c>
      <c r="S146" s="62">
        <v>-1034570.88</v>
      </c>
      <c r="T146" s="98" t="s">
        <v>183</v>
      </c>
    </row>
    <row r="147" spans="1:20" ht="29.25" customHeight="1" x14ac:dyDescent="0.25">
      <c r="A147" s="39" t="s">
        <v>233</v>
      </c>
      <c r="B147" s="142">
        <v>5</v>
      </c>
      <c r="C147" s="185" t="s">
        <v>180</v>
      </c>
      <c r="D147" s="26" t="s">
        <v>122</v>
      </c>
      <c r="E147" s="89">
        <v>8</v>
      </c>
      <c r="F147" s="86">
        <v>121987.43</v>
      </c>
      <c r="G147" s="87">
        <f t="shared" si="38"/>
        <v>975899.44</v>
      </c>
      <c r="H147" s="62">
        <f t="shared" ref="H147:I148" si="43">E147</f>
        <v>8</v>
      </c>
      <c r="I147" s="76">
        <f t="shared" si="43"/>
        <v>121987.43</v>
      </c>
      <c r="J147" s="62">
        <f t="shared" si="41"/>
        <v>143945.17000000001</v>
      </c>
      <c r="K147" s="62">
        <f t="shared" si="42"/>
        <v>1151561.3600000001</v>
      </c>
      <c r="L147" s="47">
        <f t="shared" si="37"/>
        <v>8</v>
      </c>
      <c r="M147" s="77">
        <v>38958.32</v>
      </c>
      <c r="N147" s="62">
        <v>45970.82</v>
      </c>
      <c r="O147" s="62">
        <v>311666.55</v>
      </c>
      <c r="P147" s="62">
        <v>367766.53</v>
      </c>
      <c r="Q147" s="62">
        <v>-83029.11</v>
      </c>
      <c r="R147" s="62">
        <v>-97974.35</v>
      </c>
      <c r="S147" s="62">
        <v>-783794.8</v>
      </c>
      <c r="T147" s="98"/>
    </row>
    <row r="148" spans="1:20" ht="38.25" customHeight="1" x14ac:dyDescent="0.25">
      <c r="A148" s="39" t="s">
        <v>233</v>
      </c>
      <c r="B148" s="142">
        <v>6</v>
      </c>
      <c r="C148" s="185" t="s">
        <v>181</v>
      </c>
      <c r="D148" s="26" t="s">
        <v>182</v>
      </c>
      <c r="E148" s="90">
        <v>26.35</v>
      </c>
      <c r="F148" s="86">
        <v>7769.54</v>
      </c>
      <c r="G148" s="87">
        <f t="shared" si="38"/>
        <v>204727.38</v>
      </c>
      <c r="H148" s="62">
        <f t="shared" si="43"/>
        <v>26.35</v>
      </c>
      <c r="I148" s="76">
        <f t="shared" si="43"/>
        <v>7769.54</v>
      </c>
      <c r="J148" s="62">
        <f t="shared" si="41"/>
        <v>9168.06</v>
      </c>
      <c r="K148" s="62">
        <f t="shared" si="42"/>
        <v>241578.38</v>
      </c>
      <c r="L148" s="47">
        <f t="shared" si="37"/>
        <v>26.35</v>
      </c>
      <c r="M148" s="77">
        <v>2052.16</v>
      </c>
      <c r="N148" s="62">
        <v>2421.5500000000002</v>
      </c>
      <c r="O148" s="62">
        <v>54074.41</v>
      </c>
      <c r="P148" s="62">
        <v>63807.8</v>
      </c>
      <c r="Q148" s="62">
        <v>-5717.38</v>
      </c>
      <c r="R148" s="62">
        <v>-6746.51</v>
      </c>
      <c r="S148" s="62">
        <v>-177770.54</v>
      </c>
      <c r="T148" s="98" t="s">
        <v>184</v>
      </c>
    </row>
    <row r="149" spans="1:20" ht="29.25" customHeight="1" x14ac:dyDescent="0.25">
      <c r="A149" s="39" t="s">
        <v>233</v>
      </c>
      <c r="B149" s="142">
        <v>7</v>
      </c>
      <c r="C149" s="186"/>
      <c r="D149" s="27" t="s">
        <v>4</v>
      </c>
      <c r="E149" s="87"/>
      <c r="F149" s="87"/>
      <c r="G149" s="91">
        <f>SUM(G143:G148)</f>
        <v>2392867.35</v>
      </c>
      <c r="H149" s="62"/>
      <c r="I149" s="76"/>
      <c r="J149" s="62"/>
      <c r="K149" s="64">
        <f>SUM(K143:K148)</f>
        <v>2823583.61</v>
      </c>
      <c r="L149" s="47">
        <f t="shared" si="37"/>
        <v>0</v>
      </c>
      <c r="M149" s="77"/>
      <c r="N149" s="62"/>
      <c r="O149" s="62"/>
      <c r="P149" s="62">
        <v>822771.11</v>
      </c>
      <c r="Q149" s="62"/>
      <c r="R149" s="62"/>
      <c r="S149" s="62">
        <v>-2000811.62</v>
      </c>
      <c r="T149" s="98"/>
    </row>
    <row r="150" spans="1:20" ht="29.25" customHeight="1" x14ac:dyDescent="0.25">
      <c r="A150" s="39" t="s">
        <v>233</v>
      </c>
      <c r="B150" s="142">
        <v>8</v>
      </c>
      <c r="C150" s="186"/>
      <c r="D150" s="27" t="s">
        <v>9</v>
      </c>
      <c r="E150" s="87"/>
      <c r="F150" s="87"/>
      <c r="G150" s="91">
        <f>G149*18%</f>
        <v>430716.12</v>
      </c>
      <c r="H150" s="62"/>
      <c r="I150" s="76"/>
      <c r="J150" s="62"/>
      <c r="K150" s="62">
        <f>K149/118*18</f>
        <v>430716.14</v>
      </c>
      <c r="L150" s="47">
        <f t="shared" si="37"/>
        <v>0</v>
      </c>
      <c r="M150" s="77"/>
      <c r="N150" s="62"/>
      <c r="O150" s="62"/>
      <c r="P150" s="62">
        <v>125507.46</v>
      </c>
      <c r="Q150" s="62"/>
      <c r="R150" s="62"/>
      <c r="S150" s="62">
        <v>-305208.55</v>
      </c>
      <c r="T150" s="98"/>
    </row>
    <row r="151" spans="1:20" ht="29.25" customHeight="1" x14ac:dyDescent="0.25">
      <c r="A151" s="39" t="s">
        <v>233</v>
      </c>
      <c r="B151" s="142">
        <v>9</v>
      </c>
      <c r="C151" s="176"/>
      <c r="D151" s="8" t="s">
        <v>5</v>
      </c>
      <c r="E151" s="92"/>
      <c r="F151" s="92"/>
      <c r="G151" s="30">
        <f>G150+G149</f>
        <v>2823583.47</v>
      </c>
      <c r="H151" s="62"/>
      <c r="I151" s="76"/>
      <c r="J151" s="62"/>
      <c r="K151" s="62"/>
      <c r="L151" s="47">
        <f t="shared" si="37"/>
        <v>0</v>
      </c>
      <c r="M151" s="146"/>
      <c r="N151" s="50"/>
      <c r="O151" s="50"/>
      <c r="P151" s="50"/>
      <c r="Q151" s="50"/>
      <c r="R151" s="50"/>
      <c r="S151" s="50"/>
      <c r="T151" s="98"/>
    </row>
    <row r="152" spans="1:20" ht="29.25" customHeight="1" x14ac:dyDescent="0.25">
      <c r="A152" s="39" t="s">
        <v>234</v>
      </c>
      <c r="B152" s="142">
        <v>1</v>
      </c>
      <c r="C152" s="185" t="s">
        <v>56</v>
      </c>
      <c r="D152" s="10" t="s">
        <v>2</v>
      </c>
      <c r="E152" s="45">
        <v>1.28</v>
      </c>
      <c r="F152" s="45">
        <v>1433.71</v>
      </c>
      <c r="G152" s="62">
        <f t="shared" ref="G152:G174" si="44">F152*E152</f>
        <v>1835.15</v>
      </c>
      <c r="H152" s="62">
        <f>E152</f>
        <v>1.28</v>
      </c>
      <c r="I152" s="76">
        <f>F152</f>
        <v>1433.71</v>
      </c>
      <c r="J152" s="62">
        <f>I152*1.18</f>
        <v>1691.78</v>
      </c>
      <c r="K152" s="62">
        <f>H152*J152</f>
        <v>2165.48</v>
      </c>
      <c r="L152" s="47">
        <f t="shared" si="37"/>
        <v>1.28</v>
      </c>
      <c r="M152" s="77">
        <v>1609.71</v>
      </c>
      <c r="N152" s="62">
        <v>1899.46</v>
      </c>
      <c r="O152" s="62">
        <v>2060.4299999999998</v>
      </c>
      <c r="P152" s="62">
        <v>2431.31</v>
      </c>
      <c r="Q152" s="62">
        <v>176</v>
      </c>
      <c r="R152" s="62">
        <v>207.68</v>
      </c>
      <c r="S152" s="62">
        <v>265.83</v>
      </c>
      <c r="T152" s="98"/>
    </row>
    <row r="153" spans="1:20" ht="29.25" customHeight="1" x14ac:dyDescent="0.25">
      <c r="A153" s="39" t="s">
        <v>234</v>
      </c>
      <c r="B153" s="142">
        <v>2</v>
      </c>
      <c r="C153" s="185" t="s">
        <v>57</v>
      </c>
      <c r="D153" s="10" t="s">
        <v>2</v>
      </c>
      <c r="E153" s="45">
        <v>2.74</v>
      </c>
      <c r="F153" s="45">
        <v>150.08000000000001</v>
      </c>
      <c r="G153" s="62">
        <f t="shared" si="44"/>
        <v>411.22</v>
      </c>
      <c r="H153" s="62">
        <f t="shared" ref="H153:I168" si="45">E153</f>
        <v>2.74</v>
      </c>
      <c r="I153" s="76">
        <f t="shared" si="45"/>
        <v>150.08000000000001</v>
      </c>
      <c r="J153" s="62">
        <f t="shared" ref="J153:J174" si="46">I153*1.18</f>
        <v>177.09</v>
      </c>
      <c r="K153" s="62">
        <f t="shared" ref="K153:K174" si="47">H153*J153</f>
        <v>485.23</v>
      </c>
      <c r="L153" s="47">
        <f t="shared" si="37"/>
        <v>2.74</v>
      </c>
      <c r="M153" s="77">
        <v>139.68</v>
      </c>
      <c r="N153" s="62">
        <v>164.82</v>
      </c>
      <c r="O153" s="62">
        <v>382.71</v>
      </c>
      <c r="P153" s="62">
        <v>451.6</v>
      </c>
      <c r="Q153" s="62">
        <v>-10.4</v>
      </c>
      <c r="R153" s="62">
        <v>-12.27</v>
      </c>
      <c r="S153" s="62">
        <v>-33.630000000000003</v>
      </c>
      <c r="T153" s="98"/>
    </row>
    <row r="154" spans="1:20" ht="29.25" customHeight="1" x14ac:dyDescent="0.25">
      <c r="A154" s="39" t="s">
        <v>234</v>
      </c>
      <c r="B154" s="142">
        <v>3</v>
      </c>
      <c r="C154" s="185" t="s">
        <v>166</v>
      </c>
      <c r="D154" s="10" t="s">
        <v>2</v>
      </c>
      <c r="E154" s="45">
        <v>4.0199999999999996</v>
      </c>
      <c r="F154" s="45">
        <v>453.42</v>
      </c>
      <c r="G154" s="62">
        <f t="shared" si="44"/>
        <v>1822.75</v>
      </c>
      <c r="H154" s="62">
        <f t="shared" si="45"/>
        <v>4.0199999999999996</v>
      </c>
      <c r="I154" s="76">
        <f t="shared" si="45"/>
        <v>453.42</v>
      </c>
      <c r="J154" s="62">
        <f t="shared" si="46"/>
        <v>535.04</v>
      </c>
      <c r="K154" s="62">
        <f t="shared" si="47"/>
        <v>2150.86</v>
      </c>
      <c r="L154" s="47">
        <f t="shared" si="37"/>
        <v>4.0199999999999996</v>
      </c>
      <c r="M154" s="77">
        <v>486.52</v>
      </c>
      <c r="N154" s="62">
        <v>574.09</v>
      </c>
      <c r="O154" s="62">
        <v>1955.83</v>
      </c>
      <c r="P154" s="62">
        <v>2307.88</v>
      </c>
      <c r="Q154" s="62">
        <v>33.1</v>
      </c>
      <c r="R154" s="62">
        <v>39.049999999999997</v>
      </c>
      <c r="S154" s="62">
        <v>157.02000000000001</v>
      </c>
      <c r="T154" s="98"/>
    </row>
    <row r="155" spans="1:20" ht="29.25" customHeight="1" x14ac:dyDescent="0.25">
      <c r="A155" s="39" t="s">
        <v>234</v>
      </c>
      <c r="B155" s="142">
        <v>4</v>
      </c>
      <c r="C155" s="185" t="s">
        <v>168</v>
      </c>
      <c r="D155" s="10" t="s">
        <v>169</v>
      </c>
      <c r="E155" s="45">
        <v>2</v>
      </c>
      <c r="F155" s="45">
        <v>355.87</v>
      </c>
      <c r="G155" s="62">
        <f t="shared" si="44"/>
        <v>711.74</v>
      </c>
      <c r="H155" s="62">
        <f t="shared" si="45"/>
        <v>2</v>
      </c>
      <c r="I155" s="76">
        <f t="shared" si="45"/>
        <v>355.87</v>
      </c>
      <c r="J155" s="62">
        <f t="shared" si="46"/>
        <v>419.93</v>
      </c>
      <c r="K155" s="62">
        <f t="shared" si="47"/>
        <v>839.86</v>
      </c>
      <c r="L155" s="47">
        <f t="shared" si="37"/>
        <v>2</v>
      </c>
      <c r="M155" s="77">
        <v>478.36</v>
      </c>
      <c r="N155" s="62">
        <v>564.46</v>
      </c>
      <c r="O155" s="62">
        <v>956.71</v>
      </c>
      <c r="P155" s="62">
        <v>1128.92</v>
      </c>
      <c r="Q155" s="62">
        <v>122.49</v>
      </c>
      <c r="R155" s="62">
        <v>144.53</v>
      </c>
      <c r="S155" s="62">
        <v>289.06</v>
      </c>
      <c r="T155" s="98"/>
    </row>
    <row r="156" spans="1:20" ht="38.25" customHeight="1" x14ac:dyDescent="0.25">
      <c r="A156" s="39" t="s">
        <v>234</v>
      </c>
      <c r="B156" s="142">
        <v>5</v>
      </c>
      <c r="C156" s="20" t="s">
        <v>17</v>
      </c>
      <c r="D156" s="10" t="s">
        <v>18</v>
      </c>
      <c r="E156" s="45">
        <v>700.07</v>
      </c>
      <c r="F156" s="62">
        <v>185.59</v>
      </c>
      <c r="G156" s="62">
        <f t="shared" si="44"/>
        <v>129925.99</v>
      </c>
      <c r="H156" s="62">
        <f t="shared" si="45"/>
        <v>700.07</v>
      </c>
      <c r="I156" s="76">
        <f t="shared" si="45"/>
        <v>185.59</v>
      </c>
      <c r="J156" s="62">
        <f t="shared" si="46"/>
        <v>219</v>
      </c>
      <c r="K156" s="62">
        <f t="shared" si="47"/>
        <v>153315.32999999999</v>
      </c>
      <c r="L156" s="47">
        <f t="shared" si="37"/>
        <v>700.07</v>
      </c>
      <c r="M156" s="77">
        <v>46.75</v>
      </c>
      <c r="N156" s="62">
        <v>55.17</v>
      </c>
      <c r="O156" s="62">
        <v>32727</v>
      </c>
      <c r="P156" s="62">
        <v>38617.86</v>
      </c>
      <c r="Q156" s="62">
        <v>-138.84</v>
      </c>
      <c r="R156" s="62">
        <v>-163.83000000000001</v>
      </c>
      <c r="S156" s="62">
        <v>-114697.47</v>
      </c>
      <c r="T156" s="98"/>
    </row>
    <row r="157" spans="1:20" ht="38.25" customHeight="1" x14ac:dyDescent="0.25">
      <c r="A157" s="39" t="s">
        <v>234</v>
      </c>
      <c r="B157" s="142">
        <v>6</v>
      </c>
      <c r="C157" s="185" t="s">
        <v>13</v>
      </c>
      <c r="D157" s="10" t="s">
        <v>19</v>
      </c>
      <c r="E157" s="45">
        <v>95.44</v>
      </c>
      <c r="F157" s="62">
        <v>105.17</v>
      </c>
      <c r="G157" s="62">
        <f t="shared" si="44"/>
        <v>10037.42</v>
      </c>
      <c r="H157" s="62">
        <f t="shared" si="45"/>
        <v>95.44</v>
      </c>
      <c r="I157" s="76">
        <f t="shared" si="45"/>
        <v>105.17</v>
      </c>
      <c r="J157" s="62">
        <f t="shared" si="46"/>
        <v>124.1</v>
      </c>
      <c r="K157" s="62">
        <f t="shared" si="47"/>
        <v>11844.1</v>
      </c>
      <c r="L157" s="47">
        <f t="shared" si="37"/>
        <v>95.44</v>
      </c>
      <c r="M157" s="77">
        <v>65.430000000000007</v>
      </c>
      <c r="N157" s="62">
        <v>77.209999999999994</v>
      </c>
      <c r="O157" s="62">
        <v>6244.35</v>
      </c>
      <c r="P157" s="62">
        <v>7368.33</v>
      </c>
      <c r="Q157" s="62">
        <v>-39.74</v>
      </c>
      <c r="R157" s="62">
        <v>-46.89</v>
      </c>
      <c r="S157" s="62">
        <v>-4475.7700000000004</v>
      </c>
      <c r="T157" s="98"/>
    </row>
    <row r="158" spans="1:20" ht="29.25" customHeight="1" x14ac:dyDescent="0.25">
      <c r="A158" s="39" t="s">
        <v>234</v>
      </c>
      <c r="B158" s="142">
        <v>7</v>
      </c>
      <c r="C158" s="185" t="s">
        <v>3</v>
      </c>
      <c r="D158" s="10" t="s">
        <v>2</v>
      </c>
      <c r="E158" s="45">
        <v>42.23</v>
      </c>
      <c r="F158" s="62">
        <v>323.57</v>
      </c>
      <c r="G158" s="62">
        <f t="shared" si="44"/>
        <v>13664.36</v>
      </c>
      <c r="H158" s="62">
        <f t="shared" si="45"/>
        <v>42.23</v>
      </c>
      <c r="I158" s="76">
        <f t="shared" si="45"/>
        <v>323.57</v>
      </c>
      <c r="J158" s="62">
        <f t="shared" si="46"/>
        <v>381.81</v>
      </c>
      <c r="K158" s="62">
        <f t="shared" si="47"/>
        <v>16123.84</v>
      </c>
      <c r="L158" s="47">
        <f t="shared" si="37"/>
        <v>42.23</v>
      </c>
      <c r="M158" s="77">
        <v>389.78</v>
      </c>
      <c r="N158" s="62">
        <v>459.94</v>
      </c>
      <c r="O158" s="62">
        <v>16460.599999999999</v>
      </c>
      <c r="P158" s="62">
        <v>19423.509999999998</v>
      </c>
      <c r="Q158" s="62">
        <v>66.209999999999994</v>
      </c>
      <c r="R158" s="62">
        <v>78.13</v>
      </c>
      <c r="S158" s="62">
        <v>3299.67</v>
      </c>
      <c r="T158" s="98"/>
    </row>
    <row r="159" spans="1:20" ht="29.25" customHeight="1" x14ac:dyDescent="0.25">
      <c r="A159" s="39" t="s">
        <v>234</v>
      </c>
      <c r="B159" s="142">
        <v>8</v>
      </c>
      <c r="C159" s="185" t="s">
        <v>185</v>
      </c>
      <c r="D159" s="10" t="s">
        <v>11</v>
      </c>
      <c r="E159" s="45">
        <v>6</v>
      </c>
      <c r="F159" s="62">
        <v>503</v>
      </c>
      <c r="G159" s="62">
        <f t="shared" si="44"/>
        <v>3018</v>
      </c>
      <c r="H159" s="62">
        <f t="shared" si="45"/>
        <v>6</v>
      </c>
      <c r="I159" s="76">
        <f t="shared" si="45"/>
        <v>503</v>
      </c>
      <c r="J159" s="62">
        <f t="shared" si="46"/>
        <v>593.54</v>
      </c>
      <c r="K159" s="62">
        <f t="shared" si="47"/>
        <v>3561.24</v>
      </c>
      <c r="L159" s="47">
        <f t="shared" si="37"/>
        <v>6</v>
      </c>
      <c r="M159" s="77">
        <v>2335.5300000000002</v>
      </c>
      <c r="N159" s="62">
        <v>2755.93</v>
      </c>
      <c r="O159" s="62">
        <v>14013.17</v>
      </c>
      <c r="P159" s="62">
        <v>16535.54</v>
      </c>
      <c r="Q159" s="62">
        <v>1832.53</v>
      </c>
      <c r="R159" s="62">
        <v>2162.39</v>
      </c>
      <c r="S159" s="62">
        <v>12974.3</v>
      </c>
      <c r="T159" s="98"/>
    </row>
    <row r="160" spans="1:20" ht="29.25" customHeight="1" x14ac:dyDescent="0.25">
      <c r="A160" s="39" t="s">
        <v>234</v>
      </c>
      <c r="B160" s="142">
        <v>9</v>
      </c>
      <c r="C160" s="185" t="s">
        <v>186</v>
      </c>
      <c r="D160" s="10" t="s">
        <v>11</v>
      </c>
      <c r="E160" s="45">
        <v>6</v>
      </c>
      <c r="F160" s="62">
        <v>1008</v>
      </c>
      <c r="G160" s="62">
        <f t="shared" si="44"/>
        <v>6048</v>
      </c>
      <c r="H160" s="62">
        <f t="shared" si="45"/>
        <v>6</v>
      </c>
      <c r="I160" s="76">
        <f t="shared" si="45"/>
        <v>1008</v>
      </c>
      <c r="J160" s="62">
        <f t="shared" si="46"/>
        <v>1189.44</v>
      </c>
      <c r="K160" s="62">
        <f t="shared" si="47"/>
        <v>7136.64</v>
      </c>
      <c r="L160" s="47">
        <f t="shared" si="37"/>
        <v>6</v>
      </c>
      <c r="M160" s="77">
        <v>3467.33</v>
      </c>
      <c r="N160" s="62">
        <v>4091.45</v>
      </c>
      <c r="O160" s="62">
        <v>20803.95</v>
      </c>
      <c r="P160" s="62">
        <v>24548.66</v>
      </c>
      <c r="Q160" s="62">
        <v>2459.33</v>
      </c>
      <c r="R160" s="62">
        <v>2902.01</v>
      </c>
      <c r="S160" s="62">
        <v>17412.02</v>
      </c>
      <c r="T160" s="98"/>
    </row>
    <row r="161" spans="1:20" ht="29.25" customHeight="1" x14ac:dyDescent="0.25">
      <c r="A161" s="39" t="s">
        <v>234</v>
      </c>
      <c r="B161" s="142">
        <v>10</v>
      </c>
      <c r="C161" s="185" t="s">
        <v>187</v>
      </c>
      <c r="D161" s="10" t="s">
        <v>11</v>
      </c>
      <c r="E161" s="45">
        <v>52.5</v>
      </c>
      <c r="F161" s="62">
        <v>376.83</v>
      </c>
      <c r="G161" s="62">
        <f t="shared" si="44"/>
        <v>19783.580000000002</v>
      </c>
      <c r="H161" s="62">
        <f t="shared" si="45"/>
        <v>52.5</v>
      </c>
      <c r="I161" s="76">
        <f t="shared" si="45"/>
        <v>376.83</v>
      </c>
      <c r="J161" s="62">
        <f t="shared" si="46"/>
        <v>444.66</v>
      </c>
      <c r="K161" s="62">
        <f t="shared" si="47"/>
        <v>23344.65</v>
      </c>
      <c r="L161" s="47">
        <f t="shared" si="37"/>
        <v>52.5</v>
      </c>
      <c r="M161" s="77">
        <v>279.44</v>
      </c>
      <c r="N161" s="62">
        <v>329.74</v>
      </c>
      <c r="O161" s="62">
        <v>14670.59</v>
      </c>
      <c r="P161" s="62">
        <v>17311.3</v>
      </c>
      <c r="Q161" s="62">
        <v>-97.39</v>
      </c>
      <c r="R161" s="62">
        <v>-114.92</v>
      </c>
      <c r="S161" s="62">
        <v>-6033.35</v>
      </c>
      <c r="T161" s="98"/>
    </row>
    <row r="162" spans="1:20" ht="29.25" customHeight="1" x14ac:dyDescent="0.25">
      <c r="A162" s="39" t="s">
        <v>234</v>
      </c>
      <c r="B162" s="142">
        <v>11</v>
      </c>
      <c r="C162" s="185" t="s">
        <v>38</v>
      </c>
      <c r="D162" s="17" t="s">
        <v>2</v>
      </c>
      <c r="E162" s="45">
        <v>170.47</v>
      </c>
      <c r="F162" s="62">
        <v>1751.79</v>
      </c>
      <c r="G162" s="62">
        <f t="shared" si="44"/>
        <v>298627.64</v>
      </c>
      <c r="H162" s="62">
        <f t="shared" si="45"/>
        <v>170.47</v>
      </c>
      <c r="I162" s="76">
        <f t="shared" si="45"/>
        <v>1751.79</v>
      </c>
      <c r="J162" s="62">
        <f t="shared" si="46"/>
        <v>2067.11</v>
      </c>
      <c r="K162" s="62">
        <f t="shared" si="47"/>
        <v>352380.24</v>
      </c>
      <c r="L162" s="47">
        <f t="shared" si="37"/>
        <v>170.47</v>
      </c>
      <c r="M162" s="77">
        <v>1291.68</v>
      </c>
      <c r="N162" s="62">
        <v>1524.18</v>
      </c>
      <c r="O162" s="62">
        <v>220192.35</v>
      </c>
      <c r="P162" s="62">
        <v>259826.97</v>
      </c>
      <c r="Q162" s="62">
        <v>-460.11</v>
      </c>
      <c r="R162" s="62">
        <v>-542.92999999999995</v>
      </c>
      <c r="S162" s="62">
        <v>-92553.27</v>
      </c>
      <c r="T162" s="98"/>
    </row>
    <row r="163" spans="1:20" ht="29.25" customHeight="1" x14ac:dyDescent="0.25">
      <c r="A163" s="39" t="s">
        <v>234</v>
      </c>
      <c r="B163" s="142">
        <v>12</v>
      </c>
      <c r="C163" s="185" t="s">
        <v>188</v>
      </c>
      <c r="D163" s="10" t="s">
        <v>169</v>
      </c>
      <c r="E163" s="45">
        <v>229.6</v>
      </c>
      <c r="F163" s="62">
        <v>5788.19</v>
      </c>
      <c r="G163" s="62">
        <f t="shared" si="44"/>
        <v>1328968.42</v>
      </c>
      <c r="H163" s="62">
        <f t="shared" si="45"/>
        <v>229.6</v>
      </c>
      <c r="I163" s="76">
        <f t="shared" si="45"/>
        <v>5788.19</v>
      </c>
      <c r="J163" s="62">
        <f t="shared" si="46"/>
        <v>6830.06</v>
      </c>
      <c r="K163" s="62">
        <f t="shared" si="47"/>
        <v>1568181.78</v>
      </c>
      <c r="L163" s="47">
        <f t="shared" si="37"/>
        <v>229.6</v>
      </c>
      <c r="M163" s="77">
        <v>1575.74</v>
      </c>
      <c r="N163" s="62">
        <v>1859.37</v>
      </c>
      <c r="O163" s="62">
        <v>361789.84</v>
      </c>
      <c r="P163" s="62">
        <v>426912.01</v>
      </c>
      <c r="Q163" s="62">
        <v>-4212.45</v>
      </c>
      <c r="R163" s="62">
        <v>-4970.6899999999996</v>
      </c>
      <c r="S163" s="62">
        <v>-1141269.77</v>
      </c>
      <c r="T163" s="98"/>
    </row>
    <row r="164" spans="1:20" ht="29.25" customHeight="1" x14ac:dyDescent="0.25">
      <c r="A164" s="39" t="s">
        <v>234</v>
      </c>
      <c r="B164" s="142">
        <v>13</v>
      </c>
      <c r="C164" s="185" t="s">
        <v>189</v>
      </c>
      <c r="D164" s="10" t="s">
        <v>169</v>
      </c>
      <c r="E164" s="45">
        <v>39</v>
      </c>
      <c r="F164" s="62">
        <v>301</v>
      </c>
      <c r="G164" s="62">
        <f t="shared" si="44"/>
        <v>11739</v>
      </c>
      <c r="H164" s="62">
        <f t="shared" si="45"/>
        <v>39</v>
      </c>
      <c r="I164" s="76">
        <f t="shared" si="45"/>
        <v>301</v>
      </c>
      <c r="J164" s="62">
        <f t="shared" si="46"/>
        <v>355.18</v>
      </c>
      <c r="K164" s="62">
        <f t="shared" si="47"/>
        <v>13852.02</v>
      </c>
      <c r="L164" s="47">
        <f t="shared" si="37"/>
        <v>39</v>
      </c>
      <c r="M164" s="77">
        <v>282.42</v>
      </c>
      <c r="N164" s="62">
        <v>333.26</v>
      </c>
      <c r="O164" s="62">
        <v>11014.43</v>
      </c>
      <c r="P164" s="62">
        <v>12997.03</v>
      </c>
      <c r="Q164" s="62">
        <v>-18.579999999999998</v>
      </c>
      <c r="R164" s="62">
        <v>-21.92</v>
      </c>
      <c r="S164" s="62">
        <v>-854.99</v>
      </c>
      <c r="T164" s="98"/>
    </row>
    <row r="165" spans="1:20" ht="29.25" customHeight="1" x14ac:dyDescent="0.25">
      <c r="A165" s="39" t="s">
        <v>234</v>
      </c>
      <c r="B165" s="142">
        <v>14</v>
      </c>
      <c r="C165" s="185" t="s">
        <v>7</v>
      </c>
      <c r="D165" s="10" t="s">
        <v>2</v>
      </c>
      <c r="E165" s="45">
        <v>658.21</v>
      </c>
      <c r="F165" s="62">
        <v>228.81</v>
      </c>
      <c r="G165" s="62">
        <f t="shared" si="44"/>
        <v>150605.03</v>
      </c>
      <c r="H165" s="62">
        <f t="shared" si="45"/>
        <v>658.21</v>
      </c>
      <c r="I165" s="76">
        <f t="shared" si="45"/>
        <v>228.81</v>
      </c>
      <c r="J165" s="62">
        <f t="shared" si="46"/>
        <v>270</v>
      </c>
      <c r="K165" s="62">
        <f t="shared" si="47"/>
        <v>177716.7</v>
      </c>
      <c r="L165" s="47">
        <f t="shared" si="37"/>
        <v>658.21</v>
      </c>
      <c r="M165" s="77">
        <v>9.69</v>
      </c>
      <c r="N165" s="62">
        <v>11.43</v>
      </c>
      <c r="O165" s="62">
        <v>6377.17</v>
      </c>
      <c r="P165" s="62">
        <v>7525.06</v>
      </c>
      <c r="Q165" s="62">
        <v>-219.12</v>
      </c>
      <c r="R165" s="62">
        <v>-258.57</v>
      </c>
      <c r="S165" s="62">
        <v>-170191.64</v>
      </c>
      <c r="T165" s="98"/>
    </row>
    <row r="166" spans="1:20" ht="29.25" customHeight="1" x14ac:dyDescent="0.25">
      <c r="A166" s="39" t="s">
        <v>234</v>
      </c>
      <c r="B166" s="142">
        <v>15</v>
      </c>
      <c r="C166" s="185" t="s">
        <v>190</v>
      </c>
      <c r="D166" s="10" t="s">
        <v>12</v>
      </c>
      <c r="E166" s="45">
        <v>5</v>
      </c>
      <c r="F166" s="62">
        <v>121987.43</v>
      </c>
      <c r="G166" s="62">
        <f t="shared" si="44"/>
        <v>609937.15</v>
      </c>
      <c r="H166" s="62">
        <f t="shared" si="45"/>
        <v>5</v>
      </c>
      <c r="I166" s="76">
        <f t="shared" si="45"/>
        <v>121987.43</v>
      </c>
      <c r="J166" s="62">
        <f t="shared" si="46"/>
        <v>143945.17000000001</v>
      </c>
      <c r="K166" s="62">
        <f t="shared" si="47"/>
        <v>719725.85</v>
      </c>
      <c r="L166" s="47">
        <f t="shared" si="37"/>
        <v>5</v>
      </c>
      <c r="M166" s="77">
        <v>43149.58</v>
      </c>
      <c r="N166" s="62">
        <v>50916.5</v>
      </c>
      <c r="O166" s="62">
        <v>215747.88</v>
      </c>
      <c r="P166" s="62">
        <v>254582.5</v>
      </c>
      <c r="Q166" s="62">
        <v>-78837.850000000006</v>
      </c>
      <c r="R166" s="62">
        <v>-93028.67</v>
      </c>
      <c r="S166" s="62">
        <v>-465143.35</v>
      </c>
      <c r="T166" s="98"/>
    </row>
    <row r="167" spans="1:20" ht="29.25" customHeight="1" x14ac:dyDescent="0.25">
      <c r="A167" s="39" t="s">
        <v>234</v>
      </c>
      <c r="B167" s="142">
        <v>16</v>
      </c>
      <c r="C167" s="185" t="s">
        <v>20</v>
      </c>
      <c r="D167" s="10" t="s">
        <v>12</v>
      </c>
      <c r="E167" s="45">
        <v>3</v>
      </c>
      <c r="F167" s="45">
        <v>197409.48</v>
      </c>
      <c r="G167" s="62">
        <f t="shared" si="44"/>
        <v>592228.43999999994</v>
      </c>
      <c r="H167" s="62">
        <f t="shared" si="45"/>
        <v>3</v>
      </c>
      <c r="I167" s="76">
        <f t="shared" si="45"/>
        <v>197409.48</v>
      </c>
      <c r="J167" s="62">
        <f t="shared" si="46"/>
        <v>232943.19</v>
      </c>
      <c r="K167" s="62">
        <f t="shared" si="47"/>
        <v>698829.57</v>
      </c>
      <c r="L167" s="47">
        <f t="shared" si="37"/>
        <v>3</v>
      </c>
      <c r="M167" s="77">
        <v>67497.320000000007</v>
      </c>
      <c r="N167" s="62">
        <v>79646.84</v>
      </c>
      <c r="O167" s="62">
        <v>202491.95</v>
      </c>
      <c r="P167" s="62">
        <v>238940.5</v>
      </c>
      <c r="Q167" s="62">
        <v>-129912.16</v>
      </c>
      <c r="R167" s="62">
        <v>-153296.35</v>
      </c>
      <c r="S167" s="62">
        <v>-459889.07</v>
      </c>
      <c r="T167" s="98"/>
    </row>
    <row r="168" spans="1:20" ht="29.25" customHeight="1" x14ac:dyDescent="0.25">
      <c r="A168" s="39" t="s">
        <v>234</v>
      </c>
      <c r="B168" s="142">
        <v>17</v>
      </c>
      <c r="C168" s="185" t="s">
        <v>191</v>
      </c>
      <c r="D168" s="10" t="s">
        <v>12</v>
      </c>
      <c r="E168" s="45">
        <v>2</v>
      </c>
      <c r="F168" s="62">
        <v>19228.310000000001</v>
      </c>
      <c r="G168" s="62">
        <f t="shared" si="44"/>
        <v>38456.620000000003</v>
      </c>
      <c r="H168" s="62">
        <f t="shared" si="45"/>
        <v>2</v>
      </c>
      <c r="I168" s="76">
        <f t="shared" si="45"/>
        <v>19228.310000000001</v>
      </c>
      <c r="J168" s="62">
        <f t="shared" si="46"/>
        <v>22689.41</v>
      </c>
      <c r="K168" s="62">
        <f t="shared" si="47"/>
        <v>45378.82</v>
      </c>
      <c r="L168" s="47">
        <f t="shared" si="37"/>
        <v>2</v>
      </c>
      <c r="M168" s="77">
        <v>0</v>
      </c>
      <c r="N168" s="62">
        <v>0</v>
      </c>
      <c r="O168" s="62"/>
      <c r="P168" s="62">
        <v>0</v>
      </c>
      <c r="Q168" s="62">
        <v>-19228.310000000001</v>
      </c>
      <c r="R168" s="62">
        <v>-22689.41</v>
      </c>
      <c r="S168" s="62">
        <v>-45378.82</v>
      </c>
      <c r="T168" s="98"/>
    </row>
    <row r="169" spans="1:20" ht="29.25" customHeight="1" x14ac:dyDescent="0.25">
      <c r="A169" s="39" t="s">
        <v>234</v>
      </c>
      <c r="B169" s="142">
        <v>18</v>
      </c>
      <c r="C169" s="185" t="s">
        <v>170</v>
      </c>
      <c r="D169" s="10" t="s">
        <v>2</v>
      </c>
      <c r="E169" s="45">
        <v>0</v>
      </c>
      <c r="F169" s="62">
        <v>1046.1300000000001</v>
      </c>
      <c r="G169" s="62">
        <f t="shared" si="44"/>
        <v>0</v>
      </c>
      <c r="H169" s="62">
        <f>E169</f>
        <v>0</v>
      </c>
      <c r="I169" s="76">
        <f>F169</f>
        <v>1046.1300000000001</v>
      </c>
      <c r="J169" s="62">
        <f t="shared" si="46"/>
        <v>1234.43</v>
      </c>
      <c r="K169" s="62">
        <f t="shared" si="47"/>
        <v>0</v>
      </c>
      <c r="L169" s="47">
        <f t="shared" si="37"/>
        <v>0</v>
      </c>
      <c r="M169" s="77"/>
      <c r="N169" s="62"/>
      <c r="O169" s="62"/>
      <c r="P169" s="62">
        <v>0</v>
      </c>
      <c r="Q169" s="62"/>
      <c r="R169" s="62"/>
      <c r="S169" s="62">
        <v>0</v>
      </c>
      <c r="T169" s="98"/>
    </row>
    <row r="170" spans="1:20" ht="29.25" customHeight="1" x14ac:dyDescent="0.25">
      <c r="A170" s="39" t="s">
        <v>234</v>
      </c>
      <c r="B170" s="142">
        <v>19</v>
      </c>
      <c r="C170" s="185" t="s">
        <v>58</v>
      </c>
      <c r="D170" s="10" t="s">
        <v>2</v>
      </c>
      <c r="E170" s="45">
        <v>2.75</v>
      </c>
      <c r="F170" s="62">
        <v>2034.27</v>
      </c>
      <c r="G170" s="62">
        <f t="shared" si="44"/>
        <v>5594.24</v>
      </c>
      <c r="H170" s="62">
        <f t="shared" ref="H170:I174" si="48">E170</f>
        <v>2.75</v>
      </c>
      <c r="I170" s="76">
        <f t="shared" si="48"/>
        <v>2034.27</v>
      </c>
      <c r="J170" s="62">
        <f t="shared" si="46"/>
        <v>2400.44</v>
      </c>
      <c r="K170" s="62">
        <f t="shared" si="47"/>
        <v>6601.21</v>
      </c>
      <c r="L170" s="47">
        <f t="shared" si="37"/>
        <v>2.75</v>
      </c>
      <c r="M170" s="77">
        <v>2638.43</v>
      </c>
      <c r="N170" s="62">
        <v>3113.35</v>
      </c>
      <c r="O170" s="62">
        <v>7255.67</v>
      </c>
      <c r="P170" s="62">
        <v>8561.69</v>
      </c>
      <c r="Q170" s="62">
        <v>604.16</v>
      </c>
      <c r="R170" s="62">
        <v>712.91</v>
      </c>
      <c r="S170" s="62">
        <v>1960.48</v>
      </c>
      <c r="T170" s="98"/>
    </row>
    <row r="171" spans="1:20" ht="29.25" customHeight="1" x14ac:dyDescent="0.25">
      <c r="A171" s="39" t="s">
        <v>234</v>
      </c>
      <c r="B171" s="142">
        <v>20</v>
      </c>
      <c r="C171" s="185" t="s">
        <v>192</v>
      </c>
      <c r="D171" s="10" t="s">
        <v>2</v>
      </c>
      <c r="E171" s="45">
        <v>0</v>
      </c>
      <c r="F171" s="62">
        <v>1164.8699999999999</v>
      </c>
      <c r="G171" s="62">
        <f t="shared" si="44"/>
        <v>0</v>
      </c>
      <c r="H171" s="62">
        <f t="shared" si="48"/>
        <v>0</v>
      </c>
      <c r="I171" s="76">
        <f t="shared" si="48"/>
        <v>1164.8699999999999</v>
      </c>
      <c r="J171" s="62">
        <f t="shared" si="46"/>
        <v>1374.55</v>
      </c>
      <c r="K171" s="62">
        <f t="shared" si="47"/>
        <v>0</v>
      </c>
      <c r="L171" s="47">
        <f t="shared" si="37"/>
        <v>0</v>
      </c>
      <c r="M171" s="77"/>
      <c r="N171" s="62"/>
      <c r="O171" s="62"/>
      <c r="P171" s="62">
        <v>0</v>
      </c>
      <c r="Q171" s="62"/>
      <c r="R171" s="62"/>
      <c r="S171" s="62">
        <v>0</v>
      </c>
      <c r="T171" s="98"/>
    </row>
    <row r="172" spans="1:20" ht="38.25" customHeight="1" x14ac:dyDescent="0.25">
      <c r="A172" s="39" t="s">
        <v>234</v>
      </c>
      <c r="B172" s="142">
        <v>21</v>
      </c>
      <c r="C172" s="185" t="s">
        <v>59</v>
      </c>
      <c r="D172" s="10" t="s">
        <v>11</v>
      </c>
      <c r="E172" s="45">
        <v>9.15</v>
      </c>
      <c r="F172" s="62">
        <v>1034.3599999999999</v>
      </c>
      <c r="G172" s="62">
        <f t="shared" si="44"/>
        <v>9464.39</v>
      </c>
      <c r="H172" s="62">
        <f t="shared" si="48"/>
        <v>9.15</v>
      </c>
      <c r="I172" s="76">
        <f t="shared" si="48"/>
        <v>1034.3599999999999</v>
      </c>
      <c r="J172" s="62">
        <f t="shared" si="46"/>
        <v>1220.54</v>
      </c>
      <c r="K172" s="62">
        <f t="shared" si="47"/>
        <v>11167.94</v>
      </c>
      <c r="L172" s="47">
        <f t="shared" si="37"/>
        <v>9.15</v>
      </c>
      <c r="M172" s="77">
        <v>622.25</v>
      </c>
      <c r="N172" s="62">
        <v>734.26</v>
      </c>
      <c r="O172" s="62">
        <v>5693.56</v>
      </c>
      <c r="P172" s="62">
        <v>6718.4</v>
      </c>
      <c r="Q172" s="62">
        <v>-412.11</v>
      </c>
      <c r="R172" s="62">
        <v>-486.28</v>
      </c>
      <c r="S172" s="62">
        <v>-4449.54</v>
      </c>
      <c r="T172" s="98"/>
    </row>
    <row r="173" spans="1:20" ht="29.25" customHeight="1" x14ac:dyDescent="0.25">
      <c r="A173" s="39" t="s">
        <v>234</v>
      </c>
      <c r="B173" s="142">
        <v>22</v>
      </c>
      <c r="C173" s="185" t="s">
        <v>60</v>
      </c>
      <c r="D173" s="10" t="s">
        <v>11</v>
      </c>
      <c r="E173" s="45">
        <v>9.15</v>
      </c>
      <c r="F173" s="62">
        <v>791.56</v>
      </c>
      <c r="G173" s="62">
        <f t="shared" si="44"/>
        <v>7242.77</v>
      </c>
      <c r="H173" s="62">
        <f t="shared" si="48"/>
        <v>9.15</v>
      </c>
      <c r="I173" s="76">
        <f t="shared" si="48"/>
        <v>791.56</v>
      </c>
      <c r="J173" s="62">
        <f t="shared" si="46"/>
        <v>934.04</v>
      </c>
      <c r="K173" s="62">
        <f t="shared" si="47"/>
        <v>8546.4699999999993</v>
      </c>
      <c r="L173" s="47">
        <f t="shared" si="37"/>
        <v>9.15</v>
      </c>
      <c r="M173" s="77">
        <v>447.42</v>
      </c>
      <c r="N173" s="62">
        <v>527.96</v>
      </c>
      <c r="O173" s="62">
        <v>4093.91</v>
      </c>
      <c r="P173" s="62">
        <v>4830.8100000000004</v>
      </c>
      <c r="Q173" s="62">
        <v>-344.14</v>
      </c>
      <c r="R173" s="62">
        <v>-406.08</v>
      </c>
      <c r="S173" s="62">
        <v>-3715.66</v>
      </c>
      <c r="T173" s="98"/>
    </row>
    <row r="174" spans="1:20" ht="29.25" customHeight="1" x14ac:dyDescent="0.25">
      <c r="A174" s="39" t="s">
        <v>234</v>
      </c>
      <c r="B174" s="142">
        <v>23</v>
      </c>
      <c r="C174" s="185" t="s">
        <v>14</v>
      </c>
      <c r="D174" s="10" t="s">
        <v>11</v>
      </c>
      <c r="E174" s="45">
        <v>0</v>
      </c>
      <c r="F174" s="62">
        <v>303.39999999999998</v>
      </c>
      <c r="G174" s="62">
        <f t="shared" si="44"/>
        <v>0</v>
      </c>
      <c r="H174" s="62">
        <f t="shared" si="48"/>
        <v>0</v>
      </c>
      <c r="I174" s="76">
        <f t="shared" si="48"/>
        <v>303.39999999999998</v>
      </c>
      <c r="J174" s="62">
        <f t="shared" si="46"/>
        <v>358.01</v>
      </c>
      <c r="K174" s="62">
        <f t="shared" si="47"/>
        <v>0</v>
      </c>
      <c r="L174" s="47">
        <f t="shared" si="37"/>
        <v>0</v>
      </c>
      <c r="M174" s="77"/>
      <c r="N174" s="62"/>
      <c r="O174" s="62"/>
      <c r="P174" s="62"/>
      <c r="Q174" s="62"/>
      <c r="R174" s="62"/>
      <c r="S174" s="62"/>
      <c r="T174" s="98"/>
    </row>
    <row r="175" spans="1:20" ht="29.25" customHeight="1" x14ac:dyDescent="0.25">
      <c r="A175" s="39" t="s">
        <v>234</v>
      </c>
      <c r="B175" s="142">
        <v>24</v>
      </c>
      <c r="C175" s="176"/>
      <c r="D175" s="8" t="s">
        <v>4</v>
      </c>
      <c r="E175" s="28"/>
      <c r="F175" s="28"/>
      <c r="G175" s="52">
        <f>SUM(G152:G174)</f>
        <v>3240121.91</v>
      </c>
      <c r="H175" s="46"/>
      <c r="I175" s="93"/>
      <c r="J175" s="52"/>
      <c r="K175" s="52">
        <f>SUM(K152:K174)</f>
        <v>3823347.83</v>
      </c>
      <c r="L175" s="47">
        <f t="shared" si="37"/>
        <v>0</v>
      </c>
      <c r="M175" s="77"/>
      <c r="N175" s="62"/>
      <c r="O175" s="62"/>
      <c r="P175" s="62">
        <v>1351019.88</v>
      </c>
      <c r="Q175" s="62"/>
      <c r="R175" s="62"/>
      <c r="S175" s="62">
        <v>-2472327.9500000002</v>
      </c>
      <c r="T175" s="98"/>
    </row>
    <row r="176" spans="1:20" ht="29.25" customHeight="1" x14ac:dyDescent="0.25">
      <c r="A176" s="39" t="s">
        <v>234</v>
      </c>
      <c r="B176" s="142">
        <v>25</v>
      </c>
      <c r="C176" s="176"/>
      <c r="D176" s="8" t="s">
        <v>9</v>
      </c>
      <c r="E176" s="28"/>
      <c r="F176" s="28"/>
      <c r="G176" s="52">
        <f>G175*0.18</f>
        <v>583221.93999999994</v>
      </c>
      <c r="H176" s="50"/>
      <c r="I176" s="51"/>
      <c r="J176" s="50"/>
      <c r="K176" s="46">
        <f>K175/118*18</f>
        <v>583222.55000000005</v>
      </c>
      <c r="L176" s="47">
        <f t="shared" si="37"/>
        <v>0</v>
      </c>
      <c r="M176" s="77"/>
      <c r="N176" s="62"/>
      <c r="O176" s="62"/>
      <c r="P176" s="62">
        <v>206087.78</v>
      </c>
      <c r="Q176" s="62"/>
      <c r="R176" s="62"/>
      <c r="S176" s="62">
        <v>-377134.77</v>
      </c>
      <c r="T176" s="98"/>
    </row>
    <row r="177" spans="1:20" x14ac:dyDescent="0.25">
      <c r="A177" s="37" t="s">
        <v>235</v>
      </c>
      <c r="B177" s="138"/>
      <c r="C177" s="176"/>
      <c r="D177" s="31"/>
      <c r="E177" s="43"/>
      <c r="F177" s="43"/>
      <c r="G177" s="43"/>
      <c r="H177" s="44" t="s">
        <v>65</v>
      </c>
      <c r="I177" s="44"/>
      <c r="J177" s="44" t="s">
        <v>137</v>
      </c>
      <c r="K177" s="44"/>
      <c r="L177" s="47" t="str">
        <f t="shared" si="37"/>
        <v>Стоимость без НДС, руб.</v>
      </c>
      <c r="M177" s="77" t="s">
        <v>138</v>
      </c>
      <c r="N177" s="62"/>
      <c r="O177" s="62"/>
      <c r="P177" s="62"/>
      <c r="Q177" s="62" t="s">
        <v>66</v>
      </c>
      <c r="R177" s="62"/>
      <c r="S177" s="62"/>
      <c r="T177" s="98" t="s">
        <v>62</v>
      </c>
    </row>
    <row r="178" spans="1:20" ht="15.75" customHeight="1" x14ac:dyDescent="0.25">
      <c r="A178" s="37" t="s">
        <v>235</v>
      </c>
      <c r="B178" s="138">
        <v>1</v>
      </c>
      <c r="C178" s="185" t="s">
        <v>56</v>
      </c>
      <c r="D178" s="10" t="s">
        <v>2</v>
      </c>
      <c r="E178" s="45">
        <v>2.98</v>
      </c>
      <c r="F178" s="45">
        <v>1433.71</v>
      </c>
      <c r="G178" s="62">
        <f t="shared" ref="G178:G238" si="49">F178*E178</f>
        <v>4272.46</v>
      </c>
      <c r="H178" s="62">
        <f>E178</f>
        <v>2.98</v>
      </c>
      <c r="I178" s="76">
        <f>F178</f>
        <v>1433.71</v>
      </c>
      <c r="J178" s="62">
        <f>I178*1.18</f>
        <v>1691.78</v>
      </c>
      <c r="K178" s="62">
        <f>H178*J178</f>
        <v>5041.5</v>
      </c>
      <c r="L178" s="47">
        <f t="shared" si="37"/>
        <v>2.98</v>
      </c>
      <c r="M178" s="77">
        <v>1609.7</v>
      </c>
      <c r="N178" s="62">
        <v>1899.45</v>
      </c>
      <c r="O178" s="62">
        <v>4796.91</v>
      </c>
      <c r="P178" s="62">
        <v>5660.35</v>
      </c>
      <c r="Q178" s="62">
        <v>175.99</v>
      </c>
      <c r="R178" s="62">
        <v>207.67</v>
      </c>
      <c r="S178" s="62">
        <v>618.85</v>
      </c>
      <c r="T178" s="98"/>
    </row>
    <row r="179" spans="1:20" ht="15.75" customHeight="1" x14ac:dyDescent="0.25">
      <c r="A179" s="37" t="s">
        <v>235</v>
      </c>
      <c r="B179" s="138">
        <v>2</v>
      </c>
      <c r="C179" s="185" t="s">
        <v>57</v>
      </c>
      <c r="D179" s="10" t="s">
        <v>2</v>
      </c>
      <c r="E179" s="45">
        <v>6.39</v>
      </c>
      <c r="F179" s="45">
        <v>150.08000000000001</v>
      </c>
      <c r="G179" s="62">
        <f t="shared" si="49"/>
        <v>959.01</v>
      </c>
      <c r="H179" s="62">
        <f t="shared" ref="H179:I194" si="50">E179</f>
        <v>6.39</v>
      </c>
      <c r="I179" s="76">
        <f t="shared" si="50"/>
        <v>150.08000000000001</v>
      </c>
      <c r="J179" s="62">
        <f t="shared" ref="J179:J238" si="51">I179*1.18</f>
        <v>177.09</v>
      </c>
      <c r="K179" s="62">
        <f t="shared" ref="K179:K238" si="52">H179*J179</f>
        <v>1131.6099999999999</v>
      </c>
      <c r="L179" s="47">
        <f t="shared" si="37"/>
        <v>6.39</v>
      </c>
      <c r="M179" s="77">
        <v>139.66999999999999</v>
      </c>
      <c r="N179" s="62">
        <v>164.81</v>
      </c>
      <c r="O179" s="62">
        <v>892.49</v>
      </c>
      <c r="P179" s="62">
        <v>1053.1400000000001</v>
      </c>
      <c r="Q179" s="62">
        <v>-10.41</v>
      </c>
      <c r="R179" s="62">
        <v>-12.28</v>
      </c>
      <c r="S179" s="62">
        <v>-78.47</v>
      </c>
      <c r="T179" s="98"/>
    </row>
    <row r="180" spans="1:20" ht="15.75" customHeight="1" x14ac:dyDescent="0.25">
      <c r="A180" s="37" t="s">
        <v>235</v>
      </c>
      <c r="B180" s="138">
        <v>3</v>
      </c>
      <c r="C180" s="185" t="s">
        <v>164</v>
      </c>
      <c r="D180" s="10" t="s">
        <v>2</v>
      </c>
      <c r="E180" s="45">
        <v>0</v>
      </c>
      <c r="F180" s="45">
        <v>170</v>
      </c>
      <c r="G180" s="62">
        <f t="shared" si="49"/>
        <v>0</v>
      </c>
      <c r="H180" s="62">
        <f t="shared" si="50"/>
        <v>0</v>
      </c>
      <c r="I180" s="76">
        <f t="shared" si="50"/>
        <v>170</v>
      </c>
      <c r="J180" s="62">
        <f t="shared" si="51"/>
        <v>200.6</v>
      </c>
      <c r="K180" s="62">
        <f t="shared" si="52"/>
        <v>0</v>
      </c>
      <c r="L180" s="47">
        <f t="shared" si="37"/>
        <v>0</v>
      </c>
      <c r="M180" s="77"/>
      <c r="N180" s="62"/>
      <c r="O180" s="62"/>
      <c r="P180" s="62"/>
      <c r="Q180" s="62"/>
      <c r="R180" s="62"/>
      <c r="S180" s="62"/>
      <c r="T180" s="98"/>
    </row>
    <row r="181" spans="1:20" ht="15.75" customHeight="1" x14ac:dyDescent="0.25">
      <c r="A181" s="37" t="s">
        <v>235</v>
      </c>
      <c r="B181" s="138">
        <v>4</v>
      </c>
      <c r="C181" s="185" t="s">
        <v>168</v>
      </c>
      <c r="D181" s="10" t="s">
        <v>169</v>
      </c>
      <c r="E181" s="45">
        <v>28</v>
      </c>
      <c r="F181" s="45">
        <v>355.87</v>
      </c>
      <c r="G181" s="62">
        <f t="shared" si="49"/>
        <v>9964.36</v>
      </c>
      <c r="H181" s="62">
        <f t="shared" si="50"/>
        <v>28</v>
      </c>
      <c r="I181" s="76">
        <f t="shared" si="50"/>
        <v>355.87</v>
      </c>
      <c r="J181" s="62">
        <f t="shared" si="51"/>
        <v>419.93</v>
      </c>
      <c r="K181" s="62">
        <f t="shared" si="52"/>
        <v>11758.04</v>
      </c>
      <c r="L181" s="47">
        <f t="shared" si="37"/>
        <v>28</v>
      </c>
      <c r="M181" s="77">
        <v>478.36</v>
      </c>
      <c r="N181" s="62">
        <v>564.46</v>
      </c>
      <c r="O181" s="62">
        <v>13393.98</v>
      </c>
      <c r="P181" s="62">
        <v>15804.9</v>
      </c>
      <c r="Q181" s="62">
        <v>122.49</v>
      </c>
      <c r="R181" s="62">
        <v>144.53</v>
      </c>
      <c r="S181" s="62">
        <v>4046.86</v>
      </c>
      <c r="T181" s="98"/>
    </row>
    <row r="182" spans="1:20" ht="15.75" customHeight="1" x14ac:dyDescent="0.25">
      <c r="A182" s="37" t="s">
        <v>235</v>
      </c>
      <c r="B182" s="138">
        <v>5</v>
      </c>
      <c r="C182" s="185" t="s">
        <v>166</v>
      </c>
      <c r="D182" s="10" t="s">
        <v>2</v>
      </c>
      <c r="E182" s="45">
        <v>0</v>
      </c>
      <c r="F182" s="45">
        <v>453.42</v>
      </c>
      <c r="G182" s="62">
        <f t="shared" si="49"/>
        <v>0</v>
      </c>
      <c r="H182" s="62">
        <f t="shared" si="50"/>
        <v>0</v>
      </c>
      <c r="I182" s="76">
        <f t="shared" si="50"/>
        <v>453.42</v>
      </c>
      <c r="J182" s="62">
        <f t="shared" si="51"/>
        <v>535.04</v>
      </c>
      <c r="K182" s="62">
        <f t="shared" si="52"/>
        <v>0</v>
      </c>
      <c r="L182" s="47">
        <f t="shared" si="37"/>
        <v>0</v>
      </c>
      <c r="M182" s="77"/>
      <c r="N182" s="62"/>
      <c r="O182" s="62"/>
      <c r="P182" s="62"/>
      <c r="Q182" s="62"/>
      <c r="R182" s="62"/>
      <c r="S182" s="62"/>
      <c r="T182" s="98"/>
    </row>
    <row r="183" spans="1:20" ht="38.25" customHeight="1" x14ac:dyDescent="0.25">
      <c r="A183" s="37" t="s">
        <v>235</v>
      </c>
      <c r="B183" s="138">
        <v>6</v>
      </c>
      <c r="C183" s="20" t="s">
        <v>17</v>
      </c>
      <c r="D183" s="10" t="s">
        <v>18</v>
      </c>
      <c r="E183" s="45">
        <v>158.19999999999999</v>
      </c>
      <c r="F183" s="62">
        <v>185.59</v>
      </c>
      <c r="G183" s="62">
        <f t="shared" si="49"/>
        <v>29360.34</v>
      </c>
      <c r="H183" s="62">
        <f t="shared" si="50"/>
        <v>158.19999999999999</v>
      </c>
      <c r="I183" s="76">
        <f t="shared" si="50"/>
        <v>185.59</v>
      </c>
      <c r="J183" s="62">
        <f t="shared" si="51"/>
        <v>219</v>
      </c>
      <c r="K183" s="62">
        <f t="shared" si="52"/>
        <v>34645.800000000003</v>
      </c>
      <c r="L183" s="47">
        <f t="shared" si="37"/>
        <v>158.19999999999999</v>
      </c>
      <c r="M183" s="77">
        <v>46.75</v>
      </c>
      <c r="N183" s="62">
        <v>55.17</v>
      </c>
      <c r="O183" s="62">
        <v>7395.55</v>
      </c>
      <c r="P183" s="62">
        <v>8726.75</v>
      </c>
      <c r="Q183" s="62">
        <v>-138.84</v>
      </c>
      <c r="R183" s="62">
        <v>-163.83000000000001</v>
      </c>
      <c r="S183" s="62">
        <v>-25919.05</v>
      </c>
      <c r="T183" s="98"/>
    </row>
    <row r="184" spans="1:20" ht="38.25" customHeight="1" x14ac:dyDescent="0.25">
      <c r="A184" s="37" t="s">
        <v>235</v>
      </c>
      <c r="B184" s="138">
        <v>7</v>
      </c>
      <c r="C184" s="185" t="s">
        <v>13</v>
      </c>
      <c r="D184" s="10" t="s">
        <v>19</v>
      </c>
      <c r="E184" s="45">
        <v>111.53</v>
      </c>
      <c r="F184" s="62">
        <v>105.17</v>
      </c>
      <c r="G184" s="62">
        <f t="shared" si="49"/>
        <v>11729.61</v>
      </c>
      <c r="H184" s="62">
        <f t="shared" si="50"/>
        <v>111.53</v>
      </c>
      <c r="I184" s="76">
        <f t="shared" si="50"/>
        <v>105.17</v>
      </c>
      <c r="J184" s="62">
        <f t="shared" si="51"/>
        <v>124.1</v>
      </c>
      <c r="K184" s="62">
        <f t="shared" si="52"/>
        <v>13840.87</v>
      </c>
      <c r="L184" s="47">
        <f t="shared" si="37"/>
        <v>111.53</v>
      </c>
      <c r="M184" s="77">
        <v>65.430000000000007</v>
      </c>
      <c r="N184" s="62">
        <v>77.209999999999994</v>
      </c>
      <c r="O184" s="62">
        <v>7297.08</v>
      </c>
      <c r="P184" s="62">
        <v>8610.5499999999993</v>
      </c>
      <c r="Q184" s="62">
        <v>-39.74</v>
      </c>
      <c r="R184" s="62">
        <v>-46.89</v>
      </c>
      <c r="S184" s="62">
        <v>-5230.32</v>
      </c>
      <c r="T184" s="98"/>
    </row>
    <row r="185" spans="1:20" ht="15.75" customHeight="1" x14ac:dyDescent="0.25">
      <c r="A185" s="37" t="s">
        <v>235</v>
      </c>
      <c r="B185" s="138">
        <v>8</v>
      </c>
      <c r="C185" s="185" t="s">
        <v>3</v>
      </c>
      <c r="D185" s="10" t="s">
        <v>2</v>
      </c>
      <c r="E185" s="45">
        <v>35.090000000000003</v>
      </c>
      <c r="F185" s="62">
        <v>323.57</v>
      </c>
      <c r="G185" s="62">
        <f t="shared" si="49"/>
        <v>11354.07</v>
      </c>
      <c r="H185" s="62">
        <f t="shared" si="50"/>
        <v>35.090000000000003</v>
      </c>
      <c r="I185" s="76">
        <f t="shared" si="50"/>
        <v>323.57</v>
      </c>
      <c r="J185" s="62">
        <f t="shared" si="51"/>
        <v>381.81</v>
      </c>
      <c r="K185" s="62">
        <f t="shared" si="52"/>
        <v>13397.71</v>
      </c>
      <c r="L185" s="47">
        <f t="shared" si="37"/>
        <v>35.090000000000003</v>
      </c>
      <c r="M185" s="77">
        <v>389.78</v>
      </c>
      <c r="N185" s="62">
        <v>459.94</v>
      </c>
      <c r="O185" s="62">
        <v>13677.54</v>
      </c>
      <c r="P185" s="62">
        <v>16139.5</v>
      </c>
      <c r="Q185" s="62">
        <v>66.209999999999994</v>
      </c>
      <c r="R185" s="62">
        <v>78.13</v>
      </c>
      <c r="S185" s="62">
        <v>2741.79</v>
      </c>
      <c r="T185" s="98"/>
    </row>
    <row r="186" spans="1:20" ht="25.5" customHeight="1" x14ac:dyDescent="0.25">
      <c r="A186" s="37" t="s">
        <v>235</v>
      </c>
      <c r="B186" s="138">
        <v>9</v>
      </c>
      <c r="C186" s="185" t="s">
        <v>38</v>
      </c>
      <c r="D186" s="17" t="s">
        <v>2</v>
      </c>
      <c r="E186" s="45">
        <v>110.11</v>
      </c>
      <c r="F186" s="62">
        <v>1751.79</v>
      </c>
      <c r="G186" s="62">
        <f t="shared" si="49"/>
        <v>192889.60000000001</v>
      </c>
      <c r="H186" s="62">
        <f t="shared" si="50"/>
        <v>110.11</v>
      </c>
      <c r="I186" s="76">
        <f t="shared" si="50"/>
        <v>1751.79</v>
      </c>
      <c r="J186" s="62">
        <f t="shared" si="51"/>
        <v>2067.11</v>
      </c>
      <c r="K186" s="62">
        <f t="shared" si="52"/>
        <v>227609.48</v>
      </c>
      <c r="L186" s="47">
        <f t="shared" si="37"/>
        <v>110.11</v>
      </c>
      <c r="M186" s="77">
        <v>1291.68</v>
      </c>
      <c r="N186" s="62">
        <v>1524.18</v>
      </c>
      <c r="O186" s="62">
        <v>142226.65</v>
      </c>
      <c r="P186" s="62">
        <v>167827.45</v>
      </c>
      <c r="Q186" s="62">
        <v>-460.11</v>
      </c>
      <c r="R186" s="62">
        <v>-542.92999999999995</v>
      </c>
      <c r="S186" s="62">
        <v>-59782.03</v>
      </c>
      <c r="T186" s="98"/>
    </row>
    <row r="187" spans="1:20" ht="15.75" customHeight="1" x14ac:dyDescent="0.25">
      <c r="A187" s="37" t="s">
        <v>235</v>
      </c>
      <c r="B187" s="138">
        <v>10</v>
      </c>
      <c r="C187" s="185" t="s">
        <v>21</v>
      </c>
      <c r="D187" s="10" t="s">
        <v>2</v>
      </c>
      <c r="E187" s="45">
        <v>2.5</v>
      </c>
      <c r="F187" s="62">
        <v>6630.63</v>
      </c>
      <c r="G187" s="62">
        <f t="shared" si="49"/>
        <v>16576.580000000002</v>
      </c>
      <c r="H187" s="62">
        <f t="shared" si="50"/>
        <v>2.5</v>
      </c>
      <c r="I187" s="76">
        <f t="shared" si="50"/>
        <v>6630.63</v>
      </c>
      <c r="J187" s="62">
        <f t="shared" si="51"/>
        <v>7824.14</v>
      </c>
      <c r="K187" s="62">
        <f t="shared" si="52"/>
        <v>19560.349999999999</v>
      </c>
      <c r="L187" s="47">
        <f t="shared" si="37"/>
        <v>2.5</v>
      </c>
      <c r="M187" s="77">
        <v>6781.57</v>
      </c>
      <c r="N187" s="62">
        <v>8002.25</v>
      </c>
      <c r="O187" s="62">
        <v>16953.93</v>
      </c>
      <c r="P187" s="62">
        <v>20005.64</v>
      </c>
      <c r="Q187" s="62">
        <v>150.94</v>
      </c>
      <c r="R187" s="62">
        <v>178.11</v>
      </c>
      <c r="S187" s="62">
        <v>445.29</v>
      </c>
      <c r="T187" s="98" t="s">
        <v>222</v>
      </c>
    </row>
    <row r="188" spans="1:20" ht="15.75" customHeight="1" x14ac:dyDescent="0.25">
      <c r="A188" s="37" t="s">
        <v>235</v>
      </c>
      <c r="B188" s="138">
        <v>11</v>
      </c>
      <c r="C188" s="185" t="s">
        <v>193</v>
      </c>
      <c r="D188" s="10" t="s">
        <v>194</v>
      </c>
      <c r="E188" s="45">
        <v>13</v>
      </c>
      <c r="F188" s="62">
        <v>301</v>
      </c>
      <c r="G188" s="62">
        <f t="shared" si="49"/>
        <v>3913</v>
      </c>
      <c r="H188" s="62">
        <f t="shared" si="50"/>
        <v>13</v>
      </c>
      <c r="I188" s="76">
        <f t="shared" si="50"/>
        <v>301</v>
      </c>
      <c r="J188" s="62">
        <f t="shared" si="51"/>
        <v>355.18</v>
      </c>
      <c r="K188" s="62">
        <f t="shared" si="52"/>
        <v>4617.34</v>
      </c>
      <c r="L188" s="47">
        <f t="shared" si="37"/>
        <v>13</v>
      </c>
      <c r="M188" s="77">
        <v>0</v>
      </c>
      <c r="N188" s="62">
        <v>0</v>
      </c>
      <c r="O188" s="62"/>
      <c r="P188" s="62">
        <v>0</v>
      </c>
      <c r="Q188" s="62">
        <v>-301</v>
      </c>
      <c r="R188" s="62">
        <v>-355.18</v>
      </c>
      <c r="S188" s="62">
        <v>-4617.34</v>
      </c>
      <c r="T188" s="98" t="s">
        <v>223</v>
      </c>
    </row>
    <row r="189" spans="1:20" ht="25.5" customHeight="1" x14ac:dyDescent="0.25">
      <c r="A189" s="37" t="s">
        <v>235</v>
      </c>
      <c r="B189" s="138">
        <v>12</v>
      </c>
      <c r="C189" s="185" t="s">
        <v>195</v>
      </c>
      <c r="D189" s="10" t="s">
        <v>194</v>
      </c>
      <c r="E189" s="45">
        <v>62.7</v>
      </c>
      <c r="F189" s="62">
        <v>3425.97</v>
      </c>
      <c r="G189" s="62">
        <f t="shared" si="49"/>
        <v>214808.32000000001</v>
      </c>
      <c r="H189" s="62">
        <f t="shared" si="50"/>
        <v>62.7</v>
      </c>
      <c r="I189" s="76">
        <f t="shared" si="50"/>
        <v>3425.97</v>
      </c>
      <c r="J189" s="62">
        <f t="shared" si="51"/>
        <v>4042.64</v>
      </c>
      <c r="K189" s="62">
        <f t="shared" si="52"/>
        <v>253473.53</v>
      </c>
      <c r="L189" s="47">
        <f t="shared" si="37"/>
        <v>62.7</v>
      </c>
      <c r="M189" s="77">
        <v>560.26</v>
      </c>
      <c r="N189" s="62">
        <v>661.11</v>
      </c>
      <c r="O189" s="62">
        <v>35128.35</v>
      </c>
      <c r="P189" s="62">
        <v>41451.449999999997</v>
      </c>
      <c r="Q189" s="62">
        <v>-2865.71</v>
      </c>
      <c r="R189" s="62">
        <v>-3381.53</v>
      </c>
      <c r="S189" s="62">
        <v>-212022.08</v>
      </c>
      <c r="T189" s="98" t="s">
        <v>224</v>
      </c>
    </row>
    <row r="190" spans="1:20" ht="25.5" customHeight="1" x14ac:dyDescent="0.25">
      <c r="A190" s="37" t="s">
        <v>235</v>
      </c>
      <c r="B190" s="138">
        <v>13</v>
      </c>
      <c r="C190" s="185" t="s">
        <v>196</v>
      </c>
      <c r="D190" s="10" t="s">
        <v>194</v>
      </c>
      <c r="E190" s="45">
        <v>192.2</v>
      </c>
      <c r="F190" s="62">
        <v>7915.77</v>
      </c>
      <c r="G190" s="62">
        <f t="shared" si="49"/>
        <v>1521410.99</v>
      </c>
      <c r="H190" s="62">
        <f t="shared" si="50"/>
        <v>192.2</v>
      </c>
      <c r="I190" s="76">
        <f t="shared" si="50"/>
        <v>7915.77</v>
      </c>
      <c r="J190" s="62">
        <f t="shared" si="51"/>
        <v>9340.61</v>
      </c>
      <c r="K190" s="62">
        <f t="shared" si="52"/>
        <v>1795265.24</v>
      </c>
      <c r="L190" s="47">
        <f t="shared" si="37"/>
        <v>192.2</v>
      </c>
      <c r="M190" s="77">
        <v>2167.65</v>
      </c>
      <c r="N190" s="62">
        <v>2557.83</v>
      </c>
      <c r="O190" s="62">
        <v>416622.98</v>
      </c>
      <c r="P190" s="62">
        <v>491615.12</v>
      </c>
      <c r="Q190" s="62">
        <v>-5748.12</v>
      </c>
      <c r="R190" s="62">
        <v>-6782.78</v>
      </c>
      <c r="S190" s="62">
        <v>-1303650.1200000001</v>
      </c>
      <c r="T190" s="98" t="s">
        <v>225</v>
      </c>
    </row>
    <row r="191" spans="1:20" ht="38.25" customHeight="1" x14ac:dyDescent="0.25">
      <c r="A191" s="37" t="s">
        <v>235</v>
      </c>
      <c r="B191" s="138">
        <v>14</v>
      </c>
      <c r="C191" s="185" t="s">
        <v>197</v>
      </c>
      <c r="D191" s="10" t="s">
        <v>15</v>
      </c>
      <c r="E191" s="45">
        <v>0</v>
      </c>
      <c r="F191" s="62">
        <v>2708</v>
      </c>
      <c r="G191" s="62">
        <f t="shared" si="49"/>
        <v>0</v>
      </c>
      <c r="H191" s="62">
        <f t="shared" si="50"/>
        <v>0</v>
      </c>
      <c r="I191" s="76">
        <f t="shared" si="50"/>
        <v>2708</v>
      </c>
      <c r="J191" s="62">
        <f t="shared" si="51"/>
        <v>3195.44</v>
      </c>
      <c r="K191" s="62">
        <f t="shared" si="52"/>
        <v>0</v>
      </c>
      <c r="L191" s="47">
        <f t="shared" si="37"/>
        <v>0</v>
      </c>
      <c r="M191" s="77"/>
      <c r="N191" s="62"/>
      <c r="O191" s="62"/>
      <c r="P191" s="62"/>
      <c r="Q191" s="62"/>
      <c r="R191" s="62"/>
      <c r="S191" s="62"/>
      <c r="T191" s="98"/>
    </row>
    <row r="192" spans="1:20" ht="25.5" customHeight="1" x14ac:dyDescent="0.25">
      <c r="A192" s="37" t="s">
        <v>235</v>
      </c>
      <c r="B192" s="138">
        <v>15</v>
      </c>
      <c r="C192" s="185" t="s">
        <v>198</v>
      </c>
      <c r="D192" s="10" t="s">
        <v>16</v>
      </c>
      <c r="E192" s="45">
        <v>0</v>
      </c>
      <c r="F192" s="62">
        <v>117621</v>
      </c>
      <c r="G192" s="62">
        <f t="shared" si="49"/>
        <v>0</v>
      </c>
      <c r="H192" s="62">
        <f t="shared" si="50"/>
        <v>0</v>
      </c>
      <c r="I192" s="76">
        <f t="shared" si="50"/>
        <v>117621</v>
      </c>
      <c r="J192" s="62">
        <f t="shared" si="51"/>
        <v>138792.78</v>
      </c>
      <c r="K192" s="62">
        <f t="shared" si="52"/>
        <v>0</v>
      </c>
      <c r="L192" s="47">
        <f t="shared" si="37"/>
        <v>0</v>
      </c>
      <c r="M192" s="77"/>
      <c r="N192" s="62"/>
      <c r="O192" s="62"/>
      <c r="P192" s="62"/>
      <c r="Q192" s="62"/>
      <c r="R192" s="62"/>
      <c r="S192" s="62"/>
      <c r="T192" s="98"/>
    </row>
    <row r="193" spans="1:287" ht="15.75" customHeight="1" x14ac:dyDescent="0.25">
      <c r="A193" s="37" t="s">
        <v>235</v>
      </c>
      <c r="B193" s="138">
        <v>16</v>
      </c>
      <c r="C193" s="185" t="s">
        <v>199</v>
      </c>
      <c r="D193" s="10" t="s">
        <v>16</v>
      </c>
      <c r="E193" s="45">
        <v>0</v>
      </c>
      <c r="F193" s="62">
        <v>6750</v>
      </c>
      <c r="G193" s="62">
        <f t="shared" si="49"/>
        <v>0</v>
      </c>
      <c r="H193" s="62">
        <f t="shared" si="50"/>
        <v>0</v>
      </c>
      <c r="I193" s="76">
        <f t="shared" si="50"/>
        <v>6750</v>
      </c>
      <c r="J193" s="62">
        <f t="shared" si="51"/>
        <v>7965</v>
      </c>
      <c r="K193" s="62">
        <f t="shared" si="52"/>
        <v>0</v>
      </c>
      <c r="L193" s="47">
        <f t="shared" si="37"/>
        <v>0</v>
      </c>
      <c r="M193" s="77"/>
      <c r="N193" s="62"/>
      <c r="O193" s="62"/>
      <c r="P193" s="62"/>
      <c r="Q193" s="62"/>
      <c r="R193" s="62"/>
      <c r="S193" s="62"/>
      <c r="T193" s="98"/>
    </row>
    <row r="194" spans="1:287" ht="15.75" customHeight="1" x14ac:dyDescent="0.25">
      <c r="A194" s="37" t="s">
        <v>235</v>
      </c>
      <c r="B194" s="138">
        <v>17</v>
      </c>
      <c r="C194" s="185" t="s">
        <v>200</v>
      </c>
      <c r="D194" s="10" t="s">
        <v>31</v>
      </c>
      <c r="E194" s="45">
        <v>2</v>
      </c>
      <c r="F194" s="62">
        <v>7733</v>
      </c>
      <c r="G194" s="62">
        <f t="shared" si="49"/>
        <v>15466</v>
      </c>
      <c r="H194" s="62">
        <f t="shared" si="50"/>
        <v>2</v>
      </c>
      <c r="I194" s="76">
        <f t="shared" si="50"/>
        <v>7733</v>
      </c>
      <c r="J194" s="62">
        <f t="shared" si="51"/>
        <v>9124.94</v>
      </c>
      <c r="K194" s="62">
        <f t="shared" si="52"/>
        <v>18249.88</v>
      </c>
      <c r="L194" s="47">
        <f t="shared" ref="L194:L240" si="53">H194</f>
        <v>2</v>
      </c>
      <c r="M194" s="77">
        <v>9634.7999999999993</v>
      </c>
      <c r="N194" s="62">
        <v>11369.06</v>
      </c>
      <c r="O194" s="62">
        <v>19269.59</v>
      </c>
      <c r="P194" s="62">
        <v>22738.12</v>
      </c>
      <c r="Q194" s="62">
        <v>1901.8</v>
      </c>
      <c r="R194" s="62">
        <v>2244.12</v>
      </c>
      <c r="S194" s="62">
        <v>4488.24</v>
      </c>
      <c r="T194" s="98"/>
    </row>
    <row r="195" spans="1:287" ht="38.25" customHeight="1" x14ac:dyDescent="0.25">
      <c r="A195" s="37" t="s">
        <v>235</v>
      </c>
      <c r="B195" s="138">
        <v>18</v>
      </c>
      <c r="C195" s="185" t="s">
        <v>201</v>
      </c>
      <c r="D195" s="10" t="s">
        <v>16</v>
      </c>
      <c r="E195" s="45">
        <v>1</v>
      </c>
      <c r="F195" s="62">
        <v>25837</v>
      </c>
      <c r="G195" s="62">
        <f t="shared" si="49"/>
        <v>25837</v>
      </c>
      <c r="H195" s="62">
        <f>E195</f>
        <v>1</v>
      </c>
      <c r="I195" s="76">
        <f>F195</f>
        <v>25837</v>
      </c>
      <c r="J195" s="62">
        <f t="shared" si="51"/>
        <v>30487.66</v>
      </c>
      <c r="K195" s="62">
        <f t="shared" si="52"/>
        <v>30487.66</v>
      </c>
      <c r="L195" s="47">
        <f t="shared" si="53"/>
        <v>1</v>
      </c>
      <c r="M195" s="77">
        <v>17833.580000000002</v>
      </c>
      <c r="N195" s="62">
        <v>21043.62</v>
      </c>
      <c r="O195" s="62">
        <v>17833.580000000002</v>
      </c>
      <c r="P195" s="62">
        <v>21043.62</v>
      </c>
      <c r="Q195" s="62">
        <v>-8003.42</v>
      </c>
      <c r="R195" s="62">
        <v>-9444.0400000000009</v>
      </c>
      <c r="S195" s="62">
        <v>-9444.0400000000009</v>
      </c>
      <c r="T195" s="98"/>
    </row>
    <row r="196" spans="1:287" ht="25.5" customHeight="1" x14ac:dyDescent="0.25">
      <c r="A196" s="37" t="s">
        <v>235</v>
      </c>
      <c r="B196" s="138">
        <v>19</v>
      </c>
      <c r="C196" s="185" t="s">
        <v>202</v>
      </c>
      <c r="D196" s="10" t="s">
        <v>16</v>
      </c>
      <c r="E196" s="45">
        <v>2</v>
      </c>
      <c r="F196" s="62">
        <v>33091.32</v>
      </c>
      <c r="G196" s="62">
        <f t="shared" si="49"/>
        <v>66182.64</v>
      </c>
      <c r="H196" s="62">
        <f t="shared" ref="H196:I200" si="54">E196</f>
        <v>2</v>
      </c>
      <c r="I196" s="76">
        <f t="shared" si="54"/>
        <v>33091.32</v>
      </c>
      <c r="J196" s="62">
        <f t="shared" si="51"/>
        <v>39047.760000000002</v>
      </c>
      <c r="K196" s="62">
        <f t="shared" si="52"/>
        <v>78095.520000000004</v>
      </c>
      <c r="L196" s="47">
        <f t="shared" si="53"/>
        <v>2</v>
      </c>
      <c r="M196" s="77">
        <v>20777.64</v>
      </c>
      <c r="N196" s="62">
        <v>24517.62</v>
      </c>
      <c r="O196" s="62">
        <v>41555.279999999999</v>
      </c>
      <c r="P196" s="62">
        <v>49035.23</v>
      </c>
      <c r="Q196" s="62">
        <v>-12313.68</v>
      </c>
      <c r="R196" s="62">
        <v>-14530.14</v>
      </c>
      <c r="S196" s="62">
        <v>-29060.29</v>
      </c>
      <c r="T196" s="98"/>
    </row>
    <row r="197" spans="1:287" ht="15.75" customHeight="1" x14ac:dyDescent="0.25">
      <c r="A197" s="37" t="s">
        <v>235</v>
      </c>
      <c r="B197" s="138">
        <v>20</v>
      </c>
      <c r="C197" s="185" t="s">
        <v>203</v>
      </c>
      <c r="D197" s="10" t="s">
        <v>35</v>
      </c>
      <c r="E197" s="45">
        <v>6</v>
      </c>
      <c r="F197" s="62">
        <v>2581</v>
      </c>
      <c r="G197" s="62">
        <f t="shared" si="49"/>
        <v>15486</v>
      </c>
      <c r="H197" s="62">
        <f t="shared" si="54"/>
        <v>6</v>
      </c>
      <c r="I197" s="76">
        <f t="shared" si="54"/>
        <v>2581</v>
      </c>
      <c r="J197" s="62">
        <f t="shared" si="51"/>
        <v>3045.58</v>
      </c>
      <c r="K197" s="62">
        <f t="shared" si="52"/>
        <v>18273.48</v>
      </c>
      <c r="L197" s="47">
        <f t="shared" si="53"/>
        <v>6</v>
      </c>
      <c r="M197" s="77">
        <v>3551.92</v>
      </c>
      <c r="N197" s="62">
        <v>4191.2700000000004</v>
      </c>
      <c r="O197" s="62">
        <v>21311.52</v>
      </c>
      <c r="P197" s="62">
        <v>25147.59</v>
      </c>
      <c r="Q197" s="62">
        <v>970.92</v>
      </c>
      <c r="R197" s="62">
        <v>1145.69</v>
      </c>
      <c r="S197" s="62">
        <v>6874.11</v>
      </c>
      <c r="T197" s="98"/>
    </row>
    <row r="198" spans="1:287" ht="38.25" customHeight="1" x14ac:dyDescent="0.25">
      <c r="A198" s="37" t="s">
        <v>235</v>
      </c>
      <c r="B198" s="138">
        <v>21</v>
      </c>
      <c r="C198" s="185" t="s">
        <v>204</v>
      </c>
      <c r="D198" s="10" t="s">
        <v>205</v>
      </c>
      <c r="E198" s="45">
        <v>6</v>
      </c>
      <c r="F198" s="62">
        <v>11516</v>
      </c>
      <c r="G198" s="62">
        <f t="shared" si="49"/>
        <v>69096</v>
      </c>
      <c r="H198" s="62">
        <f t="shared" si="54"/>
        <v>6</v>
      </c>
      <c r="I198" s="76">
        <f t="shared" si="54"/>
        <v>11516</v>
      </c>
      <c r="J198" s="62">
        <f t="shared" si="51"/>
        <v>13588.88</v>
      </c>
      <c r="K198" s="62">
        <f t="shared" si="52"/>
        <v>81533.279999999999</v>
      </c>
      <c r="L198" s="47">
        <f t="shared" si="53"/>
        <v>6</v>
      </c>
      <c r="M198" s="77">
        <v>2286.19</v>
      </c>
      <c r="N198" s="62">
        <v>2697.7</v>
      </c>
      <c r="O198" s="62">
        <v>13717.14</v>
      </c>
      <c r="P198" s="62">
        <v>16186.23</v>
      </c>
      <c r="Q198" s="62">
        <v>-9229.81</v>
      </c>
      <c r="R198" s="62">
        <v>-10891.18</v>
      </c>
      <c r="S198" s="62">
        <v>-65347.05</v>
      </c>
      <c r="T198" s="98"/>
    </row>
    <row r="199" spans="1:287" ht="25.5" customHeight="1" x14ac:dyDescent="0.25">
      <c r="A199" s="37" t="s">
        <v>235</v>
      </c>
      <c r="B199" s="138">
        <v>22</v>
      </c>
      <c r="C199" s="185" t="s">
        <v>206</v>
      </c>
      <c r="D199" s="10" t="s">
        <v>16</v>
      </c>
      <c r="E199" s="45">
        <v>6</v>
      </c>
      <c r="F199" s="62">
        <v>3946</v>
      </c>
      <c r="G199" s="62">
        <f t="shared" si="49"/>
        <v>23676</v>
      </c>
      <c r="H199" s="62">
        <f t="shared" si="54"/>
        <v>6</v>
      </c>
      <c r="I199" s="76">
        <f t="shared" si="54"/>
        <v>3946</v>
      </c>
      <c r="J199" s="62">
        <f t="shared" si="51"/>
        <v>4656.28</v>
      </c>
      <c r="K199" s="62">
        <f t="shared" si="52"/>
        <v>27937.68</v>
      </c>
      <c r="L199" s="47">
        <f t="shared" si="53"/>
        <v>6</v>
      </c>
      <c r="M199" s="77">
        <v>1797.29</v>
      </c>
      <c r="N199" s="62">
        <v>2120.8000000000002</v>
      </c>
      <c r="O199" s="62">
        <v>10783.74</v>
      </c>
      <c r="P199" s="62">
        <v>12724.81</v>
      </c>
      <c r="Q199" s="62">
        <v>-2148.71</v>
      </c>
      <c r="R199" s="62">
        <v>-2535.48</v>
      </c>
      <c r="S199" s="62">
        <v>-15212.87</v>
      </c>
      <c r="T199" s="98" t="s">
        <v>226</v>
      </c>
    </row>
    <row r="200" spans="1:287" ht="15.75" customHeight="1" x14ac:dyDescent="0.25">
      <c r="A200" s="37" t="s">
        <v>235</v>
      </c>
      <c r="B200" s="138">
        <v>23</v>
      </c>
      <c r="C200" s="185" t="s">
        <v>207</v>
      </c>
      <c r="D200" s="10" t="s">
        <v>16</v>
      </c>
      <c r="E200" s="45">
        <v>1</v>
      </c>
      <c r="F200" s="62">
        <v>2240</v>
      </c>
      <c r="G200" s="62">
        <f t="shared" si="49"/>
        <v>2240</v>
      </c>
      <c r="H200" s="62">
        <f t="shared" si="54"/>
        <v>1</v>
      </c>
      <c r="I200" s="76">
        <f t="shared" si="54"/>
        <v>2240</v>
      </c>
      <c r="J200" s="62">
        <f t="shared" si="51"/>
        <v>2643.2</v>
      </c>
      <c r="K200" s="62">
        <f t="shared" si="52"/>
        <v>2643.2</v>
      </c>
      <c r="L200" s="47">
        <f t="shared" si="53"/>
        <v>1</v>
      </c>
      <c r="M200" s="77">
        <v>1232.3699999999999</v>
      </c>
      <c r="N200" s="62">
        <v>1454.2</v>
      </c>
      <c r="O200" s="62">
        <v>1232.3699999999999</v>
      </c>
      <c r="P200" s="62">
        <v>1454.2</v>
      </c>
      <c r="Q200" s="62">
        <v>-1007.63</v>
      </c>
      <c r="R200" s="62">
        <v>-1189</v>
      </c>
      <c r="S200" s="62">
        <v>-1189</v>
      </c>
      <c r="T200" s="98" t="s">
        <v>226</v>
      </c>
    </row>
    <row r="201" spans="1:287" ht="25.5" customHeight="1" x14ac:dyDescent="0.25">
      <c r="A201" s="37" t="s">
        <v>235</v>
      </c>
      <c r="B201" s="138">
        <v>24</v>
      </c>
      <c r="C201" s="185" t="s">
        <v>32</v>
      </c>
      <c r="D201" s="10" t="s">
        <v>33</v>
      </c>
      <c r="E201" s="45">
        <v>0.4</v>
      </c>
      <c r="F201" s="62">
        <v>4426</v>
      </c>
      <c r="G201" s="62">
        <f t="shared" si="49"/>
        <v>1770.4</v>
      </c>
      <c r="H201" s="62">
        <v>4</v>
      </c>
      <c r="I201" s="76">
        <f>F201/10</f>
        <v>442.6</v>
      </c>
      <c r="J201" s="62">
        <f t="shared" si="51"/>
        <v>522.27</v>
      </c>
      <c r="K201" s="62">
        <f t="shared" si="52"/>
        <v>2089.08</v>
      </c>
      <c r="L201" s="47">
        <f t="shared" si="53"/>
        <v>4</v>
      </c>
      <c r="M201" s="77">
        <v>788.84</v>
      </c>
      <c r="N201" s="62">
        <v>930.83</v>
      </c>
      <c r="O201" s="62">
        <v>3155.34</v>
      </c>
      <c r="P201" s="62">
        <v>3723.3</v>
      </c>
      <c r="Q201" s="62">
        <v>346.24</v>
      </c>
      <c r="R201" s="62">
        <v>408.56</v>
      </c>
      <c r="S201" s="62">
        <v>1634.22</v>
      </c>
      <c r="T201" s="98"/>
    </row>
    <row r="202" spans="1:287" ht="15.75" customHeight="1" x14ac:dyDescent="0.25">
      <c r="A202" s="37" t="s">
        <v>235</v>
      </c>
      <c r="B202" s="138">
        <v>25</v>
      </c>
      <c r="C202" s="185" t="s">
        <v>208</v>
      </c>
      <c r="D202" s="10" t="s">
        <v>16</v>
      </c>
      <c r="E202" s="45">
        <v>1</v>
      </c>
      <c r="F202" s="62">
        <v>5560.09</v>
      </c>
      <c r="G202" s="62">
        <f t="shared" si="49"/>
        <v>5560.09</v>
      </c>
      <c r="H202" s="62">
        <f t="shared" ref="H202:I238" si="55">E202</f>
        <v>1</v>
      </c>
      <c r="I202" s="76">
        <f t="shared" si="55"/>
        <v>5560.09</v>
      </c>
      <c r="J202" s="62">
        <f t="shared" si="51"/>
        <v>6560.91</v>
      </c>
      <c r="K202" s="62">
        <f t="shared" si="52"/>
        <v>6560.91</v>
      </c>
      <c r="L202" s="47">
        <f t="shared" si="53"/>
        <v>1</v>
      </c>
      <c r="M202" s="77">
        <v>7821.19</v>
      </c>
      <c r="N202" s="62">
        <v>9229</v>
      </c>
      <c r="O202" s="62">
        <v>7821.19</v>
      </c>
      <c r="P202" s="62">
        <v>9229</v>
      </c>
      <c r="Q202" s="62">
        <v>2261.1</v>
      </c>
      <c r="R202" s="62">
        <v>2668.09</v>
      </c>
      <c r="S202" s="62">
        <v>2668.09</v>
      </c>
      <c r="T202" s="98" t="s">
        <v>226</v>
      </c>
    </row>
    <row r="203" spans="1:287" ht="15.75" customHeight="1" x14ac:dyDescent="0.25">
      <c r="A203" s="37" t="s">
        <v>235</v>
      </c>
      <c r="B203" s="138">
        <v>26</v>
      </c>
      <c r="C203" s="185" t="s">
        <v>209</v>
      </c>
      <c r="D203" s="10" t="s">
        <v>16</v>
      </c>
      <c r="E203" s="45">
        <v>3</v>
      </c>
      <c r="F203" s="62">
        <v>10113.879999999999</v>
      </c>
      <c r="G203" s="62">
        <f t="shared" si="49"/>
        <v>30341.64</v>
      </c>
      <c r="H203" s="62">
        <f t="shared" si="55"/>
        <v>3</v>
      </c>
      <c r="I203" s="76">
        <f t="shared" si="55"/>
        <v>10113.879999999999</v>
      </c>
      <c r="J203" s="62">
        <f t="shared" si="51"/>
        <v>11934.38</v>
      </c>
      <c r="K203" s="62">
        <f t="shared" si="52"/>
        <v>35803.14</v>
      </c>
      <c r="L203" s="47">
        <f t="shared" si="53"/>
        <v>3</v>
      </c>
      <c r="M203" s="77">
        <v>6801.36</v>
      </c>
      <c r="N203" s="62">
        <v>8025.6</v>
      </c>
      <c r="O203" s="62">
        <v>20404.080000000002</v>
      </c>
      <c r="P203" s="62">
        <v>24076.81</v>
      </c>
      <c r="Q203" s="62">
        <v>-3312.52</v>
      </c>
      <c r="R203" s="62">
        <v>-3908.78</v>
      </c>
      <c r="S203" s="62">
        <v>-11726.33</v>
      </c>
      <c r="T203" s="98" t="s">
        <v>226</v>
      </c>
    </row>
    <row r="204" spans="1:287" ht="38.25" customHeight="1" x14ac:dyDescent="0.25">
      <c r="A204" s="37" t="s">
        <v>235</v>
      </c>
      <c r="B204" s="138">
        <v>27</v>
      </c>
      <c r="C204" s="185" t="s">
        <v>27</v>
      </c>
      <c r="D204" s="10" t="s">
        <v>15</v>
      </c>
      <c r="E204" s="45">
        <v>2</v>
      </c>
      <c r="F204" s="62">
        <v>564</v>
      </c>
      <c r="G204" s="62">
        <f t="shared" si="49"/>
        <v>1128</v>
      </c>
      <c r="H204" s="62">
        <f t="shared" si="55"/>
        <v>2</v>
      </c>
      <c r="I204" s="76">
        <f t="shared" si="55"/>
        <v>564</v>
      </c>
      <c r="J204" s="62">
        <f t="shared" si="51"/>
        <v>665.52</v>
      </c>
      <c r="K204" s="62">
        <f t="shared" si="52"/>
        <v>1331.04</v>
      </c>
      <c r="L204" s="47">
        <f t="shared" si="53"/>
        <v>2</v>
      </c>
      <c r="M204" s="77">
        <v>4038.56</v>
      </c>
      <c r="N204" s="62">
        <v>4765.5</v>
      </c>
      <c r="O204" s="62">
        <v>8077.11</v>
      </c>
      <c r="P204" s="62">
        <v>9530.99</v>
      </c>
      <c r="Q204" s="62">
        <v>3474.56</v>
      </c>
      <c r="R204" s="62">
        <v>4099.9799999999996</v>
      </c>
      <c r="S204" s="62">
        <v>8199.9500000000007</v>
      </c>
      <c r="T204" s="98"/>
    </row>
    <row r="205" spans="1:287" ht="25.5" customHeight="1" x14ac:dyDescent="0.25">
      <c r="A205" s="37" t="s">
        <v>235</v>
      </c>
      <c r="B205" s="138">
        <v>28</v>
      </c>
      <c r="C205" s="185" t="s">
        <v>28</v>
      </c>
      <c r="D205" s="10" t="s">
        <v>16</v>
      </c>
      <c r="E205" s="45">
        <v>2</v>
      </c>
      <c r="F205" s="62">
        <v>15628</v>
      </c>
      <c r="G205" s="62">
        <f t="shared" si="49"/>
        <v>31256</v>
      </c>
      <c r="H205" s="62">
        <f t="shared" si="55"/>
        <v>2</v>
      </c>
      <c r="I205" s="76">
        <f t="shared" si="55"/>
        <v>15628</v>
      </c>
      <c r="J205" s="62">
        <f t="shared" si="51"/>
        <v>18441.04</v>
      </c>
      <c r="K205" s="62">
        <f t="shared" si="52"/>
        <v>36882.080000000002</v>
      </c>
      <c r="L205" s="47">
        <f t="shared" si="53"/>
        <v>2</v>
      </c>
      <c r="M205" s="77">
        <v>24161.03</v>
      </c>
      <c r="N205" s="62">
        <v>28510.02</v>
      </c>
      <c r="O205" s="62">
        <v>48322.06</v>
      </c>
      <c r="P205" s="62">
        <v>57020.03</v>
      </c>
      <c r="Q205" s="62">
        <v>8533.0300000000007</v>
      </c>
      <c r="R205" s="62">
        <v>10068.98</v>
      </c>
      <c r="S205" s="62">
        <v>20137.95</v>
      </c>
      <c r="T205" s="98" t="s">
        <v>226</v>
      </c>
    </row>
    <row r="206" spans="1:287" ht="15.75" customHeight="1" x14ac:dyDescent="0.25">
      <c r="A206" s="37" t="s">
        <v>235</v>
      </c>
      <c r="B206" s="138">
        <v>29</v>
      </c>
      <c r="C206" s="185" t="s">
        <v>29</v>
      </c>
      <c r="D206" s="10" t="s">
        <v>16</v>
      </c>
      <c r="E206" s="45">
        <v>3</v>
      </c>
      <c r="F206" s="62">
        <v>2236.64</v>
      </c>
      <c r="G206" s="62">
        <f t="shared" si="49"/>
        <v>6709.92</v>
      </c>
      <c r="H206" s="62">
        <f t="shared" si="55"/>
        <v>3</v>
      </c>
      <c r="I206" s="76">
        <f t="shared" si="55"/>
        <v>2236.64</v>
      </c>
      <c r="J206" s="62">
        <f t="shared" si="51"/>
        <v>2639.24</v>
      </c>
      <c r="K206" s="62">
        <f t="shared" si="52"/>
        <v>7917.72</v>
      </c>
      <c r="L206" s="47">
        <f t="shared" si="53"/>
        <v>3</v>
      </c>
      <c r="M206" s="77">
        <v>2572.88</v>
      </c>
      <c r="N206" s="62">
        <v>3036</v>
      </c>
      <c r="O206" s="62">
        <v>7718.64</v>
      </c>
      <c r="P206" s="62">
        <v>9108</v>
      </c>
      <c r="Q206" s="62">
        <v>336.24</v>
      </c>
      <c r="R206" s="62">
        <v>396.76</v>
      </c>
      <c r="S206" s="62">
        <v>1190.28</v>
      </c>
      <c r="T206" s="98" t="s">
        <v>226</v>
      </c>
    </row>
    <row r="207" spans="1:287" s="35" customFormat="1" ht="15.75" customHeight="1" x14ac:dyDescent="0.25">
      <c r="A207" s="37" t="s">
        <v>235</v>
      </c>
      <c r="B207" s="138">
        <v>30</v>
      </c>
      <c r="C207" s="185" t="s">
        <v>30</v>
      </c>
      <c r="D207" s="10" t="s">
        <v>31</v>
      </c>
      <c r="E207" s="45">
        <v>2</v>
      </c>
      <c r="F207" s="62">
        <v>1452.59</v>
      </c>
      <c r="G207" s="62">
        <f t="shared" si="49"/>
        <v>2905.18</v>
      </c>
      <c r="H207" s="62">
        <f t="shared" si="55"/>
        <v>2</v>
      </c>
      <c r="I207" s="76">
        <f t="shared" si="55"/>
        <v>1452.59</v>
      </c>
      <c r="J207" s="62">
        <f t="shared" si="51"/>
        <v>1714.06</v>
      </c>
      <c r="K207" s="62">
        <f t="shared" si="52"/>
        <v>3428.12</v>
      </c>
      <c r="L207" s="47">
        <f t="shared" si="53"/>
        <v>2</v>
      </c>
      <c r="M207" s="77">
        <v>3117.42</v>
      </c>
      <c r="N207" s="62">
        <v>3678.56</v>
      </c>
      <c r="O207" s="62">
        <v>6234.83</v>
      </c>
      <c r="P207" s="62">
        <v>7357.1</v>
      </c>
      <c r="Q207" s="62">
        <v>1664.83</v>
      </c>
      <c r="R207" s="62">
        <v>1964.5</v>
      </c>
      <c r="S207" s="62">
        <v>3928.98</v>
      </c>
      <c r="T207" s="98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  <c r="IX207" s="1"/>
      <c r="IY207" s="1"/>
      <c r="IZ207" s="1"/>
      <c r="JA207" s="1"/>
      <c r="JB207" s="1"/>
      <c r="JC207" s="1"/>
      <c r="JD207" s="1"/>
      <c r="JE207" s="1"/>
      <c r="JF207" s="1"/>
      <c r="JG207" s="1"/>
      <c r="JH207" s="1"/>
      <c r="JI207" s="1"/>
      <c r="JJ207" s="1"/>
      <c r="JK207" s="1"/>
      <c r="JL207" s="1"/>
      <c r="JM207" s="1"/>
      <c r="JN207" s="1"/>
      <c r="JO207" s="1"/>
      <c r="JP207" s="1"/>
      <c r="JQ207" s="1"/>
      <c r="JR207" s="1"/>
      <c r="JS207" s="1"/>
      <c r="JT207" s="1"/>
      <c r="JU207" s="1"/>
      <c r="JV207" s="1"/>
      <c r="JW207" s="1"/>
      <c r="JX207" s="1"/>
      <c r="JY207" s="1"/>
      <c r="JZ207" s="1"/>
      <c r="KA207" s="1"/>
    </row>
    <row r="208" spans="1:287" ht="15.75" customHeight="1" x14ac:dyDescent="0.25">
      <c r="A208" s="37" t="s">
        <v>235</v>
      </c>
      <c r="B208" s="138">
        <v>31</v>
      </c>
      <c r="C208" s="185" t="s">
        <v>34</v>
      </c>
      <c r="D208" s="10" t="s">
        <v>35</v>
      </c>
      <c r="E208" s="45">
        <v>3</v>
      </c>
      <c r="F208" s="62">
        <v>1825</v>
      </c>
      <c r="G208" s="62">
        <f t="shared" si="49"/>
        <v>5475</v>
      </c>
      <c r="H208" s="62">
        <f t="shared" si="55"/>
        <v>3</v>
      </c>
      <c r="I208" s="76">
        <f t="shared" si="55"/>
        <v>1825</v>
      </c>
      <c r="J208" s="62">
        <f t="shared" si="51"/>
        <v>2153.5</v>
      </c>
      <c r="K208" s="62">
        <f t="shared" si="52"/>
        <v>6460.5</v>
      </c>
      <c r="L208" s="47">
        <f t="shared" si="53"/>
        <v>3</v>
      </c>
      <c r="M208" s="77">
        <v>1542.03</v>
      </c>
      <c r="N208" s="62">
        <v>1819.6</v>
      </c>
      <c r="O208" s="62">
        <v>4626.1000000000004</v>
      </c>
      <c r="P208" s="62">
        <v>5458.8</v>
      </c>
      <c r="Q208" s="62">
        <v>-282.97000000000003</v>
      </c>
      <c r="R208" s="62">
        <v>-333.9</v>
      </c>
      <c r="S208" s="62">
        <v>-1001.7</v>
      </c>
      <c r="T208" s="98"/>
    </row>
    <row r="209" spans="1:20" ht="38.25" customHeight="1" x14ac:dyDescent="0.25">
      <c r="A209" s="37" t="s">
        <v>235</v>
      </c>
      <c r="B209" s="138">
        <v>32</v>
      </c>
      <c r="C209" s="185" t="s">
        <v>210</v>
      </c>
      <c r="D209" s="10" t="s">
        <v>205</v>
      </c>
      <c r="E209" s="45">
        <v>3</v>
      </c>
      <c r="F209" s="62">
        <v>5980</v>
      </c>
      <c r="G209" s="62">
        <f t="shared" si="49"/>
        <v>17940</v>
      </c>
      <c r="H209" s="62">
        <f t="shared" si="55"/>
        <v>3</v>
      </c>
      <c r="I209" s="76">
        <f t="shared" si="55"/>
        <v>5980</v>
      </c>
      <c r="J209" s="62">
        <f t="shared" si="51"/>
        <v>7056.4</v>
      </c>
      <c r="K209" s="62">
        <f t="shared" si="52"/>
        <v>21169.200000000001</v>
      </c>
      <c r="L209" s="47">
        <f t="shared" si="53"/>
        <v>3</v>
      </c>
      <c r="M209" s="77">
        <v>726.49</v>
      </c>
      <c r="N209" s="62">
        <v>857.26</v>
      </c>
      <c r="O209" s="62">
        <v>2179.4699999999998</v>
      </c>
      <c r="P209" s="62">
        <v>2571.77</v>
      </c>
      <c r="Q209" s="62">
        <v>-5253.51</v>
      </c>
      <c r="R209" s="62">
        <v>-6199.14</v>
      </c>
      <c r="S209" s="62">
        <v>-18597.43</v>
      </c>
      <c r="T209" s="98"/>
    </row>
    <row r="210" spans="1:20" ht="15.75" customHeight="1" x14ac:dyDescent="0.25">
      <c r="A210" s="37" t="s">
        <v>235</v>
      </c>
      <c r="B210" s="138">
        <v>33</v>
      </c>
      <c r="C210" s="185" t="s">
        <v>211</v>
      </c>
      <c r="D210" s="10" t="s">
        <v>16</v>
      </c>
      <c r="E210" s="45">
        <v>1</v>
      </c>
      <c r="F210" s="62">
        <v>811.54</v>
      </c>
      <c r="G210" s="62">
        <f t="shared" si="49"/>
        <v>811.54</v>
      </c>
      <c r="H210" s="62">
        <f t="shared" si="55"/>
        <v>1</v>
      </c>
      <c r="I210" s="76">
        <f t="shared" si="55"/>
        <v>811.54</v>
      </c>
      <c r="J210" s="62">
        <f t="shared" si="51"/>
        <v>957.62</v>
      </c>
      <c r="K210" s="62">
        <f t="shared" si="52"/>
        <v>957.62</v>
      </c>
      <c r="L210" s="47">
        <f t="shared" si="53"/>
        <v>1</v>
      </c>
      <c r="M210" s="77">
        <v>221.86</v>
      </c>
      <c r="N210" s="62">
        <v>261.79000000000002</v>
      </c>
      <c r="O210" s="62">
        <v>221.86</v>
      </c>
      <c r="P210" s="62">
        <v>261.79000000000002</v>
      </c>
      <c r="Q210" s="62">
        <v>-589.67999999999995</v>
      </c>
      <c r="R210" s="62">
        <v>-695.83</v>
      </c>
      <c r="S210" s="62">
        <v>-695.83</v>
      </c>
      <c r="T210" s="98" t="s">
        <v>226</v>
      </c>
    </row>
    <row r="211" spans="1:20" ht="15.75" customHeight="1" x14ac:dyDescent="0.25">
      <c r="A211" s="37" t="s">
        <v>235</v>
      </c>
      <c r="B211" s="138">
        <v>34</v>
      </c>
      <c r="C211" s="185" t="s">
        <v>36</v>
      </c>
      <c r="D211" s="10" t="s">
        <v>16</v>
      </c>
      <c r="E211" s="45">
        <v>3</v>
      </c>
      <c r="F211" s="62">
        <v>1070.0999999999999</v>
      </c>
      <c r="G211" s="62">
        <f t="shared" si="49"/>
        <v>3210.3</v>
      </c>
      <c r="H211" s="62">
        <f t="shared" si="55"/>
        <v>3</v>
      </c>
      <c r="I211" s="76">
        <f t="shared" si="55"/>
        <v>1070.0999999999999</v>
      </c>
      <c r="J211" s="62">
        <f t="shared" si="51"/>
        <v>1262.72</v>
      </c>
      <c r="K211" s="62">
        <f t="shared" si="52"/>
        <v>3788.16</v>
      </c>
      <c r="L211" s="47">
        <f t="shared" si="53"/>
        <v>3</v>
      </c>
      <c r="M211" s="77">
        <v>281.52999999999997</v>
      </c>
      <c r="N211" s="62">
        <v>332.21</v>
      </c>
      <c r="O211" s="62">
        <v>844.59</v>
      </c>
      <c r="P211" s="62">
        <v>996.62</v>
      </c>
      <c r="Q211" s="62">
        <v>-788.57</v>
      </c>
      <c r="R211" s="62">
        <v>-930.51</v>
      </c>
      <c r="S211" s="62">
        <v>-2791.54</v>
      </c>
      <c r="T211" s="98" t="s">
        <v>226</v>
      </c>
    </row>
    <row r="212" spans="1:20" ht="25.5" customHeight="1" x14ac:dyDescent="0.25">
      <c r="A212" s="37" t="s">
        <v>235</v>
      </c>
      <c r="B212" s="138">
        <v>35</v>
      </c>
      <c r="C212" s="185" t="s">
        <v>32</v>
      </c>
      <c r="D212" s="10" t="s">
        <v>33</v>
      </c>
      <c r="E212" s="45">
        <v>0.3</v>
      </c>
      <c r="F212" s="62">
        <v>4426</v>
      </c>
      <c r="G212" s="62">
        <f t="shared" si="49"/>
        <v>1327.8</v>
      </c>
      <c r="H212" s="62">
        <v>3</v>
      </c>
      <c r="I212" s="76">
        <f>F212/10</f>
        <v>442.6</v>
      </c>
      <c r="J212" s="62">
        <f t="shared" si="51"/>
        <v>522.27</v>
      </c>
      <c r="K212" s="62">
        <f t="shared" si="52"/>
        <v>1566.81</v>
      </c>
      <c r="L212" s="47">
        <f t="shared" si="53"/>
        <v>3</v>
      </c>
      <c r="M212" s="77">
        <v>788.83</v>
      </c>
      <c r="N212" s="62">
        <v>930.82</v>
      </c>
      <c r="O212" s="62">
        <v>2366.4899999999998</v>
      </c>
      <c r="P212" s="62">
        <v>2792.46</v>
      </c>
      <c r="Q212" s="62">
        <v>346.23</v>
      </c>
      <c r="R212" s="62">
        <v>408.55</v>
      </c>
      <c r="S212" s="62">
        <v>1225.6500000000001</v>
      </c>
      <c r="T212" s="98"/>
    </row>
    <row r="213" spans="1:20" ht="15.75" customHeight="1" x14ac:dyDescent="0.25">
      <c r="A213" s="37" t="s">
        <v>235</v>
      </c>
      <c r="B213" s="138">
        <v>36</v>
      </c>
      <c r="C213" s="185" t="s">
        <v>212</v>
      </c>
      <c r="D213" s="10" t="s">
        <v>16</v>
      </c>
      <c r="E213" s="45">
        <v>2</v>
      </c>
      <c r="F213" s="62">
        <v>4894.34</v>
      </c>
      <c r="G213" s="62">
        <f t="shared" si="49"/>
        <v>9788.68</v>
      </c>
      <c r="H213" s="62">
        <f t="shared" si="55"/>
        <v>2</v>
      </c>
      <c r="I213" s="76">
        <f t="shared" si="55"/>
        <v>4894.34</v>
      </c>
      <c r="J213" s="62">
        <f t="shared" si="51"/>
        <v>5775.32</v>
      </c>
      <c r="K213" s="62">
        <f t="shared" si="52"/>
        <v>11550.64</v>
      </c>
      <c r="L213" s="47">
        <f t="shared" si="53"/>
        <v>2</v>
      </c>
      <c r="M213" s="77">
        <v>4434.72</v>
      </c>
      <c r="N213" s="62">
        <v>5232.97</v>
      </c>
      <c r="O213" s="62">
        <v>8869.44</v>
      </c>
      <c r="P213" s="62">
        <v>10465.94</v>
      </c>
      <c r="Q213" s="62">
        <v>-459.62</v>
      </c>
      <c r="R213" s="62">
        <v>-542.35</v>
      </c>
      <c r="S213" s="62">
        <v>-1084.7</v>
      </c>
      <c r="T213" s="98" t="s">
        <v>226</v>
      </c>
    </row>
    <row r="214" spans="1:20" ht="15.75" customHeight="1" x14ac:dyDescent="0.25">
      <c r="A214" s="37" t="s">
        <v>235</v>
      </c>
      <c r="B214" s="138">
        <v>37</v>
      </c>
      <c r="C214" s="185" t="s">
        <v>213</v>
      </c>
      <c r="D214" s="10" t="s">
        <v>16</v>
      </c>
      <c r="E214" s="45">
        <v>1</v>
      </c>
      <c r="F214" s="62">
        <v>9491.35</v>
      </c>
      <c r="G214" s="62">
        <f t="shared" si="49"/>
        <v>9491.35</v>
      </c>
      <c r="H214" s="62">
        <f t="shared" si="55"/>
        <v>1</v>
      </c>
      <c r="I214" s="76">
        <f t="shared" si="55"/>
        <v>9491.35</v>
      </c>
      <c r="J214" s="62">
        <f t="shared" si="51"/>
        <v>11199.79</v>
      </c>
      <c r="K214" s="62">
        <f t="shared" si="52"/>
        <v>11199.79</v>
      </c>
      <c r="L214" s="47">
        <f t="shared" si="53"/>
        <v>1</v>
      </c>
      <c r="M214" s="77">
        <v>5626.5</v>
      </c>
      <c r="N214" s="62">
        <v>6639.27</v>
      </c>
      <c r="O214" s="62">
        <v>5626.5</v>
      </c>
      <c r="P214" s="62">
        <v>6639.27</v>
      </c>
      <c r="Q214" s="62">
        <v>-3864.85</v>
      </c>
      <c r="R214" s="62">
        <v>-4560.5200000000004</v>
      </c>
      <c r="S214" s="62">
        <v>-4560.5200000000004</v>
      </c>
      <c r="T214" s="98" t="s">
        <v>226</v>
      </c>
    </row>
    <row r="215" spans="1:20" ht="15.75" customHeight="1" x14ac:dyDescent="0.25">
      <c r="A215" s="37" t="s">
        <v>235</v>
      </c>
      <c r="B215" s="138">
        <v>38</v>
      </c>
      <c r="C215" s="185" t="s">
        <v>214</v>
      </c>
      <c r="D215" s="10" t="s">
        <v>16</v>
      </c>
      <c r="E215" s="45">
        <v>2</v>
      </c>
      <c r="F215" s="62">
        <v>1530.19</v>
      </c>
      <c r="G215" s="62">
        <f t="shared" si="49"/>
        <v>3060.38</v>
      </c>
      <c r="H215" s="62">
        <f t="shared" si="55"/>
        <v>2</v>
      </c>
      <c r="I215" s="76">
        <f t="shared" si="55"/>
        <v>1530.19</v>
      </c>
      <c r="J215" s="62">
        <f t="shared" si="51"/>
        <v>1805.62</v>
      </c>
      <c r="K215" s="62">
        <f t="shared" si="52"/>
        <v>3611.24</v>
      </c>
      <c r="L215" s="47">
        <f t="shared" si="53"/>
        <v>2</v>
      </c>
      <c r="M215" s="77">
        <v>2857.2</v>
      </c>
      <c r="N215" s="62">
        <v>3371.5</v>
      </c>
      <c r="O215" s="62">
        <v>5714.4</v>
      </c>
      <c r="P215" s="62">
        <v>6742.99</v>
      </c>
      <c r="Q215" s="62">
        <v>1327.01</v>
      </c>
      <c r="R215" s="62">
        <v>1565.88</v>
      </c>
      <c r="S215" s="62">
        <v>3131.75</v>
      </c>
      <c r="T215" s="98"/>
    </row>
    <row r="216" spans="1:20" ht="38.25" customHeight="1" x14ac:dyDescent="0.25">
      <c r="A216" s="37" t="s">
        <v>235</v>
      </c>
      <c r="B216" s="138">
        <v>39</v>
      </c>
      <c r="C216" s="185" t="s">
        <v>22</v>
      </c>
      <c r="D216" s="10" t="s">
        <v>15</v>
      </c>
      <c r="E216" s="45">
        <v>1</v>
      </c>
      <c r="F216" s="62">
        <v>564</v>
      </c>
      <c r="G216" s="62">
        <f t="shared" si="49"/>
        <v>564</v>
      </c>
      <c r="H216" s="62">
        <f t="shared" si="55"/>
        <v>1</v>
      </c>
      <c r="I216" s="76">
        <f t="shared" si="55"/>
        <v>564</v>
      </c>
      <c r="J216" s="62">
        <f t="shared" si="51"/>
        <v>665.52</v>
      </c>
      <c r="K216" s="62">
        <f t="shared" si="52"/>
        <v>665.52</v>
      </c>
      <c r="L216" s="47">
        <f t="shared" si="53"/>
        <v>1</v>
      </c>
      <c r="M216" s="77">
        <v>1949.21</v>
      </c>
      <c r="N216" s="62">
        <v>2300.0700000000002</v>
      </c>
      <c r="O216" s="62">
        <v>1949.21</v>
      </c>
      <c r="P216" s="62">
        <v>2300.0700000000002</v>
      </c>
      <c r="Q216" s="62">
        <v>1385.21</v>
      </c>
      <c r="R216" s="62">
        <v>1634.55</v>
      </c>
      <c r="S216" s="62">
        <v>1634.55</v>
      </c>
      <c r="T216" s="98"/>
    </row>
    <row r="217" spans="1:20" ht="25.5" customHeight="1" x14ac:dyDescent="0.25">
      <c r="A217" s="37" t="s">
        <v>235</v>
      </c>
      <c r="B217" s="138">
        <v>40</v>
      </c>
      <c r="C217" s="185" t="s">
        <v>215</v>
      </c>
      <c r="D217" s="10" t="s">
        <v>16</v>
      </c>
      <c r="E217" s="45">
        <v>1</v>
      </c>
      <c r="F217" s="62">
        <v>15628</v>
      </c>
      <c r="G217" s="62">
        <f t="shared" si="49"/>
        <v>15628</v>
      </c>
      <c r="H217" s="62">
        <f t="shared" si="55"/>
        <v>1</v>
      </c>
      <c r="I217" s="76">
        <f t="shared" si="55"/>
        <v>15628</v>
      </c>
      <c r="J217" s="62">
        <f t="shared" si="51"/>
        <v>18441.04</v>
      </c>
      <c r="K217" s="62">
        <f t="shared" si="52"/>
        <v>18441.04</v>
      </c>
      <c r="L217" s="47">
        <f t="shared" si="53"/>
        <v>1</v>
      </c>
      <c r="M217" s="77">
        <v>7688.44</v>
      </c>
      <c r="N217" s="62">
        <v>9072.36</v>
      </c>
      <c r="O217" s="62">
        <v>7688.44</v>
      </c>
      <c r="P217" s="62">
        <v>9072.36</v>
      </c>
      <c r="Q217" s="62">
        <v>-7939.56</v>
      </c>
      <c r="R217" s="62">
        <v>-9368.68</v>
      </c>
      <c r="S217" s="62">
        <v>-9368.68</v>
      </c>
      <c r="T217" s="98" t="s">
        <v>226</v>
      </c>
    </row>
    <row r="218" spans="1:20" ht="15.75" customHeight="1" x14ac:dyDescent="0.25">
      <c r="A218" s="37" t="s">
        <v>235</v>
      </c>
      <c r="B218" s="138">
        <v>41</v>
      </c>
      <c r="C218" s="185" t="s">
        <v>216</v>
      </c>
      <c r="D218" s="10" t="s">
        <v>16</v>
      </c>
      <c r="E218" s="45">
        <v>0</v>
      </c>
      <c r="F218" s="62">
        <v>1597.79</v>
      </c>
      <c r="G218" s="62">
        <f t="shared" si="49"/>
        <v>0</v>
      </c>
      <c r="H218" s="62">
        <f t="shared" si="55"/>
        <v>0</v>
      </c>
      <c r="I218" s="76">
        <f t="shared" si="55"/>
        <v>1597.79</v>
      </c>
      <c r="J218" s="62">
        <f t="shared" si="51"/>
        <v>1885.39</v>
      </c>
      <c r="K218" s="62">
        <f t="shared" si="52"/>
        <v>0</v>
      </c>
      <c r="L218" s="47">
        <f t="shared" si="53"/>
        <v>0</v>
      </c>
      <c r="M218" s="77"/>
      <c r="N218" s="62"/>
      <c r="O218" s="62"/>
      <c r="P218" s="62"/>
      <c r="Q218" s="62"/>
      <c r="R218" s="62"/>
      <c r="S218" s="62"/>
      <c r="T218" s="98"/>
    </row>
    <row r="219" spans="1:20" ht="15.75" customHeight="1" x14ac:dyDescent="0.25">
      <c r="A219" s="36" t="s">
        <v>235</v>
      </c>
      <c r="B219" s="138">
        <v>42</v>
      </c>
      <c r="C219" s="185" t="s">
        <v>217</v>
      </c>
      <c r="D219" s="10" t="s">
        <v>31</v>
      </c>
      <c r="E219" s="45">
        <v>1</v>
      </c>
      <c r="F219" s="62">
        <v>1452.59</v>
      </c>
      <c r="G219" s="62">
        <f t="shared" si="49"/>
        <v>1452.59</v>
      </c>
      <c r="H219" s="62">
        <f t="shared" si="55"/>
        <v>1</v>
      </c>
      <c r="I219" s="76">
        <f t="shared" si="55"/>
        <v>1452.59</v>
      </c>
      <c r="J219" s="62">
        <f t="shared" si="51"/>
        <v>1714.06</v>
      </c>
      <c r="K219" s="62">
        <f t="shared" si="52"/>
        <v>1714.06</v>
      </c>
      <c r="L219" s="47">
        <f t="shared" si="53"/>
        <v>1</v>
      </c>
      <c r="M219" s="77">
        <v>1894.39</v>
      </c>
      <c r="N219" s="62">
        <v>2235.38</v>
      </c>
      <c r="O219" s="62">
        <v>1894.39</v>
      </c>
      <c r="P219" s="62">
        <v>2235.38</v>
      </c>
      <c r="Q219" s="62">
        <v>441.8</v>
      </c>
      <c r="R219" s="62">
        <v>521.32000000000005</v>
      </c>
      <c r="S219" s="62">
        <v>521.32000000000005</v>
      </c>
      <c r="T219" s="98"/>
    </row>
    <row r="220" spans="1:20" ht="15.75" customHeight="1" x14ac:dyDescent="0.25">
      <c r="A220" s="37" t="s">
        <v>235</v>
      </c>
      <c r="B220" s="138">
        <v>43</v>
      </c>
      <c r="C220" s="185" t="s">
        <v>23</v>
      </c>
      <c r="D220" s="10" t="s">
        <v>16</v>
      </c>
      <c r="E220" s="45">
        <v>1</v>
      </c>
      <c r="F220" s="62">
        <v>1122.45</v>
      </c>
      <c r="G220" s="62">
        <f t="shared" si="49"/>
        <v>1122.45</v>
      </c>
      <c r="H220" s="62">
        <f t="shared" si="55"/>
        <v>1</v>
      </c>
      <c r="I220" s="76">
        <f t="shared" si="55"/>
        <v>1122.45</v>
      </c>
      <c r="J220" s="62">
        <f t="shared" si="51"/>
        <v>1324.49</v>
      </c>
      <c r="K220" s="62">
        <f t="shared" si="52"/>
        <v>1324.49</v>
      </c>
      <c r="L220" s="47">
        <f t="shared" si="53"/>
        <v>1</v>
      </c>
      <c r="M220" s="77">
        <v>1771.19</v>
      </c>
      <c r="N220" s="62">
        <v>2090</v>
      </c>
      <c r="O220" s="62">
        <v>1771.19</v>
      </c>
      <c r="P220" s="62">
        <v>2090</v>
      </c>
      <c r="Q220" s="62">
        <v>648.74</v>
      </c>
      <c r="R220" s="62">
        <v>765.51</v>
      </c>
      <c r="S220" s="62">
        <v>765.51</v>
      </c>
      <c r="T220" s="98" t="s">
        <v>226</v>
      </c>
    </row>
    <row r="221" spans="1:20" ht="15.75" customHeight="1" x14ac:dyDescent="0.25">
      <c r="A221" s="37" t="s">
        <v>235</v>
      </c>
      <c r="B221" s="138">
        <v>44</v>
      </c>
      <c r="C221" s="185" t="s">
        <v>37</v>
      </c>
      <c r="D221" s="10" t="s">
        <v>35</v>
      </c>
      <c r="E221" s="45">
        <v>0</v>
      </c>
      <c r="F221" s="62">
        <v>463.78</v>
      </c>
      <c r="G221" s="62">
        <f t="shared" si="49"/>
        <v>0</v>
      </c>
      <c r="H221" s="62">
        <f t="shared" si="55"/>
        <v>0</v>
      </c>
      <c r="I221" s="76">
        <f t="shared" si="55"/>
        <v>463.78</v>
      </c>
      <c r="J221" s="62">
        <f t="shared" si="51"/>
        <v>547.26</v>
      </c>
      <c r="K221" s="62">
        <f t="shared" si="52"/>
        <v>0</v>
      </c>
      <c r="L221" s="47">
        <f t="shared" si="53"/>
        <v>0</v>
      </c>
      <c r="M221" s="77"/>
      <c r="N221" s="62"/>
      <c r="O221" s="62"/>
      <c r="P221" s="62"/>
      <c r="Q221" s="62"/>
      <c r="R221" s="62"/>
      <c r="S221" s="62"/>
      <c r="T221" s="98"/>
    </row>
    <row r="222" spans="1:20" ht="38.25" customHeight="1" x14ac:dyDescent="0.25">
      <c r="A222" s="37" t="s">
        <v>235</v>
      </c>
      <c r="B222" s="138">
        <v>45</v>
      </c>
      <c r="C222" s="185" t="s">
        <v>218</v>
      </c>
      <c r="D222" s="10" t="s">
        <v>205</v>
      </c>
      <c r="E222" s="45">
        <v>2</v>
      </c>
      <c r="F222" s="62">
        <v>1321.34</v>
      </c>
      <c r="G222" s="62">
        <f t="shared" si="49"/>
        <v>2642.68</v>
      </c>
      <c r="H222" s="62">
        <f t="shared" si="55"/>
        <v>2</v>
      </c>
      <c r="I222" s="76">
        <f t="shared" si="55"/>
        <v>1321.34</v>
      </c>
      <c r="J222" s="62">
        <f t="shared" si="51"/>
        <v>1559.18</v>
      </c>
      <c r="K222" s="62">
        <f t="shared" si="52"/>
        <v>3118.36</v>
      </c>
      <c r="L222" s="47">
        <f t="shared" si="53"/>
        <v>2</v>
      </c>
      <c r="M222" s="77">
        <v>349.92</v>
      </c>
      <c r="N222" s="62">
        <v>412.91</v>
      </c>
      <c r="O222" s="62">
        <v>699.84</v>
      </c>
      <c r="P222" s="62">
        <v>825.81</v>
      </c>
      <c r="Q222" s="62">
        <v>-971.42</v>
      </c>
      <c r="R222" s="62">
        <v>-1146.27</v>
      </c>
      <c r="S222" s="62">
        <v>-2292.5500000000002</v>
      </c>
      <c r="T222" s="98"/>
    </row>
    <row r="223" spans="1:20" ht="15.75" customHeight="1" x14ac:dyDescent="0.25">
      <c r="A223" s="37" t="s">
        <v>235</v>
      </c>
      <c r="B223" s="138">
        <v>46</v>
      </c>
      <c r="C223" s="185" t="s">
        <v>219</v>
      </c>
      <c r="D223" s="10" t="s">
        <v>16</v>
      </c>
      <c r="E223" s="45">
        <v>2</v>
      </c>
      <c r="F223" s="62">
        <v>271.27</v>
      </c>
      <c r="G223" s="62">
        <f t="shared" si="49"/>
        <v>542.54</v>
      </c>
      <c r="H223" s="62">
        <f t="shared" si="55"/>
        <v>2</v>
      </c>
      <c r="I223" s="76">
        <f t="shared" si="55"/>
        <v>271.27</v>
      </c>
      <c r="J223" s="62">
        <f t="shared" si="51"/>
        <v>320.10000000000002</v>
      </c>
      <c r="K223" s="62">
        <f t="shared" si="52"/>
        <v>640.20000000000005</v>
      </c>
      <c r="L223" s="47">
        <f t="shared" si="53"/>
        <v>2</v>
      </c>
      <c r="M223" s="77">
        <v>604.96</v>
      </c>
      <c r="N223" s="62">
        <v>713.85</v>
      </c>
      <c r="O223" s="62">
        <v>1209.92</v>
      </c>
      <c r="P223" s="62">
        <v>1427.71</v>
      </c>
      <c r="Q223" s="62">
        <v>333.69</v>
      </c>
      <c r="R223" s="62">
        <v>393.75</v>
      </c>
      <c r="S223" s="62">
        <v>787.51</v>
      </c>
      <c r="T223" s="98" t="s">
        <v>226</v>
      </c>
    </row>
    <row r="224" spans="1:20" ht="25.5" customHeight="1" x14ac:dyDescent="0.25">
      <c r="A224" s="37" t="s">
        <v>235</v>
      </c>
      <c r="B224" s="138">
        <v>47</v>
      </c>
      <c r="C224" s="185" t="s">
        <v>32</v>
      </c>
      <c r="D224" s="10" t="s">
        <v>33</v>
      </c>
      <c r="E224" s="45">
        <v>0.3</v>
      </c>
      <c r="F224" s="62">
        <v>4426</v>
      </c>
      <c r="G224" s="62">
        <f t="shared" si="49"/>
        <v>1327.8</v>
      </c>
      <c r="H224" s="62">
        <v>3</v>
      </c>
      <c r="I224" s="76">
        <f>F224/10</f>
        <v>442.6</v>
      </c>
      <c r="J224" s="62">
        <f t="shared" si="51"/>
        <v>522.27</v>
      </c>
      <c r="K224" s="62">
        <f t="shared" si="52"/>
        <v>1566.81</v>
      </c>
      <c r="L224" s="47">
        <f t="shared" si="53"/>
        <v>3</v>
      </c>
      <c r="M224" s="77">
        <v>788.83</v>
      </c>
      <c r="N224" s="62">
        <v>930.82</v>
      </c>
      <c r="O224" s="62">
        <v>2366.4899999999998</v>
      </c>
      <c r="P224" s="62">
        <v>2792.46</v>
      </c>
      <c r="Q224" s="62">
        <v>346.23</v>
      </c>
      <c r="R224" s="62">
        <v>408.55</v>
      </c>
      <c r="S224" s="62">
        <v>1225.6500000000001</v>
      </c>
      <c r="T224" s="98"/>
    </row>
    <row r="225" spans="1:20" ht="15.75" customHeight="1" x14ac:dyDescent="0.25">
      <c r="A225" s="37" t="s">
        <v>235</v>
      </c>
      <c r="B225" s="138">
        <v>48</v>
      </c>
      <c r="C225" s="185" t="s">
        <v>25</v>
      </c>
      <c r="D225" s="10" t="s">
        <v>16</v>
      </c>
      <c r="E225" s="45">
        <v>2</v>
      </c>
      <c r="F225" s="62">
        <v>1339.41</v>
      </c>
      <c r="G225" s="62">
        <f t="shared" si="49"/>
        <v>2678.82</v>
      </c>
      <c r="H225" s="62">
        <f t="shared" si="55"/>
        <v>2</v>
      </c>
      <c r="I225" s="76">
        <f t="shared" si="55"/>
        <v>1339.41</v>
      </c>
      <c r="J225" s="62">
        <f t="shared" si="51"/>
        <v>1580.5</v>
      </c>
      <c r="K225" s="62">
        <f t="shared" si="52"/>
        <v>3161</v>
      </c>
      <c r="L225" s="47">
        <f t="shared" si="53"/>
        <v>2</v>
      </c>
      <c r="M225" s="77">
        <v>428.81</v>
      </c>
      <c r="N225" s="62">
        <v>506</v>
      </c>
      <c r="O225" s="62">
        <v>857.62</v>
      </c>
      <c r="P225" s="62">
        <v>1011.99</v>
      </c>
      <c r="Q225" s="62">
        <v>-910.6</v>
      </c>
      <c r="R225" s="62">
        <v>-1074.5</v>
      </c>
      <c r="S225" s="62">
        <v>-2149.0100000000002</v>
      </c>
      <c r="T225" s="98" t="s">
        <v>226</v>
      </c>
    </row>
    <row r="226" spans="1:20" ht="15.75" customHeight="1" x14ac:dyDescent="0.25">
      <c r="A226" s="37" t="s">
        <v>235</v>
      </c>
      <c r="B226" s="138">
        <v>49</v>
      </c>
      <c r="C226" s="185" t="s">
        <v>24</v>
      </c>
      <c r="D226" s="10" t="s">
        <v>16</v>
      </c>
      <c r="E226" s="45">
        <v>0</v>
      </c>
      <c r="F226" s="62">
        <v>282.73</v>
      </c>
      <c r="G226" s="62">
        <f t="shared" si="49"/>
        <v>0</v>
      </c>
      <c r="H226" s="62">
        <f t="shared" si="55"/>
        <v>0</v>
      </c>
      <c r="I226" s="76">
        <f t="shared" si="55"/>
        <v>282.73</v>
      </c>
      <c r="J226" s="62">
        <f t="shared" si="51"/>
        <v>333.62</v>
      </c>
      <c r="K226" s="62">
        <f t="shared" si="52"/>
        <v>0</v>
      </c>
      <c r="L226" s="47">
        <f t="shared" si="53"/>
        <v>0</v>
      </c>
      <c r="M226" s="77"/>
      <c r="N226" s="62"/>
      <c r="O226" s="62"/>
      <c r="P226" s="62"/>
      <c r="Q226" s="62"/>
      <c r="R226" s="62"/>
      <c r="S226" s="62"/>
      <c r="T226" s="98"/>
    </row>
    <row r="227" spans="1:20" ht="15.75" customHeight="1" x14ac:dyDescent="0.25">
      <c r="A227" s="37" t="s">
        <v>235</v>
      </c>
      <c r="B227" s="138">
        <v>50</v>
      </c>
      <c r="C227" s="185" t="s">
        <v>53</v>
      </c>
      <c r="D227" s="10" t="s">
        <v>16</v>
      </c>
      <c r="E227" s="45">
        <v>5</v>
      </c>
      <c r="F227" s="62">
        <f>1339.41/50*110</f>
        <v>2946.7</v>
      </c>
      <c r="G227" s="62">
        <f t="shared" si="49"/>
        <v>14733.5</v>
      </c>
      <c r="H227" s="62">
        <f t="shared" si="55"/>
        <v>5</v>
      </c>
      <c r="I227" s="76">
        <f t="shared" si="55"/>
        <v>2946.7</v>
      </c>
      <c r="J227" s="62">
        <f t="shared" si="51"/>
        <v>3477.11</v>
      </c>
      <c r="K227" s="62">
        <f t="shared" si="52"/>
        <v>17385.55</v>
      </c>
      <c r="L227" s="47">
        <f t="shared" si="53"/>
        <v>5</v>
      </c>
      <c r="M227" s="77">
        <v>997.46</v>
      </c>
      <c r="N227" s="62">
        <v>1177</v>
      </c>
      <c r="O227" s="62">
        <v>4987.3</v>
      </c>
      <c r="P227" s="62">
        <v>5885.01</v>
      </c>
      <c r="Q227" s="62">
        <v>-1949.24</v>
      </c>
      <c r="R227" s="62">
        <v>-2300.11</v>
      </c>
      <c r="S227" s="62">
        <v>-11500.54</v>
      </c>
      <c r="T227" s="98" t="s">
        <v>226</v>
      </c>
    </row>
    <row r="228" spans="1:20" ht="15.75" customHeight="1" x14ac:dyDescent="0.25">
      <c r="A228" s="37" t="s">
        <v>235</v>
      </c>
      <c r="B228" s="138">
        <v>51</v>
      </c>
      <c r="C228" s="185" t="s">
        <v>26</v>
      </c>
      <c r="D228" s="10" t="s">
        <v>16</v>
      </c>
      <c r="E228" s="45">
        <v>1</v>
      </c>
      <c r="F228" s="62">
        <v>3220</v>
      </c>
      <c r="G228" s="62">
        <f t="shared" si="49"/>
        <v>3220</v>
      </c>
      <c r="H228" s="62">
        <f t="shared" si="55"/>
        <v>1</v>
      </c>
      <c r="I228" s="76">
        <f t="shared" si="55"/>
        <v>3220</v>
      </c>
      <c r="J228" s="62">
        <f t="shared" si="51"/>
        <v>3799.6</v>
      </c>
      <c r="K228" s="62">
        <f t="shared" si="52"/>
        <v>3799.6</v>
      </c>
      <c r="L228" s="47">
        <f t="shared" si="53"/>
        <v>1</v>
      </c>
      <c r="M228" s="77">
        <v>1591.04</v>
      </c>
      <c r="N228" s="62">
        <v>1877.43</v>
      </c>
      <c r="O228" s="62">
        <v>1591.04</v>
      </c>
      <c r="P228" s="62">
        <v>1877.43</v>
      </c>
      <c r="Q228" s="62">
        <v>-1628.96</v>
      </c>
      <c r="R228" s="62">
        <v>-1922.17</v>
      </c>
      <c r="S228" s="62">
        <v>-1922.17</v>
      </c>
      <c r="T228" s="98" t="s">
        <v>227</v>
      </c>
    </row>
    <row r="229" spans="1:20" ht="15.75" customHeight="1" x14ac:dyDescent="0.25">
      <c r="A229" s="37" t="s">
        <v>235</v>
      </c>
      <c r="B229" s="138">
        <v>52</v>
      </c>
      <c r="C229" s="185" t="s">
        <v>7</v>
      </c>
      <c r="D229" s="10" t="s">
        <v>2</v>
      </c>
      <c r="E229" s="45">
        <v>147.16999999999999</v>
      </c>
      <c r="F229" s="62">
        <v>228.81</v>
      </c>
      <c r="G229" s="62">
        <f t="shared" si="49"/>
        <v>33673.97</v>
      </c>
      <c r="H229" s="62">
        <f t="shared" si="55"/>
        <v>147.16999999999999</v>
      </c>
      <c r="I229" s="76">
        <f t="shared" si="55"/>
        <v>228.81</v>
      </c>
      <c r="J229" s="62">
        <f t="shared" si="51"/>
        <v>270</v>
      </c>
      <c r="K229" s="62">
        <f t="shared" si="52"/>
        <v>39735.9</v>
      </c>
      <c r="L229" s="47">
        <f t="shared" si="53"/>
        <v>147.16999999999999</v>
      </c>
      <c r="M229" s="77">
        <v>9.69</v>
      </c>
      <c r="N229" s="62">
        <v>11.43</v>
      </c>
      <c r="O229" s="62">
        <v>1425.88</v>
      </c>
      <c r="P229" s="62">
        <v>1682.54</v>
      </c>
      <c r="Q229" s="62">
        <v>-219.12</v>
      </c>
      <c r="R229" s="62">
        <v>-258.57</v>
      </c>
      <c r="S229" s="62">
        <v>-38053.360000000001</v>
      </c>
      <c r="T229" s="98"/>
    </row>
    <row r="230" spans="1:20" ht="25.5" customHeight="1" x14ac:dyDescent="0.25">
      <c r="A230" s="37" t="s">
        <v>235</v>
      </c>
      <c r="B230" s="138">
        <v>53</v>
      </c>
      <c r="C230" s="185" t="s">
        <v>20</v>
      </c>
      <c r="D230" s="10" t="s">
        <v>12</v>
      </c>
      <c r="E230" s="45">
        <v>1</v>
      </c>
      <c r="F230" s="62">
        <v>197409.48</v>
      </c>
      <c r="G230" s="62">
        <f t="shared" si="49"/>
        <v>197409.48</v>
      </c>
      <c r="H230" s="62">
        <f t="shared" si="55"/>
        <v>1</v>
      </c>
      <c r="I230" s="76">
        <f t="shared" si="55"/>
        <v>197409.48</v>
      </c>
      <c r="J230" s="62">
        <f t="shared" si="51"/>
        <v>232943.19</v>
      </c>
      <c r="K230" s="62">
        <f t="shared" si="52"/>
        <v>232943.19</v>
      </c>
      <c r="L230" s="47">
        <f t="shared" si="53"/>
        <v>1</v>
      </c>
      <c r="M230" s="77">
        <v>31714.31</v>
      </c>
      <c r="N230" s="62">
        <v>37422.89</v>
      </c>
      <c r="O230" s="62">
        <v>31714.31</v>
      </c>
      <c r="P230" s="62">
        <v>37422.89</v>
      </c>
      <c r="Q230" s="62">
        <v>-165695.17000000001</v>
      </c>
      <c r="R230" s="62">
        <v>-195520.3</v>
      </c>
      <c r="S230" s="62">
        <v>-195520.3</v>
      </c>
      <c r="T230" s="98"/>
    </row>
    <row r="231" spans="1:20" ht="25.5" customHeight="1" x14ac:dyDescent="0.25">
      <c r="A231" s="37" t="s">
        <v>235</v>
      </c>
      <c r="B231" s="138">
        <v>54</v>
      </c>
      <c r="C231" s="185" t="s">
        <v>220</v>
      </c>
      <c r="D231" s="10" t="s">
        <v>12</v>
      </c>
      <c r="E231" s="45">
        <v>1</v>
      </c>
      <c r="F231" s="45">
        <v>263212.64</v>
      </c>
      <c r="G231" s="62">
        <f t="shared" si="49"/>
        <v>263212.64</v>
      </c>
      <c r="H231" s="62">
        <f t="shared" si="55"/>
        <v>1</v>
      </c>
      <c r="I231" s="76">
        <f t="shared" si="55"/>
        <v>263212.64</v>
      </c>
      <c r="J231" s="62">
        <f t="shared" si="51"/>
        <v>310590.92</v>
      </c>
      <c r="K231" s="62">
        <f t="shared" si="52"/>
        <v>310590.92</v>
      </c>
      <c r="L231" s="47">
        <f t="shared" si="53"/>
        <v>1</v>
      </c>
      <c r="M231" s="77">
        <v>69514.960000000006</v>
      </c>
      <c r="N231" s="62">
        <v>82027.649999999994</v>
      </c>
      <c r="O231" s="62">
        <v>69514.960000000006</v>
      </c>
      <c r="P231" s="62">
        <v>82027.649999999994</v>
      </c>
      <c r="Q231" s="62">
        <v>-193697.68</v>
      </c>
      <c r="R231" s="62">
        <v>-228563.27</v>
      </c>
      <c r="S231" s="62">
        <v>-228563.27</v>
      </c>
      <c r="T231" s="98"/>
    </row>
    <row r="232" spans="1:20" ht="25.5" customHeight="1" x14ac:dyDescent="0.25">
      <c r="A232" s="37" t="s">
        <v>235</v>
      </c>
      <c r="B232" s="138">
        <v>55</v>
      </c>
      <c r="C232" s="185" t="s">
        <v>170</v>
      </c>
      <c r="D232" s="10" t="s">
        <v>2</v>
      </c>
      <c r="E232" s="45">
        <v>6.39</v>
      </c>
      <c r="F232" s="62">
        <v>1046.1300000000001</v>
      </c>
      <c r="G232" s="62">
        <f t="shared" si="49"/>
        <v>6684.77</v>
      </c>
      <c r="H232" s="62">
        <f t="shared" si="55"/>
        <v>6.39</v>
      </c>
      <c r="I232" s="76">
        <f t="shared" si="55"/>
        <v>1046.1300000000001</v>
      </c>
      <c r="J232" s="62">
        <f t="shared" si="51"/>
        <v>1234.43</v>
      </c>
      <c r="K232" s="62">
        <f t="shared" si="52"/>
        <v>7888.01</v>
      </c>
      <c r="L232" s="47">
        <f t="shared" si="53"/>
        <v>6.39</v>
      </c>
      <c r="M232" s="77">
        <v>1291.68</v>
      </c>
      <c r="N232" s="62">
        <v>1524.18</v>
      </c>
      <c r="O232" s="62">
        <v>8253.82</v>
      </c>
      <c r="P232" s="62">
        <v>9739.51</v>
      </c>
      <c r="Q232" s="62">
        <v>245.55</v>
      </c>
      <c r="R232" s="62">
        <v>289.75</v>
      </c>
      <c r="S232" s="62">
        <v>1851.5</v>
      </c>
      <c r="T232" s="98"/>
    </row>
    <row r="233" spans="1:20" ht="25.5" customHeight="1" x14ac:dyDescent="0.25">
      <c r="A233" s="37" t="s">
        <v>235</v>
      </c>
      <c r="B233" s="138">
        <v>56</v>
      </c>
      <c r="C233" s="185" t="s">
        <v>58</v>
      </c>
      <c r="D233" s="10" t="s">
        <v>2</v>
      </c>
      <c r="E233" s="45">
        <v>6.39</v>
      </c>
      <c r="F233" s="62">
        <v>2034.27</v>
      </c>
      <c r="G233" s="62">
        <f t="shared" si="49"/>
        <v>12998.99</v>
      </c>
      <c r="H233" s="62">
        <f t="shared" si="55"/>
        <v>6.39</v>
      </c>
      <c r="I233" s="76">
        <f t="shared" si="55"/>
        <v>2034.27</v>
      </c>
      <c r="J233" s="62">
        <f t="shared" si="51"/>
        <v>2400.44</v>
      </c>
      <c r="K233" s="62">
        <f t="shared" si="52"/>
        <v>15338.81</v>
      </c>
      <c r="L233" s="47">
        <f t="shared" si="53"/>
        <v>6.39</v>
      </c>
      <c r="M233" s="77">
        <v>2638.42</v>
      </c>
      <c r="N233" s="62">
        <v>3113.34</v>
      </c>
      <c r="O233" s="62">
        <v>16859.53</v>
      </c>
      <c r="P233" s="62">
        <v>19894.25</v>
      </c>
      <c r="Q233" s="62">
        <v>604.15</v>
      </c>
      <c r="R233" s="62">
        <v>712.9</v>
      </c>
      <c r="S233" s="62">
        <v>4555.4399999999996</v>
      </c>
      <c r="T233" s="98"/>
    </row>
    <row r="234" spans="1:20" ht="15.75" customHeight="1" x14ac:dyDescent="0.25">
      <c r="A234" s="37" t="s">
        <v>235</v>
      </c>
      <c r="B234" s="138">
        <v>57</v>
      </c>
      <c r="C234" s="185" t="s">
        <v>192</v>
      </c>
      <c r="D234" s="10" t="s">
        <v>2</v>
      </c>
      <c r="E234" s="45">
        <v>0</v>
      </c>
      <c r="F234" s="62">
        <v>1164.8699999999999</v>
      </c>
      <c r="G234" s="62">
        <f t="shared" si="49"/>
        <v>0</v>
      </c>
      <c r="H234" s="62">
        <f t="shared" si="55"/>
        <v>0</v>
      </c>
      <c r="I234" s="76">
        <f t="shared" si="55"/>
        <v>1164.8699999999999</v>
      </c>
      <c r="J234" s="62">
        <f t="shared" si="51"/>
        <v>1374.55</v>
      </c>
      <c r="K234" s="62">
        <f t="shared" si="52"/>
        <v>0</v>
      </c>
      <c r="L234" s="47">
        <f t="shared" si="53"/>
        <v>0</v>
      </c>
      <c r="M234" s="77"/>
      <c r="N234" s="62"/>
      <c r="O234" s="62"/>
      <c r="P234" s="62"/>
      <c r="Q234" s="62"/>
      <c r="R234" s="62"/>
      <c r="S234" s="62"/>
      <c r="T234" s="98"/>
    </row>
    <row r="235" spans="1:20" ht="38.25" customHeight="1" x14ac:dyDescent="0.25">
      <c r="A235" s="37" t="s">
        <v>235</v>
      </c>
      <c r="B235" s="138">
        <v>58</v>
      </c>
      <c r="C235" s="185" t="s">
        <v>59</v>
      </c>
      <c r="D235" s="10" t="s">
        <v>11</v>
      </c>
      <c r="E235" s="45">
        <v>21.3</v>
      </c>
      <c r="F235" s="62">
        <v>1034.3599999999999</v>
      </c>
      <c r="G235" s="62">
        <f t="shared" si="49"/>
        <v>22031.87</v>
      </c>
      <c r="H235" s="62">
        <f t="shared" si="55"/>
        <v>21.3</v>
      </c>
      <c r="I235" s="76">
        <f t="shared" si="55"/>
        <v>1034.3599999999999</v>
      </c>
      <c r="J235" s="62">
        <f t="shared" si="51"/>
        <v>1220.54</v>
      </c>
      <c r="K235" s="62">
        <f t="shared" si="52"/>
        <v>25997.5</v>
      </c>
      <c r="L235" s="47">
        <f t="shared" si="53"/>
        <v>21.3</v>
      </c>
      <c r="M235" s="77">
        <v>622.25</v>
      </c>
      <c r="N235" s="62">
        <v>734.26</v>
      </c>
      <c r="O235" s="62">
        <v>13253.98</v>
      </c>
      <c r="P235" s="62">
        <v>15639.7</v>
      </c>
      <c r="Q235" s="62">
        <v>-412.11</v>
      </c>
      <c r="R235" s="62">
        <v>-486.28</v>
      </c>
      <c r="S235" s="62">
        <v>-10357.799999999999</v>
      </c>
      <c r="T235" s="98"/>
    </row>
    <row r="236" spans="1:20" ht="25.5" customHeight="1" x14ac:dyDescent="0.25">
      <c r="A236" s="37" t="s">
        <v>235</v>
      </c>
      <c r="B236" s="138">
        <v>59</v>
      </c>
      <c r="C236" s="185" t="s">
        <v>60</v>
      </c>
      <c r="D236" s="10" t="s">
        <v>11</v>
      </c>
      <c r="E236" s="45">
        <v>21.3</v>
      </c>
      <c r="F236" s="62">
        <v>791.56</v>
      </c>
      <c r="G236" s="62">
        <f t="shared" si="49"/>
        <v>16860.23</v>
      </c>
      <c r="H236" s="62">
        <f t="shared" si="55"/>
        <v>21.3</v>
      </c>
      <c r="I236" s="76">
        <f t="shared" si="55"/>
        <v>791.56</v>
      </c>
      <c r="J236" s="62">
        <f t="shared" si="51"/>
        <v>934.04</v>
      </c>
      <c r="K236" s="62">
        <f t="shared" si="52"/>
        <v>19895.05</v>
      </c>
      <c r="L236" s="47">
        <f t="shared" si="53"/>
        <v>21.3</v>
      </c>
      <c r="M236" s="77">
        <v>447.42</v>
      </c>
      <c r="N236" s="62">
        <v>527.96</v>
      </c>
      <c r="O236" s="62">
        <v>9530.15</v>
      </c>
      <c r="P236" s="62">
        <v>11245.58</v>
      </c>
      <c r="Q236" s="62">
        <v>-344.14</v>
      </c>
      <c r="R236" s="62">
        <v>-406.08</v>
      </c>
      <c r="S236" s="62">
        <v>-8649.4699999999993</v>
      </c>
      <c r="T236" s="98"/>
    </row>
    <row r="237" spans="1:20" ht="15.75" customHeight="1" x14ac:dyDescent="0.25">
      <c r="A237" s="37" t="s">
        <v>235</v>
      </c>
      <c r="B237" s="138">
        <v>60</v>
      </c>
      <c r="C237" s="185" t="s">
        <v>221</v>
      </c>
      <c r="D237" s="10" t="s">
        <v>169</v>
      </c>
      <c r="E237" s="45">
        <v>10</v>
      </c>
      <c r="F237" s="62">
        <f>1254.82/1.18</f>
        <v>1063.4100000000001</v>
      </c>
      <c r="G237" s="62">
        <f t="shared" si="49"/>
        <v>10634.1</v>
      </c>
      <c r="H237" s="62">
        <f t="shared" si="55"/>
        <v>10</v>
      </c>
      <c r="I237" s="76">
        <f t="shared" si="55"/>
        <v>1063.4100000000001</v>
      </c>
      <c r="J237" s="62">
        <f t="shared" si="51"/>
        <v>1254.82</v>
      </c>
      <c r="K237" s="62">
        <f t="shared" si="52"/>
        <v>12548.2</v>
      </c>
      <c r="L237" s="47">
        <f t="shared" si="53"/>
        <v>10</v>
      </c>
      <c r="M237" s="77">
        <v>949.43</v>
      </c>
      <c r="N237" s="62">
        <v>1120.33</v>
      </c>
      <c r="O237" s="62">
        <v>9494.34</v>
      </c>
      <c r="P237" s="62">
        <v>11203.32</v>
      </c>
      <c r="Q237" s="62">
        <v>-113.98</v>
      </c>
      <c r="R237" s="62">
        <v>-134.49</v>
      </c>
      <c r="S237" s="62">
        <v>-1344.88</v>
      </c>
      <c r="T237" s="98"/>
    </row>
    <row r="238" spans="1:20" ht="15.75" customHeight="1" x14ac:dyDescent="0.25">
      <c r="A238" s="37" t="s">
        <v>235</v>
      </c>
      <c r="B238" s="138">
        <v>61</v>
      </c>
      <c r="C238" s="185" t="s">
        <v>14</v>
      </c>
      <c r="D238" s="10" t="s">
        <v>11</v>
      </c>
      <c r="E238" s="45">
        <v>0</v>
      </c>
      <c r="F238" s="62">
        <v>303.39999999999998</v>
      </c>
      <c r="G238" s="62">
        <f t="shared" si="49"/>
        <v>0</v>
      </c>
      <c r="H238" s="62">
        <f t="shared" si="55"/>
        <v>0</v>
      </c>
      <c r="I238" s="76">
        <f t="shared" si="55"/>
        <v>303.39999999999998</v>
      </c>
      <c r="J238" s="62">
        <f t="shared" si="51"/>
        <v>358.01</v>
      </c>
      <c r="K238" s="62">
        <f t="shared" si="52"/>
        <v>0</v>
      </c>
      <c r="L238" s="47">
        <f t="shared" si="53"/>
        <v>0</v>
      </c>
      <c r="M238" s="77"/>
      <c r="N238" s="62"/>
      <c r="O238" s="62"/>
      <c r="P238" s="62"/>
      <c r="Q238" s="62"/>
      <c r="R238" s="62"/>
      <c r="S238" s="62"/>
      <c r="T238" s="98"/>
    </row>
    <row r="239" spans="1:20" ht="15.75" customHeight="1" x14ac:dyDescent="0.25">
      <c r="A239" s="37" t="s">
        <v>235</v>
      </c>
      <c r="B239" s="138">
        <v>62</v>
      </c>
      <c r="C239" s="186"/>
      <c r="D239" s="27" t="s">
        <v>4</v>
      </c>
      <c r="E239" s="45"/>
      <c r="F239" s="45"/>
      <c r="G239" s="64">
        <f>SUM(G178:G238)</f>
        <v>2973416.69</v>
      </c>
      <c r="H239" s="62"/>
      <c r="I239" s="76"/>
      <c r="J239" s="62"/>
      <c r="K239" s="64">
        <f>SUM(K178:K238)</f>
        <v>3508632.43</v>
      </c>
      <c r="L239" s="47">
        <f t="shared" si="53"/>
        <v>0</v>
      </c>
      <c r="M239" s="77"/>
      <c r="N239" s="62"/>
      <c r="O239" s="62"/>
      <c r="P239" s="62">
        <v>1299573.18</v>
      </c>
      <c r="Q239" s="62"/>
      <c r="R239" s="62"/>
      <c r="S239" s="62">
        <v>-2209059.25</v>
      </c>
      <c r="T239" s="98"/>
    </row>
    <row r="240" spans="1:20" ht="15.75" customHeight="1" x14ac:dyDescent="0.25">
      <c r="A240" s="37" t="s">
        <v>235</v>
      </c>
      <c r="B240" s="138">
        <v>63</v>
      </c>
      <c r="C240" s="186"/>
      <c r="D240" s="27" t="s">
        <v>9</v>
      </c>
      <c r="E240" s="45"/>
      <c r="F240" s="45"/>
      <c r="G240" s="64">
        <f>G239*0.18</f>
        <v>535215</v>
      </c>
      <c r="H240" s="62"/>
      <c r="I240" s="76"/>
      <c r="J240" s="62"/>
      <c r="K240" s="62">
        <f>K239/118*18</f>
        <v>535215.12</v>
      </c>
      <c r="L240" s="47">
        <f t="shared" si="53"/>
        <v>0</v>
      </c>
      <c r="M240" s="77"/>
      <c r="N240" s="62"/>
      <c r="O240" s="62"/>
      <c r="P240" s="62">
        <v>198239.98</v>
      </c>
      <c r="Q240" s="62"/>
      <c r="R240" s="62"/>
      <c r="S240" s="62">
        <v>-336975.14</v>
      </c>
      <c r="T240" s="98"/>
    </row>
    <row r="241" spans="1:20" s="161" customFormat="1" ht="16.5" thickBot="1" x14ac:dyDescent="0.3">
      <c r="A241" s="171" t="s">
        <v>239</v>
      </c>
      <c r="B241" s="154"/>
      <c r="C241" s="187"/>
      <c r="D241" s="155"/>
      <c r="E241" s="156"/>
      <c r="F241" s="156"/>
      <c r="G241" s="156"/>
      <c r="H241" s="156"/>
      <c r="I241" s="157"/>
      <c r="J241" s="156"/>
      <c r="K241" s="158"/>
      <c r="L241" s="158"/>
      <c r="M241" s="159"/>
      <c r="N241" s="156"/>
      <c r="O241" s="156"/>
      <c r="P241" s="156"/>
      <c r="Q241" s="156"/>
      <c r="R241" s="156"/>
      <c r="S241" s="156"/>
      <c r="T241" s="160"/>
    </row>
    <row r="242" spans="1:20" x14ac:dyDescent="0.25">
      <c r="A242" s="172" t="s">
        <v>238</v>
      </c>
    </row>
    <row r="244" spans="1:20" x14ac:dyDescent="0.25">
      <c r="C244" s="189" t="s">
        <v>240</v>
      </c>
      <c r="D244"/>
      <c r="E244"/>
    </row>
    <row r="245" spans="1:20" x14ac:dyDescent="0.25">
      <c r="C245" s="190" t="s">
        <v>99</v>
      </c>
      <c r="D245"/>
      <c r="E245"/>
    </row>
    <row r="246" spans="1:20" x14ac:dyDescent="0.25">
      <c r="C246" s="190" t="s">
        <v>100</v>
      </c>
      <c r="D246"/>
      <c r="E246"/>
    </row>
    <row r="247" spans="1:20" x14ac:dyDescent="0.25">
      <c r="C247" s="190">
        <v>5415.6</v>
      </c>
      <c r="D247"/>
      <c r="E247"/>
    </row>
    <row r="248" spans="1:20" x14ac:dyDescent="0.25">
      <c r="C248" s="190" t="s">
        <v>156</v>
      </c>
      <c r="D248"/>
      <c r="E248"/>
    </row>
    <row r="249" spans="1:20" x14ac:dyDescent="0.25">
      <c r="C249" s="190" t="s">
        <v>157</v>
      </c>
      <c r="D249"/>
      <c r="E249"/>
    </row>
    <row r="250" spans="1:20" x14ac:dyDescent="0.25">
      <c r="C250" s="190">
        <v>5950.36</v>
      </c>
      <c r="D250"/>
      <c r="E250"/>
    </row>
    <row r="251" spans="1:20" ht="25.5" x14ac:dyDescent="0.25">
      <c r="C251" s="190" t="s">
        <v>143</v>
      </c>
      <c r="D251"/>
      <c r="E251"/>
    </row>
    <row r="252" spans="1:20" x14ac:dyDescent="0.25">
      <c r="C252" s="190" t="s">
        <v>93</v>
      </c>
      <c r="D252"/>
      <c r="E252"/>
    </row>
    <row r="253" spans="1:20" x14ac:dyDescent="0.25">
      <c r="C253" s="190">
        <v>6869.53</v>
      </c>
      <c r="D253"/>
      <c r="E253"/>
    </row>
    <row r="254" spans="1:20" ht="25.5" x14ac:dyDescent="0.25">
      <c r="C254" s="190" t="s">
        <v>92</v>
      </c>
      <c r="D254"/>
      <c r="E254"/>
    </row>
    <row r="255" spans="1:20" x14ac:dyDescent="0.25">
      <c r="C255" s="190" t="s">
        <v>93</v>
      </c>
      <c r="D255"/>
      <c r="E255"/>
    </row>
    <row r="256" spans="1:20" x14ac:dyDescent="0.25">
      <c r="C256" s="190">
        <v>3846.83</v>
      </c>
      <c r="D256"/>
      <c r="E256"/>
    </row>
    <row r="257" spans="3:5" x14ac:dyDescent="0.25">
      <c r="C257" s="190" t="s">
        <v>14</v>
      </c>
      <c r="D257"/>
      <c r="E257"/>
    </row>
    <row r="258" spans="3:5" x14ac:dyDescent="0.25">
      <c r="C258" s="190" t="s">
        <v>11</v>
      </c>
      <c r="D258"/>
      <c r="E258"/>
    </row>
    <row r="259" spans="3:5" x14ac:dyDescent="0.25">
      <c r="C259" s="190">
        <v>303.39999999999998</v>
      </c>
      <c r="D259"/>
      <c r="E259"/>
    </row>
    <row r="260" spans="3:5" x14ac:dyDescent="0.25">
      <c r="C260" s="190" t="s">
        <v>30</v>
      </c>
      <c r="D260"/>
      <c r="E260"/>
    </row>
    <row r="261" spans="3:5" x14ac:dyDescent="0.25">
      <c r="C261" s="190" t="s">
        <v>31</v>
      </c>
      <c r="D261"/>
      <c r="E261"/>
    </row>
    <row r="262" spans="3:5" x14ac:dyDescent="0.25">
      <c r="C262" s="190">
        <v>1452.59</v>
      </c>
    </row>
    <row r="263" spans="3:5" x14ac:dyDescent="0.25">
      <c r="C263" s="190" t="s">
        <v>200</v>
      </c>
    </row>
    <row r="264" spans="3:5" x14ac:dyDescent="0.25">
      <c r="C264" s="190" t="s">
        <v>31</v>
      </c>
    </row>
    <row r="265" spans="3:5" x14ac:dyDescent="0.25">
      <c r="C265" s="190">
        <v>7733</v>
      </c>
    </row>
    <row r="266" spans="3:5" x14ac:dyDescent="0.25">
      <c r="C266" s="190" t="s">
        <v>217</v>
      </c>
    </row>
    <row r="267" spans="3:5" x14ac:dyDescent="0.25">
      <c r="C267" s="190" t="s">
        <v>31</v>
      </c>
    </row>
    <row r="268" spans="3:5" x14ac:dyDescent="0.25">
      <c r="C268" s="190">
        <v>1452.59</v>
      </c>
    </row>
    <row r="269" spans="3:5" x14ac:dyDescent="0.25">
      <c r="C269" s="190" t="s">
        <v>45</v>
      </c>
    </row>
    <row r="270" spans="3:5" x14ac:dyDescent="0.25">
      <c r="C270" s="190" t="s">
        <v>31</v>
      </c>
    </row>
    <row r="271" spans="3:5" x14ac:dyDescent="0.25">
      <c r="C271" s="190">
        <v>1452.59</v>
      </c>
    </row>
    <row r="272" spans="3:5" x14ac:dyDescent="0.25">
      <c r="C272" s="190" t="s">
        <v>219</v>
      </c>
    </row>
    <row r="273" spans="3:3" x14ac:dyDescent="0.25">
      <c r="C273" s="190" t="s">
        <v>16</v>
      </c>
    </row>
    <row r="274" spans="3:3" x14ac:dyDescent="0.25">
      <c r="C274" s="190">
        <v>271.27</v>
      </c>
    </row>
    <row r="275" spans="3:3" x14ac:dyDescent="0.25">
      <c r="C275" s="190" t="s">
        <v>36</v>
      </c>
    </row>
    <row r="276" spans="3:3" x14ac:dyDescent="0.25">
      <c r="C276" s="190" t="s">
        <v>16</v>
      </c>
    </row>
    <row r="277" spans="3:3" x14ac:dyDescent="0.25">
      <c r="C277" s="190">
        <v>1070.0999999999999</v>
      </c>
    </row>
    <row r="278" spans="3:3" x14ac:dyDescent="0.25">
      <c r="C278" s="190" t="s">
        <v>51</v>
      </c>
    </row>
    <row r="279" spans="3:3" x14ac:dyDescent="0.25">
      <c r="C279" s="190" t="s">
        <v>16</v>
      </c>
    </row>
    <row r="280" spans="3:3" x14ac:dyDescent="0.25">
      <c r="C280" s="190">
        <v>1712.16</v>
      </c>
    </row>
    <row r="281" spans="3:3" x14ac:dyDescent="0.25">
      <c r="C281" s="190" t="s">
        <v>46</v>
      </c>
    </row>
    <row r="282" spans="3:3" x14ac:dyDescent="0.25">
      <c r="C282" s="190" t="s">
        <v>16</v>
      </c>
    </row>
    <row r="283" spans="3:3" x14ac:dyDescent="0.25">
      <c r="C283" s="190">
        <v>486.41</v>
      </c>
    </row>
    <row r="284" spans="3:3" x14ac:dyDescent="0.25">
      <c r="C284" s="190" t="s">
        <v>211</v>
      </c>
    </row>
    <row r="285" spans="3:3" x14ac:dyDescent="0.25">
      <c r="C285" s="190" t="s">
        <v>16</v>
      </c>
    </row>
    <row r="286" spans="3:3" x14ac:dyDescent="0.25">
      <c r="C286" s="190">
        <v>811.54</v>
      </c>
    </row>
    <row r="287" spans="3:3" x14ac:dyDescent="0.25">
      <c r="C287" s="190" t="s">
        <v>206</v>
      </c>
    </row>
    <row r="288" spans="3:3" x14ac:dyDescent="0.25">
      <c r="C288" s="190" t="s">
        <v>16</v>
      </c>
    </row>
    <row r="289" spans="3:3" x14ac:dyDescent="0.25">
      <c r="C289" s="190">
        <v>3946</v>
      </c>
    </row>
    <row r="290" spans="3:3" x14ac:dyDescent="0.25">
      <c r="C290" s="190" t="s">
        <v>166</v>
      </c>
    </row>
    <row r="291" spans="3:3" x14ac:dyDescent="0.25">
      <c r="C291" s="190" t="s">
        <v>2</v>
      </c>
    </row>
    <row r="292" spans="3:3" x14ac:dyDescent="0.25">
      <c r="C292" s="190">
        <v>453.42</v>
      </c>
    </row>
    <row r="293" spans="3:3" x14ac:dyDescent="0.25">
      <c r="C293" s="190" t="s">
        <v>168</v>
      </c>
    </row>
    <row r="294" spans="3:3" x14ac:dyDescent="0.25">
      <c r="C294" s="190" t="s">
        <v>169</v>
      </c>
    </row>
    <row r="295" spans="3:3" x14ac:dyDescent="0.25">
      <c r="C295" s="190">
        <v>355.87</v>
      </c>
    </row>
    <row r="296" spans="3:3" x14ac:dyDescent="0.25">
      <c r="C296" s="190" t="s">
        <v>189</v>
      </c>
    </row>
    <row r="297" spans="3:3" x14ac:dyDescent="0.25">
      <c r="C297" s="190" t="s">
        <v>169</v>
      </c>
    </row>
    <row r="298" spans="3:3" x14ac:dyDescent="0.25">
      <c r="C298" s="190">
        <v>301</v>
      </c>
    </row>
    <row r="299" spans="3:3" x14ac:dyDescent="0.25">
      <c r="C299" s="190" t="s">
        <v>185</v>
      </c>
    </row>
    <row r="300" spans="3:3" x14ac:dyDescent="0.25">
      <c r="C300" s="190" t="s">
        <v>11</v>
      </c>
    </row>
    <row r="301" spans="3:3" x14ac:dyDescent="0.25">
      <c r="C301" s="190">
        <v>503</v>
      </c>
    </row>
    <row r="302" spans="3:3" x14ac:dyDescent="0.25">
      <c r="C302" s="190" t="s">
        <v>191</v>
      </c>
    </row>
    <row r="303" spans="3:3" x14ac:dyDescent="0.25">
      <c r="C303" s="190" t="s">
        <v>12</v>
      </c>
    </row>
    <row r="304" spans="3:3" x14ac:dyDescent="0.25">
      <c r="C304" s="190">
        <v>19228.310000000001</v>
      </c>
    </row>
    <row r="305" spans="3:3" x14ac:dyDescent="0.25">
      <c r="C305" s="190" t="s">
        <v>164</v>
      </c>
    </row>
    <row r="306" spans="3:3" x14ac:dyDescent="0.25">
      <c r="C306" s="190" t="s">
        <v>2</v>
      </c>
    </row>
    <row r="307" spans="3:3" x14ac:dyDescent="0.25">
      <c r="C307" s="190">
        <v>170</v>
      </c>
    </row>
    <row r="308" spans="3:3" x14ac:dyDescent="0.25">
      <c r="C308" s="190" t="s">
        <v>187</v>
      </c>
    </row>
    <row r="309" spans="3:3" x14ac:dyDescent="0.25">
      <c r="C309" s="190" t="s">
        <v>11</v>
      </c>
    </row>
    <row r="310" spans="3:3" x14ac:dyDescent="0.25">
      <c r="C310" s="190">
        <v>376.83</v>
      </c>
    </row>
    <row r="311" spans="3:3" x14ac:dyDescent="0.25">
      <c r="C311" s="190" t="s">
        <v>56</v>
      </c>
    </row>
    <row r="312" spans="3:3" x14ac:dyDescent="0.25">
      <c r="C312" s="190" t="s">
        <v>2</v>
      </c>
    </row>
    <row r="313" spans="3:3" x14ac:dyDescent="0.25">
      <c r="C313" s="190">
        <v>1433.71</v>
      </c>
    </row>
    <row r="314" spans="3:3" ht="25.5" x14ac:dyDescent="0.25">
      <c r="C314" s="190" t="s">
        <v>163</v>
      </c>
    </row>
    <row r="315" spans="3:3" x14ac:dyDescent="0.25">
      <c r="C315" s="190" t="s">
        <v>93</v>
      </c>
    </row>
    <row r="316" spans="3:3" x14ac:dyDescent="0.25">
      <c r="C316" s="190">
        <v>916.45</v>
      </c>
    </row>
    <row r="317" spans="3:3" x14ac:dyDescent="0.25">
      <c r="C317" s="190" t="s">
        <v>193</v>
      </c>
    </row>
    <row r="318" spans="3:3" x14ac:dyDescent="0.25">
      <c r="C318" s="190" t="s">
        <v>194</v>
      </c>
    </row>
    <row r="319" spans="3:3" x14ac:dyDescent="0.25">
      <c r="C319" s="190">
        <v>301</v>
      </c>
    </row>
    <row r="320" spans="3:3" x14ac:dyDescent="0.25">
      <c r="C320" s="190" t="s">
        <v>57</v>
      </c>
    </row>
    <row r="321" spans="3:3" x14ac:dyDescent="0.25">
      <c r="C321" s="190" t="s">
        <v>2</v>
      </c>
    </row>
    <row r="322" spans="3:3" x14ac:dyDescent="0.25">
      <c r="C322" s="190">
        <v>150.08000000000001</v>
      </c>
    </row>
    <row r="323" spans="3:3" x14ac:dyDescent="0.25">
      <c r="C323" s="190" t="s">
        <v>28</v>
      </c>
    </row>
    <row r="324" spans="3:3" x14ac:dyDescent="0.25">
      <c r="C324" s="190" t="s">
        <v>16</v>
      </c>
    </row>
    <row r="325" spans="3:3" x14ac:dyDescent="0.25">
      <c r="C325" s="190">
        <v>15628</v>
      </c>
    </row>
    <row r="326" spans="3:3" x14ac:dyDescent="0.25">
      <c r="C326" s="190" t="s">
        <v>198</v>
      </c>
    </row>
    <row r="327" spans="3:3" x14ac:dyDescent="0.25">
      <c r="C327" s="190" t="s">
        <v>16</v>
      </c>
    </row>
    <row r="328" spans="3:3" x14ac:dyDescent="0.25">
      <c r="C328" s="190">
        <v>117621</v>
      </c>
    </row>
    <row r="329" spans="3:3" x14ac:dyDescent="0.25">
      <c r="C329" s="190" t="s">
        <v>215</v>
      </c>
    </row>
    <row r="330" spans="3:3" x14ac:dyDescent="0.25">
      <c r="C330" s="190" t="s">
        <v>16</v>
      </c>
    </row>
    <row r="331" spans="3:3" x14ac:dyDescent="0.25">
      <c r="C331" s="190">
        <v>15628</v>
      </c>
    </row>
    <row r="332" spans="3:3" x14ac:dyDescent="0.25">
      <c r="C332" s="190" t="s">
        <v>43</v>
      </c>
    </row>
    <row r="333" spans="3:3" x14ac:dyDescent="0.25">
      <c r="C333" s="190" t="s">
        <v>16</v>
      </c>
    </row>
    <row r="334" spans="3:3" x14ac:dyDescent="0.25">
      <c r="C334" s="190">
        <v>10939.6</v>
      </c>
    </row>
    <row r="335" spans="3:3" x14ac:dyDescent="0.25">
      <c r="C335" s="190" t="s">
        <v>108</v>
      </c>
    </row>
    <row r="336" spans="3:3" x14ac:dyDescent="0.25">
      <c r="C336" s="190" t="s">
        <v>109</v>
      </c>
    </row>
    <row r="337" spans="3:3" x14ac:dyDescent="0.25">
      <c r="C337" s="190">
        <v>2570.3200000000002</v>
      </c>
    </row>
    <row r="338" spans="3:3" x14ac:dyDescent="0.25">
      <c r="C338" s="190" t="s">
        <v>86</v>
      </c>
    </row>
    <row r="339" spans="3:3" x14ac:dyDescent="0.25">
      <c r="C339" s="190" t="s">
        <v>87</v>
      </c>
    </row>
    <row r="340" spans="3:3" x14ac:dyDescent="0.25">
      <c r="C340" s="190">
        <v>174.2</v>
      </c>
    </row>
    <row r="341" spans="3:3" x14ac:dyDescent="0.25">
      <c r="C341" s="190" t="s">
        <v>7</v>
      </c>
    </row>
    <row r="342" spans="3:3" x14ac:dyDescent="0.25">
      <c r="C342" s="190" t="s">
        <v>2</v>
      </c>
    </row>
    <row r="343" spans="3:3" x14ac:dyDescent="0.25">
      <c r="C343" s="190">
        <v>228.81</v>
      </c>
    </row>
    <row r="344" spans="3:3" x14ac:dyDescent="0.25">
      <c r="C344" s="190" t="s">
        <v>84</v>
      </c>
    </row>
    <row r="345" spans="3:3" x14ac:dyDescent="0.25">
      <c r="C345" s="190" t="s">
        <v>85</v>
      </c>
    </row>
    <row r="346" spans="3:3" x14ac:dyDescent="0.25">
      <c r="C346" s="190">
        <v>1178.0899999999999</v>
      </c>
    </row>
    <row r="347" spans="3:3" x14ac:dyDescent="0.25">
      <c r="C347" s="190" t="s">
        <v>175</v>
      </c>
    </row>
    <row r="348" spans="3:3" x14ac:dyDescent="0.25">
      <c r="C348" s="190" t="s">
        <v>174</v>
      </c>
    </row>
    <row r="349" spans="3:3" x14ac:dyDescent="0.25">
      <c r="C349" s="190">
        <v>6.12</v>
      </c>
    </row>
    <row r="350" spans="3:3" x14ac:dyDescent="0.25">
      <c r="C350" s="190" t="s">
        <v>88</v>
      </c>
    </row>
    <row r="351" spans="3:3" x14ac:dyDescent="0.25">
      <c r="C351" s="190" t="s">
        <v>82</v>
      </c>
    </row>
    <row r="352" spans="3:3" x14ac:dyDescent="0.25">
      <c r="C352" s="190">
        <v>6.39</v>
      </c>
    </row>
    <row r="353" spans="3:3" x14ac:dyDescent="0.25">
      <c r="C353" s="190" t="s">
        <v>18</v>
      </c>
    </row>
    <row r="354" spans="3:3" x14ac:dyDescent="0.25">
      <c r="C354" s="190">
        <v>10.91</v>
      </c>
    </row>
    <row r="355" spans="3:3" ht="25.5" x14ac:dyDescent="0.25">
      <c r="C355" s="190" t="s">
        <v>132</v>
      </c>
    </row>
    <row r="356" spans="3:3" x14ac:dyDescent="0.25">
      <c r="C356" s="190" t="s">
        <v>133</v>
      </c>
    </row>
    <row r="357" spans="3:3" x14ac:dyDescent="0.25">
      <c r="C357" s="190">
        <v>11186.65</v>
      </c>
    </row>
    <row r="358" spans="3:3" ht="25.5" x14ac:dyDescent="0.25">
      <c r="C358" s="190" t="s">
        <v>102</v>
      </c>
    </row>
    <row r="359" spans="3:3" x14ac:dyDescent="0.25">
      <c r="C359" s="190" t="s">
        <v>103</v>
      </c>
    </row>
    <row r="360" spans="3:3" x14ac:dyDescent="0.25">
      <c r="C360" s="191">
        <v>71581.03</v>
      </c>
    </row>
    <row r="361" spans="3:3" x14ac:dyDescent="0.25">
      <c r="C361" s="191">
        <v>81125.33</v>
      </c>
    </row>
    <row r="362" spans="3:3" x14ac:dyDescent="0.25">
      <c r="C362" s="190" t="s">
        <v>154</v>
      </c>
    </row>
    <row r="363" spans="3:3" x14ac:dyDescent="0.25">
      <c r="C363" s="190" t="s">
        <v>91</v>
      </c>
    </row>
    <row r="364" spans="3:3" x14ac:dyDescent="0.25">
      <c r="C364" s="190">
        <v>39815.75</v>
      </c>
    </row>
    <row r="365" spans="3:3" x14ac:dyDescent="0.25">
      <c r="C365" s="190" t="s">
        <v>155</v>
      </c>
    </row>
    <row r="366" spans="3:3" x14ac:dyDescent="0.25">
      <c r="C366" s="190" t="s">
        <v>91</v>
      </c>
    </row>
    <row r="367" spans="3:3" x14ac:dyDescent="0.25">
      <c r="C367" s="190">
        <v>13202</v>
      </c>
    </row>
    <row r="368" spans="3:3" x14ac:dyDescent="0.25">
      <c r="C368" s="190" t="s">
        <v>117</v>
      </c>
    </row>
    <row r="369" spans="3:3" x14ac:dyDescent="0.25">
      <c r="C369" s="190" t="s">
        <v>91</v>
      </c>
    </row>
    <row r="370" spans="3:3" x14ac:dyDescent="0.25">
      <c r="C370" s="190">
        <v>7880</v>
      </c>
    </row>
    <row r="371" spans="3:3" x14ac:dyDescent="0.25">
      <c r="C371" s="190" t="s">
        <v>106</v>
      </c>
    </row>
    <row r="372" spans="3:3" x14ac:dyDescent="0.25">
      <c r="C372" s="190" t="s">
        <v>107</v>
      </c>
    </row>
    <row r="373" spans="3:3" x14ac:dyDescent="0.25">
      <c r="C373" s="190">
        <v>26.66</v>
      </c>
    </row>
    <row r="374" spans="3:3" x14ac:dyDescent="0.25">
      <c r="C374" s="190" t="s">
        <v>29</v>
      </c>
    </row>
    <row r="375" spans="3:3" x14ac:dyDescent="0.25">
      <c r="C375" s="190" t="s">
        <v>16</v>
      </c>
    </row>
    <row r="376" spans="3:3" x14ac:dyDescent="0.25">
      <c r="C376" s="190">
        <v>2236.64</v>
      </c>
    </row>
    <row r="377" spans="3:3" x14ac:dyDescent="0.25">
      <c r="C377" s="190" t="s">
        <v>199</v>
      </c>
    </row>
    <row r="378" spans="3:3" x14ac:dyDescent="0.25">
      <c r="C378" s="190" t="s">
        <v>16</v>
      </c>
    </row>
    <row r="379" spans="3:3" x14ac:dyDescent="0.25">
      <c r="C379" s="190">
        <v>6750</v>
      </c>
    </row>
    <row r="380" spans="3:3" x14ac:dyDescent="0.25">
      <c r="C380" s="190" t="s">
        <v>216</v>
      </c>
    </row>
    <row r="381" spans="3:3" x14ac:dyDescent="0.25">
      <c r="C381" s="190" t="s">
        <v>16</v>
      </c>
    </row>
    <row r="382" spans="3:3" x14ac:dyDescent="0.25">
      <c r="C382" s="190">
        <v>1597.79</v>
      </c>
    </row>
    <row r="383" spans="3:3" x14ac:dyDescent="0.25">
      <c r="C383" s="190" t="s">
        <v>44</v>
      </c>
    </row>
    <row r="384" spans="3:3" x14ac:dyDescent="0.25">
      <c r="C384" s="190" t="s">
        <v>16</v>
      </c>
    </row>
    <row r="385" spans="3:3" x14ac:dyDescent="0.25">
      <c r="C385" s="190">
        <v>1597.79</v>
      </c>
    </row>
    <row r="386" spans="3:3" x14ac:dyDescent="0.25">
      <c r="C386" s="190" t="s">
        <v>188</v>
      </c>
    </row>
    <row r="387" spans="3:3" x14ac:dyDescent="0.25">
      <c r="C387" s="190" t="s">
        <v>169</v>
      </c>
    </row>
    <row r="388" spans="3:3" x14ac:dyDescent="0.25">
      <c r="C388" s="190">
        <v>5788.19</v>
      </c>
    </row>
    <row r="389" spans="3:3" x14ac:dyDescent="0.25">
      <c r="C389" s="190" t="s">
        <v>186</v>
      </c>
    </row>
    <row r="390" spans="3:3" x14ac:dyDescent="0.25">
      <c r="C390" s="190" t="s">
        <v>11</v>
      </c>
    </row>
    <row r="391" spans="3:3" x14ac:dyDescent="0.25">
      <c r="C391" s="190">
        <v>1008</v>
      </c>
    </row>
    <row r="392" spans="3:3" x14ac:dyDescent="0.25">
      <c r="C392" s="190" t="s">
        <v>53</v>
      </c>
    </row>
    <row r="393" spans="3:3" x14ac:dyDescent="0.25">
      <c r="C393" s="190" t="s">
        <v>16</v>
      </c>
    </row>
    <row r="394" spans="3:3" x14ac:dyDescent="0.25">
      <c r="C394" s="191">
        <v>1339.58</v>
      </c>
    </row>
    <row r="395" spans="3:3" x14ac:dyDescent="0.25">
      <c r="C395" s="191">
        <v>2946.7</v>
      </c>
    </row>
    <row r="396" spans="3:3" x14ac:dyDescent="0.25">
      <c r="C396" s="190" t="s">
        <v>25</v>
      </c>
    </row>
    <row r="397" spans="3:3" x14ac:dyDescent="0.25">
      <c r="C397" s="190" t="s">
        <v>16</v>
      </c>
    </row>
    <row r="398" spans="3:3" x14ac:dyDescent="0.25">
      <c r="C398" s="190">
        <v>1339.41</v>
      </c>
    </row>
    <row r="399" spans="3:3" x14ac:dyDescent="0.25">
      <c r="C399" s="190" t="s">
        <v>52</v>
      </c>
    </row>
    <row r="400" spans="3:3" x14ac:dyDescent="0.25">
      <c r="C400" s="190" t="s">
        <v>16</v>
      </c>
    </row>
    <row r="401" spans="3:3" x14ac:dyDescent="0.25">
      <c r="C401" s="190">
        <v>1687.66</v>
      </c>
    </row>
    <row r="402" spans="3:3" x14ac:dyDescent="0.25">
      <c r="C402" s="190" t="s">
        <v>208</v>
      </c>
    </row>
    <row r="403" spans="3:3" x14ac:dyDescent="0.25">
      <c r="C403" s="190" t="s">
        <v>16</v>
      </c>
    </row>
    <row r="404" spans="3:3" x14ac:dyDescent="0.25">
      <c r="C404" s="190">
        <v>5560.09</v>
      </c>
    </row>
    <row r="405" spans="3:3" ht="25.5" x14ac:dyDescent="0.25">
      <c r="C405" s="190" t="s">
        <v>153</v>
      </c>
    </row>
    <row r="406" spans="3:3" x14ac:dyDescent="0.25">
      <c r="C406" s="190" t="s">
        <v>16</v>
      </c>
    </row>
    <row r="407" spans="3:3" x14ac:dyDescent="0.25">
      <c r="C407" s="190">
        <v>16629</v>
      </c>
    </row>
    <row r="408" spans="3:3" ht="25.5" x14ac:dyDescent="0.25">
      <c r="C408" s="190" t="s">
        <v>120</v>
      </c>
    </row>
    <row r="409" spans="3:3" x14ac:dyDescent="0.25">
      <c r="C409" s="190" t="s">
        <v>16</v>
      </c>
    </row>
    <row r="410" spans="3:3" x14ac:dyDescent="0.25">
      <c r="C410" s="190">
        <v>11845.8</v>
      </c>
    </row>
    <row r="411" spans="3:3" ht="25.5" x14ac:dyDescent="0.25">
      <c r="C411" s="190" t="s">
        <v>152</v>
      </c>
    </row>
    <row r="412" spans="3:3" x14ac:dyDescent="0.25">
      <c r="C412" s="190" t="s">
        <v>16</v>
      </c>
    </row>
    <row r="413" spans="3:3" x14ac:dyDescent="0.25">
      <c r="C413" s="190">
        <v>36948.720000000001</v>
      </c>
    </row>
    <row r="414" spans="3:3" x14ac:dyDescent="0.25">
      <c r="C414" s="190" t="s">
        <v>214</v>
      </c>
    </row>
    <row r="415" spans="3:3" x14ac:dyDescent="0.25">
      <c r="C415" s="190" t="s">
        <v>16</v>
      </c>
    </row>
    <row r="416" spans="3:3" x14ac:dyDescent="0.25">
      <c r="C416" s="190">
        <v>1530.19</v>
      </c>
    </row>
    <row r="417" spans="3:3" x14ac:dyDescent="0.25">
      <c r="C417" s="190" t="s">
        <v>209</v>
      </c>
    </row>
    <row r="418" spans="3:3" x14ac:dyDescent="0.25">
      <c r="C418" s="190" t="s">
        <v>16</v>
      </c>
    </row>
    <row r="419" spans="3:3" x14ac:dyDescent="0.25">
      <c r="C419" s="190">
        <v>10113.879999999999</v>
      </c>
    </row>
    <row r="420" spans="3:3" x14ac:dyDescent="0.25">
      <c r="C420" s="190" t="s">
        <v>24</v>
      </c>
    </row>
    <row r="421" spans="3:3" x14ac:dyDescent="0.25">
      <c r="C421" s="190" t="s">
        <v>16</v>
      </c>
    </row>
    <row r="422" spans="3:3" x14ac:dyDescent="0.25">
      <c r="C422" s="190">
        <v>282.73</v>
      </c>
    </row>
    <row r="423" spans="3:3" x14ac:dyDescent="0.25">
      <c r="C423" s="190" t="s">
        <v>49</v>
      </c>
    </row>
    <row r="424" spans="3:3" x14ac:dyDescent="0.25">
      <c r="C424" s="190" t="s">
        <v>16</v>
      </c>
    </row>
    <row r="425" spans="3:3" x14ac:dyDescent="0.25">
      <c r="C425" s="190">
        <v>622.01</v>
      </c>
    </row>
    <row r="426" spans="3:3" x14ac:dyDescent="0.25">
      <c r="C426" s="190" t="s">
        <v>160</v>
      </c>
    </row>
    <row r="427" spans="3:3" x14ac:dyDescent="0.25">
      <c r="C427" s="190" t="s">
        <v>16</v>
      </c>
    </row>
    <row r="428" spans="3:3" x14ac:dyDescent="0.25">
      <c r="C428" s="190">
        <v>6759.79</v>
      </c>
    </row>
    <row r="429" spans="3:3" ht="25.5" x14ac:dyDescent="0.25">
      <c r="C429" s="190" t="s">
        <v>113</v>
      </c>
    </row>
    <row r="430" spans="3:3" x14ac:dyDescent="0.25">
      <c r="C430" s="190" t="s">
        <v>16</v>
      </c>
    </row>
    <row r="431" spans="3:3" x14ac:dyDescent="0.25">
      <c r="C431" s="190">
        <v>4910.78</v>
      </c>
    </row>
    <row r="432" spans="3:3" ht="25.5" x14ac:dyDescent="0.25">
      <c r="C432" s="190" t="s">
        <v>158</v>
      </c>
    </row>
    <row r="433" spans="3:3" x14ac:dyDescent="0.25">
      <c r="C433" s="190" t="s">
        <v>16</v>
      </c>
    </row>
    <row r="434" spans="3:3" x14ac:dyDescent="0.25">
      <c r="C434" s="190">
        <v>2707.06</v>
      </c>
    </row>
    <row r="435" spans="3:3" ht="25.5" x14ac:dyDescent="0.25">
      <c r="C435" s="190" t="s">
        <v>114</v>
      </c>
    </row>
    <row r="436" spans="3:3" x14ac:dyDescent="0.25">
      <c r="C436" s="190" t="s">
        <v>16</v>
      </c>
    </row>
    <row r="437" spans="3:3" x14ac:dyDescent="0.25">
      <c r="C437" s="190">
        <v>910.43</v>
      </c>
    </row>
    <row r="438" spans="3:3" ht="25.5" x14ac:dyDescent="0.25">
      <c r="C438" s="190" t="s">
        <v>112</v>
      </c>
    </row>
    <row r="439" spans="3:3" x14ac:dyDescent="0.25">
      <c r="C439" s="190" t="s">
        <v>16</v>
      </c>
    </row>
    <row r="440" spans="3:3" x14ac:dyDescent="0.25">
      <c r="C440" s="190">
        <v>516.69000000000005</v>
      </c>
    </row>
    <row r="441" spans="3:3" ht="25.5" x14ac:dyDescent="0.25">
      <c r="C441" s="190" t="s">
        <v>159</v>
      </c>
    </row>
    <row r="442" spans="3:3" x14ac:dyDescent="0.25">
      <c r="C442" s="190" t="s">
        <v>16</v>
      </c>
    </row>
    <row r="443" spans="3:3" x14ac:dyDescent="0.25">
      <c r="C443" s="190">
        <v>1786.75</v>
      </c>
    </row>
    <row r="444" spans="3:3" x14ac:dyDescent="0.25">
      <c r="C444" s="190" t="s">
        <v>115</v>
      </c>
    </row>
    <row r="445" spans="3:3" x14ac:dyDescent="0.25">
      <c r="C445" s="190" t="s">
        <v>91</v>
      </c>
    </row>
    <row r="446" spans="3:3" x14ac:dyDescent="0.25">
      <c r="C446" s="190">
        <v>256.08</v>
      </c>
    </row>
    <row r="447" spans="3:3" x14ac:dyDescent="0.25">
      <c r="C447" s="190" t="s">
        <v>161</v>
      </c>
    </row>
    <row r="448" spans="3:3" x14ac:dyDescent="0.25">
      <c r="C448" s="190" t="s">
        <v>91</v>
      </c>
    </row>
    <row r="449" spans="3:3" x14ac:dyDescent="0.25">
      <c r="C449" s="190">
        <v>399.79</v>
      </c>
    </row>
    <row r="450" spans="3:3" x14ac:dyDescent="0.25">
      <c r="C450" s="190" t="s">
        <v>212</v>
      </c>
    </row>
    <row r="451" spans="3:3" x14ac:dyDescent="0.25">
      <c r="C451" s="190" t="s">
        <v>16</v>
      </c>
    </row>
    <row r="452" spans="3:3" x14ac:dyDescent="0.25">
      <c r="C452" s="190">
        <v>4894.34</v>
      </c>
    </row>
    <row r="453" spans="3:3" x14ac:dyDescent="0.25">
      <c r="C453" s="190" t="s">
        <v>213</v>
      </c>
    </row>
    <row r="454" spans="3:3" x14ac:dyDescent="0.25">
      <c r="C454" s="190" t="s">
        <v>16</v>
      </c>
    </row>
    <row r="455" spans="3:3" x14ac:dyDescent="0.25">
      <c r="C455" s="190">
        <v>9491.35</v>
      </c>
    </row>
    <row r="456" spans="3:3" x14ac:dyDescent="0.25">
      <c r="C456" s="190" t="s">
        <v>47</v>
      </c>
    </row>
    <row r="457" spans="3:3" x14ac:dyDescent="0.25">
      <c r="C457" s="190" t="s">
        <v>16</v>
      </c>
    </row>
    <row r="458" spans="3:3" x14ac:dyDescent="0.25">
      <c r="C458" s="190">
        <v>1371.88</v>
      </c>
    </row>
    <row r="459" spans="3:3" x14ac:dyDescent="0.25">
      <c r="C459" s="190" t="s">
        <v>48</v>
      </c>
    </row>
    <row r="460" spans="3:3" x14ac:dyDescent="0.25">
      <c r="C460" s="190" t="s">
        <v>16</v>
      </c>
    </row>
    <row r="461" spans="3:3" x14ac:dyDescent="0.25">
      <c r="C461" s="190">
        <v>785.72</v>
      </c>
    </row>
    <row r="462" spans="3:3" x14ac:dyDescent="0.25">
      <c r="C462" s="190" t="s">
        <v>23</v>
      </c>
    </row>
    <row r="463" spans="3:3" x14ac:dyDescent="0.25">
      <c r="C463" s="190" t="s">
        <v>16</v>
      </c>
    </row>
    <row r="464" spans="3:3" x14ac:dyDescent="0.25">
      <c r="C464" s="190">
        <v>1122.45</v>
      </c>
    </row>
    <row r="465" spans="3:3" x14ac:dyDescent="0.25">
      <c r="C465" s="190" t="s">
        <v>38</v>
      </c>
    </row>
    <row r="466" spans="3:3" x14ac:dyDescent="0.25">
      <c r="C466" s="190" t="s">
        <v>2</v>
      </c>
    </row>
    <row r="467" spans="3:3" x14ac:dyDescent="0.25">
      <c r="C467" s="190">
        <v>1751.79</v>
      </c>
    </row>
    <row r="468" spans="3:3" x14ac:dyDescent="0.25">
      <c r="C468" s="190" t="s">
        <v>39</v>
      </c>
    </row>
    <row r="469" spans="3:3" x14ac:dyDescent="0.25">
      <c r="C469" s="190" t="s">
        <v>16</v>
      </c>
    </row>
    <row r="470" spans="3:3" x14ac:dyDescent="0.25">
      <c r="C470" s="190">
        <v>16520</v>
      </c>
    </row>
    <row r="471" spans="3:3" x14ac:dyDescent="0.25">
      <c r="C471" s="190" t="s">
        <v>104</v>
      </c>
    </row>
    <row r="472" spans="3:3" x14ac:dyDescent="0.25">
      <c r="C472" s="190" t="s">
        <v>105</v>
      </c>
    </row>
    <row r="473" spans="3:3" x14ac:dyDescent="0.25">
      <c r="C473" s="190">
        <v>769.79</v>
      </c>
    </row>
    <row r="474" spans="3:3" ht="25.5" x14ac:dyDescent="0.25">
      <c r="C474" s="190" t="s">
        <v>94</v>
      </c>
    </row>
    <row r="475" spans="3:3" x14ac:dyDescent="0.25">
      <c r="C475" s="190" t="s">
        <v>95</v>
      </c>
    </row>
    <row r="476" spans="3:3" x14ac:dyDescent="0.25">
      <c r="C476" s="190">
        <v>1337.71</v>
      </c>
    </row>
    <row r="477" spans="3:3" x14ac:dyDescent="0.25">
      <c r="C477" s="190" t="s">
        <v>146</v>
      </c>
    </row>
    <row r="478" spans="3:3" x14ac:dyDescent="0.25">
      <c r="C478" s="190" t="s">
        <v>95</v>
      </c>
    </row>
    <row r="479" spans="3:3" x14ac:dyDescent="0.25">
      <c r="C479" s="190">
        <v>404.16</v>
      </c>
    </row>
    <row r="480" spans="3:3" x14ac:dyDescent="0.25">
      <c r="C480" s="190" t="s">
        <v>145</v>
      </c>
    </row>
    <row r="481" spans="3:3" x14ac:dyDescent="0.25">
      <c r="C481" s="190" t="s">
        <v>95</v>
      </c>
    </row>
    <row r="482" spans="3:3" x14ac:dyDescent="0.25">
      <c r="C482" s="190">
        <v>442.82</v>
      </c>
    </row>
    <row r="483" spans="3:3" x14ac:dyDescent="0.25">
      <c r="C483" s="190" t="s">
        <v>98</v>
      </c>
    </row>
    <row r="484" spans="3:3" x14ac:dyDescent="0.25">
      <c r="C484" s="190" t="s">
        <v>95</v>
      </c>
    </row>
    <row r="485" spans="3:3" x14ac:dyDescent="0.25">
      <c r="C485" s="190">
        <v>472.7</v>
      </c>
    </row>
    <row r="486" spans="3:3" x14ac:dyDescent="0.25">
      <c r="C486" s="190" t="s">
        <v>144</v>
      </c>
    </row>
    <row r="487" spans="3:3" x14ac:dyDescent="0.25">
      <c r="C487" s="190" t="s">
        <v>95</v>
      </c>
    </row>
    <row r="488" spans="3:3" x14ac:dyDescent="0.25">
      <c r="C488" s="190">
        <v>613.5</v>
      </c>
    </row>
    <row r="489" spans="3:3" ht="25.5" x14ac:dyDescent="0.25">
      <c r="C489" s="190" t="s">
        <v>96</v>
      </c>
    </row>
    <row r="490" spans="3:3" x14ac:dyDescent="0.25">
      <c r="C490" s="190" t="s">
        <v>95</v>
      </c>
    </row>
    <row r="491" spans="3:3" x14ac:dyDescent="0.25">
      <c r="C491" s="190">
        <v>755.1</v>
      </c>
    </row>
    <row r="492" spans="3:3" x14ac:dyDescent="0.25">
      <c r="C492" s="190" t="s">
        <v>151</v>
      </c>
    </row>
    <row r="493" spans="3:3" x14ac:dyDescent="0.25">
      <c r="C493" s="190" t="s">
        <v>95</v>
      </c>
    </row>
    <row r="494" spans="3:3" x14ac:dyDescent="0.25">
      <c r="C494" s="190">
        <v>1605.26</v>
      </c>
    </row>
    <row r="495" spans="3:3" x14ac:dyDescent="0.25">
      <c r="C495" s="190" t="s">
        <v>149</v>
      </c>
    </row>
    <row r="496" spans="3:3" x14ac:dyDescent="0.25">
      <c r="C496" s="190" t="s">
        <v>95</v>
      </c>
    </row>
    <row r="497" spans="3:3" x14ac:dyDescent="0.25">
      <c r="C497" s="190">
        <v>2517.5700000000002</v>
      </c>
    </row>
    <row r="498" spans="3:3" x14ac:dyDescent="0.25">
      <c r="C498" s="190" t="s">
        <v>134</v>
      </c>
    </row>
    <row r="499" spans="3:3" x14ac:dyDescent="0.25">
      <c r="C499" s="190" t="s">
        <v>95</v>
      </c>
    </row>
    <row r="500" spans="3:3" x14ac:dyDescent="0.25">
      <c r="C500" s="190">
        <v>3825.9</v>
      </c>
    </row>
    <row r="501" spans="3:3" x14ac:dyDescent="0.25">
      <c r="C501" s="190" t="s">
        <v>150</v>
      </c>
    </row>
    <row r="502" spans="3:3" x14ac:dyDescent="0.25">
      <c r="C502" s="190" t="s">
        <v>95</v>
      </c>
    </row>
    <row r="503" spans="3:3" x14ac:dyDescent="0.25">
      <c r="C503" s="190">
        <v>753.21</v>
      </c>
    </row>
    <row r="504" spans="3:3" x14ac:dyDescent="0.25">
      <c r="C504" s="190" t="s">
        <v>148</v>
      </c>
    </row>
    <row r="505" spans="3:3" x14ac:dyDescent="0.25">
      <c r="C505" s="190" t="s">
        <v>95</v>
      </c>
    </row>
    <row r="506" spans="3:3" x14ac:dyDescent="0.25">
      <c r="C506" s="190">
        <v>770.53</v>
      </c>
    </row>
    <row r="507" spans="3:3" x14ac:dyDescent="0.25">
      <c r="C507" s="190" t="s">
        <v>147</v>
      </c>
    </row>
    <row r="508" spans="3:3" x14ac:dyDescent="0.25">
      <c r="C508" s="190" t="s">
        <v>95</v>
      </c>
    </row>
    <row r="509" spans="3:3" x14ac:dyDescent="0.25">
      <c r="C509" s="190">
        <v>831.88</v>
      </c>
    </row>
    <row r="510" spans="3:3" ht="25.5" x14ac:dyDescent="0.25">
      <c r="C510" s="190" t="s">
        <v>17</v>
      </c>
    </row>
    <row r="511" spans="3:3" x14ac:dyDescent="0.25">
      <c r="C511" s="190" t="s">
        <v>174</v>
      </c>
    </row>
    <row r="512" spans="3:3" x14ac:dyDescent="0.25">
      <c r="C512" s="190">
        <v>174.27</v>
      </c>
    </row>
    <row r="513" spans="3:3" x14ac:dyDescent="0.25">
      <c r="C513" s="190" t="s">
        <v>82</v>
      </c>
    </row>
    <row r="514" spans="3:3" x14ac:dyDescent="0.25">
      <c r="C514" s="190">
        <v>174.27</v>
      </c>
    </row>
    <row r="515" spans="3:3" x14ac:dyDescent="0.25">
      <c r="C515" s="190" t="s">
        <v>18</v>
      </c>
    </row>
    <row r="516" spans="3:3" x14ac:dyDescent="0.25">
      <c r="C516" s="190">
        <v>185.59</v>
      </c>
    </row>
    <row r="517" spans="3:3" x14ac:dyDescent="0.25">
      <c r="C517" s="190" t="s">
        <v>3</v>
      </c>
    </row>
    <row r="518" spans="3:3" x14ac:dyDescent="0.25">
      <c r="C518" s="190" t="s">
        <v>2</v>
      </c>
    </row>
    <row r="519" spans="3:3" x14ac:dyDescent="0.25">
      <c r="C519" s="190">
        <v>323.57</v>
      </c>
    </row>
    <row r="520" spans="3:3" ht="25.5" x14ac:dyDescent="0.25">
      <c r="C520" s="190" t="s">
        <v>13</v>
      </c>
    </row>
    <row r="521" spans="3:3" x14ac:dyDescent="0.25">
      <c r="C521" s="190" t="s">
        <v>19</v>
      </c>
    </row>
    <row r="522" spans="3:3" x14ac:dyDescent="0.25">
      <c r="C522" s="190">
        <v>105.17</v>
      </c>
    </row>
    <row r="523" spans="3:3" x14ac:dyDescent="0.25">
      <c r="C523" s="190" t="s">
        <v>116</v>
      </c>
    </row>
    <row r="524" spans="3:3" x14ac:dyDescent="0.25">
      <c r="C524" s="190" t="s">
        <v>91</v>
      </c>
    </row>
    <row r="525" spans="3:3" x14ac:dyDescent="0.25">
      <c r="C525" s="190">
        <v>540.54999999999995</v>
      </c>
    </row>
    <row r="526" spans="3:3" ht="25.5" x14ac:dyDescent="0.25">
      <c r="C526" s="190" t="s">
        <v>201</v>
      </c>
    </row>
    <row r="527" spans="3:3" x14ac:dyDescent="0.25">
      <c r="C527" s="190" t="s">
        <v>16</v>
      </c>
    </row>
    <row r="528" spans="3:3" x14ac:dyDescent="0.25">
      <c r="C528" s="190">
        <v>25837</v>
      </c>
    </row>
    <row r="529" spans="3:3" x14ac:dyDescent="0.25">
      <c r="C529" s="190" t="s">
        <v>55</v>
      </c>
    </row>
    <row r="530" spans="3:3" x14ac:dyDescent="0.25">
      <c r="C530" s="190" t="s">
        <v>16</v>
      </c>
    </row>
    <row r="531" spans="3:3" x14ac:dyDescent="0.25">
      <c r="C531" s="190">
        <v>6248.56</v>
      </c>
    </row>
    <row r="532" spans="3:3" x14ac:dyDescent="0.25">
      <c r="C532" s="190" t="s">
        <v>54</v>
      </c>
    </row>
    <row r="533" spans="3:3" x14ac:dyDescent="0.25">
      <c r="C533" s="190" t="s">
        <v>16</v>
      </c>
    </row>
    <row r="534" spans="3:3" x14ac:dyDescent="0.25">
      <c r="C534" s="190">
        <v>9735</v>
      </c>
    </row>
    <row r="535" spans="3:3" x14ac:dyDescent="0.25">
      <c r="C535" s="190" t="s">
        <v>202</v>
      </c>
    </row>
    <row r="536" spans="3:3" x14ac:dyDescent="0.25">
      <c r="C536" s="190" t="s">
        <v>16</v>
      </c>
    </row>
    <row r="537" spans="3:3" x14ac:dyDescent="0.25">
      <c r="C537" s="190">
        <v>33091.32</v>
      </c>
    </row>
    <row r="538" spans="3:3" x14ac:dyDescent="0.25">
      <c r="C538" s="190" t="s">
        <v>178</v>
      </c>
    </row>
    <row r="539" spans="3:3" x14ac:dyDescent="0.25">
      <c r="C539" s="190" t="s">
        <v>179</v>
      </c>
    </row>
    <row r="540" spans="3:3" x14ac:dyDescent="0.25">
      <c r="C540" s="190">
        <v>6367</v>
      </c>
    </row>
    <row r="541" spans="3:3" x14ac:dyDescent="0.25">
      <c r="C541" s="190" t="s">
        <v>181</v>
      </c>
    </row>
    <row r="542" spans="3:3" x14ac:dyDescent="0.25">
      <c r="C542" s="190" t="s">
        <v>182</v>
      </c>
    </row>
    <row r="543" spans="3:3" x14ac:dyDescent="0.25">
      <c r="C543" s="190">
        <v>7769.54</v>
      </c>
    </row>
    <row r="544" spans="3:3" x14ac:dyDescent="0.25">
      <c r="C544" s="190" t="s">
        <v>42</v>
      </c>
    </row>
    <row r="545" spans="3:3" x14ac:dyDescent="0.25">
      <c r="C545" s="190" t="s">
        <v>40</v>
      </c>
    </row>
    <row r="546" spans="3:3" x14ac:dyDescent="0.25">
      <c r="C546" s="190">
        <v>5110.45</v>
      </c>
    </row>
    <row r="547" spans="3:3" x14ac:dyDescent="0.25">
      <c r="C547" s="190" t="s">
        <v>195</v>
      </c>
    </row>
    <row r="548" spans="3:3" x14ac:dyDescent="0.25">
      <c r="C548" s="190" t="s">
        <v>194</v>
      </c>
    </row>
    <row r="549" spans="3:3" x14ac:dyDescent="0.25">
      <c r="C549" s="190">
        <v>3425.97</v>
      </c>
    </row>
    <row r="550" spans="3:3" x14ac:dyDescent="0.25">
      <c r="C550" s="190" t="s">
        <v>196</v>
      </c>
    </row>
    <row r="551" spans="3:3" x14ac:dyDescent="0.25">
      <c r="C551" s="190" t="s">
        <v>194</v>
      </c>
    </row>
    <row r="552" spans="3:3" x14ac:dyDescent="0.25">
      <c r="C552" s="190">
        <v>7915.77</v>
      </c>
    </row>
    <row r="553" spans="3:3" x14ac:dyDescent="0.25">
      <c r="C553" s="190" t="s">
        <v>41</v>
      </c>
    </row>
    <row r="554" spans="3:3" x14ac:dyDescent="0.25">
      <c r="C554" s="190" t="s">
        <v>40</v>
      </c>
    </row>
    <row r="555" spans="3:3" x14ac:dyDescent="0.25">
      <c r="C555" s="190">
        <v>856.49</v>
      </c>
    </row>
    <row r="556" spans="3:3" x14ac:dyDescent="0.25">
      <c r="C556" s="190" t="s">
        <v>89</v>
      </c>
    </row>
    <row r="557" spans="3:3" x14ac:dyDescent="0.25">
      <c r="C557" s="190" t="s">
        <v>87</v>
      </c>
    </row>
    <row r="558" spans="3:3" x14ac:dyDescent="0.25">
      <c r="C558" s="190">
        <v>59.96</v>
      </c>
    </row>
    <row r="559" spans="3:3" x14ac:dyDescent="0.25">
      <c r="C559" s="190" t="s">
        <v>171</v>
      </c>
    </row>
    <row r="560" spans="3:3" x14ac:dyDescent="0.25">
      <c r="C560" s="190" t="s">
        <v>169</v>
      </c>
    </row>
    <row r="561" spans="3:3" x14ac:dyDescent="0.25">
      <c r="C561" s="190">
        <v>1063.4100000000001</v>
      </c>
    </row>
    <row r="562" spans="3:3" x14ac:dyDescent="0.25">
      <c r="C562" s="190" t="s">
        <v>221</v>
      </c>
    </row>
    <row r="563" spans="3:3" x14ac:dyDescent="0.25">
      <c r="C563" s="190" t="s">
        <v>169</v>
      </c>
    </row>
    <row r="564" spans="3:3" x14ac:dyDescent="0.25">
      <c r="C564" s="190">
        <v>1063.4100000000001</v>
      </c>
    </row>
    <row r="565" spans="3:3" x14ac:dyDescent="0.25">
      <c r="C565" s="190" t="s">
        <v>21</v>
      </c>
    </row>
    <row r="566" spans="3:3" x14ac:dyDescent="0.25">
      <c r="C566" s="190" t="s">
        <v>2</v>
      </c>
    </row>
    <row r="567" spans="3:3" x14ac:dyDescent="0.25">
      <c r="C567" s="190">
        <v>6630.63</v>
      </c>
    </row>
    <row r="568" spans="3:3" x14ac:dyDescent="0.25">
      <c r="C568" s="190" t="s">
        <v>172</v>
      </c>
    </row>
    <row r="569" spans="3:3" x14ac:dyDescent="0.25">
      <c r="C569" s="190" t="s">
        <v>169</v>
      </c>
    </row>
    <row r="570" spans="3:3" x14ac:dyDescent="0.25">
      <c r="C570" s="190">
        <v>711.75</v>
      </c>
    </row>
    <row r="571" spans="3:3" ht="25.5" x14ac:dyDescent="0.25">
      <c r="C571" s="190" t="s">
        <v>141</v>
      </c>
    </row>
    <row r="572" spans="3:3" x14ac:dyDescent="0.25">
      <c r="C572" s="190" t="s">
        <v>91</v>
      </c>
    </row>
    <row r="573" spans="3:3" x14ac:dyDescent="0.25">
      <c r="C573" s="190">
        <v>19126.86</v>
      </c>
    </row>
    <row r="574" spans="3:3" ht="25.5" x14ac:dyDescent="0.25">
      <c r="C574" s="190" t="s">
        <v>139</v>
      </c>
    </row>
    <row r="575" spans="3:3" x14ac:dyDescent="0.25">
      <c r="C575" s="190" t="s">
        <v>91</v>
      </c>
    </row>
    <row r="576" spans="3:3" x14ac:dyDescent="0.25">
      <c r="C576" s="190">
        <v>99166.26</v>
      </c>
    </row>
    <row r="577" spans="3:3" ht="25.5" x14ac:dyDescent="0.25">
      <c r="C577" s="190" t="s">
        <v>90</v>
      </c>
    </row>
    <row r="578" spans="3:3" x14ac:dyDescent="0.25">
      <c r="C578" s="190" t="s">
        <v>91</v>
      </c>
    </row>
    <row r="579" spans="3:3" x14ac:dyDescent="0.25">
      <c r="C579" s="190">
        <v>6253.57</v>
      </c>
    </row>
    <row r="580" spans="3:3" ht="25.5" x14ac:dyDescent="0.25">
      <c r="C580" s="190" t="s">
        <v>142</v>
      </c>
    </row>
    <row r="581" spans="3:3" x14ac:dyDescent="0.25">
      <c r="C581" s="190" t="s">
        <v>91</v>
      </c>
    </row>
    <row r="582" spans="3:3" x14ac:dyDescent="0.25">
      <c r="C582" s="190">
        <v>10101.81</v>
      </c>
    </row>
    <row r="583" spans="3:3" x14ac:dyDescent="0.25">
      <c r="C583" s="190" t="s">
        <v>27</v>
      </c>
    </row>
    <row r="584" spans="3:3" x14ac:dyDescent="0.25">
      <c r="C584" s="190" t="s">
        <v>15</v>
      </c>
    </row>
    <row r="585" spans="3:3" x14ac:dyDescent="0.25">
      <c r="C585" s="190">
        <v>564</v>
      </c>
    </row>
    <row r="586" spans="3:3" x14ac:dyDescent="0.25">
      <c r="C586" s="190" t="s">
        <v>197</v>
      </c>
    </row>
    <row r="587" spans="3:3" x14ac:dyDescent="0.25">
      <c r="C587" s="190" t="s">
        <v>15</v>
      </c>
    </row>
    <row r="588" spans="3:3" x14ac:dyDescent="0.25">
      <c r="C588" s="190">
        <v>2708</v>
      </c>
    </row>
    <row r="589" spans="3:3" x14ac:dyDescent="0.25">
      <c r="C589" s="190" t="s">
        <v>22</v>
      </c>
    </row>
    <row r="590" spans="3:3" x14ac:dyDescent="0.25">
      <c r="C590" s="190" t="s">
        <v>15</v>
      </c>
    </row>
    <row r="591" spans="3:3" x14ac:dyDescent="0.25">
      <c r="C591" s="191">
        <v>547.49</v>
      </c>
    </row>
    <row r="592" spans="3:3" x14ac:dyDescent="0.25">
      <c r="C592" s="191">
        <v>564</v>
      </c>
    </row>
    <row r="593" spans="3:3" ht="25.5" x14ac:dyDescent="0.25">
      <c r="C593" s="190" t="s">
        <v>130</v>
      </c>
    </row>
    <row r="594" spans="3:3" x14ac:dyDescent="0.25">
      <c r="C594" s="190" t="s">
        <v>131</v>
      </c>
    </row>
    <row r="595" spans="3:3" x14ac:dyDescent="0.25">
      <c r="C595" s="190">
        <v>185838.77</v>
      </c>
    </row>
    <row r="596" spans="3:3" x14ac:dyDescent="0.25">
      <c r="C596" s="190" t="s">
        <v>26</v>
      </c>
    </row>
    <row r="597" spans="3:3" x14ac:dyDescent="0.25">
      <c r="C597" s="190" t="s">
        <v>16</v>
      </c>
    </row>
    <row r="598" spans="3:3" x14ac:dyDescent="0.25">
      <c r="C598" s="190">
        <v>3220</v>
      </c>
    </row>
    <row r="599" spans="3:3" x14ac:dyDescent="0.25">
      <c r="C599" s="190" t="s">
        <v>32</v>
      </c>
    </row>
    <row r="600" spans="3:3" x14ac:dyDescent="0.25">
      <c r="C600" s="190" t="s">
        <v>33</v>
      </c>
    </row>
    <row r="601" spans="3:3" x14ac:dyDescent="0.25">
      <c r="C601" s="190">
        <v>442.6</v>
      </c>
    </row>
    <row r="602" spans="3:3" x14ac:dyDescent="0.25">
      <c r="C602" s="190" t="s">
        <v>110</v>
      </c>
    </row>
    <row r="603" spans="3:3" x14ac:dyDescent="0.25">
      <c r="C603" s="190" t="s">
        <v>111</v>
      </c>
    </row>
    <row r="604" spans="3:3" x14ac:dyDescent="0.25">
      <c r="C604" s="190">
        <v>581.66999999999996</v>
      </c>
    </row>
    <row r="605" spans="3:3" x14ac:dyDescent="0.25">
      <c r="C605" s="190" t="s">
        <v>34</v>
      </c>
    </row>
    <row r="606" spans="3:3" x14ac:dyDescent="0.25">
      <c r="C606" s="190" t="s">
        <v>35</v>
      </c>
    </row>
    <row r="607" spans="3:3" x14ac:dyDescent="0.25">
      <c r="C607" s="190">
        <v>1825</v>
      </c>
    </row>
    <row r="608" spans="3:3" x14ac:dyDescent="0.25">
      <c r="C608" s="190" t="s">
        <v>50</v>
      </c>
    </row>
    <row r="609" spans="3:3" x14ac:dyDescent="0.25">
      <c r="C609" s="190" t="s">
        <v>35</v>
      </c>
    </row>
    <row r="610" spans="3:3" x14ac:dyDescent="0.25">
      <c r="C610" s="190">
        <v>969.49</v>
      </c>
    </row>
    <row r="611" spans="3:3" x14ac:dyDescent="0.25">
      <c r="C611" s="190" t="s">
        <v>203</v>
      </c>
    </row>
    <row r="612" spans="3:3" x14ac:dyDescent="0.25">
      <c r="C612" s="190" t="s">
        <v>35</v>
      </c>
    </row>
    <row r="613" spans="3:3" x14ac:dyDescent="0.25">
      <c r="C613" s="190">
        <v>2581</v>
      </c>
    </row>
    <row r="614" spans="3:3" x14ac:dyDescent="0.25">
      <c r="C614" s="190" t="s">
        <v>37</v>
      </c>
    </row>
    <row r="615" spans="3:3" x14ac:dyDescent="0.25">
      <c r="C615" s="190" t="s">
        <v>35</v>
      </c>
    </row>
    <row r="616" spans="3:3" x14ac:dyDescent="0.25">
      <c r="C616" s="190">
        <v>463.78</v>
      </c>
    </row>
    <row r="617" spans="3:3" x14ac:dyDescent="0.25">
      <c r="C617" s="190" t="s">
        <v>59</v>
      </c>
    </row>
    <row r="618" spans="3:3" x14ac:dyDescent="0.25">
      <c r="C618" s="190" t="s">
        <v>11</v>
      </c>
    </row>
    <row r="619" spans="3:3" x14ac:dyDescent="0.25">
      <c r="C619" s="190">
        <v>1034.3599999999999</v>
      </c>
    </row>
    <row r="620" spans="3:3" x14ac:dyDescent="0.25">
      <c r="C620" s="190" t="s">
        <v>124</v>
      </c>
    </row>
    <row r="621" spans="3:3" x14ac:dyDescent="0.25">
      <c r="C621" s="190" t="s">
        <v>125</v>
      </c>
    </row>
    <row r="622" spans="3:3" x14ac:dyDescent="0.25">
      <c r="C622" s="190">
        <v>6636.27</v>
      </c>
    </row>
    <row r="623" spans="3:3" x14ac:dyDescent="0.25">
      <c r="C623" s="190" t="s">
        <v>118</v>
      </c>
    </row>
    <row r="624" spans="3:3" x14ac:dyDescent="0.25">
      <c r="C624" s="190" t="s">
        <v>2</v>
      </c>
    </row>
    <row r="625" spans="3:3" x14ac:dyDescent="0.25">
      <c r="C625" s="190">
        <v>0</v>
      </c>
    </row>
    <row r="626" spans="3:3" x14ac:dyDescent="0.25">
      <c r="C626" s="190" t="s">
        <v>190</v>
      </c>
    </row>
    <row r="627" spans="3:3" x14ac:dyDescent="0.25">
      <c r="C627" s="190" t="s">
        <v>12</v>
      </c>
    </row>
    <row r="628" spans="3:3" x14ac:dyDescent="0.25">
      <c r="C628" s="190">
        <v>121987.43</v>
      </c>
    </row>
    <row r="629" spans="3:3" x14ac:dyDescent="0.25">
      <c r="C629" s="190" t="s">
        <v>180</v>
      </c>
    </row>
    <row r="630" spans="3:3" x14ac:dyDescent="0.25">
      <c r="C630" s="190" t="s">
        <v>122</v>
      </c>
    </row>
    <row r="631" spans="3:3" x14ac:dyDescent="0.25">
      <c r="C631" s="190">
        <v>121987.43</v>
      </c>
    </row>
    <row r="632" spans="3:3" x14ac:dyDescent="0.25">
      <c r="C632" s="190" t="s">
        <v>20</v>
      </c>
    </row>
    <row r="633" spans="3:3" x14ac:dyDescent="0.25">
      <c r="C633" s="190" t="s">
        <v>12</v>
      </c>
    </row>
    <row r="634" spans="3:3" x14ac:dyDescent="0.25">
      <c r="C634" s="190">
        <v>197409.48</v>
      </c>
    </row>
    <row r="635" spans="3:3" x14ac:dyDescent="0.25">
      <c r="C635" s="190" t="s">
        <v>220</v>
      </c>
    </row>
    <row r="636" spans="3:3" x14ac:dyDescent="0.25">
      <c r="C636" s="190" t="s">
        <v>12</v>
      </c>
    </row>
    <row r="637" spans="3:3" x14ac:dyDescent="0.25">
      <c r="C637" s="190">
        <v>263212.64</v>
      </c>
    </row>
    <row r="638" spans="3:3" x14ac:dyDescent="0.25">
      <c r="C638" s="190" t="s">
        <v>121</v>
      </c>
    </row>
    <row r="639" spans="3:3" x14ac:dyDescent="0.25">
      <c r="C639" s="190" t="s">
        <v>122</v>
      </c>
    </row>
    <row r="640" spans="3:3" x14ac:dyDescent="0.25">
      <c r="C640" s="190">
        <v>17315.28</v>
      </c>
    </row>
    <row r="641" spans="3:3" x14ac:dyDescent="0.25">
      <c r="C641" s="190" t="s">
        <v>58</v>
      </c>
    </row>
    <row r="642" spans="3:3" x14ac:dyDescent="0.25">
      <c r="C642" s="190" t="s">
        <v>2</v>
      </c>
    </row>
    <row r="643" spans="3:3" x14ac:dyDescent="0.25">
      <c r="C643" s="190">
        <v>2034.27</v>
      </c>
    </row>
    <row r="644" spans="3:3" x14ac:dyDescent="0.25">
      <c r="C644" s="190" t="s">
        <v>192</v>
      </c>
    </row>
    <row r="645" spans="3:3" x14ac:dyDescent="0.25">
      <c r="C645" s="190" t="s">
        <v>2</v>
      </c>
    </row>
    <row r="646" spans="3:3" x14ac:dyDescent="0.25">
      <c r="C646" s="190">
        <v>1164.8699999999999</v>
      </c>
    </row>
    <row r="647" spans="3:3" x14ac:dyDescent="0.25">
      <c r="C647" s="190" t="s">
        <v>176</v>
      </c>
    </row>
    <row r="648" spans="3:3" x14ac:dyDescent="0.25">
      <c r="C648" s="190" t="s">
        <v>177</v>
      </c>
    </row>
    <row r="649" spans="3:3" x14ac:dyDescent="0.25">
      <c r="C649" s="190">
        <v>1178.0899999999999</v>
      </c>
    </row>
    <row r="650" spans="3:3" x14ac:dyDescent="0.25">
      <c r="C650" s="190" t="s">
        <v>170</v>
      </c>
    </row>
    <row r="651" spans="3:3" x14ac:dyDescent="0.25">
      <c r="C651" s="190" t="s">
        <v>2</v>
      </c>
    </row>
    <row r="652" spans="3:3" x14ac:dyDescent="0.25">
      <c r="C652" s="190">
        <v>1046.1300000000001</v>
      </c>
    </row>
    <row r="653" spans="3:3" x14ac:dyDescent="0.25">
      <c r="C653" s="190" t="s">
        <v>60</v>
      </c>
    </row>
    <row r="654" spans="3:3" x14ac:dyDescent="0.25">
      <c r="C654" s="190" t="s">
        <v>11</v>
      </c>
    </row>
    <row r="655" spans="3:3" x14ac:dyDescent="0.25">
      <c r="C655" s="190">
        <v>791.56</v>
      </c>
    </row>
    <row r="656" spans="3:3" x14ac:dyDescent="0.25">
      <c r="C656" s="190" t="s">
        <v>128</v>
      </c>
    </row>
    <row r="657" spans="3:3" x14ac:dyDescent="0.25">
      <c r="C657" s="190" t="s">
        <v>122</v>
      </c>
    </row>
    <row r="658" spans="3:3" x14ac:dyDescent="0.25">
      <c r="C658" s="190">
        <v>139975.07</v>
      </c>
    </row>
    <row r="659" spans="3:3" x14ac:dyDescent="0.25">
      <c r="C659" s="190" t="s">
        <v>162</v>
      </c>
    </row>
    <row r="660" spans="3:3" x14ac:dyDescent="0.25">
      <c r="C660" s="190" t="s">
        <v>122</v>
      </c>
    </row>
    <row r="661" spans="3:3" x14ac:dyDescent="0.25">
      <c r="C661" s="190">
        <v>375309.7</v>
      </c>
    </row>
    <row r="662" spans="3:3" x14ac:dyDescent="0.25">
      <c r="C662" s="190" t="s">
        <v>126</v>
      </c>
    </row>
    <row r="663" spans="3:3" x14ac:dyDescent="0.25">
      <c r="C663" s="190" t="s">
        <v>122</v>
      </c>
    </row>
    <row r="664" spans="3:3" x14ac:dyDescent="0.25">
      <c r="C664" s="190">
        <v>278041.63</v>
      </c>
    </row>
    <row r="665" spans="3:3" x14ac:dyDescent="0.25">
      <c r="C665" s="190" t="s">
        <v>207</v>
      </c>
    </row>
    <row r="666" spans="3:3" x14ac:dyDescent="0.25">
      <c r="C666" s="190" t="s">
        <v>16</v>
      </c>
    </row>
    <row r="667" spans="3:3" x14ac:dyDescent="0.25">
      <c r="C667" s="190">
        <v>2240</v>
      </c>
    </row>
    <row r="668" spans="3:3" ht="25.5" x14ac:dyDescent="0.25">
      <c r="C668" s="190" t="s">
        <v>210</v>
      </c>
    </row>
    <row r="669" spans="3:3" x14ac:dyDescent="0.25">
      <c r="C669" s="190" t="s">
        <v>205</v>
      </c>
    </row>
    <row r="670" spans="3:3" x14ac:dyDescent="0.25">
      <c r="C670" s="190">
        <v>5980</v>
      </c>
    </row>
    <row r="671" spans="3:3" ht="25.5" x14ac:dyDescent="0.25">
      <c r="C671" s="190" t="s">
        <v>204</v>
      </c>
    </row>
    <row r="672" spans="3:3" x14ac:dyDescent="0.25">
      <c r="C672" s="190" t="s">
        <v>205</v>
      </c>
    </row>
    <row r="673" spans="3:3" x14ac:dyDescent="0.25">
      <c r="C673" s="190">
        <v>11516</v>
      </c>
    </row>
    <row r="674" spans="3:3" ht="25.5" x14ac:dyDescent="0.25">
      <c r="C674" s="190" t="s">
        <v>218</v>
      </c>
    </row>
    <row r="675" spans="3:3" x14ac:dyDescent="0.25">
      <c r="C675" s="190" t="s">
        <v>205</v>
      </c>
    </row>
    <row r="676" spans="3:3" x14ac:dyDescent="0.25">
      <c r="C676" s="190">
        <v>1321.34</v>
      </c>
    </row>
    <row r="677" spans="3:3" x14ac:dyDescent="0.25">
      <c r="C677" s="190" t="s">
        <v>241</v>
      </c>
    </row>
    <row r="678" spans="3:3" x14ac:dyDescent="0.25">
      <c r="C678" s="190" t="s">
        <v>136</v>
      </c>
    </row>
    <row r="679" spans="3:3" x14ac:dyDescent="0.25">
      <c r="C679" s="190" t="s">
        <v>241</v>
      </c>
    </row>
    <row r="680" spans="3:3" x14ac:dyDescent="0.25">
      <c r="C680" s="190" t="s">
        <v>135</v>
      </c>
    </row>
    <row r="681" spans="3:3" x14ac:dyDescent="0.25">
      <c r="C681" s="190" t="s">
        <v>241</v>
      </c>
    </row>
    <row r="682" spans="3:3" x14ac:dyDescent="0.25">
      <c r="C682" s="190" t="s">
        <v>5</v>
      </c>
    </row>
    <row r="683" spans="3:3" x14ac:dyDescent="0.25">
      <c r="C683" s="190" t="s">
        <v>241</v>
      </c>
    </row>
    <row r="684" spans="3:3" x14ac:dyDescent="0.25">
      <c r="C684" s="190" t="s">
        <v>4</v>
      </c>
    </row>
    <row r="685" spans="3:3" x14ac:dyDescent="0.25">
      <c r="C685" s="190" t="s">
        <v>241</v>
      </c>
    </row>
    <row r="686" spans="3:3" x14ac:dyDescent="0.25">
      <c r="C686" s="190" t="s">
        <v>9</v>
      </c>
    </row>
    <row r="687" spans="3:3" x14ac:dyDescent="0.25">
      <c r="C687" s="190" t="s">
        <v>241</v>
      </c>
    </row>
    <row r="688" spans="3:3" x14ac:dyDescent="0.25">
      <c r="C688" s="190" t="s">
        <v>81</v>
      </c>
    </row>
    <row r="689" spans="3:3" x14ac:dyDescent="0.25">
      <c r="C689" s="190" t="s">
        <v>241</v>
      </c>
    </row>
    <row r="690" spans="3:3" x14ac:dyDescent="0.25">
      <c r="C690" s="190" t="s">
        <v>241</v>
      </c>
    </row>
    <row r="691" spans="3:3" x14ac:dyDescent="0.25">
      <c r="C691" s="190" t="s">
        <v>241</v>
      </c>
    </row>
    <row r="692" spans="3:3" x14ac:dyDescent="0.25">
      <c r="C692" s="190" t="s">
        <v>242</v>
      </c>
    </row>
  </sheetData>
  <autoFilter ref="A2:T242"/>
  <mergeCells count="3">
    <mergeCell ref="L1:P1"/>
    <mergeCell ref="Q1:S1"/>
    <mergeCell ref="A1:A2"/>
  </mergeCells>
  <pageMargins left="0.78740157480314965" right="0.19685039370078741" top="0.51181102362204722" bottom="0.51181102362204722" header="0.19685039370078741" footer="0.19685039370078741"/>
  <pageSetup paperSize="9" scale="30" fitToHeight="3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 В1 новая  согласовано</vt:lpstr>
      <vt:lpstr>'СМЕТА  В1 новая  согласовано'!Заголовки_для_печати</vt:lpstr>
      <vt:lpstr>'СМЕТА  В1 новая  согласовано'!Область_печати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Prof-PetuhovaOV</dc:creator>
  <cp:lastModifiedBy>ctcvostok</cp:lastModifiedBy>
  <cp:lastPrinted>2018-10-16T12:32:05Z</cp:lastPrinted>
  <dcterms:created xsi:type="dcterms:W3CDTF">2004-10-15T06:05:18Z</dcterms:created>
  <dcterms:modified xsi:type="dcterms:W3CDTF">2018-11-05T14:56:23Z</dcterms:modified>
</cp:coreProperties>
</file>