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48" windowWidth="23256" windowHeight="12552"/>
  </bookViews>
  <sheets>
    <sheet name="09.11.18" sheetId="1" r:id="rId1"/>
    <sheet name="Лист2" sheetId="2" r:id="rId2"/>
    <sheet name="Лист3" sheetId="3" r:id="rId3"/>
  </sheets>
  <externalReferences>
    <externalReference r:id="rId4"/>
  </externalReferences>
  <definedNames>
    <definedName name="_xlnm._FilterDatabase" localSheetId="0" hidden="1">'09.11.18'!$A$1:$BN$30</definedName>
  </definedNames>
  <calcPr calcId="144525"/>
</workbook>
</file>

<file path=xl/calcChain.xml><?xml version="1.0" encoding="utf-8"?>
<calcChain xmlns="http://schemas.openxmlformats.org/spreadsheetml/2006/main">
  <c r="T9" i="1" l="1"/>
  <c r="T6" i="1"/>
  <c r="T4" i="1"/>
  <c r="S4" i="1"/>
  <c r="S28" i="1" l="1"/>
  <c r="T28" i="1" s="1"/>
  <c r="R29" i="1"/>
  <c r="S29" i="1" s="1"/>
  <c r="T29" i="1" s="1"/>
  <c r="R28" i="1"/>
  <c r="R27" i="1"/>
  <c r="S26" i="1" s="1"/>
  <c r="T26" i="1" s="1"/>
  <c r="R26" i="1"/>
  <c r="R25" i="1"/>
  <c r="S25" i="1" s="1"/>
  <c r="R24" i="1"/>
  <c r="R23" i="1"/>
  <c r="S23" i="1" s="1"/>
  <c r="T23" i="1" s="1"/>
  <c r="R22" i="1"/>
  <c r="N22" i="1"/>
  <c r="O22" i="1"/>
  <c r="F22" i="1"/>
  <c r="G22" i="1"/>
  <c r="I22" i="1"/>
  <c r="J22" i="1"/>
  <c r="R21" i="1"/>
  <c r="S20" i="1" s="1"/>
  <c r="T20" i="1" s="1"/>
  <c r="R20" i="1"/>
  <c r="R19" i="1"/>
  <c r="R18" i="1"/>
  <c r="S18" i="1" s="1"/>
  <c r="T18" i="1" s="1"/>
  <c r="R17" i="1"/>
  <c r="S17" i="1" s="1"/>
  <c r="T17" i="1" s="1"/>
  <c r="R16" i="1"/>
  <c r="S16" i="1" s="1"/>
  <c r="T16" i="1" s="1"/>
  <c r="R15" i="1"/>
  <c r="S15" i="1" s="1"/>
  <c r="T15" i="1" s="1"/>
  <c r="R14" i="1"/>
  <c r="S13" i="1" s="1"/>
  <c r="T13" i="1" s="1"/>
  <c r="R13" i="1"/>
  <c r="R12" i="1" l="1"/>
  <c r="R11" i="1"/>
  <c r="R10" i="1"/>
  <c r="R9" i="1"/>
  <c r="S9" i="1" s="1"/>
  <c r="R8" i="1"/>
  <c r="R7" i="1"/>
  <c r="R6" i="1"/>
  <c r="R4" i="1"/>
  <c r="R5" i="1"/>
  <c r="S11" i="1" l="1"/>
  <c r="T11" i="1" s="1"/>
  <c r="S6" i="1"/>
  <c r="BA4" i="1"/>
  <c r="F10" i="1"/>
  <c r="AO30" i="1"/>
  <c r="H30" i="1"/>
  <c r="K30" i="1"/>
  <c r="L30" i="1"/>
  <c r="M30" i="1"/>
  <c r="W30" i="1"/>
  <c r="Z30" i="1"/>
  <c r="AC30" i="1"/>
  <c r="AD30" i="1"/>
  <c r="AE30" i="1"/>
  <c r="AL30" i="1"/>
  <c r="AR30" i="1"/>
  <c r="AS30" i="1"/>
  <c r="AT30" i="1"/>
  <c r="E30" i="1"/>
  <c r="F28" i="1"/>
  <c r="G28" i="1"/>
  <c r="I28" i="1"/>
  <c r="J28" i="1"/>
  <c r="N28" i="1"/>
  <c r="X28" i="1"/>
  <c r="Y28" i="1"/>
  <c r="AA28" i="1"/>
  <c r="AB28" i="1"/>
  <c r="AF28" i="1"/>
  <c r="AM28" i="1"/>
  <c r="AN28" i="1"/>
  <c r="AP28" i="1"/>
  <c r="AQ28" i="1"/>
  <c r="AU28" i="1"/>
  <c r="BA28" i="1"/>
  <c r="BD28" i="1"/>
  <c r="BG28" i="1"/>
  <c r="BH28" i="1"/>
  <c r="BI28" i="1" s="1"/>
  <c r="BJ28" i="1"/>
  <c r="F29" i="1"/>
  <c r="G29" i="1"/>
  <c r="I29" i="1"/>
  <c r="J29" i="1"/>
  <c r="N29" i="1"/>
  <c r="X29" i="1"/>
  <c r="Y29" i="1"/>
  <c r="AA29" i="1"/>
  <c r="AB29" i="1"/>
  <c r="AF29" i="1"/>
  <c r="AM29" i="1"/>
  <c r="AN29" i="1"/>
  <c r="AP29" i="1"/>
  <c r="AQ29" i="1"/>
  <c r="AU29" i="1"/>
  <c r="BA29" i="1"/>
  <c r="BD29" i="1"/>
  <c r="BG29" i="1"/>
  <c r="BH29" i="1"/>
  <c r="BI29" i="1" s="1"/>
  <c r="BJ29" i="1"/>
  <c r="O29" i="1" l="1"/>
  <c r="P29" i="1" s="1"/>
  <c r="AI28" i="1"/>
  <c r="BE28" i="1"/>
  <c r="AX28" i="1"/>
  <c r="AX29" i="1"/>
  <c r="AG29" i="1"/>
  <c r="AH29" i="1" s="1"/>
  <c r="Q29" i="1"/>
  <c r="AV28" i="1"/>
  <c r="AW28" i="1" s="1"/>
  <c r="Q28" i="1"/>
  <c r="AI29" i="1"/>
  <c r="BE29" i="1"/>
  <c r="BK28" i="1"/>
  <c r="AV29" i="1"/>
  <c r="AW29" i="1" s="1"/>
  <c r="BF28" i="1"/>
  <c r="BB28" i="1"/>
  <c r="BL28" i="1" s="1"/>
  <c r="BM28" i="1" s="1"/>
  <c r="AG28" i="1"/>
  <c r="AH28" i="1" s="1"/>
  <c r="BK29" i="1"/>
  <c r="O28" i="1"/>
  <c r="P28" i="1" s="1"/>
  <c r="BC29" i="1"/>
  <c r="BF29" i="1"/>
  <c r="BB29" i="1"/>
  <c r="BC28" i="1"/>
  <c r="BJ8" i="1"/>
  <c r="BH8" i="1"/>
  <c r="BG8" i="1"/>
  <c r="BD8" i="1"/>
  <c r="BA8" i="1"/>
  <c r="AU8" i="1"/>
  <c r="AQ8" i="1"/>
  <c r="AP8" i="1"/>
  <c r="AN8" i="1"/>
  <c r="AM8" i="1"/>
  <c r="AF8" i="1"/>
  <c r="AB8" i="1"/>
  <c r="AA8" i="1"/>
  <c r="Y8" i="1"/>
  <c r="X8" i="1"/>
  <c r="N8" i="1"/>
  <c r="J8" i="1"/>
  <c r="I8" i="1"/>
  <c r="G8" i="1"/>
  <c r="F8" i="1"/>
  <c r="BJ7" i="1"/>
  <c r="BH7" i="1"/>
  <c r="BG7" i="1"/>
  <c r="BD7" i="1"/>
  <c r="BA7" i="1"/>
  <c r="AU7" i="1"/>
  <c r="AQ7" i="1"/>
  <c r="AP7" i="1"/>
  <c r="AN7" i="1"/>
  <c r="AM7" i="1"/>
  <c r="AF7" i="1"/>
  <c r="AB7" i="1"/>
  <c r="AA7" i="1"/>
  <c r="Y7" i="1"/>
  <c r="X7" i="1"/>
  <c r="N7" i="1"/>
  <c r="J7" i="1"/>
  <c r="I7" i="1"/>
  <c r="G7" i="1"/>
  <c r="F7" i="1"/>
  <c r="BJ6" i="1"/>
  <c r="BH6" i="1"/>
  <c r="BI6" i="1" s="1"/>
  <c r="BG6" i="1"/>
  <c r="BD6" i="1"/>
  <c r="BA6" i="1"/>
  <c r="AU6" i="1"/>
  <c r="AQ6" i="1"/>
  <c r="AP6" i="1"/>
  <c r="AN6" i="1"/>
  <c r="AM6" i="1"/>
  <c r="AF6" i="1"/>
  <c r="AB6" i="1"/>
  <c r="AA6" i="1"/>
  <c r="Y6" i="1"/>
  <c r="X6" i="1"/>
  <c r="N6" i="1"/>
  <c r="J6" i="1"/>
  <c r="I6" i="1"/>
  <c r="G6" i="1"/>
  <c r="F6" i="1"/>
  <c r="BJ14" i="1"/>
  <c r="BH14" i="1"/>
  <c r="BG14" i="1"/>
  <c r="BD14" i="1"/>
  <c r="BA14" i="1"/>
  <c r="AU14" i="1"/>
  <c r="AQ14" i="1"/>
  <c r="AP14" i="1"/>
  <c r="AN14" i="1"/>
  <c r="AM14" i="1"/>
  <c r="AF14" i="1"/>
  <c r="AB14" i="1"/>
  <c r="AA14" i="1"/>
  <c r="Y14" i="1"/>
  <c r="X14" i="1"/>
  <c r="N14" i="1"/>
  <c r="J14" i="1"/>
  <c r="I14" i="1"/>
  <c r="G14" i="1"/>
  <c r="F14" i="1"/>
  <c r="BJ13" i="1"/>
  <c r="BH13" i="1"/>
  <c r="BI13" i="1" s="1"/>
  <c r="BG13" i="1"/>
  <c r="BD13" i="1"/>
  <c r="BA13" i="1"/>
  <c r="AU13" i="1"/>
  <c r="AQ13" i="1"/>
  <c r="AP13" i="1"/>
  <c r="AN13" i="1"/>
  <c r="AM13" i="1"/>
  <c r="AF13" i="1"/>
  <c r="AB13" i="1"/>
  <c r="AA13" i="1"/>
  <c r="Y13" i="1"/>
  <c r="X13" i="1"/>
  <c r="N13" i="1"/>
  <c r="J13" i="1"/>
  <c r="I13" i="1"/>
  <c r="G13" i="1"/>
  <c r="F13" i="1"/>
  <c r="BJ27" i="1"/>
  <c r="BH27" i="1"/>
  <c r="BG27" i="1"/>
  <c r="BD27" i="1"/>
  <c r="BA27" i="1"/>
  <c r="AU27" i="1"/>
  <c r="AQ27" i="1"/>
  <c r="AP27" i="1"/>
  <c r="AN27" i="1"/>
  <c r="AM27" i="1"/>
  <c r="AF27" i="1"/>
  <c r="AB27" i="1"/>
  <c r="AA27" i="1"/>
  <c r="Y27" i="1"/>
  <c r="X27" i="1"/>
  <c r="N27" i="1"/>
  <c r="J27" i="1"/>
  <c r="I27" i="1"/>
  <c r="G27" i="1"/>
  <c r="F27" i="1"/>
  <c r="BJ26" i="1"/>
  <c r="BH26" i="1"/>
  <c r="BI26" i="1" s="1"/>
  <c r="BG26" i="1"/>
  <c r="BD26" i="1"/>
  <c r="BA26" i="1"/>
  <c r="AU26" i="1"/>
  <c r="AQ26" i="1"/>
  <c r="AP26" i="1"/>
  <c r="AN26" i="1"/>
  <c r="AM26" i="1"/>
  <c r="AF26" i="1"/>
  <c r="AB26" i="1"/>
  <c r="AA26" i="1"/>
  <c r="Y26" i="1"/>
  <c r="X26" i="1"/>
  <c r="N26" i="1"/>
  <c r="J26" i="1"/>
  <c r="I26" i="1"/>
  <c r="G26" i="1"/>
  <c r="F26" i="1"/>
  <c r="BJ19" i="1"/>
  <c r="BH19" i="1"/>
  <c r="BG19" i="1"/>
  <c r="BD19" i="1"/>
  <c r="BA19" i="1"/>
  <c r="AU19" i="1"/>
  <c r="AQ19" i="1"/>
  <c r="AP19" i="1"/>
  <c r="AN19" i="1"/>
  <c r="AM19" i="1"/>
  <c r="AF19" i="1"/>
  <c r="AB19" i="1"/>
  <c r="AA19" i="1"/>
  <c r="Y19" i="1"/>
  <c r="X19" i="1"/>
  <c r="N19" i="1"/>
  <c r="J19" i="1"/>
  <c r="I19" i="1"/>
  <c r="G19" i="1"/>
  <c r="F19" i="1"/>
  <c r="BJ18" i="1"/>
  <c r="BH18" i="1"/>
  <c r="BI18" i="1" s="1"/>
  <c r="BG18" i="1"/>
  <c r="BD18" i="1"/>
  <c r="BA18" i="1"/>
  <c r="AU18" i="1"/>
  <c r="AQ18" i="1"/>
  <c r="AP18" i="1"/>
  <c r="AN18" i="1"/>
  <c r="AM18" i="1"/>
  <c r="AF18" i="1"/>
  <c r="AB18" i="1"/>
  <c r="AA18" i="1"/>
  <c r="Y18" i="1"/>
  <c r="X18" i="1"/>
  <c r="N18" i="1"/>
  <c r="J18" i="1"/>
  <c r="I18" i="1"/>
  <c r="G18" i="1"/>
  <c r="F18" i="1"/>
  <c r="BJ12" i="1"/>
  <c r="BH12" i="1"/>
  <c r="BG12" i="1"/>
  <c r="BD12" i="1"/>
  <c r="BA12" i="1"/>
  <c r="AU12" i="1"/>
  <c r="AQ12" i="1"/>
  <c r="AP12" i="1"/>
  <c r="AN12" i="1"/>
  <c r="AM12" i="1"/>
  <c r="AF12" i="1"/>
  <c r="AB12" i="1"/>
  <c r="AA12" i="1"/>
  <c r="Y12" i="1"/>
  <c r="X12" i="1"/>
  <c r="N12" i="1"/>
  <c r="J12" i="1"/>
  <c r="I12" i="1"/>
  <c r="G12" i="1"/>
  <c r="F12" i="1"/>
  <c r="BJ11" i="1"/>
  <c r="BH11" i="1"/>
  <c r="BI11" i="1" s="1"/>
  <c r="BG11" i="1"/>
  <c r="BD11" i="1"/>
  <c r="BA11" i="1"/>
  <c r="AU11" i="1"/>
  <c r="AQ11" i="1"/>
  <c r="AP11" i="1"/>
  <c r="AN11" i="1"/>
  <c r="AM11" i="1"/>
  <c r="AF11" i="1"/>
  <c r="AB11" i="1"/>
  <c r="AA11" i="1"/>
  <c r="Y11" i="1"/>
  <c r="X11" i="1"/>
  <c r="N11" i="1"/>
  <c r="J11" i="1"/>
  <c r="I11" i="1"/>
  <c r="G11" i="1"/>
  <c r="F11" i="1"/>
  <c r="BJ25" i="1"/>
  <c r="BH25" i="1"/>
  <c r="BI25" i="1" s="1"/>
  <c r="BG25" i="1"/>
  <c r="BD25" i="1"/>
  <c r="BA25" i="1"/>
  <c r="AU25" i="1"/>
  <c r="AQ25" i="1"/>
  <c r="AP25" i="1"/>
  <c r="AN25" i="1"/>
  <c r="AM25" i="1"/>
  <c r="AF25" i="1"/>
  <c r="AB25" i="1"/>
  <c r="AA25" i="1"/>
  <c r="Y25" i="1"/>
  <c r="X25" i="1"/>
  <c r="N25" i="1"/>
  <c r="J25" i="1"/>
  <c r="I25" i="1"/>
  <c r="G25" i="1"/>
  <c r="F25" i="1"/>
  <c r="BJ9" i="1"/>
  <c r="BH9" i="1"/>
  <c r="BG9" i="1"/>
  <c r="BD9" i="1"/>
  <c r="BA9" i="1"/>
  <c r="AU9" i="1"/>
  <c r="AQ9" i="1"/>
  <c r="AP9" i="1"/>
  <c r="AN9" i="1"/>
  <c r="AM9" i="1"/>
  <c r="AF9" i="1"/>
  <c r="AB9" i="1"/>
  <c r="AA9" i="1"/>
  <c r="Y9" i="1"/>
  <c r="X9" i="1"/>
  <c r="N9" i="1"/>
  <c r="J9" i="1"/>
  <c r="I9" i="1"/>
  <c r="G9" i="1"/>
  <c r="F9" i="1"/>
  <c r="BJ10" i="1"/>
  <c r="BH10" i="1"/>
  <c r="BG10" i="1"/>
  <c r="BD10" i="1"/>
  <c r="BA10" i="1"/>
  <c r="AU10" i="1"/>
  <c r="AQ10" i="1"/>
  <c r="AP10" i="1"/>
  <c r="AN10" i="1"/>
  <c r="AM10" i="1"/>
  <c r="AF10" i="1"/>
  <c r="AB10" i="1"/>
  <c r="AA10" i="1"/>
  <c r="Y10" i="1"/>
  <c r="X10" i="1"/>
  <c r="N10" i="1"/>
  <c r="J10" i="1"/>
  <c r="I10" i="1"/>
  <c r="G10" i="1"/>
  <c r="BJ17" i="1"/>
  <c r="BH17" i="1"/>
  <c r="BI17" i="1" s="1"/>
  <c r="BG17" i="1"/>
  <c r="BD17" i="1"/>
  <c r="BA17" i="1"/>
  <c r="AU17" i="1"/>
  <c r="AQ17" i="1"/>
  <c r="AP17" i="1"/>
  <c r="AN17" i="1"/>
  <c r="AM17" i="1"/>
  <c r="AF17" i="1"/>
  <c r="AB17" i="1"/>
  <c r="AA17" i="1"/>
  <c r="Y17" i="1"/>
  <c r="X17" i="1"/>
  <c r="N17" i="1"/>
  <c r="J17" i="1"/>
  <c r="I17" i="1"/>
  <c r="G17" i="1"/>
  <c r="F17" i="1"/>
  <c r="BJ16" i="1"/>
  <c r="BH16" i="1"/>
  <c r="BI16" i="1" s="1"/>
  <c r="BG16" i="1"/>
  <c r="BD16" i="1"/>
  <c r="BA16" i="1"/>
  <c r="AU16" i="1"/>
  <c r="AQ16" i="1"/>
  <c r="AP16" i="1"/>
  <c r="AN16" i="1"/>
  <c r="AM16" i="1"/>
  <c r="AF16" i="1"/>
  <c r="AB16" i="1"/>
  <c r="AA16" i="1"/>
  <c r="Y16" i="1"/>
  <c r="X16" i="1"/>
  <c r="N16" i="1"/>
  <c r="J16" i="1"/>
  <c r="I16" i="1"/>
  <c r="G16" i="1"/>
  <c r="F16" i="1"/>
  <c r="BJ5" i="1"/>
  <c r="BH5" i="1"/>
  <c r="BG5" i="1"/>
  <c r="BD5" i="1"/>
  <c r="BA5" i="1"/>
  <c r="AU5" i="1"/>
  <c r="AQ5" i="1"/>
  <c r="AP5" i="1"/>
  <c r="AN5" i="1"/>
  <c r="AM5" i="1"/>
  <c r="AF5" i="1"/>
  <c r="AB5" i="1"/>
  <c r="AA5" i="1"/>
  <c r="Y5" i="1"/>
  <c r="X5" i="1"/>
  <c r="N5" i="1"/>
  <c r="J5" i="1"/>
  <c r="I5" i="1"/>
  <c r="G5" i="1"/>
  <c r="F5" i="1"/>
  <c r="BJ4" i="1"/>
  <c r="BH4" i="1"/>
  <c r="BI4" i="1" s="1"/>
  <c r="BG4" i="1"/>
  <c r="BD4" i="1"/>
  <c r="AU4" i="1"/>
  <c r="AQ4" i="1"/>
  <c r="AP4" i="1"/>
  <c r="AN4" i="1"/>
  <c r="AM4" i="1"/>
  <c r="AF4" i="1"/>
  <c r="AB4" i="1"/>
  <c r="AA4" i="1"/>
  <c r="Y4" i="1"/>
  <c r="X4" i="1"/>
  <c r="N4" i="1"/>
  <c r="J4" i="1"/>
  <c r="I4" i="1"/>
  <c r="G4" i="1"/>
  <c r="F4" i="1"/>
  <c r="BJ24" i="1"/>
  <c r="BH24" i="1"/>
  <c r="BG24" i="1"/>
  <c r="BD24" i="1"/>
  <c r="BA24" i="1"/>
  <c r="AU24" i="1"/>
  <c r="AQ24" i="1"/>
  <c r="AP24" i="1"/>
  <c r="AN24" i="1"/>
  <c r="AM24" i="1"/>
  <c r="AF24" i="1"/>
  <c r="AB24" i="1"/>
  <c r="AA24" i="1"/>
  <c r="Y24" i="1"/>
  <c r="X24" i="1"/>
  <c r="N24" i="1"/>
  <c r="J24" i="1"/>
  <c r="I24" i="1"/>
  <c r="G24" i="1"/>
  <c r="F24" i="1"/>
  <c r="BJ23" i="1"/>
  <c r="BH23" i="1"/>
  <c r="BI23" i="1" s="1"/>
  <c r="BG23" i="1"/>
  <c r="BD23" i="1"/>
  <c r="BA23" i="1"/>
  <c r="AU23" i="1"/>
  <c r="AQ23" i="1"/>
  <c r="AP23" i="1"/>
  <c r="AN23" i="1"/>
  <c r="AM23" i="1"/>
  <c r="AF23" i="1"/>
  <c r="AB23" i="1"/>
  <c r="AA23" i="1"/>
  <c r="Y23" i="1"/>
  <c r="X23" i="1"/>
  <c r="N23" i="1"/>
  <c r="J23" i="1"/>
  <c r="I23" i="1"/>
  <c r="G23" i="1"/>
  <c r="F23" i="1"/>
  <c r="BJ22" i="1"/>
  <c r="BH22" i="1"/>
  <c r="BG22" i="1"/>
  <c r="BD22" i="1"/>
  <c r="BA22" i="1"/>
  <c r="AU22" i="1"/>
  <c r="AQ22" i="1"/>
  <c r="AP22" i="1"/>
  <c r="AN22" i="1"/>
  <c r="AM22" i="1"/>
  <c r="AF22" i="1"/>
  <c r="AB22" i="1"/>
  <c r="AA22" i="1"/>
  <c r="Y22" i="1"/>
  <c r="X22" i="1"/>
  <c r="N21" i="1"/>
  <c r="J21" i="1"/>
  <c r="I21" i="1"/>
  <c r="G21" i="1"/>
  <c r="F21" i="1"/>
  <c r="BJ20" i="1"/>
  <c r="BH20" i="1"/>
  <c r="BI20" i="1" s="1"/>
  <c r="BG20" i="1"/>
  <c r="BD20" i="1"/>
  <c r="BA20" i="1"/>
  <c r="AU20" i="1"/>
  <c r="AQ20" i="1"/>
  <c r="AP20" i="1"/>
  <c r="AN20" i="1"/>
  <c r="AM20" i="1"/>
  <c r="AF20" i="1"/>
  <c r="AB20" i="1"/>
  <c r="AA20" i="1"/>
  <c r="Y20" i="1"/>
  <c r="X20" i="1"/>
  <c r="N20" i="1"/>
  <c r="J20" i="1"/>
  <c r="I20" i="1"/>
  <c r="G20" i="1"/>
  <c r="F20" i="1"/>
  <c r="BJ15" i="1"/>
  <c r="BH15" i="1"/>
  <c r="BI15" i="1" s="1"/>
  <c r="BG15" i="1"/>
  <c r="BD15" i="1"/>
  <c r="BA15" i="1"/>
  <c r="AU15" i="1"/>
  <c r="AQ15" i="1"/>
  <c r="AP15" i="1"/>
  <c r="AN15" i="1"/>
  <c r="AM15" i="1"/>
  <c r="AF15" i="1"/>
  <c r="AB15" i="1"/>
  <c r="AA15" i="1"/>
  <c r="Y15" i="1"/>
  <c r="X15" i="1"/>
  <c r="N15" i="1"/>
  <c r="J15" i="1"/>
  <c r="I15" i="1"/>
  <c r="G15" i="1"/>
  <c r="F15" i="1"/>
  <c r="AG12" i="1" l="1"/>
  <c r="BI9" i="1"/>
  <c r="BI30" i="1" s="1"/>
  <c r="O24" i="1"/>
  <c r="O18" i="1"/>
  <c r="BE12" i="1"/>
  <c r="AG27" i="1"/>
  <c r="AG14" i="1"/>
  <c r="AV13" i="1"/>
  <c r="BN28" i="1"/>
  <c r="AB30" i="1"/>
  <c r="I30" i="1"/>
  <c r="AM30" i="1"/>
  <c r="AU30" i="1"/>
  <c r="J30" i="1"/>
  <c r="AA30" i="1"/>
  <c r="AN30" i="1"/>
  <c r="BA30" i="1"/>
  <c r="BJ30" i="1"/>
  <c r="BE27" i="1"/>
  <c r="BL29" i="1"/>
  <c r="BM29" i="1" s="1"/>
  <c r="F30" i="1"/>
  <c r="BD30" i="1"/>
  <c r="G30" i="1"/>
  <c r="G32" i="1" s="1"/>
  <c r="X30" i="1"/>
  <c r="AF30" i="1"/>
  <c r="AQ30" i="1"/>
  <c r="BG30" i="1"/>
  <c r="N30" i="1"/>
  <c r="AP30" i="1"/>
  <c r="Y30" i="1"/>
  <c r="BH30" i="1"/>
  <c r="BN29" i="1"/>
  <c r="BB19" i="1"/>
  <c r="O26" i="1"/>
  <c r="AG19" i="1"/>
  <c r="BB14" i="1"/>
  <c r="AG20" i="1"/>
  <c r="AG22" i="1"/>
  <c r="AG23" i="1"/>
  <c r="BB16" i="1"/>
  <c r="O17" i="1"/>
  <c r="P17" i="1" s="1"/>
  <c r="BB10" i="1"/>
  <c r="O9" i="1"/>
  <c r="AX12" i="1"/>
  <c r="AV18" i="1"/>
  <c r="BE19" i="1"/>
  <c r="BC26" i="1"/>
  <c r="BB27" i="1"/>
  <c r="AX27" i="1"/>
  <c r="BE14" i="1"/>
  <c r="AG6" i="1"/>
  <c r="Q7" i="1"/>
  <c r="AG7" i="1"/>
  <c r="BC8" i="1"/>
  <c r="AG8" i="1"/>
  <c r="AV20" i="1"/>
  <c r="AV22" i="1"/>
  <c r="AV23" i="1"/>
  <c r="AG24" i="1"/>
  <c r="AG16" i="1"/>
  <c r="AH16" i="1" s="1"/>
  <c r="AG17" i="1"/>
  <c r="AH17" i="1" s="1"/>
  <c r="AG10" i="1"/>
  <c r="AG9" i="1"/>
  <c r="AX18" i="1"/>
  <c r="AV19" i="1"/>
  <c r="AG26" i="1"/>
  <c r="AH26" i="1" s="1"/>
  <c r="AV14" i="1"/>
  <c r="AV6" i="1"/>
  <c r="AV7" i="1"/>
  <c r="AV8" i="1"/>
  <c r="AV24" i="1"/>
  <c r="BE4" i="1"/>
  <c r="AI4" i="1"/>
  <c r="AV4" i="1"/>
  <c r="BE5" i="1"/>
  <c r="AI5" i="1"/>
  <c r="AV5" i="1"/>
  <c r="BE16" i="1"/>
  <c r="AV16" i="1"/>
  <c r="AW16" i="1" s="1"/>
  <c r="BE17" i="1"/>
  <c r="AV17" i="1"/>
  <c r="AW17" i="1" s="1"/>
  <c r="BB20" i="1"/>
  <c r="O21" i="1"/>
  <c r="BB23" i="1"/>
  <c r="BB24" i="1"/>
  <c r="BF4" i="1"/>
  <c r="AX4" i="1"/>
  <c r="BK4" i="1"/>
  <c r="BF5" i="1"/>
  <c r="AX5" i="1"/>
  <c r="BK5" i="1"/>
  <c r="AV27" i="1"/>
  <c r="BE20" i="1"/>
  <c r="BE22" i="1"/>
  <c r="BE23" i="1"/>
  <c r="BE24" i="1"/>
  <c r="BE6" i="1"/>
  <c r="AV12" i="1"/>
  <c r="BE25" i="1"/>
  <c r="AV25" i="1"/>
  <c r="AW25" i="1" s="1"/>
  <c r="BE11" i="1"/>
  <c r="AV11" i="1"/>
  <c r="AW11" i="1" s="1"/>
  <c r="AV26" i="1"/>
  <c r="AG13" i="1"/>
  <c r="AX14" i="1"/>
  <c r="AG18" i="1"/>
  <c r="BK26" i="1"/>
  <c r="BE13" i="1"/>
  <c r="AI24" i="1"/>
  <c r="AI16" i="1"/>
  <c r="AI17" i="1"/>
  <c r="BE10" i="1"/>
  <c r="AI10" i="1"/>
  <c r="AV10" i="1"/>
  <c r="BE9" i="1"/>
  <c r="AI9" i="1"/>
  <c r="AV9" i="1"/>
  <c r="AI25" i="1"/>
  <c r="AI11" i="1"/>
  <c r="AI12" i="1"/>
  <c r="AX24" i="1"/>
  <c r="BK24" i="1"/>
  <c r="AX16" i="1"/>
  <c r="BK16" i="1"/>
  <c r="AX17" i="1"/>
  <c r="BK17" i="1"/>
  <c r="AX10" i="1"/>
  <c r="BK10" i="1"/>
  <c r="AX9" i="1"/>
  <c r="BK9" i="1"/>
  <c r="AX25" i="1"/>
  <c r="BK25" i="1"/>
  <c r="AX11" i="1"/>
  <c r="BF27" i="1"/>
  <c r="AI13" i="1"/>
  <c r="BC14" i="1"/>
  <c r="Q20" i="1"/>
  <c r="BC22" i="1"/>
  <c r="Q23" i="1"/>
  <c r="BC24" i="1"/>
  <c r="BB25" i="1"/>
  <c r="O11" i="1"/>
  <c r="BF18" i="1"/>
  <c r="AI18" i="1"/>
  <c r="BC19" i="1"/>
  <c r="Q19" i="1"/>
  <c r="AX19" i="1"/>
  <c r="AI26" i="1"/>
  <c r="BB13" i="1"/>
  <c r="AX13" i="1"/>
  <c r="BB6" i="1"/>
  <c r="AX6" i="1"/>
  <c r="BK6" i="1"/>
  <c r="AX7" i="1"/>
  <c r="BK7" i="1"/>
  <c r="AX8" i="1"/>
  <c r="BK8" i="1"/>
  <c r="AG25" i="1"/>
  <c r="AH25" i="1" s="1"/>
  <c r="AG11" i="1"/>
  <c r="BB18" i="1"/>
  <c r="BB26" i="1"/>
  <c r="AX26" i="1"/>
  <c r="AI27" i="1"/>
  <c r="O13" i="1"/>
  <c r="BK13" i="1"/>
  <c r="BC6" i="1"/>
  <c r="O6" i="1"/>
  <c r="BB7" i="1"/>
  <c r="O8" i="1"/>
  <c r="BF16" i="1"/>
  <c r="BF17" i="1"/>
  <c r="BF10" i="1"/>
  <c r="BF9" i="1"/>
  <c r="BF25" i="1"/>
  <c r="BF11" i="1"/>
  <c r="BF12" i="1"/>
  <c r="BE18" i="1"/>
  <c r="BE26" i="1"/>
  <c r="BK27" i="1"/>
  <c r="BF13" i="1"/>
  <c r="Q14" i="1"/>
  <c r="BK14" i="1"/>
  <c r="BE7" i="1"/>
  <c r="BE8" i="1"/>
  <c r="BK12" i="1"/>
  <c r="BF20" i="1"/>
  <c r="AX20" i="1"/>
  <c r="BK20" i="1"/>
  <c r="BF22" i="1"/>
  <c r="AX22" i="1"/>
  <c r="BK22" i="1"/>
  <c r="BF23" i="1"/>
  <c r="AX23" i="1"/>
  <c r="BK23" i="1"/>
  <c r="BF24" i="1"/>
  <c r="Q4" i="1"/>
  <c r="AG4" i="1"/>
  <c r="BC5" i="1"/>
  <c r="AG5" i="1"/>
  <c r="Q16" i="1"/>
  <c r="BC17" i="1"/>
  <c r="Q10" i="1"/>
  <c r="BC9" i="1"/>
  <c r="Q25" i="1"/>
  <c r="BC11" i="1"/>
  <c r="BC12" i="1"/>
  <c r="Q12" i="1"/>
  <c r="BK18" i="1"/>
  <c r="BF19" i="1"/>
  <c r="BN19" i="1" s="1"/>
  <c r="AI19" i="1"/>
  <c r="BK19" i="1"/>
  <c r="BC27" i="1"/>
  <c r="Q27" i="1"/>
  <c r="BF14" i="1"/>
  <c r="AI14" i="1"/>
  <c r="BF7" i="1"/>
  <c r="BF8" i="1"/>
  <c r="AI20" i="1"/>
  <c r="AI22" i="1"/>
  <c r="AI23" i="1"/>
  <c r="BB4" i="1"/>
  <c r="O5" i="1"/>
  <c r="BC18" i="1"/>
  <c r="BF26" i="1"/>
  <c r="BC13" i="1"/>
  <c r="BF6" i="1"/>
  <c r="AI6" i="1"/>
  <c r="AI7" i="1"/>
  <c r="AI8" i="1"/>
  <c r="Q15" i="1"/>
  <c r="AG15" i="1"/>
  <c r="AH15" i="1" s="1"/>
  <c r="AX15" i="1"/>
  <c r="BB15" i="1"/>
  <c r="BF15" i="1"/>
  <c r="BK15" i="1"/>
  <c r="O20" i="1"/>
  <c r="BC20" i="1"/>
  <c r="Q22" i="1"/>
  <c r="BB22" i="1"/>
  <c r="O23" i="1"/>
  <c r="BC23" i="1"/>
  <c r="Q24" i="1"/>
  <c r="O4" i="1"/>
  <c r="BC4" i="1"/>
  <c r="Q5" i="1"/>
  <c r="BB5" i="1"/>
  <c r="O16" i="1"/>
  <c r="P16" i="1" s="1"/>
  <c r="BC16" i="1"/>
  <c r="Q17" i="1"/>
  <c r="BB17" i="1"/>
  <c r="O10" i="1"/>
  <c r="BC10" i="1"/>
  <c r="Q9" i="1"/>
  <c r="BB9" i="1"/>
  <c r="O25" i="1"/>
  <c r="P25" i="1" s="1"/>
  <c r="BC25" i="1"/>
  <c r="Q11" i="1"/>
  <c r="BB11" i="1"/>
  <c r="O15" i="1"/>
  <c r="P15" i="1" s="1"/>
  <c r="AI15" i="1"/>
  <c r="AV15" i="1"/>
  <c r="AW15" i="1" s="1"/>
  <c r="BC15" i="1"/>
  <c r="BE15" i="1"/>
  <c r="BK11" i="1"/>
  <c r="BB12" i="1"/>
  <c r="BL12" i="1" s="1"/>
  <c r="O12" i="1"/>
  <c r="Q18" i="1"/>
  <c r="O19" i="1"/>
  <c r="Q26" i="1"/>
  <c r="O27" i="1"/>
  <c r="Q13" i="1"/>
  <c r="O14" i="1"/>
  <c r="Q6" i="1"/>
  <c r="O7" i="1"/>
  <c r="BC7" i="1"/>
  <c r="Q8" i="1"/>
  <c r="BB8" i="1"/>
  <c r="P4" i="1" l="1"/>
  <c r="AH9" i="1"/>
  <c r="AW9" i="1"/>
  <c r="AH11" i="1"/>
  <c r="P6" i="1"/>
  <c r="AW26" i="1"/>
  <c r="AH6" i="1"/>
  <c r="P9" i="1"/>
  <c r="AH4" i="1"/>
  <c r="AW18" i="1"/>
  <c r="BN27" i="1"/>
  <c r="P13" i="1"/>
  <c r="AH13" i="1"/>
  <c r="AW6" i="1"/>
  <c r="AW20" i="1"/>
  <c r="BL27" i="1"/>
  <c r="AW13" i="1"/>
  <c r="P18" i="1"/>
  <c r="P11" i="1"/>
  <c r="AH18" i="1"/>
  <c r="AW4" i="1"/>
  <c r="P26" i="1"/>
  <c r="P23" i="1"/>
  <c r="P20" i="1"/>
  <c r="AW23" i="1"/>
  <c r="AH23" i="1"/>
  <c r="AH20" i="1"/>
  <c r="BN14" i="1"/>
  <c r="BN12" i="1"/>
  <c r="BN11" i="1"/>
  <c r="BN17" i="1"/>
  <c r="AX30" i="1"/>
  <c r="BC30" i="1"/>
  <c r="AV30" i="1"/>
  <c r="AG30" i="1"/>
  <c r="BB30" i="1"/>
  <c r="O30" i="1"/>
  <c r="Q30" i="1"/>
  <c r="BF30" i="1"/>
  <c r="BK30" i="1"/>
  <c r="BE30" i="1"/>
  <c r="AI30" i="1"/>
  <c r="BL10" i="1"/>
  <c r="BL24" i="1"/>
  <c r="BL25" i="1"/>
  <c r="BM25" i="1" s="1"/>
  <c r="BL23" i="1"/>
  <c r="BL9" i="1"/>
  <c r="BM9" i="1" s="1"/>
  <c r="BL17" i="1"/>
  <c r="BM17" i="1" s="1"/>
  <c r="BL5" i="1"/>
  <c r="BN6" i="1"/>
  <c r="BL6" i="1"/>
  <c r="BN26" i="1"/>
  <c r="BL4" i="1"/>
  <c r="BM4" i="1" s="1"/>
  <c r="BN5" i="1"/>
  <c r="BL20" i="1"/>
  <c r="BL16" i="1"/>
  <c r="BM16" i="1" s="1"/>
  <c r="BL14" i="1"/>
  <c r="BL19" i="1"/>
  <c r="BL11" i="1"/>
  <c r="BM11" i="1" s="1"/>
  <c r="BN4" i="1"/>
  <c r="BL22" i="1"/>
  <c r="BN8" i="1"/>
  <c r="BL8" i="1"/>
  <c r="BL13" i="1"/>
  <c r="BN13" i="1"/>
  <c r="BN22" i="1"/>
  <c r="BN10" i="1"/>
  <c r="BN20" i="1"/>
  <c r="BL26" i="1"/>
  <c r="BN25" i="1"/>
  <c r="BN16" i="1"/>
  <c r="BL7" i="1"/>
  <c r="BL18" i="1"/>
  <c r="BN18" i="1"/>
  <c r="BN9" i="1"/>
  <c r="BN24" i="1"/>
  <c r="BN23" i="1"/>
  <c r="BN7" i="1"/>
  <c r="BL15" i="1"/>
  <c r="BM15" i="1" s="1"/>
  <c r="BN15" i="1"/>
  <c r="BM6" i="1" l="1"/>
  <c r="BM18" i="1"/>
  <c r="BM26" i="1"/>
  <c r="AW30" i="1"/>
  <c r="BM13" i="1"/>
  <c r="BM20" i="1"/>
  <c r="AH30" i="1"/>
  <c r="BM23" i="1"/>
  <c r="P30" i="1"/>
  <c r="BN30" i="1"/>
  <c r="BL30" i="1"/>
  <c r="BM30" i="1" l="1"/>
</calcChain>
</file>

<file path=xl/comments1.xml><?xml version="1.0" encoding="utf-8"?>
<comments xmlns="http://schemas.openxmlformats.org/spreadsheetml/2006/main">
  <authors>
    <author>Anton</author>
  </authors>
  <commentList>
    <comment ref="T18" authorId="0">
      <text>
        <r>
          <rPr>
            <b/>
            <sz val="9"/>
            <color indexed="81"/>
            <rFont val="Tahoma"/>
            <charset val="1"/>
          </rPr>
          <t>Anton:</t>
        </r>
        <r>
          <rPr>
            <sz val="9"/>
            <color indexed="81"/>
            <rFont val="Tahoma"/>
            <charset val="1"/>
          </rPr>
          <t xml:space="preserve">
в ЦКТ Мухомор Стаут, продаем по справкам MD</t>
        </r>
      </text>
    </comment>
  </commentList>
</comments>
</file>

<file path=xl/sharedStrings.xml><?xml version="1.0" encoding="utf-8"?>
<sst xmlns="http://schemas.openxmlformats.org/spreadsheetml/2006/main" count="134" uniqueCount="43">
  <si>
    <t>План</t>
  </si>
  <si>
    <t>ИТОГО</t>
  </si>
  <si>
    <t>ВСЕГО</t>
  </si>
  <si>
    <t>КС</t>
  </si>
  <si>
    <t>Цена</t>
  </si>
  <si>
    <t>Хорека</t>
  </si>
  <si>
    <t>ОПТ</t>
  </si>
  <si>
    <t>РОЗНИЦА (АШАН)</t>
  </si>
  <si>
    <t>Номенклатура</t>
  </si>
  <si>
    <t>шт</t>
  </si>
  <si>
    <t>лт</t>
  </si>
  <si>
    <t>руб</t>
  </si>
  <si>
    <t>NEW</t>
  </si>
  <si>
    <t>ГОЗЭ</t>
  </si>
  <si>
    <t>Дюбель</t>
  </si>
  <si>
    <t>Легкий красный эль</t>
  </si>
  <si>
    <t>Сделано</t>
  </si>
  <si>
    <t>Хайдаут</t>
  </si>
  <si>
    <t>0,5 л</t>
  </si>
  <si>
    <t>30,0 л</t>
  </si>
  <si>
    <t>20,0 л</t>
  </si>
  <si>
    <t>0,44 л</t>
  </si>
  <si>
    <t>Пиво "АМЕРИКАН ИЛЛЮЖН"</t>
  </si>
  <si>
    <t>Пиво "УАЙТ ИЛЛЮЖН"</t>
  </si>
  <si>
    <t>Пиво "КОЛХОЗНЫЙ ЛАГЕР"</t>
  </si>
  <si>
    <t>Пиво "БЭК ТУ БЛЭК"</t>
  </si>
  <si>
    <t>Пиво "САММЕР ВАЙБЗ"</t>
  </si>
  <si>
    <t>Пивной напиток " МОНИН ШЕДОУС"</t>
  </si>
  <si>
    <t>Пиво "БОТТЛ ФО ЗЕ САН"</t>
  </si>
  <si>
    <t>Пиво "ДАРК ХОРС"</t>
  </si>
  <si>
    <t>Пивной напиток "МИЛКИ ДРИМС"</t>
  </si>
  <si>
    <t>Пивной напиток "СПАЙСИМЭН"</t>
  </si>
  <si>
    <t>Пивной напиток "ФОРГЕТ-МИ-НОТ"</t>
  </si>
  <si>
    <t>Пиво "СКРЭЧИ МОНСТЭ"</t>
  </si>
  <si>
    <t>Пиво "БРО ТОК"</t>
  </si>
  <si>
    <t>Пиво "МУХОМОР ЛАГЕР"</t>
  </si>
  <si>
    <t>Пиво "МУХОМОР ХЕФЕВАЙЦЕН"</t>
  </si>
  <si>
    <t>№ п/п</t>
  </si>
  <si>
    <t>л</t>
  </si>
  <si>
    <t>Готовность</t>
  </si>
  <si>
    <t>дата</t>
  </si>
  <si>
    <t>факт СГП+ЦКТ, л</t>
  </si>
  <si>
    <t>факт СГП, 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</si>
</sst>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_₽"/>
    <numFmt numFmtId="165" formatCode="d/m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name val="Arial"/>
      <family val="2"/>
    </font>
    <font>
      <b/>
      <sz val="9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8"/>
      <color rgb="FFFF0000"/>
      <name val="Arial"/>
      <family val="2"/>
    </font>
    <font>
      <b/>
      <sz val="8"/>
      <color rgb="FF00B05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6">
    <xf numFmtId="0" fontId="0" fillId="0" borderId="0" xfId="0"/>
    <xf numFmtId="0" fontId="1" fillId="0" borderId="0" xfId="0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17" fontId="2" fillId="2" borderId="2" xfId="0" applyNumberFormat="1" applyFont="1" applyFill="1" applyBorder="1" applyAlignment="1">
      <alignment horizontal="center" vertical="center" wrapText="1"/>
    </xf>
    <xf numFmtId="17" fontId="2" fillId="3" borderId="2" xfId="0" applyNumberFormat="1" applyFont="1" applyFill="1" applyBorder="1" applyAlignment="1">
      <alignment horizontal="center" vertical="center" wrapText="1"/>
    </xf>
    <xf numFmtId="17" fontId="2" fillId="4" borderId="2" xfId="0" applyNumberFormat="1" applyFont="1" applyFill="1" applyBorder="1" applyAlignment="1">
      <alignment horizontal="center" vertical="center" wrapText="1"/>
    </xf>
    <xf numFmtId="164" fontId="2" fillId="0" borderId="7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2" fillId="0" borderId="13" xfId="0" applyNumberFormat="1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0" fontId="2" fillId="2" borderId="13" xfId="0" applyNumberFormat="1" applyFont="1" applyFill="1" applyBorder="1" applyAlignment="1">
      <alignment horizontal="center" vertical="center" wrapText="1"/>
    </xf>
    <xf numFmtId="0" fontId="2" fillId="2" borderId="16" xfId="0" applyNumberFormat="1" applyFont="1" applyFill="1" applyBorder="1" applyAlignment="1">
      <alignment horizontal="center" vertical="center" wrapText="1"/>
    </xf>
    <xf numFmtId="0" fontId="2" fillId="3" borderId="15" xfId="0" applyNumberFormat="1" applyFont="1" applyFill="1" applyBorder="1" applyAlignment="1">
      <alignment horizontal="center" vertical="center" wrapText="1"/>
    </xf>
    <xf numFmtId="0" fontId="2" fillId="3" borderId="13" xfId="0" applyNumberFormat="1" applyFont="1" applyFill="1" applyBorder="1" applyAlignment="1">
      <alignment horizontal="center" vertical="center" wrapText="1"/>
    </xf>
    <xf numFmtId="0" fontId="2" fillId="3" borderId="16" xfId="0" applyNumberFormat="1" applyFont="1" applyFill="1" applyBorder="1" applyAlignment="1">
      <alignment horizontal="center" vertical="center" wrapText="1"/>
    </xf>
    <xf numFmtId="0" fontId="2" fillId="4" borderId="15" xfId="0" applyNumberFormat="1" applyFont="1" applyFill="1" applyBorder="1" applyAlignment="1">
      <alignment horizontal="center" vertical="center" wrapText="1"/>
    </xf>
    <xf numFmtId="0" fontId="2" fillId="4" borderId="13" xfId="0" applyNumberFormat="1" applyFont="1" applyFill="1" applyBorder="1" applyAlignment="1">
      <alignment horizontal="center" vertical="center" wrapText="1"/>
    </xf>
    <xf numFmtId="0" fontId="2" fillId="4" borderId="16" xfId="0" applyNumberFormat="1" applyFont="1" applyFill="1" applyBorder="1" applyAlignment="1">
      <alignment horizontal="center" vertical="center" wrapText="1"/>
    </xf>
    <xf numFmtId="0" fontId="2" fillId="5" borderId="15" xfId="0" applyNumberFormat="1" applyFont="1" applyFill="1" applyBorder="1" applyAlignment="1">
      <alignment horizontal="center" vertical="center" wrapText="1"/>
    </xf>
    <xf numFmtId="0" fontId="2" fillId="5" borderId="13" xfId="0" applyNumberFormat="1" applyFont="1" applyFill="1" applyBorder="1" applyAlignment="1">
      <alignment horizontal="center" vertical="center" wrapText="1"/>
    </xf>
    <xf numFmtId="0" fontId="2" fillId="5" borderId="16" xfId="0" applyNumberFormat="1" applyFont="1" applyFill="1" applyBorder="1" applyAlignment="1">
      <alignment horizontal="center" vertic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0" fontId="2" fillId="0" borderId="16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left" vertical="center" wrapText="1"/>
    </xf>
    <xf numFmtId="164" fontId="2" fillId="0" borderId="17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 wrapText="1"/>
    </xf>
    <xf numFmtId="3" fontId="2" fillId="3" borderId="8" xfId="0" applyNumberFormat="1" applyFont="1" applyFill="1" applyBorder="1" applyAlignment="1">
      <alignment horizontal="center" vertical="center" wrapText="1"/>
    </xf>
    <xf numFmtId="3" fontId="2" fillId="3" borderId="9" xfId="0" applyNumberFormat="1" applyFont="1" applyFill="1" applyBorder="1" applyAlignment="1">
      <alignment horizontal="center" vertical="center" wrapText="1"/>
    </xf>
    <xf numFmtId="3" fontId="2" fillId="3" borderId="10" xfId="0" applyNumberFormat="1" applyFont="1" applyFill="1" applyBorder="1" applyAlignment="1">
      <alignment horizontal="center" vertical="center" wrapText="1"/>
    </xf>
    <xf numFmtId="3" fontId="2" fillId="4" borderId="8" xfId="0" applyNumberFormat="1" applyFont="1" applyFill="1" applyBorder="1" applyAlignment="1">
      <alignment horizontal="center" vertical="center" wrapText="1"/>
    </xf>
    <xf numFmtId="3" fontId="2" fillId="4" borderId="9" xfId="0" applyNumberFormat="1" applyFont="1" applyFill="1" applyBorder="1" applyAlignment="1">
      <alignment horizontal="center" vertical="center" wrapText="1"/>
    </xf>
    <xf numFmtId="3" fontId="2" fillId="4" borderId="10" xfId="0" applyNumberFormat="1" applyFont="1" applyFill="1" applyBorder="1" applyAlignment="1">
      <alignment horizontal="center" vertical="center" wrapText="1"/>
    </xf>
    <xf numFmtId="3" fontId="2" fillId="5" borderId="8" xfId="0" applyNumberFormat="1" applyFont="1" applyFill="1" applyBorder="1" applyAlignment="1">
      <alignment horizontal="center" vertical="center" wrapText="1"/>
    </xf>
    <xf numFmtId="3" fontId="2" fillId="5" borderId="9" xfId="0" applyNumberFormat="1" applyFont="1" applyFill="1" applyBorder="1" applyAlignment="1">
      <alignment horizontal="center" vertical="center" wrapText="1"/>
    </xf>
    <xf numFmtId="3" fontId="2" fillId="5" borderId="10" xfId="0" applyNumberFormat="1" applyFont="1" applyFill="1" applyBorder="1" applyAlignment="1">
      <alignment horizontal="center" vertical="center" wrapText="1"/>
    </xf>
    <xf numFmtId="3" fontId="2" fillId="0" borderId="8" xfId="0" applyNumberFormat="1" applyFont="1" applyFill="1" applyBorder="1" applyAlignment="1">
      <alignment horizontal="center" vertical="center" wrapText="1"/>
    </xf>
    <xf numFmtId="3" fontId="2" fillId="0" borderId="9" xfId="0" applyNumberFormat="1" applyFont="1" applyFill="1" applyBorder="1" applyAlignment="1">
      <alignment horizontal="center" vertical="center" wrapText="1"/>
    </xf>
    <xf numFmtId="3" fontId="2" fillId="0" borderId="10" xfId="0" applyNumberFormat="1" applyFont="1" applyFill="1" applyBorder="1" applyAlignment="1">
      <alignment horizontal="center" vertical="center" wrapText="1"/>
    </xf>
    <xf numFmtId="164" fontId="2" fillId="0" borderId="19" xfId="0" applyNumberFormat="1" applyFont="1" applyFill="1" applyBorder="1" applyAlignment="1">
      <alignment horizontal="center" vertical="center" wrapText="1"/>
    </xf>
    <xf numFmtId="3" fontId="2" fillId="2" borderId="18" xfId="0" applyNumberFormat="1" applyFont="1" applyFill="1" applyBorder="1" applyAlignment="1">
      <alignment horizontal="center" vertical="center" wrapText="1"/>
    </xf>
    <xf numFmtId="3" fontId="2" fillId="2" borderId="20" xfId="0" applyNumberFormat="1" applyFont="1" applyFill="1" applyBorder="1" applyAlignment="1">
      <alignment horizontal="center" vertical="center" wrapText="1"/>
    </xf>
    <xf numFmtId="3" fontId="2" fillId="2" borderId="21" xfId="0" applyNumberFormat="1" applyFont="1" applyFill="1" applyBorder="1" applyAlignment="1">
      <alignment horizontal="center" vertical="center" wrapText="1"/>
    </xf>
    <xf numFmtId="3" fontId="2" fillId="3" borderId="18" xfId="0" applyNumberFormat="1" applyFont="1" applyFill="1" applyBorder="1" applyAlignment="1">
      <alignment horizontal="center" vertical="center" wrapText="1"/>
    </xf>
    <xf numFmtId="3" fontId="2" fillId="3" borderId="20" xfId="0" applyNumberFormat="1" applyFont="1" applyFill="1" applyBorder="1" applyAlignment="1">
      <alignment horizontal="center" vertical="center" wrapText="1"/>
    </xf>
    <xf numFmtId="3" fontId="2" fillId="3" borderId="21" xfId="0" applyNumberFormat="1" applyFont="1" applyFill="1" applyBorder="1" applyAlignment="1">
      <alignment horizontal="center" vertical="center" wrapText="1"/>
    </xf>
    <xf numFmtId="3" fontId="2" fillId="4" borderId="18" xfId="0" applyNumberFormat="1" applyFont="1" applyFill="1" applyBorder="1" applyAlignment="1">
      <alignment horizontal="center" vertical="center" wrapText="1"/>
    </xf>
    <xf numFmtId="3" fontId="2" fillId="4" borderId="20" xfId="0" applyNumberFormat="1" applyFont="1" applyFill="1" applyBorder="1" applyAlignment="1">
      <alignment horizontal="center" vertical="center" wrapText="1"/>
    </xf>
    <xf numFmtId="3" fontId="2" fillId="4" borderId="21" xfId="0" applyNumberFormat="1" applyFont="1" applyFill="1" applyBorder="1" applyAlignment="1">
      <alignment horizontal="center" vertical="center" wrapText="1"/>
    </xf>
    <xf numFmtId="3" fontId="2" fillId="5" borderId="18" xfId="0" applyNumberFormat="1" applyFont="1" applyFill="1" applyBorder="1" applyAlignment="1">
      <alignment horizontal="center" vertical="center" wrapText="1"/>
    </xf>
    <xf numFmtId="3" fontId="2" fillId="5" borderId="20" xfId="0" applyNumberFormat="1" applyFont="1" applyFill="1" applyBorder="1" applyAlignment="1">
      <alignment horizontal="center" vertical="center" wrapText="1"/>
    </xf>
    <xf numFmtId="3" fontId="2" fillId="5" borderId="21" xfId="0" applyNumberFormat="1" applyFont="1" applyFill="1" applyBorder="1" applyAlignment="1">
      <alignment horizontal="center" vertical="center" wrapText="1"/>
    </xf>
    <xf numFmtId="3" fontId="2" fillId="0" borderId="18" xfId="0" applyNumberFormat="1" applyFont="1" applyFill="1" applyBorder="1" applyAlignment="1">
      <alignment horizontal="center" vertical="center" wrapText="1"/>
    </xf>
    <xf numFmtId="3" fontId="2" fillId="0" borderId="20" xfId="0" applyNumberFormat="1" applyFont="1" applyFill="1" applyBorder="1" applyAlignment="1">
      <alignment horizontal="center" vertical="center" wrapText="1"/>
    </xf>
    <xf numFmtId="3" fontId="2" fillId="0" borderId="21" xfId="0" applyNumberFormat="1" applyFont="1" applyFill="1" applyBorder="1" applyAlignment="1">
      <alignment horizontal="center" vertical="center" wrapText="1"/>
    </xf>
    <xf numFmtId="0" fontId="2" fillId="0" borderId="22" xfId="0" applyNumberFormat="1" applyFont="1" applyFill="1" applyBorder="1" applyAlignment="1">
      <alignment horizontal="left" vertical="center" wrapText="1"/>
    </xf>
    <xf numFmtId="164" fontId="2" fillId="0" borderId="23" xfId="0" applyNumberFormat="1" applyFont="1" applyFill="1" applyBorder="1" applyAlignment="1">
      <alignment horizontal="center" vertical="center" wrapText="1"/>
    </xf>
    <xf numFmtId="3" fontId="2" fillId="2" borderId="22" xfId="0" applyNumberFormat="1" applyFont="1" applyFill="1" applyBorder="1" applyAlignment="1">
      <alignment horizontal="center" vertical="center" wrapText="1"/>
    </xf>
    <xf numFmtId="3" fontId="2" fillId="2" borderId="24" xfId="0" applyNumberFormat="1" applyFont="1" applyFill="1" applyBorder="1" applyAlignment="1">
      <alignment horizontal="center" vertical="center" wrapText="1"/>
    </xf>
    <xf numFmtId="3" fontId="2" fillId="2" borderId="25" xfId="0" applyNumberFormat="1" applyFont="1" applyFill="1" applyBorder="1" applyAlignment="1">
      <alignment horizontal="center" vertical="center" wrapText="1"/>
    </xf>
    <xf numFmtId="3" fontId="2" fillId="3" borderId="22" xfId="0" applyNumberFormat="1" applyFont="1" applyFill="1" applyBorder="1" applyAlignment="1">
      <alignment horizontal="center" vertical="center" wrapText="1"/>
    </xf>
    <xf numFmtId="3" fontId="2" fillId="3" borderId="24" xfId="0" applyNumberFormat="1" applyFont="1" applyFill="1" applyBorder="1" applyAlignment="1">
      <alignment horizontal="center" vertical="center" wrapText="1"/>
    </xf>
    <xf numFmtId="3" fontId="2" fillId="3" borderId="25" xfId="0" applyNumberFormat="1" applyFont="1" applyFill="1" applyBorder="1" applyAlignment="1">
      <alignment horizontal="center" vertical="center" wrapText="1"/>
    </xf>
    <xf numFmtId="3" fontId="2" fillId="4" borderId="22" xfId="0" applyNumberFormat="1" applyFont="1" applyFill="1" applyBorder="1" applyAlignment="1">
      <alignment horizontal="center" vertical="center" wrapText="1"/>
    </xf>
    <xf numFmtId="3" fontId="2" fillId="4" borderId="24" xfId="0" applyNumberFormat="1" applyFont="1" applyFill="1" applyBorder="1" applyAlignment="1">
      <alignment horizontal="center" vertical="center" wrapText="1"/>
    </xf>
    <xf numFmtId="3" fontId="2" fillId="4" borderId="25" xfId="0" applyNumberFormat="1" applyFont="1" applyFill="1" applyBorder="1" applyAlignment="1">
      <alignment horizontal="center" vertical="center" wrapText="1"/>
    </xf>
    <xf numFmtId="3" fontId="2" fillId="5" borderId="22" xfId="0" applyNumberFormat="1" applyFont="1" applyFill="1" applyBorder="1" applyAlignment="1">
      <alignment horizontal="center" vertical="center" wrapText="1"/>
    </xf>
    <xf numFmtId="3" fontId="2" fillId="5" borderId="24" xfId="0" applyNumberFormat="1" applyFont="1" applyFill="1" applyBorder="1" applyAlignment="1">
      <alignment horizontal="center" vertical="center" wrapText="1"/>
    </xf>
    <xf numFmtId="3" fontId="2" fillId="5" borderId="25" xfId="0" applyNumberFormat="1" applyFont="1" applyFill="1" applyBorder="1" applyAlignment="1">
      <alignment horizontal="center" vertical="center" wrapText="1"/>
    </xf>
    <xf numFmtId="3" fontId="2" fillId="0" borderId="22" xfId="0" applyNumberFormat="1" applyFont="1" applyFill="1" applyBorder="1" applyAlignment="1">
      <alignment horizontal="center" vertical="center" wrapText="1"/>
    </xf>
    <xf numFmtId="3" fontId="2" fillId="0" borderId="24" xfId="0" applyNumberFormat="1" applyFont="1" applyFill="1" applyBorder="1" applyAlignment="1">
      <alignment horizontal="center" vertical="center" wrapText="1"/>
    </xf>
    <xf numFmtId="3" fontId="2" fillId="0" borderId="25" xfId="0" applyNumberFormat="1" applyFont="1" applyFill="1" applyBorder="1" applyAlignment="1">
      <alignment horizontal="center" vertical="center" wrapText="1"/>
    </xf>
    <xf numFmtId="3" fontId="2" fillId="2" borderId="26" xfId="0" applyNumberFormat="1" applyFont="1" applyFill="1" applyBorder="1" applyAlignment="1">
      <alignment horizontal="center" vertical="center" wrapText="1"/>
    </xf>
    <xf numFmtId="3" fontId="2" fillId="2" borderId="6" xfId="0" applyNumberFormat="1" applyFont="1" applyFill="1" applyBorder="1" applyAlignment="1">
      <alignment horizontal="center" vertical="center" wrapText="1"/>
    </xf>
    <xf numFmtId="3" fontId="2" fillId="2" borderId="27" xfId="0" applyNumberFormat="1" applyFont="1" applyFill="1" applyBorder="1" applyAlignment="1">
      <alignment horizontal="center" vertical="center" wrapText="1"/>
    </xf>
    <xf numFmtId="3" fontId="2" fillId="3" borderId="26" xfId="0" applyNumberFormat="1" applyFont="1" applyFill="1" applyBorder="1" applyAlignment="1">
      <alignment horizontal="center" vertical="center" wrapText="1"/>
    </xf>
    <xf numFmtId="3" fontId="2" fillId="3" borderId="6" xfId="0" applyNumberFormat="1" applyFont="1" applyFill="1" applyBorder="1" applyAlignment="1">
      <alignment horizontal="center" vertical="center" wrapText="1"/>
    </xf>
    <xf numFmtId="3" fontId="2" fillId="3" borderId="27" xfId="0" applyNumberFormat="1" applyFont="1" applyFill="1" applyBorder="1" applyAlignment="1">
      <alignment horizontal="center" vertical="center" wrapText="1"/>
    </xf>
    <xf numFmtId="3" fontId="2" fillId="4" borderId="26" xfId="0" applyNumberFormat="1" applyFont="1" applyFill="1" applyBorder="1" applyAlignment="1">
      <alignment horizontal="center" vertical="center" wrapText="1"/>
    </xf>
    <xf numFmtId="3" fontId="2" fillId="4" borderId="6" xfId="0" applyNumberFormat="1" applyFont="1" applyFill="1" applyBorder="1" applyAlignment="1">
      <alignment horizontal="center" vertical="center" wrapText="1"/>
    </xf>
    <xf numFmtId="3" fontId="2" fillId="4" borderId="27" xfId="0" applyNumberFormat="1" applyFont="1" applyFill="1" applyBorder="1" applyAlignment="1">
      <alignment horizontal="center" vertical="center" wrapText="1"/>
    </xf>
    <xf numFmtId="3" fontId="2" fillId="5" borderId="26" xfId="0" applyNumberFormat="1" applyFont="1" applyFill="1" applyBorder="1" applyAlignment="1">
      <alignment horizontal="center" vertical="center" wrapText="1"/>
    </xf>
    <xf numFmtId="3" fontId="2" fillId="5" borderId="6" xfId="0" applyNumberFormat="1" applyFont="1" applyFill="1" applyBorder="1" applyAlignment="1">
      <alignment horizontal="center" vertical="center" wrapText="1"/>
    </xf>
    <xf numFmtId="3" fontId="2" fillId="5" borderId="27" xfId="0" applyNumberFormat="1" applyFont="1" applyFill="1" applyBorder="1" applyAlignment="1">
      <alignment horizontal="center" vertical="center" wrapText="1"/>
    </xf>
    <xf numFmtId="3" fontId="2" fillId="0" borderId="26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center" wrapText="1"/>
    </xf>
    <xf numFmtId="3" fontId="2" fillId="0" borderId="27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164" fontId="3" fillId="0" borderId="29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14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2" fillId="0" borderId="40" xfId="0" applyNumberFormat="1" applyFont="1" applyFill="1" applyBorder="1" applyAlignment="1">
      <alignment horizontal="center" vertical="center" wrapText="1"/>
    </xf>
    <xf numFmtId="0" fontId="2" fillId="0" borderId="41" xfId="0" applyNumberFormat="1" applyFont="1" applyFill="1" applyBorder="1" applyAlignment="1">
      <alignment horizontal="center" vertical="center" wrapText="1"/>
    </xf>
    <xf numFmtId="0" fontId="2" fillId="0" borderId="4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64" fontId="2" fillId="0" borderId="44" xfId="0" applyNumberFormat="1" applyFont="1" applyFill="1" applyBorder="1" applyAlignment="1">
      <alignment horizontal="center" vertical="center" wrapText="1"/>
    </xf>
    <xf numFmtId="3" fontId="2" fillId="2" borderId="43" xfId="0" applyNumberFormat="1" applyFont="1" applyFill="1" applyBorder="1" applyAlignment="1">
      <alignment horizontal="center" vertical="center" wrapText="1"/>
    </xf>
    <xf numFmtId="3" fontId="2" fillId="2" borderId="45" xfId="0" applyNumberFormat="1" applyFont="1" applyFill="1" applyBorder="1" applyAlignment="1">
      <alignment horizontal="center" vertical="center" wrapText="1"/>
    </xf>
    <xf numFmtId="3" fontId="2" fillId="2" borderId="46" xfId="0" applyNumberFormat="1" applyFont="1" applyFill="1" applyBorder="1" applyAlignment="1">
      <alignment horizontal="center" vertical="center" wrapText="1"/>
    </xf>
    <xf numFmtId="3" fontId="2" fillId="3" borderId="43" xfId="0" applyNumberFormat="1" applyFont="1" applyFill="1" applyBorder="1" applyAlignment="1">
      <alignment horizontal="center" vertical="center" wrapText="1"/>
    </xf>
    <xf numFmtId="3" fontId="2" fillId="3" borderId="45" xfId="0" applyNumberFormat="1" applyFont="1" applyFill="1" applyBorder="1" applyAlignment="1">
      <alignment horizontal="center" vertical="center" wrapText="1"/>
    </xf>
    <xf numFmtId="3" fontId="2" fillId="3" borderId="46" xfId="0" applyNumberFormat="1" applyFont="1" applyFill="1" applyBorder="1" applyAlignment="1">
      <alignment horizontal="center" vertical="center" wrapText="1"/>
    </xf>
    <xf numFmtId="3" fontId="2" fillId="4" borderId="43" xfId="0" applyNumberFormat="1" applyFont="1" applyFill="1" applyBorder="1" applyAlignment="1">
      <alignment horizontal="center" vertical="center" wrapText="1"/>
    </xf>
    <xf numFmtId="3" fontId="2" fillId="4" borderId="45" xfId="0" applyNumberFormat="1" applyFont="1" applyFill="1" applyBorder="1" applyAlignment="1">
      <alignment horizontal="center" vertical="center" wrapText="1"/>
    </xf>
    <xf numFmtId="3" fontId="2" fillId="4" borderId="46" xfId="0" applyNumberFormat="1" applyFont="1" applyFill="1" applyBorder="1" applyAlignment="1">
      <alignment horizontal="center" vertical="center" wrapText="1"/>
    </xf>
    <xf numFmtId="3" fontId="2" fillId="5" borderId="43" xfId="0" applyNumberFormat="1" applyFont="1" applyFill="1" applyBorder="1" applyAlignment="1">
      <alignment horizontal="center" vertical="center" wrapText="1"/>
    </xf>
    <xf numFmtId="3" fontId="2" fillId="5" borderId="45" xfId="0" applyNumberFormat="1" applyFont="1" applyFill="1" applyBorder="1" applyAlignment="1">
      <alignment horizontal="center" vertical="center" wrapText="1"/>
    </xf>
    <xf numFmtId="3" fontId="2" fillId="5" borderId="46" xfId="0" applyNumberFormat="1" applyFont="1" applyFill="1" applyBorder="1" applyAlignment="1">
      <alignment horizontal="center" vertical="center" wrapText="1"/>
    </xf>
    <xf numFmtId="3" fontId="2" fillId="0" borderId="43" xfId="0" applyNumberFormat="1" applyFont="1" applyFill="1" applyBorder="1" applyAlignment="1">
      <alignment horizontal="center" vertical="center" wrapText="1"/>
    </xf>
    <xf numFmtId="3" fontId="2" fillId="0" borderId="45" xfId="0" applyNumberFormat="1" applyFont="1" applyFill="1" applyBorder="1" applyAlignment="1">
      <alignment horizontal="center" vertical="center" wrapText="1"/>
    </xf>
    <xf numFmtId="3" fontId="2" fillId="0" borderId="46" xfId="0" applyNumberFormat="1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/>
    </xf>
    <xf numFmtId="0" fontId="1" fillId="6" borderId="39" xfId="0" applyFont="1" applyFill="1" applyBorder="1" applyAlignment="1">
      <alignment horizontal="center" vertical="center"/>
    </xf>
    <xf numFmtId="0" fontId="1" fillId="7" borderId="39" xfId="0" applyFont="1" applyFill="1" applyBorder="1" applyAlignment="1">
      <alignment horizontal="center" vertical="center"/>
    </xf>
    <xf numFmtId="0" fontId="1" fillId="8" borderId="39" xfId="0" applyFont="1" applyFill="1" applyBorder="1" applyAlignment="1">
      <alignment horizontal="center" vertical="center"/>
    </xf>
    <xf numFmtId="0" fontId="2" fillId="2" borderId="51" xfId="0" applyNumberFormat="1" applyFont="1" applyFill="1" applyBorder="1" applyAlignment="1">
      <alignment horizontal="center" vertical="center" wrapText="1"/>
    </xf>
    <xf numFmtId="3" fontId="2" fillId="2" borderId="41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/>
    </xf>
    <xf numFmtId="0" fontId="2" fillId="2" borderId="14" xfId="0" applyNumberFormat="1" applyFont="1" applyFill="1" applyBorder="1" applyAlignment="1">
      <alignment horizontal="center" vertical="center" wrapText="1"/>
    </xf>
    <xf numFmtId="3" fontId="3" fillId="0" borderId="17" xfId="0" applyNumberFormat="1" applyFont="1" applyFill="1" applyBorder="1" applyAlignment="1">
      <alignment horizontal="center" vertical="center"/>
    </xf>
    <xf numFmtId="0" fontId="2" fillId="3" borderId="14" xfId="0" applyNumberFormat="1" applyFont="1" applyFill="1" applyBorder="1" applyAlignment="1">
      <alignment horizontal="center" vertical="center" wrapText="1"/>
    </xf>
    <xf numFmtId="3" fontId="2" fillId="3" borderId="23" xfId="0" applyNumberFormat="1" applyFont="1" applyFill="1" applyBorder="1" applyAlignment="1">
      <alignment horizontal="center" vertical="center" wrapText="1"/>
    </xf>
    <xf numFmtId="3" fontId="2" fillId="3" borderId="17" xfId="0" applyNumberFormat="1" applyFont="1" applyFill="1" applyBorder="1" applyAlignment="1">
      <alignment horizontal="center" vertical="center" wrapText="1"/>
    </xf>
    <xf numFmtId="0" fontId="2" fillId="4" borderId="14" xfId="0" applyNumberFormat="1" applyFont="1" applyFill="1" applyBorder="1" applyAlignment="1">
      <alignment horizontal="center" vertical="center" wrapText="1"/>
    </xf>
    <xf numFmtId="3" fontId="2" fillId="4" borderId="23" xfId="0" applyNumberFormat="1" applyFont="1" applyFill="1" applyBorder="1" applyAlignment="1">
      <alignment horizontal="center" vertical="center" wrapText="1"/>
    </xf>
    <xf numFmtId="3" fontId="2" fillId="4" borderId="17" xfId="0" applyNumberFormat="1" applyFont="1" applyFill="1" applyBorder="1" applyAlignment="1">
      <alignment horizontal="center" vertical="center" wrapText="1"/>
    </xf>
    <xf numFmtId="0" fontId="2" fillId="5" borderId="14" xfId="0" applyNumberFormat="1" applyFont="1" applyFill="1" applyBorder="1" applyAlignment="1">
      <alignment horizontal="center" vertical="center" wrapText="1"/>
    </xf>
    <xf numFmtId="3" fontId="2" fillId="5" borderId="23" xfId="0" applyNumberFormat="1" applyFont="1" applyFill="1" applyBorder="1" applyAlignment="1">
      <alignment horizontal="center" vertical="center" wrapText="1"/>
    </xf>
    <xf numFmtId="3" fontId="2" fillId="5" borderId="17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13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165" fontId="2" fillId="2" borderId="8" xfId="0" applyNumberFormat="1" applyFont="1" applyFill="1" applyBorder="1" applyAlignment="1">
      <alignment horizontal="center" vertical="center" wrapText="1"/>
    </xf>
    <xf numFmtId="165" fontId="2" fillId="2" borderId="22" xfId="0" applyNumberFormat="1" applyFont="1" applyFill="1" applyBorder="1" applyAlignment="1">
      <alignment horizontal="center" vertical="center" wrapText="1"/>
    </xf>
    <xf numFmtId="0" fontId="2" fillId="3" borderId="51" xfId="0" applyNumberFormat="1" applyFont="1" applyFill="1" applyBorder="1" applyAlignment="1">
      <alignment horizontal="center" vertical="center" wrapText="1"/>
    </xf>
    <xf numFmtId="0" fontId="2" fillId="3" borderId="36" xfId="0" applyNumberFormat="1" applyFont="1" applyFill="1" applyBorder="1" applyAlignment="1">
      <alignment horizontal="center" vertical="center" wrapText="1"/>
    </xf>
    <xf numFmtId="3" fontId="2" fillId="3" borderId="53" xfId="0" applyNumberFormat="1" applyFont="1" applyFill="1" applyBorder="1" applyAlignment="1">
      <alignment horizontal="center" vertical="center" wrapText="1"/>
    </xf>
    <xf numFmtId="3" fontId="2" fillId="3" borderId="54" xfId="0" applyNumberFormat="1" applyFont="1" applyFill="1" applyBorder="1" applyAlignment="1">
      <alignment horizontal="center" vertical="center" wrapText="1"/>
    </xf>
    <xf numFmtId="165" fontId="2" fillId="3" borderId="8" xfId="0" applyNumberFormat="1" applyFont="1" applyFill="1" applyBorder="1" applyAlignment="1">
      <alignment horizontal="center" vertical="center" wrapText="1"/>
    </xf>
    <xf numFmtId="165" fontId="2" fillId="3" borderId="22" xfId="0" applyNumberFormat="1" applyFont="1" applyFill="1" applyBorder="1" applyAlignment="1">
      <alignment horizontal="center" vertical="center" wrapText="1"/>
    </xf>
    <xf numFmtId="0" fontId="2" fillId="4" borderId="51" xfId="0" applyNumberFormat="1" applyFont="1" applyFill="1" applyBorder="1" applyAlignment="1">
      <alignment horizontal="center" vertical="center" wrapText="1"/>
    </xf>
    <xf numFmtId="0" fontId="2" fillId="4" borderId="36" xfId="0" applyNumberFormat="1" applyFont="1" applyFill="1" applyBorder="1" applyAlignment="1">
      <alignment horizontal="center" vertical="center" wrapText="1"/>
    </xf>
    <xf numFmtId="165" fontId="2" fillId="4" borderId="8" xfId="0" applyNumberFormat="1" applyFont="1" applyFill="1" applyBorder="1" applyAlignment="1">
      <alignment horizontal="center" vertical="center" wrapText="1"/>
    </xf>
    <xf numFmtId="3" fontId="2" fillId="4" borderId="53" xfId="0" applyNumberFormat="1" applyFont="1" applyFill="1" applyBorder="1" applyAlignment="1">
      <alignment horizontal="center" vertical="center" wrapText="1"/>
    </xf>
    <xf numFmtId="165" fontId="2" fillId="4" borderId="22" xfId="0" applyNumberFormat="1" applyFont="1" applyFill="1" applyBorder="1" applyAlignment="1">
      <alignment horizontal="center" vertical="center" wrapText="1"/>
    </xf>
    <xf numFmtId="3" fontId="2" fillId="4" borderId="54" xfId="0" applyNumberFormat="1" applyFont="1" applyFill="1" applyBorder="1" applyAlignment="1">
      <alignment horizontal="center" vertical="center" wrapText="1"/>
    </xf>
    <xf numFmtId="17" fontId="2" fillId="2" borderId="2" xfId="0" applyNumberFormat="1" applyFont="1" applyFill="1" applyBorder="1" applyAlignment="1">
      <alignment horizontal="center" vertical="center" wrapText="1"/>
    </xf>
    <xf numFmtId="0" fontId="2" fillId="2" borderId="55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3" fontId="6" fillId="2" borderId="39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3" fontId="6" fillId="0" borderId="9" xfId="0" applyNumberFormat="1" applyFont="1" applyFill="1" applyBorder="1" applyAlignment="1">
      <alignment horizontal="center" vertical="center" wrapText="1"/>
    </xf>
    <xf numFmtId="3" fontId="6" fillId="2" borderId="56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3" fontId="2" fillId="2" borderId="30" xfId="0" applyNumberFormat="1" applyFont="1" applyFill="1" applyBorder="1" applyAlignment="1">
      <alignment horizontal="center" vertical="center" wrapText="1"/>
    </xf>
    <xf numFmtId="3" fontId="2" fillId="4" borderId="34" xfId="0" applyNumberFormat="1" applyFont="1" applyFill="1" applyBorder="1" applyAlignment="1">
      <alignment horizontal="center" vertical="center" wrapText="1"/>
    </xf>
    <xf numFmtId="3" fontId="2" fillId="5" borderId="34" xfId="0" applyNumberFormat="1" applyFont="1" applyFill="1" applyBorder="1" applyAlignment="1">
      <alignment horizontal="center" vertical="center" wrapText="1"/>
    </xf>
    <xf numFmtId="3" fontId="2" fillId="2" borderId="31" xfId="0" applyNumberFormat="1" applyFont="1" applyFill="1" applyBorder="1" applyAlignment="1">
      <alignment horizontal="center" vertical="center" wrapText="1"/>
    </xf>
    <xf numFmtId="3" fontId="2" fillId="2" borderId="35" xfId="0" applyNumberFormat="1" applyFont="1" applyFill="1" applyBorder="1" applyAlignment="1">
      <alignment horizontal="center" vertical="center" wrapText="1"/>
    </xf>
    <xf numFmtId="3" fontId="2" fillId="0" borderId="34" xfId="0" applyNumberFormat="1" applyFont="1" applyFill="1" applyBorder="1" applyAlignment="1">
      <alignment horizontal="center" vertical="center" wrapText="1"/>
    </xf>
    <xf numFmtId="3" fontId="2" fillId="4" borderId="35" xfId="0" applyNumberFormat="1" applyFont="1" applyFill="1" applyBorder="1" applyAlignment="1">
      <alignment horizontal="center" vertical="center" wrapText="1"/>
    </xf>
    <xf numFmtId="3" fontId="2" fillId="2" borderId="57" xfId="0" applyNumberFormat="1" applyFont="1" applyFill="1" applyBorder="1" applyAlignment="1">
      <alignment horizontal="center" vertical="center" wrapText="1"/>
    </xf>
    <xf numFmtId="3" fontId="2" fillId="2" borderId="58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3" fontId="2" fillId="2" borderId="59" xfId="0" applyNumberFormat="1" applyFont="1" applyFill="1" applyBorder="1" applyAlignment="1">
      <alignment horizontal="center" vertical="center" wrapText="1"/>
    </xf>
    <xf numFmtId="3" fontId="2" fillId="2" borderId="60" xfId="0" applyNumberFormat="1" applyFont="1" applyFill="1" applyBorder="1" applyAlignment="1">
      <alignment horizontal="center" vertical="center" wrapText="1"/>
    </xf>
    <xf numFmtId="3" fontId="2" fillId="2" borderId="61" xfId="0" applyNumberFormat="1" applyFont="1" applyFill="1" applyBorder="1" applyAlignment="1">
      <alignment horizontal="center" vertical="center" wrapText="1"/>
    </xf>
    <xf numFmtId="3" fontId="2" fillId="3" borderId="33" xfId="0" applyNumberFormat="1" applyFont="1" applyFill="1" applyBorder="1" applyAlignment="1">
      <alignment horizontal="center" vertical="center" wrapText="1"/>
    </xf>
    <xf numFmtId="3" fontId="2" fillId="3" borderId="34" xfId="0" applyNumberFormat="1" applyFont="1" applyFill="1" applyBorder="1" applyAlignment="1">
      <alignment horizontal="center" vertical="center" wrapText="1"/>
    </xf>
    <xf numFmtId="3" fontId="2" fillId="3" borderId="35" xfId="0" applyNumberFormat="1" applyFont="1" applyFill="1" applyBorder="1" applyAlignment="1">
      <alignment horizontal="center" vertical="center" wrapText="1"/>
    </xf>
    <xf numFmtId="3" fontId="2" fillId="4" borderId="33" xfId="0" applyNumberFormat="1" applyFont="1" applyFill="1" applyBorder="1" applyAlignment="1">
      <alignment horizontal="center" vertical="center" wrapText="1"/>
    </xf>
    <xf numFmtId="3" fontId="2" fillId="5" borderId="33" xfId="0" applyNumberFormat="1" applyFont="1" applyFill="1" applyBorder="1" applyAlignment="1">
      <alignment horizontal="center" vertical="center" wrapText="1"/>
    </xf>
    <xf numFmtId="3" fontId="2" fillId="5" borderId="35" xfId="0" applyNumberFormat="1" applyFont="1" applyFill="1" applyBorder="1" applyAlignment="1">
      <alignment horizontal="center" vertical="center" wrapText="1"/>
    </xf>
    <xf numFmtId="3" fontId="2" fillId="0" borderId="33" xfId="0" applyNumberFormat="1" applyFont="1" applyFill="1" applyBorder="1" applyAlignment="1">
      <alignment horizontal="center" vertical="center" wrapText="1"/>
    </xf>
    <xf numFmtId="3" fontId="2" fillId="0" borderId="35" xfId="0" applyNumberFormat="1" applyFont="1" applyFill="1" applyBorder="1" applyAlignment="1">
      <alignment horizontal="center" vertical="center" wrapText="1"/>
    </xf>
    <xf numFmtId="164" fontId="2" fillId="0" borderId="29" xfId="0" applyNumberFormat="1" applyFont="1" applyFill="1" applyBorder="1" applyAlignment="1">
      <alignment horizontal="center" vertical="center" wrapText="1"/>
    </xf>
    <xf numFmtId="3" fontId="2" fillId="2" borderId="28" xfId="0" applyNumberFormat="1" applyFont="1" applyFill="1" applyBorder="1" applyAlignment="1">
      <alignment horizontal="center" vertical="center" wrapText="1"/>
    </xf>
    <xf numFmtId="0" fontId="1" fillId="7" borderId="47" xfId="0" applyFont="1" applyFill="1" applyBorder="1" applyAlignment="1">
      <alignment horizontal="center" vertical="center"/>
    </xf>
    <xf numFmtId="0" fontId="1" fillId="7" borderId="48" xfId="0" applyFont="1" applyFill="1" applyBorder="1" applyAlignment="1">
      <alignment horizontal="center" vertical="center"/>
    </xf>
    <xf numFmtId="0" fontId="1" fillId="7" borderId="49" xfId="0" applyFont="1" applyFill="1" applyBorder="1" applyAlignment="1">
      <alignment horizontal="center" vertical="center"/>
    </xf>
    <xf numFmtId="17" fontId="2" fillId="2" borderId="1" xfId="0" applyNumberFormat="1" applyFont="1" applyFill="1" applyBorder="1" applyAlignment="1">
      <alignment horizontal="center" vertical="center" wrapText="1"/>
    </xf>
    <xf numFmtId="17" fontId="2" fillId="2" borderId="2" xfId="0" applyNumberFormat="1" applyFont="1" applyFill="1" applyBorder="1" applyAlignment="1">
      <alignment horizontal="center" vertical="center" wrapText="1"/>
    </xf>
    <xf numFmtId="17" fontId="2" fillId="2" borderId="3" xfId="0" applyNumberFormat="1" applyFont="1" applyFill="1" applyBorder="1" applyAlignment="1">
      <alignment horizontal="center" vertical="center" wrapText="1"/>
    </xf>
    <xf numFmtId="17" fontId="2" fillId="3" borderId="1" xfId="0" applyNumberFormat="1" applyFont="1" applyFill="1" applyBorder="1" applyAlignment="1">
      <alignment horizontal="center" vertical="center" wrapText="1"/>
    </xf>
    <xf numFmtId="17" fontId="2" fillId="3" borderId="2" xfId="0" applyNumberFormat="1" applyFont="1" applyFill="1" applyBorder="1" applyAlignment="1">
      <alignment horizontal="center" vertical="center" wrapText="1"/>
    </xf>
    <xf numFmtId="17" fontId="2" fillId="3" borderId="3" xfId="0" applyNumberFormat="1" applyFont="1" applyFill="1" applyBorder="1" applyAlignment="1">
      <alignment horizontal="center" vertical="center" wrapText="1"/>
    </xf>
    <xf numFmtId="17" fontId="2" fillId="4" borderId="1" xfId="0" applyNumberFormat="1" applyFont="1" applyFill="1" applyBorder="1" applyAlignment="1">
      <alignment horizontal="center" vertical="center" wrapText="1"/>
    </xf>
    <xf numFmtId="17" fontId="2" fillId="4" borderId="2" xfId="0" applyNumberFormat="1" applyFont="1" applyFill="1" applyBorder="1" applyAlignment="1">
      <alignment horizontal="center" vertical="center" wrapText="1"/>
    </xf>
    <xf numFmtId="17" fontId="2" fillId="4" borderId="3" xfId="0" applyNumberFormat="1" applyFont="1" applyFill="1" applyBorder="1" applyAlignment="1">
      <alignment horizontal="center" vertical="center" wrapText="1"/>
    </xf>
    <xf numFmtId="17" fontId="2" fillId="5" borderId="1" xfId="0" applyNumberFormat="1" applyFont="1" applyFill="1" applyBorder="1" applyAlignment="1">
      <alignment horizontal="center" vertical="center" wrapText="1"/>
    </xf>
    <xf numFmtId="17" fontId="2" fillId="5" borderId="2" xfId="0" applyNumberFormat="1" applyFont="1" applyFill="1" applyBorder="1" applyAlignment="1">
      <alignment horizontal="center" vertical="center" wrapText="1"/>
    </xf>
    <xf numFmtId="165" fontId="2" fillId="2" borderId="36" xfId="0" applyNumberFormat="1" applyFont="1" applyFill="1" applyBorder="1" applyAlignment="1">
      <alignment horizontal="center" vertical="center" wrapText="1"/>
    </xf>
    <xf numFmtId="165" fontId="2" fillId="2" borderId="28" xfId="0" applyNumberFormat="1" applyFont="1" applyFill="1" applyBorder="1" applyAlignment="1">
      <alignment horizontal="center" vertical="center" wrapText="1"/>
    </xf>
    <xf numFmtId="3" fontId="2" fillId="2" borderId="38" xfId="0" applyNumberFormat="1" applyFont="1" applyFill="1" applyBorder="1" applyAlignment="1">
      <alignment horizontal="center" vertical="center" wrapText="1"/>
    </xf>
    <xf numFmtId="3" fontId="2" fillId="2" borderId="31" xfId="0" applyNumberFormat="1" applyFont="1" applyFill="1" applyBorder="1" applyAlignment="1">
      <alignment horizontal="center" vertical="center" wrapText="1"/>
    </xf>
    <xf numFmtId="165" fontId="2" fillId="2" borderId="33" xfId="0" applyNumberFormat="1" applyFont="1" applyFill="1" applyBorder="1" applyAlignment="1">
      <alignment horizontal="center" vertical="center" wrapText="1"/>
    </xf>
    <xf numFmtId="3" fontId="2" fillId="2" borderId="35" xfId="0" applyNumberFormat="1" applyFont="1" applyFill="1" applyBorder="1" applyAlignment="1">
      <alignment horizontal="center" vertical="center" wrapText="1"/>
    </xf>
    <xf numFmtId="3" fontId="2" fillId="2" borderId="47" xfId="0" applyNumberFormat="1" applyFont="1" applyFill="1" applyBorder="1" applyAlignment="1">
      <alignment horizontal="center" vertical="center" wrapText="1"/>
    </xf>
    <xf numFmtId="3" fontId="2" fillId="2" borderId="48" xfId="0" applyNumberFormat="1" applyFont="1" applyFill="1" applyBorder="1" applyAlignment="1">
      <alignment horizontal="center" vertical="center" wrapText="1"/>
    </xf>
    <xf numFmtId="3" fontId="2" fillId="2" borderId="49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52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2" fillId="0" borderId="50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3" fontId="2" fillId="2" borderId="37" xfId="0" applyNumberFormat="1" applyFont="1" applyFill="1" applyBorder="1" applyAlignment="1">
      <alignment horizontal="center" vertical="center" wrapText="1"/>
    </xf>
    <xf numFmtId="3" fontId="2" fillId="2" borderId="30" xfId="0" applyNumberFormat="1" applyFont="1" applyFill="1" applyBorder="1" applyAlignment="1">
      <alignment horizontal="center" vertical="center" wrapText="1"/>
    </xf>
    <xf numFmtId="3" fontId="5" fillId="2" borderId="37" xfId="0" applyNumberFormat="1" applyFont="1" applyFill="1" applyBorder="1" applyAlignment="1">
      <alignment horizontal="center" vertical="center" wrapText="1"/>
    </xf>
    <xf numFmtId="3" fontId="5" fillId="2" borderId="30" xfId="0" applyNumberFormat="1" applyFont="1" applyFill="1" applyBorder="1" applyAlignment="1">
      <alignment horizontal="center" vertical="center" wrapText="1"/>
    </xf>
    <xf numFmtId="3" fontId="2" fillId="2" borderId="34" xfId="0" applyNumberFormat="1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1" fillId="0" borderId="50" xfId="0" applyFont="1" applyFill="1" applyBorder="1" applyAlignment="1">
      <alignment horizontal="center" vertical="center" wrapText="1"/>
    </xf>
    <xf numFmtId="3" fontId="5" fillId="2" borderId="34" xfId="0" applyNumberFormat="1" applyFont="1" applyFill="1" applyBorder="1" applyAlignment="1">
      <alignment horizontal="center" vertical="center" wrapText="1"/>
    </xf>
    <xf numFmtId="0" fontId="2" fillId="0" borderId="36" xfId="0" applyNumberFormat="1" applyFont="1" applyFill="1" applyBorder="1" applyAlignment="1">
      <alignment horizontal="left" vertical="center" wrapText="1"/>
    </xf>
    <xf numFmtId="0" fontId="2" fillId="0" borderId="28" xfId="0" applyNumberFormat="1" applyFont="1" applyFill="1" applyBorder="1" applyAlignment="1">
      <alignment horizontal="left" vertical="center" wrapText="1"/>
    </xf>
    <xf numFmtId="0" fontId="1" fillId="6" borderId="47" xfId="0" applyFont="1" applyFill="1" applyBorder="1" applyAlignment="1">
      <alignment horizontal="center" vertical="center"/>
    </xf>
    <xf numFmtId="0" fontId="1" fillId="6" borderId="48" xfId="0" applyFont="1" applyFill="1" applyBorder="1" applyAlignment="1">
      <alignment horizontal="center" vertical="center"/>
    </xf>
    <xf numFmtId="0" fontId="1" fillId="8" borderId="47" xfId="0" applyFont="1" applyFill="1" applyBorder="1" applyAlignment="1">
      <alignment horizontal="center" vertical="center"/>
    </xf>
    <xf numFmtId="0" fontId="1" fillId="8" borderId="49" xfId="0" applyFont="1" applyFill="1" applyBorder="1" applyAlignment="1">
      <alignment horizontal="center" vertical="center"/>
    </xf>
    <xf numFmtId="0" fontId="1" fillId="8" borderId="48" xfId="0" applyFont="1" applyFill="1" applyBorder="1" applyAlignment="1">
      <alignment horizontal="center" vertical="center"/>
    </xf>
    <xf numFmtId="0" fontId="2" fillId="0" borderId="33" xfId="0" applyNumberFormat="1" applyFont="1" applyFill="1" applyBorder="1" applyAlignment="1">
      <alignment horizontal="left" vertical="center" wrapText="1"/>
    </xf>
    <xf numFmtId="3" fontId="5" fillId="3" borderId="37" xfId="0" applyNumberFormat="1" applyFont="1" applyFill="1" applyBorder="1" applyAlignment="1">
      <alignment horizontal="center" vertical="center" wrapText="1"/>
    </xf>
    <xf numFmtId="3" fontId="5" fillId="3" borderId="30" xfId="0" applyNumberFormat="1" applyFont="1" applyFill="1" applyBorder="1" applyAlignment="1">
      <alignment horizontal="center" vertical="center" wrapText="1"/>
    </xf>
    <xf numFmtId="3" fontId="2" fillId="3" borderId="37" xfId="0" applyNumberFormat="1" applyFont="1" applyFill="1" applyBorder="1" applyAlignment="1">
      <alignment horizontal="center" vertical="center" wrapText="1"/>
    </xf>
    <xf numFmtId="3" fontId="2" fillId="3" borderId="34" xfId="0" applyNumberFormat="1" applyFont="1" applyFill="1" applyBorder="1" applyAlignment="1">
      <alignment horizontal="center" vertical="center" wrapText="1"/>
    </xf>
    <xf numFmtId="3" fontId="2" fillId="3" borderId="30" xfId="0" applyNumberFormat="1" applyFont="1" applyFill="1" applyBorder="1" applyAlignment="1">
      <alignment horizontal="center" vertical="center" wrapText="1"/>
    </xf>
    <xf numFmtId="3" fontId="5" fillId="3" borderId="34" xfId="0" applyNumberFormat="1" applyFont="1" applyFill="1" applyBorder="1" applyAlignment="1">
      <alignment horizontal="center" vertical="center" wrapText="1"/>
    </xf>
    <xf numFmtId="3" fontId="2" fillId="4" borderId="37" xfId="0" applyNumberFormat="1" applyFont="1" applyFill="1" applyBorder="1" applyAlignment="1">
      <alignment horizontal="center" vertical="center" wrapText="1"/>
    </xf>
    <xf numFmtId="3" fontId="2" fillId="4" borderId="30" xfId="0" applyNumberFormat="1" applyFont="1" applyFill="1" applyBorder="1" applyAlignment="1">
      <alignment horizontal="center" vertical="center" wrapText="1"/>
    </xf>
    <xf numFmtId="3" fontId="2" fillId="4" borderId="34" xfId="0" applyNumberFormat="1" applyFont="1" applyFill="1" applyBorder="1" applyAlignment="1">
      <alignment horizontal="center" vertical="center" wrapText="1"/>
    </xf>
    <xf numFmtId="3" fontId="2" fillId="5" borderId="37" xfId="0" applyNumberFormat="1" applyFont="1" applyFill="1" applyBorder="1" applyAlignment="1">
      <alignment horizontal="center" vertical="center" wrapText="1"/>
    </xf>
    <xf numFmtId="3" fontId="2" fillId="5" borderId="34" xfId="0" applyNumberFormat="1" applyFont="1" applyFill="1" applyBorder="1" applyAlignment="1">
      <alignment horizontal="center" vertical="center" wrapText="1"/>
    </xf>
    <xf numFmtId="3" fontId="2" fillId="5" borderId="30" xfId="0" applyNumberFormat="1" applyFont="1" applyFill="1" applyBorder="1" applyAlignment="1">
      <alignment horizontal="center" vertical="center" wrapText="1"/>
    </xf>
    <xf numFmtId="3" fontId="2" fillId="4" borderId="38" xfId="0" applyNumberFormat="1" applyFont="1" applyFill="1" applyBorder="1" applyAlignment="1">
      <alignment horizontal="center" vertical="center" wrapText="1"/>
    </xf>
    <xf numFmtId="3" fontId="2" fillId="4" borderId="35" xfId="0" applyNumberFormat="1" applyFont="1" applyFill="1" applyBorder="1" applyAlignment="1">
      <alignment horizontal="center" vertical="center" wrapText="1"/>
    </xf>
    <xf numFmtId="3" fontId="2" fillId="4" borderId="31" xfId="0" applyNumberFormat="1" applyFont="1" applyFill="1" applyBorder="1" applyAlignment="1">
      <alignment horizontal="center" vertical="center" wrapText="1"/>
    </xf>
    <xf numFmtId="165" fontId="2" fillId="4" borderId="36" xfId="0" applyNumberFormat="1" applyFont="1" applyFill="1" applyBorder="1" applyAlignment="1">
      <alignment horizontal="center" vertical="center" wrapText="1"/>
    </xf>
    <xf numFmtId="165" fontId="2" fillId="4" borderId="28" xfId="0" applyNumberFormat="1" applyFont="1" applyFill="1" applyBorder="1" applyAlignment="1">
      <alignment horizontal="center" vertical="center" wrapText="1"/>
    </xf>
    <xf numFmtId="3" fontId="2" fillId="0" borderId="37" xfId="0" applyNumberFormat="1" applyFont="1" applyFill="1" applyBorder="1" applyAlignment="1">
      <alignment horizontal="center" vertical="center" wrapText="1"/>
    </xf>
    <xf numFmtId="3" fontId="2" fillId="0" borderId="30" xfId="0" applyNumberFormat="1" applyFont="1" applyFill="1" applyBorder="1" applyAlignment="1">
      <alignment horizontal="center" vertical="center" wrapText="1"/>
    </xf>
    <xf numFmtId="3" fontId="2" fillId="0" borderId="34" xfId="0" applyNumberFormat="1" applyFont="1" applyFill="1" applyBorder="1" applyAlignment="1">
      <alignment horizontal="center" vertical="center" wrapText="1"/>
    </xf>
    <xf numFmtId="3" fontId="6" fillId="0" borderId="37" xfId="0" applyNumberFormat="1" applyFont="1" applyFill="1" applyBorder="1" applyAlignment="1">
      <alignment horizontal="center" vertical="center" wrapText="1"/>
    </xf>
    <xf numFmtId="3" fontId="6" fillId="0" borderId="30" xfId="0" applyNumberFormat="1" applyFont="1" applyFill="1" applyBorder="1" applyAlignment="1">
      <alignment horizontal="center" vertical="center" wrapText="1"/>
    </xf>
    <xf numFmtId="3" fontId="5" fillId="0" borderId="37" xfId="0" applyNumberFormat="1" applyFont="1" applyFill="1" applyBorder="1" applyAlignment="1">
      <alignment horizontal="center" vertical="center" wrapText="1"/>
    </xf>
    <xf numFmtId="3" fontId="5" fillId="0" borderId="30" xfId="0" applyNumberFormat="1" applyFont="1" applyFill="1" applyBorder="1" applyAlignment="1">
      <alignment horizontal="center" vertical="center" wrapText="1"/>
    </xf>
    <xf numFmtId="3" fontId="6" fillId="0" borderId="34" xfId="0" applyNumberFormat="1" applyFont="1" applyFill="1" applyBorder="1" applyAlignment="1">
      <alignment horizontal="center" vertical="center" wrapText="1"/>
    </xf>
    <xf numFmtId="3" fontId="6" fillId="2" borderId="38" xfId="0" applyNumberFormat="1" applyFont="1" applyFill="1" applyBorder="1" applyAlignment="1">
      <alignment horizontal="center" vertical="center" wrapText="1"/>
    </xf>
    <xf numFmtId="3" fontId="6" fillId="2" borderId="35" xfId="0" applyNumberFormat="1" applyFont="1" applyFill="1" applyBorder="1" applyAlignment="1">
      <alignment horizontal="center" vertical="center" wrapText="1"/>
    </xf>
    <xf numFmtId="3" fontId="6" fillId="2" borderId="31" xfId="0" applyNumberFormat="1" applyFont="1" applyFill="1" applyBorder="1" applyAlignment="1">
      <alignment horizontal="center" vertical="center" wrapText="1"/>
    </xf>
    <xf numFmtId="3" fontId="2" fillId="3" borderId="52" xfId="0" applyNumberFormat="1" applyFont="1" applyFill="1" applyBorder="1" applyAlignment="1">
      <alignment horizontal="center" vertical="center" wrapText="1"/>
    </xf>
    <xf numFmtId="3" fontId="2" fillId="3" borderId="50" xfId="0" applyNumberFormat="1" applyFont="1" applyFill="1" applyBorder="1" applyAlignment="1">
      <alignment horizontal="center" vertical="center" wrapText="1"/>
    </xf>
    <xf numFmtId="3" fontId="2" fillId="3" borderId="32" xfId="0" applyNumberFormat="1" applyFont="1" applyFill="1" applyBorder="1" applyAlignment="1">
      <alignment horizontal="center" vertical="center" wrapText="1"/>
    </xf>
    <xf numFmtId="3" fontId="6" fillId="2" borderId="47" xfId="0" applyNumberFormat="1" applyFont="1" applyFill="1" applyBorder="1" applyAlignment="1">
      <alignment horizontal="center" vertical="center" wrapText="1"/>
    </xf>
    <xf numFmtId="3" fontId="6" fillId="2" borderId="49" xfId="0" applyNumberFormat="1" applyFont="1" applyFill="1" applyBorder="1" applyAlignment="1">
      <alignment horizontal="center" vertical="center" wrapText="1"/>
    </xf>
    <xf numFmtId="3" fontId="6" fillId="2" borderId="48" xfId="0" applyNumberFormat="1" applyFont="1" applyFill="1" applyBorder="1" applyAlignment="1">
      <alignment horizontal="center" vertical="center" wrapText="1"/>
    </xf>
    <xf numFmtId="3" fontId="5" fillId="2" borderId="47" xfId="0" applyNumberFormat="1" applyFont="1" applyFill="1" applyBorder="1" applyAlignment="1">
      <alignment horizontal="center" vertical="center" wrapText="1"/>
    </xf>
    <xf numFmtId="3" fontId="5" fillId="2" borderId="48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165" fontId="2" fillId="3" borderId="36" xfId="0" applyNumberFormat="1" applyFont="1" applyFill="1" applyBorder="1" applyAlignment="1">
      <alignment horizontal="center" vertical="center" wrapText="1"/>
    </xf>
    <xf numFmtId="165" fontId="2" fillId="3" borderId="28" xfId="0" applyNumberFormat="1" applyFont="1" applyFill="1" applyBorder="1" applyAlignment="1">
      <alignment horizontal="center" vertical="center" wrapText="1"/>
    </xf>
    <xf numFmtId="165" fontId="2" fillId="3" borderId="3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165" fontId="2" fillId="4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90;&#1095;&#1105;&#1090;%20&#1079;&#1072;%20&#1089;&#1091;&#1090;&#1082;&#1080;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.02"/>
      <sheetName val="20.02"/>
      <sheetName val="22.02"/>
      <sheetName val="17.03"/>
      <sheetName val="18.03"/>
      <sheetName val="19.03"/>
      <sheetName val="21.03"/>
      <sheetName val="22.03"/>
      <sheetName val="23.03"/>
      <sheetName val="26.03"/>
      <sheetName val="27.03"/>
      <sheetName val="28.03"/>
      <sheetName val="29.03"/>
      <sheetName val="30.03"/>
      <sheetName val="02.04"/>
      <sheetName val="03.04"/>
      <sheetName val="5.04"/>
      <sheetName val="06.04"/>
      <sheetName val="07.04"/>
      <sheetName val="09.04"/>
      <sheetName val="10.04"/>
      <sheetName val="11.04"/>
      <sheetName val="12.04"/>
      <sheetName val="13.04"/>
      <sheetName val="16.04"/>
      <sheetName val="17.04"/>
      <sheetName val="18.04"/>
      <sheetName val="19.04"/>
      <sheetName val="20.04"/>
      <sheetName val="23.04"/>
      <sheetName val="24.04"/>
      <sheetName val="25.04"/>
      <sheetName val="26.04"/>
      <sheetName val="27.04"/>
      <sheetName val="28.04"/>
      <sheetName val="29.04"/>
      <sheetName val="30.04"/>
      <sheetName val="1.05"/>
      <sheetName val="2.05"/>
      <sheetName val="3.05"/>
      <sheetName val="4.05"/>
      <sheetName val="5.05"/>
      <sheetName val="6.05"/>
      <sheetName val="7.05"/>
      <sheetName val="8.05"/>
      <sheetName val="9.05"/>
      <sheetName val="10.05"/>
      <sheetName val="11.05"/>
      <sheetName val="12.05"/>
      <sheetName val="13.05"/>
      <sheetName val="14.05"/>
      <sheetName val="15.05 "/>
      <sheetName val="16.05"/>
      <sheetName val="17.05"/>
      <sheetName val="18.05"/>
      <sheetName val="19.05 "/>
      <sheetName val="20.05"/>
      <sheetName val="21.05"/>
      <sheetName val="22.05"/>
      <sheetName val="23.05"/>
      <sheetName val="24.05"/>
      <sheetName val="25.05 "/>
      <sheetName val="26.05"/>
      <sheetName val="27.05"/>
      <sheetName val="28.05"/>
      <sheetName val="29.05"/>
      <sheetName val="30.05"/>
      <sheetName val="31.05"/>
      <sheetName val="01.06"/>
      <sheetName val="02.06"/>
      <sheetName val="03.06"/>
      <sheetName val="04.06"/>
      <sheetName val="05.06"/>
      <sheetName val="06.06"/>
      <sheetName val="07.06"/>
      <sheetName val="08.06"/>
      <sheetName val="09.06"/>
      <sheetName val="10.06"/>
      <sheetName val="11.06"/>
      <sheetName val="12.06"/>
      <sheetName val="13.06"/>
      <sheetName val="14.06"/>
      <sheetName val="15.06"/>
      <sheetName val="16.06 "/>
      <sheetName val="17.06"/>
      <sheetName val="18.06"/>
      <sheetName val="19.06"/>
      <sheetName val="20.06"/>
      <sheetName val="21.06"/>
      <sheetName val="22.06"/>
      <sheetName val="25.06"/>
      <sheetName val="26.06"/>
      <sheetName val="27.06"/>
      <sheetName val="28.06"/>
      <sheetName val="29.06"/>
      <sheetName val="30.06"/>
      <sheetName val="01.07"/>
      <sheetName val="02.07"/>
      <sheetName val="03.07"/>
      <sheetName val="04.07"/>
      <sheetName val="05.07"/>
      <sheetName val="06.07"/>
      <sheetName val="07.07"/>
      <sheetName val="08.07"/>
      <sheetName val="09.07"/>
      <sheetName val="10.07"/>
      <sheetName val="11.07"/>
      <sheetName val="12.07"/>
      <sheetName val="13.07"/>
      <sheetName val="14.07"/>
      <sheetName val="15.07"/>
      <sheetName val="16.07"/>
      <sheetName val="17.07"/>
      <sheetName val="18.07"/>
      <sheetName val="19.07"/>
      <sheetName val="20.07"/>
      <sheetName val="21.07"/>
      <sheetName val="22.07"/>
      <sheetName val="23.07"/>
      <sheetName val="24.07"/>
      <sheetName val="25.07"/>
      <sheetName val="26.07"/>
      <sheetName val="27.07"/>
      <sheetName val="30.07"/>
      <sheetName val="31.07"/>
      <sheetName val="01.08"/>
      <sheetName val="02.08"/>
      <sheetName val="03.08"/>
      <sheetName val="04.08"/>
      <sheetName val="05.08"/>
      <sheetName val="06.08"/>
      <sheetName val="07.08"/>
      <sheetName val="08.08"/>
      <sheetName val="09.08"/>
      <sheetName val="10.08"/>
      <sheetName val="11.08"/>
      <sheetName val="12.08"/>
      <sheetName val="13.08"/>
      <sheetName val="14.08"/>
      <sheetName val="15.08"/>
      <sheetName val="16.08"/>
      <sheetName val="17.08"/>
      <sheetName val="19.08"/>
      <sheetName val="20.08"/>
      <sheetName val="21.08"/>
      <sheetName val="22.08"/>
      <sheetName val="23.08"/>
      <sheetName val="24.08"/>
      <sheetName val="27.08"/>
      <sheetName val="28.08"/>
      <sheetName val="29.08"/>
      <sheetName val="30.08"/>
      <sheetName val="31.08"/>
      <sheetName val="02.09"/>
      <sheetName val="03.09"/>
      <sheetName val="04.09"/>
      <sheetName val="05.09"/>
      <sheetName val="06.09"/>
      <sheetName val="07.09"/>
      <sheetName val="10.09"/>
      <sheetName val="11.09"/>
      <sheetName val="12.09"/>
      <sheetName val="13.09"/>
      <sheetName val="14.09"/>
      <sheetName val="17.09"/>
      <sheetName val="18.09"/>
      <sheetName val="19.09"/>
      <sheetName val="20.09"/>
      <sheetName val="21.09"/>
      <sheetName val="24.09"/>
      <sheetName val="25.09"/>
      <sheetName val="26.09"/>
      <sheetName val="27.09"/>
      <sheetName val="28.09"/>
      <sheetName val="01.10"/>
      <sheetName val="02.10"/>
      <sheetName val="03.10"/>
      <sheetName val="04.10"/>
      <sheetName val="05.10"/>
      <sheetName val="08.10"/>
      <sheetName val="09.10"/>
      <sheetName val="10.10"/>
      <sheetName val="11.10"/>
      <sheetName val="12.10"/>
      <sheetName val="13.10"/>
      <sheetName val="14.10"/>
      <sheetName val="15.10"/>
      <sheetName val="16.10"/>
      <sheetName val="17.10"/>
      <sheetName val="18.10"/>
      <sheetName val="19.10"/>
      <sheetName val="20.10"/>
      <sheetName val="21.10"/>
      <sheetName val="22.10"/>
      <sheetName val="23.10"/>
      <sheetName val="24.10"/>
      <sheetName val="25.10"/>
      <sheetName val="26.10"/>
      <sheetName val="27.10"/>
      <sheetName val="29.10"/>
      <sheetName val="30.10"/>
      <sheetName val="31.10"/>
      <sheetName val="01.11"/>
      <sheetName val="02.11"/>
      <sheetName val="03.11"/>
      <sheetName val="04.11"/>
      <sheetName val="05.11"/>
      <sheetName val="06.11"/>
      <sheetName val="07.11"/>
      <sheetName val="08.11"/>
      <sheetName val="09.11"/>
      <sheetName val="10.11"/>
      <sheetName val="11.11"/>
      <sheetName val="12.11"/>
      <sheetName val="13.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>
        <row r="5">
          <cell r="AC5">
            <v>0</v>
          </cell>
          <cell r="AD5">
            <v>27</v>
          </cell>
          <cell r="AE5">
            <v>2329</v>
          </cell>
        </row>
        <row r="6">
          <cell r="AD6">
            <v>0</v>
          </cell>
          <cell r="AE6">
            <v>1808</v>
          </cell>
        </row>
        <row r="7">
          <cell r="AD7">
            <v>9</v>
          </cell>
          <cell r="AE7">
            <v>1624</v>
          </cell>
        </row>
        <row r="9">
          <cell r="AD9">
            <v>18</v>
          </cell>
          <cell r="AE9">
            <v>218</v>
          </cell>
        </row>
        <row r="10">
          <cell r="AC10">
            <v>43</v>
          </cell>
        </row>
        <row r="14">
          <cell r="AD14">
            <v>9</v>
          </cell>
          <cell r="AE14">
            <v>847</v>
          </cell>
        </row>
        <row r="15">
          <cell r="AD15">
            <v>0</v>
          </cell>
          <cell r="AE15">
            <v>556</v>
          </cell>
        </row>
        <row r="16">
          <cell r="AE16">
            <v>1</v>
          </cell>
        </row>
        <row r="17">
          <cell r="AE17">
            <v>853</v>
          </cell>
        </row>
        <row r="18">
          <cell r="AC18">
            <v>4</v>
          </cell>
          <cell r="AE18">
            <v>597</v>
          </cell>
        </row>
        <row r="19">
          <cell r="AC19">
            <v>3</v>
          </cell>
          <cell r="AE19">
            <v>757</v>
          </cell>
        </row>
        <row r="22">
          <cell r="B22">
            <v>0</v>
          </cell>
          <cell r="C22">
            <v>0</v>
          </cell>
          <cell r="AC22">
            <v>1</v>
          </cell>
          <cell r="AD22">
            <v>9</v>
          </cell>
          <cell r="AE22">
            <v>519</v>
          </cell>
        </row>
        <row r="23">
          <cell r="B23">
            <v>2400</v>
          </cell>
          <cell r="C23">
            <v>0</v>
          </cell>
          <cell r="AD23">
            <v>9</v>
          </cell>
        </row>
        <row r="24">
          <cell r="B24">
            <v>0</v>
          </cell>
          <cell r="C24">
            <v>0</v>
          </cell>
          <cell r="AD24">
            <v>19</v>
          </cell>
        </row>
        <row r="25">
          <cell r="AE25">
            <v>444</v>
          </cell>
        </row>
        <row r="26">
          <cell r="B26">
            <v>1306.5</v>
          </cell>
        </row>
        <row r="27">
          <cell r="B27">
            <v>0</v>
          </cell>
          <cell r="C27">
            <v>0</v>
          </cell>
        </row>
        <row r="31">
          <cell r="B31">
            <v>1940</v>
          </cell>
          <cell r="C31">
            <v>0</v>
          </cell>
        </row>
        <row r="32">
          <cell r="B32">
            <v>2230</v>
          </cell>
          <cell r="C32">
            <v>0</v>
          </cell>
        </row>
        <row r="33">
          <cell r="B33">
            <v>0</v>
          </cell>
          <cell r="C33">
            <v>0</v>
          </cell>
        </row>
        <row r="34">
          <cell r="B34">
            <v>0</v>
          </cell>
          <cell r="C34">
            <v>0</v>
          </cell>
        </row>
        <row r="35">
          <cell r="B35">
            <v>0</v>
          </cell>
          <cell r="C35">
            <v>0</v>
          </cell>
        </row>
        <row r="36">
          <cell r="B36">
            <v>1090</v>
          </cell>
          <cell r="C36">
            <v>0</v>
          </cell>
        </row>
        <row r="39">
          <cell r="B39">
            <v>1250</v>
          </cell>
          <cell r="C39">
            <v>0</v>
          </cell>
        </row>
        <row r="40">
          <cell r="B40">
            <v>0</v>
          </cell>
          <cell r="C40">
            <v>1700</v>
          </cell>
        </row>
        <row r="41">
          <cell r="B41">
            <v>1570</v>
          </cell>
          <cell r="C41">
            <v>0</v>
          </cell>
        </row>
      </sheetData>
      <sheetData sheetId="211" refreshError="1"/>
      <sheetData sheetId="212" refreshError="1"/>
      <sheetData sheetId="213" refreshError="1"/>
      <sheetData sheetId="2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N39"/>
  <sheetViews>
    <sheetView tabSelected="1" workbookViewId="0">
      <pane xSplit="4" ySplit="3" topLeftCell="N4" activePane="bottomRight" state="frozen"/>
      <selection pane="topRight" activeCell="D1" sqref="D1"/>
      <selection pane="bottomLeft" activeCell="A4" sqref="A4"/>
      <selection pane="bottomRight" activeCell="B17" sqref="B17"/>
    </sheetView>
  </sheetViews>
  <sheetFormatPr defaultColWidth="9.109375" defaultRowHeight="14.4" x14ac:dyDescent="0.3"/>
  <cols>
    <col min="1" max="1" width="4.44140625" style="1" customWidth="1"/>
    <col min="2" max="2" width="27.21875" style="1" customWidth="1"/>
    <col min="3" max="3" width="9.44140625" style="1" customWidth="1"/>
    <col min="4" max="4" width="7.33203125" style="2" hidden="1" customWidth="1"/>
    <col min="5" max="6" width="6.109375" style="1" hidden="1" customWidth="1"/>
    <col min="7" max="7" width="9.6640625" style="1" hidden="1" customWidth="1"/>
    <col min="8" max="8" width="3.33203125" style="1" hidden="1" customWidth="1"/>
    <col min="9" max="9" width="3.109375" style="1" hidden="1" customWidth="1"/>
    <col min="10" max="12" width="5.6640625" style="1" hidden="1" customWidth="1"/>
    <col min="13" max="13" width="7.6640625" style="1" hidden="1" customWidth="1"/>
    <col min="14" max="15" width="5.6640625" style="1" bestFit="1" customWidth="1"/>
    <col min="16" max="16" width="5.6640625" style="1" customWidth="1"/>
    <col min="17" max="17" width="5" style="1" hidden="1" customWidth="1"/>
    <col min="18" max="18" width="7" style="1" customWidth="1"/>
    <col min="19" max="19" width="6.33203125" style="1" customWidth="1"/>
    <col min="20" max="20" width="13.77734375" style="1" customWidth="1"/>
    <col min="21" max="22" width="6.77734375" style="1" customWidth="1"/>
    <col min="23" max="24" width="5.6640625" style="1" hidden="1" customWidth="1"/>
    <col min="25" max="25" width="9.33203125" style="1" hidden="1" customWidth="1"/>
    <col min="26" max="27" width="3.109375" style="1" hidden="1" customWidth="1"/>
    <col min="28" max="28" width="6.6640625" style="1" hidden="1" customWidth="1"/>
    <col min="29" max="30" width="5.6640625" style="1" hidden="1" customWidth="1"/>
    <col min="31" max="31" width="7.6640625" style="1" hidden="1" customWidth="1"/>
    <col min="32" max="33" width="6.6640625" style="1" bestFit="1" customWidth="1"/>
    <col min="34" max="34" width="6.6640625" style="1" customWidth="1"/>
    <col min="35" max="35" width="9.33203125" style="1" hidden="1" customWidth="1"/>
    <col min="36" max="36" width="7.44140625" style="1" customWidth="1"/>
    <col min="37" max="37" width="7.109375" style="1" customWidth="1"/>
    <col min="38" max="38" width="4.109375" style="1" hidden="1" customWidth="1"/>
    <col min="39" max="39" width="5.6640625" style="1" hidden="1" customWidth="1"/>
    <col min="40" max="40" width="7.6640625" style="1" hidden="1" customWidth="1"/>
    <col min="41" max="42" width="3.109375" style="1" hidden="1" customWidth="1"/>
    <col min="43" max="45" width="5.6640625" style="1" hidden="1" customWidth="1"/>
    <col min="46" max="46" width="7.6640625" style="1" hidden="1" customWidth="1"/>
    <col min="47" max="48" width="5.6640625" style="1" bestFit="1" customWidth="1"/>
    <col min="49" max="49" width="5.6640625" style="1" customWidth="1"/>
    <col min="50" max="50" width="7.6640625" style="1" hidden="1" customWidth="1"/>
    <col min="51" max="51" width="6.33203125" style="1" customWidth="1"/>
    <col min="52" max="52" width="6.6640625" style="1" customWidth="1"/>
    <col min="53" max="53" width="5.6640625" style="1" hidden="1" customWidth="1"/>
    <col min="54" max="54" width="6.6640625" style="1" hidden="1" customWidth="1"/>
    <col min="55" max="55" width="9.33203125" style="1" hidden="1" customWidth="1"/>
    <col min="56" max="56" width="4.109375" style="1" hidden="1" customWidth="1"/>
    <col min="57" max="57" width="3.109375" style="1" hidden="1" customWidth="1"/>
    <col min="58" max="59" width="6.6640625" style="1" hidden="1" customWidth="1"/>
    <col min="60" max="61" width="5.6640625" style="1" hidden="1" customWidth="1"/>
    <col min="62" max="62" width="9.33203125" style="1" hidden="1" customWidth="1"/>
    <col min="63" max="65" width="9.109375" style="1"/>
    <col min="66" max="66" width="9.109375" style="1" hidden="1" customWidth="1"/>
    <col min="67" max="16384" width="9.109375" style="1"/>
  </cols>
  <sheetData>
    <row r="1" spans="1:66" ht="15" thickBot="1" x14ac:dyDescent="0.35">
      <c r="B1" s="1" t="s">
        <v>0</v>
      </c>
      <c r="E1" s="189">
        <v>43405</v>
      </c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1"/>
      <c r="R1" s="155"/>
      <c r="S1" s="155"/>
      <c r="T1" s="3"/>
      <c r="U1" s="3"/>
      <c r="V1" s="3"/>
      <c r="W1" s="192">
        <v>43435</v>
      </c>
      <c r="X1" s="193"/>
      <c r="Y1" s="193"/>
      <c r="Z1" s="193"/>
      <c r="AA1" s="193"/>
      <c r="AB1" s="193"/>
      <c r="AC1" s="193"/>
      <c r="AD1" s="193"/>
      <c r="AE1" s="193"/>
      <c r="AF1" s="193"/>
      <c r="AG1" s="193"/>
      <c r="AH1" s="193"/>
      <c r="AI1" s="194"/>
      <c r="AJ1" s="4"/>
      <c r="AK1" s="4"/>
      <c r="AL1" s="195">
        <v>43466</v>
      </c>
      <c r="AM1" s="196"/>
      <c r="AN1" s="196"/>
      <c r="AO1" s="196"/>
      <c r="AP1" s="196"/>
      <c r="AQ1" s="196"/>
      <c r="AR1" s="196"/>
      <c r="AS1" s="196"/>
      <c r="AT1" s="196"/>
      <c r="AU1" s="196"/>
      <c r="AV1" s="196"/>
      <c r="AW1" s="196"/>
      <c r="AX1" s="197"/>
      <c r="AY1" s="5"/>
      <c r="AZ1" s="5"/>
      <c r="BA1" s="198" t="s">
        <v>1</v>
      </c>
      <c r="BB1" s="199"/>
      <c r="BC1" s="199"/>
      <c r="BD1" s="199"/>
      <c r="BE1" s="199"/>
      <c r="BF1" s="199"/>
      <c r="BG1" s="199"/>
      <c r="BH1" s="199"/>
      <c r="BI1" s="199"/>
      <c r="BJ1" s="199"/>
      <c r="BK1" s="209" t="s">
        <v>2</v>
      </c>
      <c r="BL1" s="210"/>
      <c r="BM1" s="210"/>
      <c r="BN1" s="211"/>
    </row>
    <row r="2" spans="1:66" ht="15" thickBot="1" x14ac:dyDescent="0.35">
      <c r="A2" s="239" t="s">
        <v>37</v>
      </c>
      <c r="B2" s="138" t="s">
        <v>3</v>
      </c>
      <c r="C2" s="96"/>
      <c r="D2" s="6" t="s">
        <v>4</v>
      </c>
      <c r="E2" s="215" t="s">
        <v>5</v>
      </c>
      <c r="F2" s="216"/>
      <c r="G2" s="217"/>
      <c r="H2" s="215" t="s">
        <v>6</v>
      </c>
      <c r="I2" s="216"/>
      <c r="J2" s="217"/>
      <c r="K2" s="215" t="s">
        <v>7</v>
      </c>
      <c r="L2" s="216"/>
      <c r="M2" s="217"/>
      <c r="N2" s="215" t="s">
        <v>1</v>
      </c>
      <c r="O2" s="216"/>
      <c r="P2" s="218"/>
      <c r="Q2" s="217"/>
      <c r="R2" s="231" t="s">
        <v>39</v>
      </c>
      <c r="S2" s="232"/>
      <c r="T2" s="232"/>
      <c r="U2" s="232"/>
      <c r="V2" s="233"/>
      <c r="W2" s="219" t="s">
        <v>5</v>
      </c>
      <c r="X2" s="220"/>
      <c r="Y2" s="221"/>
      <c r="Z2" s="219" t="s">
        <v>6</v>
      </c>
      <c r="AA2" s="220"/>
      <c r="AB2" s="221"/>
      <c r="AC2" s="219" t="s">
        <v>7</v>
      </c>
      <c r="AD2" s="220"/>
      <c r="AE2" s="221"/>
      <c r="AF2" s="219" t="s">
        <v>1</v>
      </c>
      <c r="AG2" s="220"/>
      <c r="AH2" s="230"/>
      <c r="AI2" s="221"/>
      <c r="AJ2" s="286" t="s">
        <v>39</v>
      </c>
      <c r="AK2" s="287"/>
      <c r="AL2" s="222" t="s">
        <v>5</v>
      </c>
      <c r="AM2" s="223"/>
      <c r="AN2" s="225"/>
      <c r="AO2" s="222" t="s">
        <v>6</v>
      </c>
      <c r="AP2" s="223"/>
      <c r="AQ2" s="225"/>
      <c r="AR2" s="222" t="s">
        <v>7</v>
      </c>
      <c r="AS2" s="223"/>
      <c r="AT2" s="225"/>
      <c r="AU2" s="222" t="s">
        <v>1</v>
      </c>
      <c r="AV2" s="223"/>
      <c r="AW2" s="224"/>
      <c r="AX2" s="225"/>
      <c r="AY2" s="293" t="s">
        <v>39</v>
      </c>
      <c r="AZ2" s="294"/>
      <c r="BA2" s="226" t="s">
        <v>5</v>
      </c>
      <c r="BB2" s="227"/>
      <c r="BC2" s="228"/>
      <c r="BD2" s="226" t="s">
        <v>6</v>
      </c>
      <c r="BE2" s="227"/>
      <c r="BF2" s="228"/>
      <c r="BG2" s="226" t="s">
        <v>7</v>
      </c>
      <c r="BH2" s="227"/>
      <c r="BI2" s="229"/>
      <c r="BJ2" s="228"/>
      <c r="BK2" s="212"/>
      <c r="BL2" s="213"/>
      <c r="BM2" s="213"/>
      <c r="BN2" s="214"/>
    </row>
    <row r="3" spans="1:66" ht="15" customHeight="1" thickBot="1" x14ac:dyDescent="0.35">
      <c r="A3" s="240"/>
      <c r="B3" s="139" t="s">
        <v>8</v>
      </c>
      <c r="C3" s="97"/>
      <c r="D3" s="9"/>
      <c r="E3" s="10" t="s">
        <v>9</v>
      </c>
      <c r="F3" s="11" t="s">
        <v>10</v>
      </c>
      <c r="G3" s="12" t="s">
        <v>11</v>
      </c>
      <c r="H3" s="10" t="s">
        <v>9</v>
      </c>
      <c r="I3" s="11" t="s">
        <v>10</v>
      </c>
      <c r="J3" s="12" t="s">
        <v>11</v>
      </c>
      <c r="K3" s="10" t="s">
        <v>9</v>
      </c>
      <c r="L3" s="11" t="s">
        <v>10</v>
      </c>
      <c r="M3" s="12" t="s">
        <v>11</v>
      </c>
      <c r="N3" s="10" t="s">
        <v>9</v>
      </c>
      <c r="O3" s="127" t="s">
        <v>10</v>
      </c>
      <c r="P3" s="157" t="s">
        <v>38</v>
      </c>
      <c r="Q3" s="156" t="s">
        <v>11</v>
      </c>
      <c r="R3" s="291" t="s">
        <v>42</v>
      </c>
      <c r="S3" s="292"/>
      <c r="T3" s="157" t="s">
        <v>41</v>
      </c>
      <c r="U3" s="140" t="s">
        <v>40</v>
      </c>
      <c r="V3" s="123" t="s">
        <v>38</v>
      </c>
      <c r="W3" s="13" t="s">
        <v>9</v>
      </c>
      <c r="X3" s="14" t="s">
        <v>10</v>
      </c>
      <c r="Y3" s="15" t="s">
        <v>11</v>
      </c>
      <c r="Z3" s="13" t="s">
        <v>9</v>
      </c>
      <c r="AA3" s="14" t="s">
        <v>10</v>
      </c>
      <c r="AB3" s="15" t="s">
        <v>11</v>
      </c>
      <c r="AC3" s="13" t="s">
        <v>9</v>
      </c>
      <c r="AD3" s="14" t="s">
        <v>10</v>
      </c>
      <c r="AE3" s="15" t="s">
        <v>11</v>
      </c>
      <c r="AF3" s="13" t="s">
        <v>9</v>
      </c>
      <c r="AG3" s="14" t="s">
        <v>10</v>
      </c>
      <c r="AH3" s="129" t="s">
        <v>38</v>
      </c>
      <c r="AI3" s="15" t="s">
        <v>11</v>
      </c>
      <c r="AJ3" s="144" t="s">
        <v>40</v>
      </c>
      <c r="AK3" s="143" t="s">
        <v>38</v>
      </c>
      <c r="AL3" s="16" t="s">
        <v>9</v>
      </c>
      <c r="AM3" s="17" t="s">
        <v>10</v>
      </c>
      <c r="AN3" s="18" t="s">
        <v>11</v>
      </c>
      <c r="AO3" s="16" t="s">
        <v>9</v>
      </c>
      <c r="AP3" s="17" t="s">
        <v>10</v>
      </c>
      <c r="AQ3" s="18" t="s">
        <v>11</v>
      </c>
      <c r="AR3" s="16" t="s">
        <v>9</v>
      </c>
      <c r="AS3" s="17" t="s">
        <v>10</v>
      </c>
      <c r="AT3" s="18" t="s">
        <v>11</v>
      </c>
      <c r="AU3" s="16" t="s">
        <v>9</v>
      </c>
      <c r="AV3" s="17" t="s">
        <v>10</v>
      </c>
      <c r="AW3" s="132" t="s">
        <v>38</v>
      </c>
      <c r="AX3" s="18" t="s">
        <v>11</v>
      </c>
      <c r="AY3" s="150" t="s">
        <v>40</v>
      </c>
      <c r="AZ3" s="149" t="s">
        <v>38</v>
      </c>
      <c r="BA3" s="19" t="s">
        <v>9</v>
      </c>
      <c r="BB3" s="20" t="s">
        <v>10</v>
      </c>
      <c r="BC3" s="21" t="s">
        <v>11</v>
      </c>
      <c r="BD3" s="19" t="s">
        <v>9</v>
      </c>
      <c r="BE3" s="20" t="s">
        <v>10</v>
      </c>
      <c r="BF3" s="21" t="s">
        <v>11</v>
      </c>
      <c r="BG3" s="19" t="s">
        <v>9</v>
      </c>
      <c r="BH3" s="20" t="s">
        <v>10</v>
      </c>
      <c r="BI3" s="135" t="s">
        <v>38</v>
      </c>
      <c r="BJ3" s="21" t="s">
        <v>11</v>
      </c>
      <c r="BK3" s="22" t="s">
        <v>9</v>
      </c>
      <c r="BL3" s="8" t="s">
        <v>10</v>
      </c>
      <c r="BM3" s="159" t="s">
        <v>38</v>
      </c>
      <c r="BN3" s="23" t="s">
        <v>11</v>
      </c>
    </row>
    <row r="4" spans="1:66" x14ac:dyDescent="0.3">
      <c r="A4" s="186">
        <v>1</v>
      </c>
      <c r="B4" s="242" t="s">
        <v>22</v>
      </c>
      <c r="C4" s="99" t="s">
        <v>18</v>
      </c>
      <c r="D4" s="41">
        <v>125</v>
      </c>
      <c r="E4" s="42">
        <v>505</v>
      </c>
      <c r="F4" s="43">
        <f>E4*0.5</f>
        <v>252.5</v>
      </c>
      <c r="G4" s="44">
        <f t="shared" ref="G4:G19" si="0">D4*E4</f>
        <v>63125</v>
      </c>
      <c r="H4" s="42"/>
      <c r="I4" s="43">
        <f>H4*0.5</f>
        <v>0</v>
      </c>
      <c r="J4" s="44">
        <f t="shared" ref="J4:J19" si="1">D4*H4</f>
        <v>0</v>
      </c>
      <c r="K4" s="42">
        <v>2213.3333333333399</v>
      </c>
      <c r="L4" s="43">
        <v>1106.6666666666699</v>
      </c>
      <c r="M4" s="44">
        <v>204733.33333333393</v>
      </c>
      <c r="N4" s="42">
        <f t="shared" ref="N4:N19" si="2">SUM(E4,H4,K4)</f>
        <v>2718.3333333333399</v>
      </c>
      <c r="O4" s="43">
        <f t="shared" ref="O4:O19" si="3">SUM(F4,I4,L4)</f>
        <v>1359.1666666666699</v>
      </c>
      <c r="P4" s="236">
        <f>SUM(O4:O5)</f>
        <v>1659.1666666666699</v>
      </c>
      <c r="Q4" s="44">
        <f t="shared" ref="Q4:Q29" si="4">SUM(G4,J4,M4)</f>
        <v>267858.33333333395</v>
      </c>
      <c r="R4" s="174">
        <f>'[1]09.11'!$AE$6</f>
        <v>1808</v>
      </c>
      <c r="S4" s="206">
        <f>R4*0.5+R5*30</f>
        <v>904</v>
      </c>
      <c r="T4" s="206">
        <f>S4+('[1]09.11'!$B$23+'[1]09.11'!$C$23)*0.8</f>
        <v>2824</v>
      </c>
      <c r="U4" s="200">
        <v>43428</v>
      </c>
      <c r="V4" s="202">
        <v>1950</v>
      </c>
      <c r="W4" s="45">
        <v>544</v>
      </c>
      <c r="X4" s="46">
        <f>W4*0.5</f>
        <v>272</v>
      </c>
      <c r="Y4" s="47">
        <f t="shared" ref="Y4:Y29" si="5">W4*D4</f>
        <v>68000</v>
      </c>
      <c r="Z4" s="45"/>
      <c r="AA4" s="46">
        <f>Z4*0.5</f>
        <v>0</v>
      </c>
      <c r="AB4" s="47">
        <f t="shared" ref="AB4:AB29" si="6">D4*Z4</f>
        <v>0</v>
      </c>
      <c r="AC4" s="46">
        <v>2913.3333333333403</v>
      </c>
      <c r="AD4" s="46">
        <v>1456.6666666666702</v>
      </c>
      <c r="AE4" s="46">
        <v>269483.33333333395</v>
      </c>
      <c r="AF4" s="45">
        <f t="shared" ref="AF4:AF19" si="7">SUM(W4,Z4,AC4)</f>
        <v>3457.3333333333403</v>
      </c>
      <c r="AG4" s="46">
        <f t="shared" ref="AG4:AG19" si="8">SUM(X4,AA4,AD4)</f>
        <v>1728.6666666666702</v>
      </c>
      <c r="AH4" s="250">
        <f>SUM(AG4:AG5)</f>
        <v>2088.6666666666702</v>
      </c>
      <c r="AI4" s="47">
        <f t="shared" ref="AI4:AI29" si="9">SUM(Y4,AB4,AE4)</f>
        <v>337483.33333333395</v>
      </c>
      <c r="AJ4" s="288">
        <v>43450</v>
      </c>
      <c r="AK4" s="278">
        <v>1950</v>
      </c>
      <c r="AL4" s="48">
        <v>136</v>
      </c>
      <c r="AM4" s="49">
        <f>AL4*0.5</f>
        <v>68</v>
      </c>
      <c r="AN4" s="50">
        <f t="shared" ref="AN4:AN29" si="10">AL4*D4</f>
        <v>17000</v>
      </c>
      <c r="AO4" s="48"/>
      <c r="AP4" s="49">
        <f>AO4*0.5</f>
        <v>0</v>
      </c>
      <c r="AQ4" s="50">
        <f t="shared" ref="AQ4:AQ29" si="11">D4*AO4</f>
        <v>0</v>
      </c>
      <c r="AR4" s="49">
        <v>728.33333333333508</v>
      </c>
      <c r="AS4" s="49">
        <v>364.16666666666754</v>
      </c>
      <c r="AT4" s="49">
        <v>67370.833333333489</v>
      </c>
      <c r="AU4" s="48">
        <f t="shared" ref="AU4:AU19" si="12">SUM(AL4,AO4,AR4)</f>
        <v>864.33333333333508</v>
      </c>
      <c r="AV4" s="49">
        <f t="shared" ref="AV4:AV19" si="13">SUM(AM4,AP4,AS4)</f>
        <v>432.16666666666754</v>
      </c>
      <c r="AW4" s="256">
        <f>SUM(AV4:AV5)</f>
        <v>522.16666666666754</v>
      </c>
      <c r="AX4" s="50">
        <f t="shared" ref="AX4:AX27" si="14">SUM(AN4,AQ4,AT4)</f>
        <v>84370.833333333489</v>
      </c>
      <c r="AY4" s="265">
        <v>43109</v>
      </c>
      <c r="AZ4" s="262">
        <v>1950</v>
      </c>
      <c r="BA4" s="51">
        <f t="shared" ref="BA4:BA29" si="15">SUM(E4,W4,AL4)</f>
        <v>1185</v>
      </c>
      <c r="BB4" s="52">
        <f t="shared" ref="BB4:BB29" si="16">SUM(F4,X4,AM4)</f>
        <v>592.5</v>
      </c>
      <c r="BC4" s="53">
        <f t="shared" ref="BC4:BC29" si="17">SUM(G4,Y4,AN4)</f>
        <v>148125</v>
      </c>
      <c r="BD4" s="51">
        <f t="shared" ref="BD4:BD29" si="18">SUM(H4,Z4,AO4)</f>
        <v>0</v>
      </c>
      <c r="BE4" s="52">
        <f t="shared" ref="BE4:BE29" si="19">SUM(I4,AA4,AP4)</f>
        <v>0</v>
      </c>
      <c r="BF4" s="53">
        <f t="shared" ref="BF4:BF29" si="20">SUM(J4,AB4,AQ4)</f>
        <v>0</v>
      </c>
      <c r="BG4" s="52">
        <f t="shared" ref="BG4:BG29" si="21">SUM(K4,AC4,AR4)</f>
        <v>5855.0000000000155</v>
      </c>
      <c r="BH4" s="52">
        <f t="shared" ref="BH4:BH29" si="22">SUM(L4,AD4,AS4)</f>
        <v>2927.5000000000077</v>
      </c>
      <c r="BI4" s="259">
        <f>SUM(BH4:BH5)</f>
        <v>2927.5000000000077</v>
      </c>
      <c r="BJ4" s="52">
        <f t="shared" ref="BJ4:BJ29" si="23">SUM(M4,AE4,AT4)</f>
        <v>541587.5000000014</v>
      </c>
      <c r="BK4" s="54">
        <f t="shared" ref="BK4:BK27" si="24">SUM(BA4,BD4,BG4)</f>
        <v>7040.0000000000155</v>
      </c>
      <c r="BL4" s="55">
        <f t="shared" ref="BL4:BL27" si="25">SUM(BB4,BE4,BH4)</f>
        <v>3520.0000000000077</v>
      </c>
      <c r="BM4" s="267">
        <f>SUM(BL4:BL5)</f>
        <v>4270.0000000000073</v>
      </c>
      <c r="BN4" s="56">
        <f t="shared" ref="BN4:BN27" si="26">SUM(BC4,BF4,BJ4)</f>
        <v>689712.5000000014</v>
      </c>
    </row>
    <row r="5" spans="1:66" ht="15" thickBot="1" x14ac:dyDescent="0.35">
      <c r="A5" s="187"/>
      <c r="B5" s="243"/>
      <c r="C5" s="100" t="s">
        <v>19</v>
      </c>
      <c r="D5" s="58">
        <v>5700</v>
      </c>
      <c r="E5" s="59">
        <v>10</v>
      </c>
      <c r="F5" s="60">
        <f>E5*30</f>
        <v>300</v>
      </c>
      <c r="G5" s="61">
        <f t="shared" si="0"/>
        <v>57000</v>
      </c>
      <c r="H5" s="59"/>
      <c r="I5" s="60">
        <f>H5*30</f>
        <v>0</v>
      </c>
      <c r="J5" s="61">
        <f t="shared" si="1"/>
        <v>0</v>
      </c>
      <c r="K5" s="59"/>
      <c r="L5" s="60"/>
      <c r="M5" s="61"/>
      <c r="N5" s="59">
        <f t="shared" si="2"/>
        <v>10</v>
      </c>
      <c r="O5" s="60">
        <f t="shared" si="3"/>
        <v>300</v>
      </c>
      <c r="P5" s="237"/>
      <c r="Q5" s="61">
        <f t="shared" si="4"/>
        <v>57000</v>
      </c>
      <c r="R5" s="170">
        <f>'[1]09.11'!$AD$6</f>
        <v>0</v>
      </c>
      <c r="S5" s="207"/>
      <c r="T5" s="207"/>
      <c r="U5" s="201"/>
      <c r="V5" s="203"/>
      <c r="W5" s="62">
        <v>12</v>
      </c>
      <c r="X5" s="63">
        <f>W5*30</f>
        <v>360</v>
      </c>
      <c r="Y5" s="64">
        <f t="shared" si="5"/>
        <v>68400</v>
      </c>
      <c r="Z5" s="62"/>
      <c r="AA5" s="63">
        <f>Z5*30</f>
        <v>0</v>
      </c>
      <c r="AB5" s="64">
        <f t="shared" si="6"/>
        <v>0</v>
      </c>
      <c r="AC5" s="62"/>
      <c r="AD5" s="63"/>
      <c r="AE5" s="64"/>
      <c r="AF5" s="62">
        <f t="shared" si="7"/>
        <v>12</v>
      </c>
      <c r="AG5" s="63">
        <f t="shared" si="8"/>
        <v>360</v>
      </c>
      <c r="AH5" s="251"/>
      <c r="AI5" s="64">
        <f t="shared" si="9"/>
        <v>68400</v>
      </c>
      <c r="AJ5" s="289"/>
      <c r="AK5" s="279"/>
      <c r="AL5" s="65">
        <v>3</v>
      </c>
      <c r="AM5" s="66">
        <f>AL5*30</f>
        <v>90</v>
      </c>
      <c r="AN5" s="67">
        <f t="shared" si="10"/>
        <v>17100</v>
      </c>
      <c r="AO5" s="65"/>
      <c r="AP5" s="66">
        <f>AO5*30</f>
        <v>0</v>
      </c>
      <c r="AQ5" s="67">
        <f t="shared" si="11"/>
        <v>0</v>
      </c>
      <c r="AR5" s="65"/>
      <c r="AS5" s="66"/>
      <c r="AT5" s="67"/>
      <c r="AU5" s="65">
        <f t="shared" si="12"/>
        <v>3</v>
      </c>
      <c r="AV5" s="66">
        <f t="shared" si="13"/>
        <v>90</v>
      </c>
      <c r="AW5" s="257"/>
      <c r="AX5" s="67">
        <f t="shared" si="14"/>
        <v>17100</v>
      </c>
      <c r="AY5" s="266"/>
      <c r="AZ5" s="264"/>
      <c r="BA5" s="68">
        <f t="shared" si="15"/>
        <v>25</v>
      </c>
      <c r="BB5" s="69">
        <f t="shared" si="16"/>
        <v>750</v>
      </c>
      <c r="BC5" s="70">
        <f t="shared" si="17"/>
        <v>142500</v>
      </c>
      <c r="BD5" s="68">
        <f t="shared" si="18"/>
        <v>0</v>
      </c>
      <c r="BE5" s="69">
        <f t="shared" si="19"/>
        <v>0</v>
      </c>
      <c r="BF5" s="70">
        <f t="shared" si="20"/>
        <v>0</v>
      </c>
      <c r="BG5" s="68">
        <f t="shared" si="21"/>
        <v>0</v>
      </c>
      <c r="BH5" s="69">
        <f t="shared" si="22"/>
        <v>0</v>
      </c>
      <c r="BI5" s="261"/>
      <c r="BJ5" s="70">
        <f t="shared" si="23"/>
        <v>0</v>
      </c>
      <c r="BK5" s="71">
        <f t="shared" si="24"/>
        <v>25</v>
      </c>
      <c r="BL5" s="72">
        <f t="shared" si="25"/>
        <v>750</v>
      </c>
      <c r="BM5" s="268"/>
      <c r="BN5" s="73">
        <f t="shared" si="26"/>
        <v>142500</v>
      </c>
    </row>
    <row r="6" spans="1:66" x14ac:dyDescent="0.3">
      <c r="A6" s="186">
        <v>2</v>
      </c>
      <c r="B6" s="242" t="s">
        <v>23</v>
      </c>
      <c r="C6" s="99" t="s">
        <v>18</v>
      </c>
      <c r="D6" s="41">
        <v>125</v>
      </c>
      <c r="E6" s="42">
        <v>473</v>
      </c>
      <c r="F6" s="43">
        <f>E6*0.5</f>
        <v>236.5</v>
      </c>
      <c r="G6" s="44">
        <f t="shared" si="0"/>
        <v>59125</v>
      </c>
      <c r="H6" s="42">
        <v>40</v>
      </c>
      <c r="I6" s="43">
        <f>H6*0.5</f>
        <v>20</v>
      </c>
      <c r="J6" s="44">
        <f t="shared" si="1"/>
        <v>5000</v>
      </c>
      <c r="K6" s="42">
        <v>1560</v>
      </c>
      <c r="L6" s="43">
        <v>780</v>
      </c>
      <c r="M6" s="44">
        <v>144300</v>
      </c>
      <c r="N6" s="42">
        <f t="shared" si="2"/>
        <v>2073</v>
      </c>
      <c r="O6" s="43">
        <f t="shared" si="3"/>
        <v>1036.5</v>
      </c>
      <c r="P6" s="236">
        <f>SUM(O6:O8)</f>
        <v>2146.5</v>
      </c>
      <c r="Q6" s="44">
        <f t="shared" si="4"/>
        <v>208425</v>
      </c>
      <c r="R6" s="174">
        <f>'[1]09.11'!$AE$5</f>
        <v>2329</v>
      </c>
      <c r="S6" s="206">
        <f>R6*0.5+R7*20+R8*30</f>
        <v>1974.5</v>
      </c>
      <c r="T6" s="206">
        <f>S6+('[1]09.11'!$B$22+'[1]09.11'!$C$22)*0.8</f>
        <v>1974.5</v>
      </c>
      <c r="U6" s="200"/>
      <c r="V6" s="202">
        <v>0</v>
      </c>
      <c r="W6" s="45">
        <v>557</v>
      </c>
      <c r="X6" s="46">
        <f>W6*0.5</f>
        <v>278.5</v>
      </c>
      <c r="Y6" s="47">
        <f t="shared" si="5"/>
        <v>69625</v>
      </c>
      <c r="Z6" s="45">
        <v>50</v>
      </c>
      <c r="AA6" s="46">
        <f>Z6*0.5</f>
        <v>25</v>
      </c>
      <c r="AB6" s="47">
        <f t="shared" si="6"/>
        <v>6250</v>
      </c>
      <c r="AC6" s="46">
        <v>2009.9999999999998</v>
      </c>
      <c r="AD6" s="46">
        <v>1004.9999999999999</v>
      </c>
      <c r="AE6" s="46">
        <v>185924.99999999997</v>
      </c>
      <c r="AF6" s="45">
        <f t="shared" si="7"/>
        <v>2617</v>
      </c>
      <c r="AG6" s="46">
        <f t="shared" si="8"/>
        <v>1308.5</v>
      </c>
      <c r="AH6" s="250">
        <f>SUM(AG6:AG8)</f>
        <v>2898.5</v>
      </c>
      <c r="AI6" s="47">
        <f t="shared" si="9"/>
        <v>261799.99999999997</v>
      </c>
      <c r="AJ6" s="288">
        <v>43441</v>
      </c>
      <c r="AK6" s="278">
        <v>1900</v>
      </c>
      <c r="AL6" s="48">
        <v>139</v>
      </c>
      <c r="AM6" s="49">
        <f>AL6*0.5</f>
        <v>69.5</v>
      </c>
      <c r="AN6" s="50">
        <f t="shared" si="10"/>
        <v>17375</v>
      </c>
      <c r="AO6" s="48">
        <v>10</v>
      </c>
      <c r="AP6" s="49">
        <f>AO6*0.5</f>
        <v>5</v>
      </c>
      <c r="AQ6" s="50">
        <f t="shared" si="11"/>
        <v>1250</v>
      </c>
      <c r="AR6" s="49">
        <v>502.49999999999994</v>
      </c>
      <c r="AS6" s="49">
        <v>251.24999999999997</v>
      </c>
      <c r="AT6" s="49">
        <v>46481.249999999993</v>
      </c>
      <c r="AU6" s="48">
        <f t="shared" si="12"/>
        <v>651.5</v>
      </c>
      <c r="AV6" s="49">
        <f t="shared" si="13"/>
        <v>325.75</v>
      </c>
      <c r="AW6" s="256">
        <f>SUM(AV6:AV8)</f>
        <v>715.75</v>
      </c>
      <c r="AX6" s="50">
        <f t="shared" si="14"/>
        <v>65106.249999999993</v>
      </c>
      <c r="AY6" s="265">
        <v>43104</v>
      </c>
      <c r="AZ6" s="262">
        <v>1900</v>
      </c>
      <c r="BA6" s="51">
        <f t="shared" si="15"/>
        <v>1169</v>
      </c>
      <c r="BB6" s="52">
        <f t="shared" si="16"/>
        <v>584.5</v>
      </c>
      <c r="BC6" s="53">
        <f t="shared" si="17"/>
        <v>146125</v>
      </c>
      <c r="BD6" s="51">
        <f t="shared" si="18"/>
        <v>100</v>
      </c>
      <c r="BE6" s="52">
        <f t="shared" si="19"/>
        <v>50</v>
      </c>
      <c r="BF6" s="53">
        <f t="shared" si="20"/>
        <v>12500</v>
      </c>
      <c r="BG6" s="52">
        <f t="shared" si="21"/>
        <v>4072.5</v>
      </c>
      <c r="BH6" s="52">
        <f t="shared" si="22"/>
        <v>2036.25</v>
      </c>
      <c r="BI6" s="259">
        <f>SUM(BH6:BH8)</f>
        <v>2036.25</v>
      </c>
      <c r="BJ6" s="52">
        <f t="shared" si="23"/>
        <v>376706.25</v>
      </c>
      <c r="BK6" s="54">
        <f t="shared" si="24"/>
        <v>5341.5</v>
      </c>
      <c r="BL6" s="55">
        <f t="shared" si="25"/>
        <v>2670.75</v>
      </c>
      <c r="BM6" s="267">
        <f>SUM(BL6:BL8)</f>
        <v>5760.75</v>
      </c>
      <c r="BN6" s="56">
        <f t="shared" si="26"/>
        <v>535331.25</v>
      </c>
    </row>
    <row r="7" spans="1:66" x14ac:dyDescent="0.3">
      <c r="A7" s="188"/>
      <c r="B7" s="249"/>
      <c r="C7" s="101" t="s">
        <v>20</v>
      </c>
      <c r="D7" s="6">
        <v>3800</v>
      </c>
      <c r="E7" s="74">
        <v>0</v>
      </c>
      <c r="F7" s="75">
        <f>E7*30</f>
        <v>0</v>
      </c>
      <c r="G7" s="76">
        <f t="shared" si="0"/>
        <v>0</v>
      </c>
      <c r="H7" s="74"/>
      <c r="I7" s="75">
        <f>H7*30</f>
        <v>0</v>
      </c>
      <c r="J7" s="76">
        <f t="shared" si="1"/>
        <v>0</v>
      </c>
      <c r="K7" s="74"/>
      <c r="L7" s="75"/>
      <c r="M7" s="76"/>
      <c r="N7" s="74">
        <f t="shared" si="2"/>
        <v>0</v>
      </c>
      <c r="O7" s="75">
        <f t="shared" si="3"/>
        <v>0</v>
      </c>
      <c r="P7" s="241"/>
      <c r="Q7" s="76">
        <f t="shared" si="4"/>
        <v>0</v>
      </c>
      <c r="R7" s="175">
        <f>'[1]09.11'!$AC$5</f>
        <v>0</v>
      </c>
      <c r="S7" s="208"/>
      <c r="T7" s="208"/>
      <c r="U7" s="204"/>
      <c r="V7" s="205"/>
      <c r="W7" s="77">
        <v>0</v>
      </c>
      <c r="X7" s="78">
        <f>W7*30</f>
        <v>0</v>
      </c>
      <c r="Y7" s="79">
        <f t="shared" si="5"/>
        <v>0</v>
      </c>
      <c r="Z7" s="77"/>
      <c r="AA7" s="78">
        <f>Z7*30</f>
        <v>0</v>
      </c>
      <c r="AB7" s="79">
        <f t="shared" si="6"/>
        <v>0</v>
      </c>
      <c r="AC7" s="77"/>
      <c r="AD7" s="78"/>
      <c r="AE7" s="79"/>
      <c r="AF7" s="77">
        <f t="shared" si="7"/>
        <v>0</v>
      </c>
      <c r="AG7" s="78">
        <f t="shared" si="8"/>
        <v>0</v>
      </c>
      <c r="AH7" s="255"/>
      <c r="AI7" s="79">
        <f t="shared" si="9"/>
        <v>0</v>
      </c>
      <c r="AJ7" s="290"/>
      <c r="AK7" s="280"/>
      <c r="AL7" s="80">
        <v>0</v>
      </c>
      <c r="AM7" s="81">
        <f>AL7*30</f>
        <v>0</v>
      </c>
      <c r="AN7" s="82">
        <f t="shared" si="10"/>
        <v>0</v>
      </c>
      <c r="AO7" s="80"/>
      <c r="AP7" s="81">
        <f>AO7*30</f>
        <v>0</v>
      </c>
      <c r="AQ7" s="82">
        <f t="shared" si="11"/>
        <v>0</v>
      </c>
      <c r="AR7" s="80"/>
      <c r="AS7" s="81"/>
      <c r="AT7" s="82"/>
      <c r="AU7" s="80">
        <f t="shared" si="12"/>
        <v>0</v>
      </c>
      <c r="AV7" s="81">
        <f t="shared" si="13"/>
        <v>0</v>
      </c>
      <c r="AW7" s="258"/>
      <c r="AX7" s="82">
        <f t="shared" si="14"/>
        <v>0</v>
      </c>
      <c r="AY7" s="295"/>
      <c r="AZ7" s="263"/>
      <c r="BA7" s="83">
        <f t="shared" si="15"/>
        <v>0</v>
      </c>
      <c r="BB7" s="84">
        <f t="shared" si="16"/>
        <v>0</v>
      </c>
      <c r="BC7" s="85">
        <f t="shared" si="17"/>
        <v>0</v>
      </c>
      <c r="BD7" s="83">
        <f t="shared" si="18"/>
        <v>0</v>
      </c>
      <c r="BE7" s="84">
        <f t="shared" si="19"/>
        <v>0</v>
      </c>
      <c r="BF7" s="85">
        <f t="shared" si="20"/>
        <v>0</v>
      </c>
      <c r="BG7" s="83">
        <f t="shared" si="21"/>
        <v>0</v>
      </c>
      <c r="BH7" s="84">
        <f t="shared" si="22"/>
        <v>0</v>
      </c>
      <c r="BI7" s="260"/>
      <c r="BJ7" s="85">
        <f t="shared" si="23"/>
        <v>0</v>
      </c>
      <c r="BK7" s="86">
        <f t="shared" si="24"/>
        <v>0</v>
      </c>
      <c r="BL7" s="87">
        <f t="shared" si="25"/>
        <v>0</v>
      </c>
      <c r="BM7" s="269"/>
      <c r="BN7" s="88">
        <f t="shared" si="26"/>
        <v>0</v>
      </c>
    </row>
    <row r="8" spans="1:66" ht="15" thickBot="1" x14ac:dyDescent="0.35">
      <c r="A8" s="187"/>
      <c r="B8" s="243"/>
      <c r="C8" s="100" t="s">
        <v>19</v>
      </c>
      <c r="D8" s="58">
        <v>5700</v>
      </c>
      <c r="E8" s="59">
        <v>37</v>
      </c>
      <c r="F8" s="60">
        <f>E8*30</f>
        <v>1110</v>
      </c>
      <c r="G8" s="61">
        <f t="shared" si="0"/>
        <v>210900</v>
      </c>
      <c r="H8" s="59"/>
      <c r="I8" s="60">
        <f>H8*30</f>
        <v>0</v>
      </c>
      <c r="J8" s="61">
        <f t="shared" si="1"/>
        <v>0</v>
      </c>
      <c r="K8" s="59"/>
      <c r="L8" s="60"/>
      <c r="M8" s="61"/>
      <c r="N8" s="59">
        <f t="shared" si="2"/>
        <v>37</v>
      </c>
      <c r="O8" s="60">
        <f t="shared" si="3"/>
        <v>1110</v>
      </c>
      <c r="P8" s="237"/>
      <c r="Q8" s="61">
        <f t="shared" si="4"/>
        <v>210900</v>
      </c>
      <c r="R8" s="170">
        <f>'[1]09.11'!$AD$5</f>
        <v>27</v>
      </c>
      <c r="S8" s="207"/>
      <c r="T8" s="207"/>
      <c r="U8" s="201"/>
      <c r="V8" s="203"/>
      <c r="W8" s="62">
        <v>53</v>
      </c>
      <c r="X8" s="63">
        <f>W8*30</f>
        <v>1590</v>
      </c>
      <c r="Y8" s="64">
        <f t="shared" si="5"/>
        <v>302100</v>
      </c>
      <c r="Z8" s="62"/>
      <c r="AA8" s="63">
        <f>Z8*30</f>
        <v>0</v>
      </c>
      <c r="AB8" s="64">
        <f t="shared" si="6"/>
        <v>0</v>
      </c>
      <c r="AC8" s="62"/>
      <c r="AD8" s="63"/>
      <c r="AE8" s="64"/>
      <c r="AF8" s="62">
        <f t="shared" si="7"/>
        <v>53</v>
      </c>
      <c r="AG8" s="63">
        <f t="shared" si="8"/>
        <v>1590</v>
      </c>
      <c r="AH8" s="251"/>
      <c r="AI8" s="64">
        <f t="shared" si="9"/>
        <v>302100</v>
      </c>
      <c r="AJ8" s="289"/>
      <c r="AK8" s="279"/>
      <c r="AL8" s="65">
        <v>13</v>
      </c>
      <c r="AM8" s="66">
        <f>AL8*30</f>
        <v>390</v>
      </c>
      <c r="AN8" s="67">
        <f t="shared" si="10"/>
        <v>74100</v>
      </c>
      <c r="AO8" s="65"/>
      <c r="AP8" s="66">
        <f>AO8*30</f>
        <v>0</v>
      </c>
      <c r="AQ8" s="67">
        <f t="shared" si="11"/>
        <v>0</v>
      </c>
      <c r="AR8" s="65"/>
      <c r="AS8" s="66"/>
      <c r="AT8" s="67"/>
      <c r="AU8" s="65">
        <f t="shared" si="12"/>
        <v>13</v>
      </c>
      <c r="AV8" s="66">
        <f t="shared" si="13"/>
        <v>390</v>
      </c>
      <c r="AW8" s="257"/>
      <c r="AX8" s="67">
        <f t="shared" si="14"/>
        <v>74100</v>
      </c>
      <c r="AY8" s="266"/>
      <c r="AZ8" s="264"/>
      <c r="BA8" s="68">
        <f t="shared" si="15"/>
        <v>103</v>
      </c>
      <c r="BB8" s="69">
        <f t="shared" si="16"/>
        <v>3090</v>
      </c>
      <c r="BC8" s="70">
        <f t="shared" si="17"/>
        <v>587100</v>
      </c>
      <c r="BD8" s="68">
        <f t="shared" si="18"/>
        <v>0</v>
      </c>
      <c r="BE8" s="69">
        <f t="shared" si="19"/>
        <v>0</v>
      </c>
      <c r="BF8" s="70">
        <f t="shared" si="20"/>
        <v>0</v>
      </c>
      <c r="BG8" s="68">
        <f t="shared" si="21"/>
        <v>0</v>
      </c>
      <c r="BH8" s="69">
        <f t="shared" si="22"/>
        <v>0</v>
      </c>
      <c r="BI8" s="261"/>
      <c r="BJ8" s="70">
        <f t="shared" si="23"/>
        <v>0</v>
      </c>
      <c r="BK8" s="71">
        <f t="shared" si="24"/>
        <v>103</v>
      </c>
      <c r="BL8" s="72">
        <f t="shared" si="25"/>
        <v>3090</v>
      </c>
      <c r="BM8" s="268"/>
      <c r="BN8" s="73">
        <f t="shared" si="26"/>
        <v>587100</v>
      </c>
    </row>
    <row r="9" spans="1:66" x14ac:dyDescent="0.3">
      <c r="A9" s="186">
        <v>3</v>
      </c>
      <c r="B9" s="242" t="s">
        <v>24</v>
      </c>
      <c r="C9" s="99" t="s">
        <v>18</v>
      </c>
      <c r="D9" s="41">
        <v>125</v>
      </c>
      <c r="E9" s="42">
        <v>730</v>
      </c>
      <c r="F9" s="43">
        <f>E9*0.5</f>
        <v>365</v>
      </c>
      <c r="G9" s="44">
        <f t="shared" si="0"/>
        <v>91250</v>
      </c>
      <c r="H9" s="42"/>
      <c r="I9" s="43">
        <f>H9*0.5</f>
        <v>0</v>
      </c>
      <c r="J9" s="44">
        <f t="shared" si="1"/>
        <v>0</v>
      </c>
      <c r="K9" s="42"/>
      <c r="L9" s="43"/>
      <c r="M9" s="44"/>
      <c r="N9" s="42">
        <f t="shared" si="2"/>
        <v>730</v>
      </c>
      <c r="O9" s="43">
        <f t="shared" si="3"/>
        <v>365</v>
      </c>
      <c r="P9" s="234">
        <f>SUM(O9:O10)</f>
        <v>695</v>
      </c>
      <c r="Q9" s="44">
        <f t="shared" si="4"/>
        <v>91250</v>
      </c>
      <c r="R9" s="174">
        <f>'[1]09.11'!$AE$9</f>
        <v>218</v>
      </c>
      <c r="S9" s="206">
        <f>R9*0.5+R10*30</f>
        <v>649</v>
      </c>
      <c r="T9" s="281">
        <f>S9+('[1]09.11'!$B$26+'[1]09.11'!$C$22)*0.8</f>
        <v>1694.2</v>
      </c>
      <c r="U9" s="200"/>
      <c r="V9" s="202"/>
      <c r="W9" s="45">
        <v>827</v>
      </c>
      <c r="X9" s="46">
        <f>W9*0.5</f>
        <v>413.5</v>
      </c>
      <c r="Y9" s="47">
        <f t="shared" si="5"/>
        <v>103375</v>
      </c>
      <c r="Z9" s="45"/>
      <c r="AA9" s="46">
        <f>Z9*0.5</f>
        <v>0</v>
      </c>
      <c r="AB9" s="47">
        <f t="shared" si="6"/>
        <v>0</v>
      </c>
      <c r="AC9" s="45"/>
      <c r="AD9" s="46"/>
      <c r="AE9" s="47"/>
      <c r="AF9" s="45">
        <f t="shared" si="7"/>
        <v>827</v>
      </c>
      <c r="AG9" s="46">
        <f t="shared" si="8"/>
        <v>413.5</v>
      </c>
      <c r="AH9" s="252">
        <f>SUM(AG9:AG10)</f>
        <v>833.5</v>
      </c>
      <c r="AI9" s="47">
        <f t="shared" si="9"/>
        <v>103375</v>
      </c>
      <c r="AJ9" s="288"/>
      <c r="AK9" s="278"/>
      <c r="AL9" s="48">
        <v>207</v>
      </c>
      <c r="AM9" s="49">
        <f>AL9*0.5</f>
        <v>103.5</v>
      </c>
      <c r="AN9" s="50">
        <f t="shared" si="10"/>
        <v>25875</v>
      </c>
      <c r="AO9" s="48"/>
      <c r="AP9" s="49">
        <f>AO9*0.5</f>
        <v>0</v>
      </c>
      <c r="AQ9" s="50">
        <f t="shared" si="11"/>
        <v>0</v>
      </c>
      <c r="AR9" s="48"/>
      <c r="AS9" s="49"/>
      <c r="AT9" s="50"/>
      <c r="AU9" s="48">
        <f t="shared" si="12"/>
        <v>207</v>
      </c>
      <c r="AV9" s="49">
        <f t="shared" si="13"/>
        <v>103.5</v>
      </c>
      <c r="AW9" s="256">
        <f>SUM(AV9:AV10)</f>
        <v>223.5</v>
      </c>
      <c r="AX9" s="50">
        <f t="shared" si="14"/>
        <v>25875</v>
      </c>
      <c r="AY9" s="265"/>
      <c r="AZ9" s="262"/>
      <c r="BA9" s="51">
        <f t="shared" si="15"/>
        <v>1764</v>
      </c>
      <c r="BB9" s="52">
        <f t="shared" si="16"/>
        <v>882</v>
      </c>
      <c r="BC9" s="53">
        <f t="shared" si="17"/>
        <v>220500</v>
      </c>
      <c r="BD9" s="51">
        <f t="shared" si="18"/>
        <v>0</v>
      </c>
      <c r="BE9" s="52">
        <f t="shared" si="19"/>
        <v>0</v>
      </c>
      <c r="BF9" s="53">
        <f t="shared" si="20"/>
        <v>0</v>
      </c>
      <c r="BG9" s="51">
        <f t="shared" si="21"/>
        <v>0</v>
      </c>
      <c r="BH9" s="52">
        <f t="shared" si="22"/>
        <v>0</v>
      </c>
      <c r="BI9" s="259">
        <f>SUM(BH9:BH10)</f>
        <v>0</v>
      </c>
      <c r="BJ9" s="53">
        <f t="shared" si="23"/>
        <v>0</v>
      </c>
      <c r="BK9" s="54">
        <f t="shared" si="24"/>
        <v>1764</v>
      </c>
      <c r="BL9" s="55">
        <f t="shared" si="25"/>
        <v>882</v>
      </c>
      <c r="BM9" s="270">
        <f>SUM(BL9:BL10)</f>
        <v>1752</v>
      </c>
      <c r="BN9" s="56">
        <f t="shared" si="26"/>
        <v>220500</v>
      </c>
    </row>
    <row r="10" spans="1:66" ht="15" thickBot="1" x14ac:dyDescent="0.35">
      <c r="A10" s="187"/>
      <c r="B10" s="243"/>
      <c r="C10" s="7" t="s">
        <v>19</v>
      </c>
      <c r="D10" s="103">
        <v>5700</v>
      </c>
      <c r="E10" s="104">
        <v>11</v>
      </c>
      <c r="F10" s="105">
        <f>E10*30</f>
        <v>330</v>
      </c>
      <c r="G10" s="106">
        <f t="shared" si="0"/>
        <v>62700</v>
      </c>
      <c r="H10" s="104"/>
      <c r="I10" s="105">
        <f>H10*30</f>
        <v>0</v>
      </c>
      <c r="J10" s="106">
        <f t="shared" si="1"/>
        <v>0</v>
      </c>
      <c r="K10" s="104"/>
      <c r="L10" s="105"/>
      <c r="M10" s="106"/>
      <c r="N10" s="104">
        <f t="shared" si="2"/>
        <v>11</v>
      </c>
      <c r="O10" s="105">
        <f t="shared" si="3"/>
        <v>330</v>
      </c>
      <c r="P10" s="235"/>
      <c r="Q10" s="106">
        <f t="shared" si="4"/>
        <v>62700</v>
      </c>
      <c r="R10" s="171">
        <f>'[1]09.11'!$AD$9</f>
        <v>18</v>
      </c>
      <c r="S10" s="207"/>
      <c r="T10" s="283"/>
      <c r="U10" s="201"/>
      <c r="V10" s="203"/>
      <c r="W10" s="107">
        <v>14</v>
      </c>
      <c r="X10" s="108">
        <f>W10*30</f>
        <v>420</v>
      </c>
      <c r="Y10" s="109">
        <f t="shared" si="5"/>
        <v>79800</v>
      </c>
      <c r="Z10" s="107"/>
      <c r="AA10" s="108">
        <f>Z10*30</f>
        <v>0</v>
      </c>
      <c r="AB10" s="109">
        <f t="shared" si="6"/>
        <v>0</v>
      </c>
      <c r="AC10" s="107"/>
      <c r="AD10" s="108"/>
      <c r="AE10" s="109"/>
      <c r="AF10" s="107">
        <f t="shared" si="7"/>
        <v>14</v>
      </c>
      <c r="AG10" s="108">
        <f t="shared" si="8"/>
        <v>420</v>
      </c>
      <c r="AH10" s="254"/>
      <c r="AI10" s="109">
        <f t="shared" si="9"/>
        <v>79800</v>
      </c>
      <c r="AJ10" s="289"/>
      <c r="AK10" s="279"/>
      <c r="AL10" s="110">
        <v>4</v>
      </c>
      <c r="AM10" s="111">
        <f>AL10*30</f>
        <v>120</v>
      </c>
      <c r="AN10" s="112">
        <f t="shared" si="10"/>
        <v>22800</v>
      </c>
      <c r="AO10" s="110"/>
      <c r="AP10" s="111">
        <f>AO10*30</f>
        <v>0</v>
      </c>
      <c r="AQ10" s="112">
        <f t="shared" si="11"/>
        <v>0</v>
      </c>
      <c r="AR10" s="110"/>
      <c r="AS10" s="111"/>
      <c r="AT10" s="112"/>
      <c r="AU10" s="110">
        <f t="shared" si="12"/>
        <v>4</v>
      </c>
      <c r="AV10" s="111">
        <f t="shared" si="13"/>
        <v>120</v>
      </c>
      <c r="AW10" s="257"/>
      <c r="AX10" s="112">
        <f t="shared" si="14"/>
        <v>22800</v>
      </c>
      <c r="AY10" s="266"/>
      <c r="AZ10" s="264"/>
      <c r="BA10" s="113">
        <f t="shared" si="15"/>
        <v>29</v>
      </c>
      <c r="BB10" s="114">
        <f t="shared" si="16"/>
        <v>870</v>
      </c>
      <c r="BC10" s="115">
        <f t="shared" si="17"/>
        <v>165300</v>
      </c>
      <c r="BD10" s="113">
        <f t="shared" si="18"/>
        <v>0</v>
      </c>
      <c r="BE10" s="114">
        <f t="shared" si="19"/>
        <v>0</v>
      </c>
      <c r="BF10" s="115">
        <f t="shared" si="20"/>
        <v>0</v>
      </c>
      <c r="BG10" s="113">
        <f t="shared" si="21"/>
        <v>0</v>
      </c>
      <c r="BH10" s="114">
        <f t="shared" si="22"/>
        <v>0</v>
      </c>
      <c r="BI10" s="261"/>
      <c r="BJ10" s="115">
        <f t="shared" si="23"/>
        <v>0</v>
      </c>
      <c r="BK10" s="116">
        <f t="shared" si="24"/>
        <v>29</v>
      </c>
      <c r="BL10" s="117">
        <f t="shared" si="25"/>
        <v>870</v>
      </c>
      <c r="BM10" s="271"/>
      <c r="BN10" s="118">
        <f t="shared" si="26"/>
        <v>165300</v>
      </c>
    </row>
    <row r="11" spans="1:66" x14ac:dyDescent="0.3">
      <c r="A11" s="186">
        <v>4</v>
      </c>
      <c r="B11" s="242" t="s">
        <v>25</v>
      </c>
      <c r="C11" s="99" t="s">
        <v>18</v>
      </c>
      <c r="D11" s="41">
        <v>125</v>
      </c>
      <c r="E11" s="42">
        <v>188</v>
      </c>
      <c r="F11" s="43">
        <f>E11*0.5</f>
        <v>94</v>
      </c>
      <c r="G11" s="44">
        <f t="shared" si="0"/>
        <v>23500</v>
      </c>
      <c r="H11" s="42"/>
      <c r="I11" s="43">
        <f>H11*0.5</f>
        <v>0</v>
      </c>
      <c r="J11" s="44">
        <f t="shared" si="1"/>
        <v>0</v>
      </c>
      <c r="K11" s="42">
        <v>1886.6666666666661</v>
      </c>
      <c r="L11" s="43">
        <v>943.33333333333303</v>
      </c>
      <c r="M11" s="44">
        <v>174516.6666666666</v>
      </c>
      <c r="N11" s="42">
        <f t="shared" si="2"/>
        <v>2074.6666666666661</v>
      </c>
      <c r="O11" s="43">
        <f t="shared" si="3"/>
        <v>1037.333333333333</v>
      </c>
      <c r="P11" s="234">
        <f t="shared" ref="P11" si="27">SUM(O11:O12)</f>
        <v>1307.333333333333</v>
      </c>
      <c r="Q11" s="44">
        <f t="shared" si="4"/>
        <v>198016.6666666666</v>
      </c>
      <c r="R11" s="174">
        <f>'[1]09.11'!$AE$15</f>
        <v>556</v>
      </c>
      <c r="S11" s="206">
        <f>R11*0.5+R12*30</f>
        <v>278</v>
      </c>
      <c r="T11" s="206">
        <f>S11+('[1]09.11'!$B$32+'[1]09.11'!$C$32)*0.8</f>
        <v>2062</v>
      </c>
      <c r="U11" s="200">
        <v>43420</v>
      </c>
      <c r="V11" s="202">
        <v>1900</v>
      </c>
      <c r="W11" s="45">
        <v>199</v>
      </c>
      <c r="X11" s="46">
        <f>W11*0.5</f>
        <v>99.5</v>
      </c>
      <c r="Y11" s="47">
        <f t="shared" si="5"/>
        <v>24875</v>
      </c>
      <c r="Z11" s="45"/>
      <c r="AA11" s="46">
        <f>Z11*0.5</f>
        <v>0</v>
      </c>
      <c r="AB11" s="47">
        <f t="shared" si="6"/>
        <v>0</v>
      </c>
      <c r="AC11" s="46">
        <v>2536.6666666666601</v>
      </c>
      <c r="AD11" s="46">
        <v>1268.3333333333301</v>
      </c>
      <c r="AE11" s="46">
        <v>234641.66666666607</v>
      </c>
      <c r="AF11" s="45">
        <f t="shared" si="7"/>
        <v>2735.6666666666601</v>
      </c>
      <c r="AG11" s="46">
        <f t="shared" si="8"/>
        <v>1367.8333333333301</v>
      </c>
      <c r="AH11" s="252">
        <f t="shared" ref="AH11" si="28">SUM(AG11:AG12)</f>
        <v>1697.8333333333301</v>
      </c>
      <c r="AI11" s="47">
        <f t="shared" si="9"/>
        <v>259516.66666666607</v>
      </c>
      <c r="AJ11" s="288">
        <v>43455</v>
      </c>
      <c r="AK11" s="278">
        <v>1900</v>
      </c>
      <c r="AL11" s="48">
        <v>50</v>
      </c>
      <c r="AM11" s="49">
        <f>AL11*0.5</f>
        <v>25</v>
      </c>
      <c r="AN11" s="50">
        <f t="shared" si="10"/>
        <v>6250</v>
      </c>
      <c r="AO11" s="48"/>
      <c r="AP11" s="49">
        <f>AO11*0.5</f>
        <v>0</v>
      </c>
      <c r="AQ11" s="50">
        <f t="shared" si="11"/>
        <v>0</v>
      </c>
      <c r="AR11" s="49">
        <v>634.16666666666504</v>
      </c>
      <c r="AS11" s="49">
        <v>317.08333333333252</v>
      </c>
      <c r="AT11" s="49">
        <v>58660.416666666519</v>
      </c>
      <c r="AU11" s="48">
        <f t="shared" si="12"/>
        <v>684.16666666666504</v>
      </c>
      <c r="AV11" s="49">
        <f t="shared" si="13"/>
        <v>342.08333333333252</v>
      </c>
      <c r="AW11" s="256">
        <f t="shared" ref="AW11" si="29">SUM(AV11:AV12)</f>
        <v>432.08333333333252</v>
      </c>
      <c r="AX11" s="50">
        <f t="shared" si="14"/>
        <v>64910.416666666519</v>
      </c>
      <c r="AY11" s="265"/>
      <c r="AZ11" s="262"/>
      <c r="BA11" s="51">
        <f t="shared" si="15"/>
        <v>437</v>
      </c>
      <c r="BB11" s="52">
        <f t="shared" si="16"/>
        <v>218.5</v>
      </c>
      <c r="BC11" s="53">
        <f t="shared" si="17"/>
        <v>54625</v>
      </c>
      <c r="BD11" s="51">
        <f t="shared" si="18"/>
        <v>0</v>
      </c>
      <c r="BE11" s="52">
        <f t="shared" si="19"/>
        <v>0</v>
      </c>
      <c r="BF11" s="53">
        <f t="shared" si="20"/>
        <v>0</v>
      </c>
      <c r="BG11" s="52">
        <f t="shared" si="21"/>
        <v>5057.4999999999918</v>
      </c>
      <c r="BH11" s="52">
        <f t="shared" si="22"/>
        <v>2528.7499999999959</v>
      </c>
      <c r="BI11" s="259">
        <f t="shared" ref="BI11" si="30">SUM(BH11:BH12)</f>
        <v>2528.7499999999959</v>
      </c>
      <c r="BJ11" s="52">
        <f t="shared" si="23"/>
        <v>467818.74999999919</v>
      </c>
      <c r="BK11" s="54">
        <f t="shared" si="24"/>
        <v>5494.4999999999918</v>
      </c>
      <c r="BL11" s="55">
        <f t="shared" si="25"/>
        <v>2747.2499999999959</v>
      </c>
      <c r="BM11" s="267">
        <f t="shared" ref="BM11" si="31">SUM(BL11:BL12)</f>
        <v>3437.2499999999959</v>
      </c>
      <c r="BN11" s="56">
        <f t="shared" si="26"/>
        <v>522443.74999999919</v>
      </c>
    </row>
    <row r="12" spans="1:66" ht="15" thickBot="1" x14ac:dyDescent="0.35">
      <c r="A12" s="187"/>
      <c r="B12" s="243"/>
      <c r="C12" s="7" t="s">
        <v>19</v>
      </c>
      <c r="D12" s="58">
        <v>5700</v>
      </c>
      <c r="E12" s="59">
        <v>9</v>
      </c>
      <c r="F12" s="60">
        <f>E12*30</f>
        <v>270</v>
      </c>
      <c r="G12" s="61">
        <f t="shared" si="0"/>
        <v>51300</v>
      </c>
      <c r="H12" s="59"/>
      <c r="I12" s="60">
        <f>H12*30</f>
        <v>0</v>
      </c>
      <c r="J12" s="61">
        <f t="shared" si="1"/>
        <v>0</v>
      </c>
      <c r="K12" s="59"/>
      <c r="L12" s="60"/>
      <c r="M12" s="61"/>
      <c r="N12" s="59">
        <f t="shared" si="2"/>
        <v>9</v>
      </c>
      <c r="O12" s="60">
        <f t="shared" si="3"/>
        <v>270</v>
      </c>
      <c r="P12" s="235"/>
      <c r="Q12" s="61">
        <f t="shared" si="4"/>
        <v>51300</v>
      </c>
      <c r="R12" s="170">
        <f>'[1]09.11'!$AD$15</f>
        <v>0</v>
      </c>
      <c r="S12" s="207"/>
      <c r="T12" s="207"/>
      <c r="U12" s="201"/>
      <c r="V12" s="203"/>
      <c r="W12" s="62">
        <v>11</v>
      </c>
      <c r="X12" s="63">
        <f>W12*30</f>
        <v>330</v>
      </c>
      <c r="Y12" s="64">
        <f t="shared" si="5"/>
        <v>62700</v>
      </c>
      <c r="Z12" s="62"/>
      <c r="AA12" s="63">
        <f>Z12*30</f>
        <v>0</v>
      </c>
      <c r="AB12" s="64">
        <f t="shared" si="6"/>
        <v>0</v>
      </c>
      <c r="AC12" s="62"/>
      <c r="AD12" s="63"/>
      <c r="AE12" s="64"/>
      <c r="AF12" s="62">
        <f t="shared" si="7"/>
        <v>11</v>
      </c>
      <c r="AG12" s="63">
        <f t="shared" si="8"/>
        <v>330</v>
      </c>
      <c r="AH12" s="254"/>
      <c r="AI12" s="64">
        <f t="shared" si="9"/>
        <v>62700</v>
      </c>
      <c r="AJ12" s="289"/>
      <c r="AK12" s="279"/>
      <c r="AL12" s="65">
        <v>3</v>
      </c>
      <c r="AM12" s="66">
        <f>AL12*30</f>
        <v>90</v>
      </c>
      <c r="AN12" s="67">
        <f t="shared" si="10"/>
        <v>17100</v>
      </c>
      <c r="AO12" s="65"/>
      <c r="AP12" s="66">
        <f>AO12*30</f>
        <v>0</v>
      </c>
      <c r="AQ12" s="67">
        <f t="shared" si="11"/>
        <v>0</v>
      </c>
      <c r="AR12" s="65"/>
      <c r="AS12" s="66"/>
      <c r="AT12" s="67"/>
      <c r="AU12" s="65">
        <f t="shared" si="12"/>
        <v>3</v>
      </c>
      <c r="AV12" s="66">
        <f t="shared" si="13"/>
        <v>90</v>
      </c>
      <c r="AW12" s="257"/>
      <c r="AX12" s="67">
        <f t="shared" si="14"/>
        <v>17100</v>
      </c>
      <c r="AY12" s="266"/>
      <c r="AZ12" s="264"/>
      <c r="BA12" s="68">
        <f t="shared" si="15"/>
        <v>23</v>
      </c>
      <c r="BB12" s="69">
        <f t="shared" si="16"/>
        <v>690</v>
      </c>
      <c r="BC12" s="70">
        <f t="shared" si="17"/>
        <v>131100</v>
      </c>
      <c r="BD12" s="68">
        <f t="shared" si="18"/>
        <v>0</v>
      </c>
      <c r="BE12" s="69">
        <f t="shared" si="19"/>
        <v>0</v>
      </c>
      <c r="BF12" s="70">
        <f t="shared" si="20"/>
        <v>0</v>
      </c>
      <c r="BG12" s="68">
        <f t="shared" si="21"/>
        <v>0</v>
      </c>
      <c r="BH12" s="69">
        <f t="shared" si="22"/>
        <v>0</v>
      </c>
      <c r="BI12" s="261"/>
      <c r="BJ12" s="70">
        <f t="shared" si="23"/>
        <v>0</v>
      </c>
      <c r="BK12" s="71">
        <f t="shared" si="24"/>
        <v>23</v>
      </c>
      <c r="BL12" s="72">
        <f t="shared" si="25"/>
        <v>690</v>
      </c>
      <c r="BM12" s="268"/>
      <c r="BN12" s="73">
        <f t="shared" si="26"/>
        <v>131100</v>
      </c>
    </row>
    <row r="13" spans="1:66" x14ac:dyDescent="0.3">
      <c r="A13" s="186">
        <v>5</v>
      </c>
      <c r="B13" s="242" t="s">
        <v>26</v>
      </c>
      <c r="C13" s="99" t="s">
        <v>18</v>
      </c>
      <c r="D13" s="41">
        <v>150</v>
      </c>
      <c r="E13" s="42">
        <v>47</v>
      </c>
      <c r="F13" s="43">
        <f>E13*0.5</f>
        <v>23.5</v>
      </c>
      <c r="G13" s="44">
        <f t="shared" si="0"/>
        <v>7050</v>
      </c>
      <c r="H13" s="42"/>
      <c r="I13" s="43">
        <f>H13*0.5</f>
        <v>0</v>
      </c>
      <c r="J13" s="44">
        <f t="shared" si="1"/>
        <v>0</v>
      </c>
      <c r="K13" s="42"/>
      <c r="L13" s="43"/>
      <c r="M13" s="44"/>
      <c r="N13" s="42">
        <f t="shared" si="2"/>
        <v>47</v>
      </c>
      <c r="O13" s="43">
        <f t="shared" si="3"/>
        <v>23.5</v>
      </c>
      <c r="P13" s="234">
        <f t="shared" ref="P13" si="32">SUM(O13:O14)</f>
        <v>173.5</v>
      </c>
      <c r="Q13" s="44">
        <f t="shared" si="4"/>
        <v>7050</v>
      </c>
      <c r="R13" s="174">
        <f>'[1]09.11'!$AE$19</f>
        <v>757</v>
      </c>
      <c r="S13" s="206">
        <f>R13*0.5+R14*20</f>
        <v>438.5</v>
      </c>
      <c r="T13" s="281">
        <f>S13+('[1]09.11'!$B$36+'[1]09.11'!$C$36)*0.8</f>
        <v>1310.5</v>
      </c>
      <c r="U13" s="200">
        <v>43418</v>
      </c>
      <c r="V13" s="275">
        <v>930</v>
      </c>
      <c r="W13" s="45">
        <v>53</v>
      </c>
      <c r="X13" s="46">
        <f>W13*0.5</f>
        <v>26.5</v>
      </c>
      <c r="Y13" s="47">
        <f t="shared" si="5"/>
        <v>7950</v>
      </c>
      <c r="Z13" s="45"/>
      <c r="AA13" s="46">
        <f>Z13*0.5</f>
        <v>0</v>
      </c>
      <c r="AB13" s="47">
        <f t="shared" si="6"/>
        <v>0</v>
      </c>
      <c r="AC13" s="45"/>
      <c r="AD13" s="46"/>
      <c r="AE13" s="47"/>
      <c r="AF13" s="45">
        <f t="shared" si="7"/>
        <v>53</v>
      </c>
      <c r="AG13" s="46">
        <f t="shared" si="8"/>
        <v>26.5</v>
      </c>
      <c r="AH13" s="252">
        <f t="shared" ref="AH13" si="33">SUM(AG13:AG14)</f>
        <v>236.5</v>
      </c>
      <c r="AI13" s="47">
        <f t="shared" si="9"/>
        <v>7950</v>
      </c>
      <c r="AJ13" s="288"/>
      <c r="AK13" s="278"/>
      <c r="AL13" s="48">
        <v>13</v>
      </c>
      <c r="AM13" s="49">
        <f>AL13*0.5</f>
        <v>6.5</v>
      </c>
      <c r="AN13" s="50">
        <f t="shared" si="10"/>
        <v>1950</v>
      </c>
      <c r="AO13" s="48"/>
      <c r="AP13" s="49">
        <f>AO13*0.5</f>
        <v>0</v>
      </c>
      <c r="AQ13" s="50">
        <f t="shared" si="11"/>
        <v>0</v>
      </c>
      <c r="AR13" s="48"/>
      <c r="AS13" s="49"/>
      <c r="AT13" s="50"/>
      <c r="AU13" s="48">
        <f t="shared" si="12"/>
        <v>13</v>
      </c>
      <c r="AV13" s="49">
        <f t="shared" si="13"/>
        <v>6.5</v>
      </c>
      <c r="AW13" s="256">
        <f t="shared" ref="AW13" si="34">SUM(AV13:AV14)</f>
        <v>66.5</v>
      </c>
      <c r="AX13" s="50">
        <f t="shared" si="14"/>
        <v>1950</v>
      </c>
      <c r="AY13" s="265"/>
      <c r="AZ13" s="262"/>
      <c r="BA13" s="51">
        <f t="shared" si="15"/>
        <v>113</v>
      </c>
      <c r="BB13" s="52">
        <f t="shared" si="16"/>
        <v>56.5</v>
      </c>
      <c r="BC13" s="53">
        <f t="shared" si="17"/>
        <v>16950</v>
      </c>
      <c r="BD13" s="51">
        <f t="shared" si="18"/>
        <v>0</v>
      </c>
      <c r="BE13" s="52">
        <f t="shared" si="19"/>
        <v>0</v>
      </c>
      <c r="BF13" s="53">
        <f t="shared" si="20"/>
        <v>0</v>
      </c>
      <c r="BG13" s="51">
        <f t="shared" si="21"/>
        <v>0</v>
      </c>
      <c r="BH13" s="52">
        <f t="shared" si="22"/>
        <v>0</v>
      </c>
      <c r="BI13" s="259">
        <f t="shared" ref="BI13" si="35">SUM(BH13:BH14)</f>
        <v>0</v>
      </c>
      <c r="BJ13" s="53">
        <f t="shared" si="23"/>
        <v>0</v>
      </c>
      <c r="BK13" s="54">
        <f t="shared" si="24"/>
        <v>113</v>
      </c>
      <c r="BL13" s="55">
        <f t="shared" si="25"/>
        <v>56.5</v>
      </c>
      <c r="BM13" s="270">
        <f t="shared" ref="BM13" si="36">SUM(BL13:BL14)</f>
        <v>476.5</v>
      </c>
      <c r="BN13" s="56">
        <f t="shared" si="26"/>
        <v>16950</v>
      </c>
    </row>
    <row r="14" spans="1:66" ht="15" thickBot="1" x14ac:dyDescent="0.35">
      <c r="A14" s="187"/>
      <c r="B14" s="243"/>
      <c r="C14" s="7" t="s">
        <v>20</v>
      </c>
      <c r="D14" s="58">
        <v>5000</v>
      </c>
      <c r="E14" s="59">
        <v>5</v>
      </c>
      <c r="F14" s="60">
        <f>E14*30</f>
        <v>150</v>
      </c>
      <c r="G14" s="61">
        <f t="shared" si="0"/>
        <v>25000</v>
      </c>
      <c r="H14" s="59"/>
      <c r="I14" s="60">
        <f>H14*30</f>
        <v>0</v>
      </c>
      <c r="J14" s="61">
        <f t="shared" si="1"/>
        <v>0</v>
      </c>
      <c r="K14" s="59"/>
      <c r="L14" s="60"/>
      <c r="M14" s="61"/>
      <c r="N14" s="59">
        <f t="shared" si="2"/>
        <v>5</v>
      </c>
      <c r="O14" s="60">
        <f t="shared" si="3"/>
        <v>150</v>
      </c>
      <c r="P14" s="235"/>
      <c r="Q14" s="61">
        <f t="shared" si="4"/>
        <v>25000</v>
      </c>
      <c r="R14" s="170">
        <f>'[1]09.11'!$AC$19</f>
        <v>3</v>
      </c>
      <c r="S14" s="207"/>
      <c r="T14" s="283"/>
      <c r="U14" s="201"/>
      <c r="V14" s="277"/>
      <c r="W14" s="62">
        <v>7</v>
      </c>
      <c r="X14" s="63">
        <f>W14*30</f>
        <v>210</v>
      </c>
      <c r="Y14" s="64">
        <f t="shared" si="5"/>
        <v>35000</v>
      </c>
      <c r="Z14" s="62"/>
      <c r="AA14" s="63">
        <f>Z14*30</f>
        <v>0</v>
      </c>
      <c r="AB14" s="64">
        <f t="shared" si="6"/>
        <v>0</v>
      </c>
      <c r="AC14" s="62"/>
      <c r="AD14" s="63"/>
      <c r="AE14" s="64"/>
      <c r="AF14" s="62">
        <f t="shared" si="7"/>
        <v>7</v>
      </c>
      <c r="AG14" s="63">
        <f t="shared" si="8"/>
        <v>210</v>
      </c>
      <c r="AH14" s="254"/>
      <c r="AI14" s="64">
        <f t="shared" si="9"/>
        <v>35000</v>
      </c>
      <c r="AJ14" s="289"/>
      <c r="AK14" s="279"/>
      <c r="AL14" s="65">
        <v>2</v>
      </c>
      <c r="AM14" s="66">
        <f>AL14*30</f>
        <v>60</v>
      </c>
      <c r="AN14" s="67">
        <f t="shared" si="10"/>
        <v>10000</v>
      </c>
      <c r="AO14" s="65"/>
      <c r="AP14" s="66">
        <f>AO14*30</f>
        <v>0</v>
      </c>
      <c r="AQ14" s="67">
        <f t="shared" si="11"/>
        <v>0</v>
      </c>
      <c r="AR14" s="65"/>
      <c r="AS14" s="66"/>
      <c r="AT14" s="67"/>
      <c r="AU14" s="65">
        <f t="shared" si="12"/>
        <v>2</v>
      </c>
      <c r="AV14" s="66">
        <f t="shared" si="13"/>
        <v>60</v>
      </c>
      <c r="AW14" s="257"/>
      <c r="AX14" s="67">
        <f t="shared" si="14"/>
        <v>10000</v>
      </c>
      <c r="AY14" s="266"/>
      <c r="AZ14" s="264"/>
      <c r="BA14" s="68">
        <f t="shared" si="15"/>
        <v>14</v>
      </c>
      <c r="BB14" s="69">
        <f t="shared" si="16"/>
        <v>420</v>
      </c>
      <c r="BC14" s="70">
        <f t="shared" si="17"/>
        <v>70000</v>
      </c>
      <c r="BD14" s="68">
        <f t="shared" si="18"/>
        <v>0</v>
      </c>
      <c r="BE14" s="69">
        <f t="shared" si="19"/>
        <v>0</v>
      </c>
      <c r="BF14" s="70">
        <f t="shared" si="20"/>
        <v>0</v>
      </c>
      <c r="BG14" s="68">
        <f t="shared" si="21"/>
        <v>0</v>
      </c>
      <c r="BH14" s="69">
        <f t="shared" si="22"/>
        <v>0</v>
      </c>
      <c r="BI14" s="261"/>
      <c r="BJ14" s="70">
        <f t="shared" si="23"/>
        <v>0</v>
      </c>
      <c r="BK14" s="71">
        <f t="shared" si="24"/>
        <v>14</v>
      </c>
      <c r="BL14" s="72">
        <f t="shared" si="25"/>
        <v>420</v>
      </c>
      <c r="BM14" s="271"/>
      <c r="BN14" s="73">
        <f t="shared" si="26"/>
        <v>70000</v>
      </c>
    </row>
    <row r="15" spans="1:66" ht="15" thickBot="1" x14ac:dyDescent="0.35">
      <c r="A15" s="121">
        <v>6</v>
      </c>
      <c r="B15" s="24" t="s">
        <v>27</v>
      </c>
      <c r="C15" s="7" t="s">
        <v>20</v>
      </c>
      <c r="D15" s="25">
        <v>3200</v>
      </c>
      <c r="E15" s="26">
        <v>7</v>
      </c>
      <c r="F15" s="27">
        <f>E15*20</f>
        <v>140</v>
      </c>
      <c r="G15" s="28">
        <f t="shared" si="0"/>
        <v>22400</v>
      </c>
      <c r="H15" s="26"/>
      <c r="I15" s="27">
        <f>H15*20</f>
        <v>0</v>
      </c>
      <c r="J15" s="28">
        <f t="shared" si="1"/>
        <v>0</v>
      </c>
      <c r="K15" s="26"/>
      <c r="L15" s="27"/>
      <c r="M15" s="28"/>
      <c r="N15" s="26">
        <f t="shared" si="2"/>
        <v>7</v>
      </c>
      <c r="O15" s="27">
        <f t="shared" si="3"/>
        <v>140</v>
      </c>
      <c r="P15" s="27">
        <f>O15</f>
        <v>140</v>
      </c>
      <c r="Q15" s="28">
        <f t="shared" si="4"/>
        <v>22400</v>
      </c>
      <c r="R15" s="172">
        <f>'[1]09.11'!$AC$10</f>
        <v>43</v>
      </c>
      <c r="S15" s="172">
        <f>R15</f>
        <v>43</v>
      </c>
      <c r="T15" s="158">
        <f>S15+('[1]09.11'!$B$27+'[1]09.11'!$C$27)*0.8</f>
        <v>43</v>
      </c>
      <c r="U15" s="141"/>
      <c r="V15" s="125"/>
      <c r="W15" s="29">
        <v>9</v>
      </c>
      <c r="X15" s="30">
        <f>W15*20</f>
        <v>180</v>
      </c>
      <c r="Y15" s="31">
        <f t="shared" si="5"/>
        <v>28800</v>
      </c>
      <c r="Z15" s="29"/>
      <c r="AA15" s="30">
        <f>Z15*20</f>
        <v>0</v>
      </c>
      <c r="AB15" s="31">
        <f t="shared" si="6"/>
        <v>0</v>
      </c>
      <c r="AC15" s="29"/>
      <c r="AD15" s="30"/>
      <c r="AE15" s="31"/>
      <c r="AF15" s="29">
        <f t="shared" si="7"/>
        <v>9</v>
      </c>
      <c r="AG15" s="30">
        <f t="shared" si="8"/>
        <v>180</v>
      </c>
      <c r="AH15" s="131">
        <f>AG15</f>
        <v>180</v>
      </c>
      <c r="AI15" s="31">
        <f t="shared" si="9"/>
        <v>28800</v>
      </c>
      <c r="AJ15" s="147"/>
      <c r="AK15" s="145"/>
      <c r="AL15" s="32">
        <v>2</v>
      </c>
      <c r="AM15" s="33">
        <f>AL15*20</f>
        <v>40</v>
      </c>
      <c r="AN15" s="34">
        <f t="shared" si="10"/>
        <v>6400</v>
      </c>
      <c r="AO15" s="32"/>
      <c r="AP15" s="33">
        <f>AO15*20</f>
        <v>0</v>
      </c>
      <c r="AQ15" s="34">
        <f t="shared" si="11"/>
        <v>0</v>
      </c>
      <c r="AR15" s="32"/>
      <c r="AS15" s="33"/>
      <c r="AT15" s="34"/>
      <c r="AU15" s="32">
        <f t="shared" si="12"/>
        <v>2</v>
      </c>
      <c r="AV15" s="33">
        <f t="shared" si="13"/>
        <v>40</v>
      </c>
      <c r="AW15" s="134">
        <f>AV15</f>
        <v>40</v>
      </c>
      <c r="AX15" s="34">
        <f t="shared" si="14"/>
        <v>6400</v>
      </c>
      <c r="AY15" s="151"/>
      <c r="AZ15" s="152"/>
      <c r="BA15" s="35">
        <f t="shared" si="15"/>
        <v>18</v>
      </c>
      <c r="BB15" s="36">
        <f t="shared" si="16"/>
        <v>360</v>
      </c>
      <c r="BC15" s="37">
        <f t="shared" si="17"/>
        <v>57600</v>
      </c>
      <c r="BD15" s="35">
        <f t="shared" si="18"/>
        <v>0</v>
      </c>
      <c r="BE15" s="36">
        <f t="shared" si="19"/>
        <v>0</v>
      </c>
      <c r="BF15" s="37">
        <f t="shared" si="20"/>
        <v>0</v>
      </c>
      <c r="BG15" s="35">
        <f t="shared" si="21"/>
        <v>0</v>
      </c>
      <c r="BH15" s="36">
        <f t="shared" si="22"/>
        <v>0</v>
      </c>
      <c r="BI15" s="137">
        <f>BH15</f>
        <v>0</v>
      </c>
      <c r="BJ15" s="37">
        <f t="shared" si="23"/>
        <v>0</v>
      </c>
      <c r="BK15" s="38">
        <f t="shared" si="24"/>
        <v>18</v>
      </c>
      <c r="BL15" s="39">
        <f t="shared" si="25"/>
        <v>360</v>
      </c>
      <c r="BM15" s="160">
        <f>BL15</f>
        <v>360</v>
      </c>
      <c r="BN15" s="40">
        <f t="shared" si="26"/>
        <v>57600</v>
      </c>
    </row>
    <row r="16" spans="1:66" ht="15" thickBot="1" x14ac:dyDescent="0.35">
      <c r="A16" s="120">
        <v>7</v>
      </c>
      <c r="B16" s="24" t="s">
        <v>28</v>
      </c>
      <c r="C16" s="102" t="s">
        <v>21</v>
      </c>
      <c r="D16" s="25">
        <v>260</v>
      </c>
      <c r="E16" s="26">
        <v>13</v>
      </c>
      <c r="F16" s="27">
        <f>E16*0.44</f>
        <v>5.72</v>
      </c>
      <c r="G16" s="28">
        <f t="shared" si="0"/>
        <v>3380</v>
      </c>
      <c r="H16" s="26"/>
      <c r="I16" s="27">
        <f>H16*0.44</f>
        <v>0</v>
      </c>
      <c r="J16" s="28">
        <f t="shared" si="1"/>
        <v>0</v>
      </c>
      <c r="K16" s="26"/>
      <c r="L16" s="27"/>
      <c r="M16" s="28"/>
      <c r="N16" s="26">
        <f t="shared" si="2"/>
        <v>13</v>
      </c>
      <c r="O16" s="27">
        <f t="shared" si="3"/>
        <v>5.72</v>
      </c>
      <c r="P16" s="27">
        <f>O16</f>
        <v>5.72</v>
      </c>
      <c r="Q16" s="28">
        <f t="shared" si="4"/>
        <v>3380</v>
      </c>
      <c r="R16" s="172">
        <f>'[1]09.11'!$AE$16</f>
        <v>1</v>
      </c>
      <c r="S16" s="172">
        <f>R16</f>
        <v>1</v>
      </c>
      <c r="T16" s="158">
        <f>S16+('[1]09.11'!$B$33+'[1]09.11'!$C$33)*0.8</f>
        <v>1</v>
      </c>
      <c r="U16" s="141">
        <v>43437</v>
      </c>
      <c r="V16" s="125">
        <v>570</v>
      </c>
      <c r="W16" s="29">
        <v>16</v>
      </c>
      <c r="X16" s="30">
        <f>W16*0.44</f>
        <v>7.04</v>
      </c>
      <c r="Y16" s="31">
        <f t="shared" si="5"/>
        <v>4160</v>
      </c>
      <c r="Z16" s="29"/>
      <c r="AA16" s="30">
        <f>Z16*0.44</f>
        <v>0</v>
      </c>
      <c r="AB16" s="31">
        <f t="shared" si="6"/>
        <v>0</v>
      </c>
      <c r="AC16" s="29"/>
      <c r="AD16" s="30"/>
      <c r="AE16" s="31"/>
      <c r="AF16" s="29">
        <f t="shared" si="7"/>
        <v>16</v>
      </c>
      <c r="AG16" s="30">
        <f t="shared" si="8"/>
        <v>7.04</v>
      </c>
      <c r="AH16" s="131">
        <f>AG16</f>
        <v>7.04</v>
      </c>
      <c r="AI16" s="31">
        <f t="shared" si="9"/>
        <v>4160</v>
      </c>
      <c r="AJ16" s="147"/>
      <c r="AK16" s="145"/>
      <c r="AL16" s="32">
        <v>4</v>
      </c>
      <c r="AM16" s="33">
        <f>AL16*0.44</f>
        <v>1.76</v>
      </c>
      <c r="AN16" s="34">
        <f t="shared" si="10"/>
        <v>1040</v>
      </c>
      <c r="AO16" s="32"/>
      <c r="AP16" s="33">
        <f>AO16*0.44</f>
        <v>0</v>
      </c>
      <c r="AQ16" s="34">
        <f t="shared" si="11"/>
        <v>0</v>
      </c>
      <c r="AR16" s="32"/>
      <c r="AS16" s="33"/>
      <c r="AT16" s="34"/>
      <c r="AU16" s="32">
        <f t="shared" si="12"/>
        <v>4</v>
      </c>
      <c r="AV16" s="33">
        <f t="shared" si="13"/>
        <v>1.76</v>
      </c>
      <c r="AW16" s="134">
        <f>AV16</f>
        <v>1.76</v>
      </c>
      <c r="AX16" s="34">
        <f t="shared" si="14"/>
        <v>1040</v>
      </c>
      <c r="AY16" s="151"/>
      <c r="AZ16" s="152"/>
      <c r="BA16" s="35">
        <f t="shared" si="15"/>
        <v>33</v>
      </c>
      <c r="BB16" s="36">
        <f t="shared" si="16"/>
        <v>14.52</v>
      </c>
      <c r="BC16" s="37">
        <f t="shared" si="17"/>
        <v>8580</v>
      </c>
      <c r="BD16" s="35">
        <f t="shared" si="18"/>
        <v>0</v>
      </c>
      <c r="BE16" s="36">
        <f t="shared" si="19"/>
        <v>0</v>
      </c>
      <c r="BF16" s="37">
        <f t="shared" si="20"/>
        <v>0</v>
      </c>
      <c r="BG16" s="35">
        <f t="shared" si="21"/>
        <v>0</v>
      </c>
      <c r="BH16" s="36">
        <f t="shared" si="22"/>
        <v>0</v>
      </c>
      <c r="BI16" s="137">
        <f>BH16</f>
        <v>0</v>
      </c>
      <c r="BJ16" s="37">
        <f t="shared" si="23"/>
        <v>0</v>
      </c>
      <c r="BK16" s="38">
        <f t="shared" si="24"/>
        <v>33</v>
      </c>
      <c r="BL16" s="39">
        <f t="shared" si="25"/>
        <v>14.52</v>
      </c>
      <c r="BM16" s="160">
        <f>BL16</f>
        <v>14.52</v>
      </c>
      <c r="BN16" s="40">
        <f t="shared" si="26"/>
        <v>8580</v>
      </c>
    </row>
    <row r="17" spans="1:66" ht="15" thickBot="1" x14ac:dyDescent="0.35">
      <c r="A17" s="120">
        <v>8</v>
      </c>
      <c r="B17" s="24" t="s">
        <v>29</v>
      </c>
      <c r="C17" s="102" t="s">
        <v>21</v>
      </c>
      <c r="D17" s="25">
        <v>210</v>
      </c>
      <c r="E17" s="26">
        <v>7</v>
      </c>
      <c r="F17" s="27">
        <f>E17*0.44</f>
        <v>3.08</v>
      </c>
      <c r="G17" s="28">
        <f t="shared" si="0"/>
        <v>1470</v>
      </c>
      <c r="H17" s="26"/>
      <c r="I17" s="27">
        <f>H17*0.44</f>
        <v>0</v>
      </c>
      <c r="J17" s="28">
        <f t="shared" si="1"/>
        <v>0</v>
      </c>
      <c r="K17" s="26"/>
      <c r="L17" s="27"/>
      <c r="M17" s="28"/>
      <c r="N17" s="26">
        <f t="shared" si="2"/>
        <v>7</v>
      </c>
      <c r="O17" s="27">
        <f t="shared" si="3"/>
        <v>3.08</v>
      </c>
      <c r="P17" s="27">
        <f>O17</f>
        <v>3.08</v>
      </c>
      <c r="Q17" s="28">
        <f t="shared" si="4"/>
        <v>1470</v>
      </c>
      <c r="R17" s="172">
        <f>'[1]09.11'!$AE$17</f>
        <v>853</v>
      </c>
      <c r="S17" s="172">
        <f>R17</f>
        <v>853</v>
      </c>
      <c r="T17" s="158">
        <f>S17+('[1]09.11'!$B$34+'[1]09.11'!$C$34)*0.8</f>
        <v>853</v>
      </c>
      <c r="U17" s="141">
        <v>43437</v>
      </c>
      <c r="V17" s="125">
        <v>380</v>
      </c>
      <c r="W17" s="29">
        <v>9</v>
      </c>
      <c r="X17" s="30">
        <f>W17*0.44</f>
        <v>3.96</v>
      </c>
      <c r="Y17" s="31">
        <f t="shared" si="5"/>
        <v>1890</v>
      </c>
      <c r="Z17" s="29"/>
      <c r="AA17" s="30">
        <f>Z17*0.44</f>
        <v>0</v>
      </c>
      <c r="AB17" s="31">
        <f t="shared" si="6"/>
        <v>0</v>
      </c>
      <c r="AC17" s="29"/>
      <c r="AD17" s="30"/>
      <c r="AE17" s="31"/>
      <c r="AF17" s="29">
        <f t="shared" si="7"/>
        <v>9</v>
      </c>
      <c r="AG17" s="30">
        <f t="shared" si="8"/>
        <v>3.96</v>
      </c>
      <c r="AH17" s="131">
        <f>AG17</f>
        <v>3.96</v>
      </c>
      <c r="AI17" s="31">
        <f t="shared" si="9"/>
        <v>1890</v>
      </c>
      <c r="AJ17" s="147"/>
      <c r="AK17" s="145"/>
      <c r="AL17" s="32">
        <v>2</v>
      </c>
      <c r="AM17" s="33">
        <f>AL17*0.44</f>
        <v>0.88</v>
      </c>
      <c r="AN17" s="34">
        <f t="shared" si="10"/>
        <v>420</v>
      </c>
      <c r="AO17" s="32"/>
      <c r="AP17" s="33">
        <f>AO17*0.44</f>
        <v>0</v>
      </c>
      <c r="AQ17" s="34">
        <f t="shared" si="11"/>
        <v>0</v>
      </c>
      <c r="AR17" s="32"/>
      <c r="AS17" s="33"/>
      <c r="AT17" s="34"/>
      <c r="AU17" s="32">
        <f t="shared" si="12"/>
        <v>2</v>
      </c>
      <c r="AV17" s="33">
        <f t="shared" si="13"/>
        <v>0.88</v>
      </c>
      <c r="AW17" s="134">
        <f>AV17</f>
        <v>0.88</v>
      </c>
      <c r="AX17" s="34">
        <f t="shared" si="14"/>
        <v>420</v>
      </c>
      <c r="AY17" s="151"/>
      <c r="AZ17" s="152"/>
      <c r="BA17" s="35">
        <f t="shared" si="15"/>
        <v>18</v>
      </c>
      <c r="BB17" s="36">
        <f t="shared" si="16"/>
        <v>7.92</v>
      </c>
      <c r="BC17" s="37">
        <f t="shared" si="17"/>
        <v>3780</v>
      </c>
      <c r="BD17" s="35">
        <f t="shared" si="18"/>
        <v>0</v>
      </c>
      <c r="BE17" s="36">
        <f t="shared" si="19"/>
        <v>0</v>
      </c>
      <c r="BF17" s="37">
        <f t="shared" si="20"/>
        <v>0</v>
      </c>
      <c r="BG17" s="35">
        <f t="shared" si="21"/>
        <v>0</v>
      </c>
      <c r="BH17" s="36">
        <f t="shared" si="22"/>
        <v>0</v>
      </c>
      <c r="BI17" s="137">
        <f>BH17</f>
        <v>0</v>
      </c>
      <c r="BJ17" s="37">
        <f t="shared" si="23"/>
        <v>0</v>
      </c>
      <c r="BK17" s="38">
        <f t="shared" si="24"/>
        <v>18</v>
      </c>
      <c r="BL17" s="39">
        <f t="shared" si="25"/>
        <v>7.92</v>
      </c>
      <c r="BM17" s="160">
        <f>BL17</f>
        <v>7.92</v>
      </c>
      <c r="BN17" s="40">
        <f t="shared" si="26"/>
        <v>3780</v>
      </c>
    </row>
    <row r="18" spans="1:66" x14ac:dyDescent="0.3">
      <c r="A18" s="244">
        <v>9</v>
      </c>
      <c r="B18" s="242" t="s">
        <v>30</v>
      </c>
      <c r="C18" s="99" t="s">
        <v>18</v>
      </c>
      <c r="D18" s="41">
        <v>125</v>
      </c>
      <c r="E18" s="42">
        <v>210</v>
      </c>
      <c r="F18" s="43">
        <f>E18*0.5</f>
        <v>105</v>
      </c>
      <c r="G18" s="44">
        <f t="shared" si="0"/>
        <v>26250</v>
      </c>
      <c r="H18" s="42">
        <v>30</v>
      </c>
      <c r="I18" s="43">
        <f>H18*0.5</f>
        <v>15</v>
      </c>
      <c r="J18" s="44">
        <f t="shared" si="1"/>
        <v>3750</v>
      </c>
      <c r="K18" s="42"/>
      <c r="L18" s="43"/>
      <c r="M18" s="44"/>
      <c r="N18" s="42">
        <f t="shared" si="2"/>
        <v>240</v>
      </c>
      <c r="O18" s="43">
        <f t="shared" si="3"/>
        <v>120</v>
      </c>
      <c r="P18" s="236">
        <f>SUM(O18:O19)</f>
        <v>510</v>
      </c>
      <c r="Q18" s="44">
        <f t="shared" si="4"/>
        <v>30000</v>
      </c>
      <c r="R18" s="174">
        <f>'[1]09.11'!$AE$14</f>
        <v>847</v>
      </c>
      <c r="S18" s="206">
        <f>R18*0.5+R19*30</f>
        <v>693.5</v>
      </c>
      <c r="T18" s="206">
        <f>S18+('[1]09.11'!$B$31+'[1]09.11'!$C$31)*0.8</f>
        <v>2245.5</v>
      </c>
      <c r="U18" s="200"/>
      <c r="V18" s="202"/>
      <c r="W18" s="45">
        <v>253</v>
      </c>
      <c r="X18" s="46">
        <f>W18*0.5</f>
        <v>126.5</v>
      </c>
      <c r="Y18" s="47">
        <f t="shared" si="5"/>
        <v>31625</v>
      </c>
      <c r="Z18" s="45">
        <v>40</v>
      </c>
      <c r="AA18" s="46">
        <f>Z18*0.5</f>
        <v>20</v>
      </c>
      <c r="AB18" s="47">
        <f t="shared" si="6"/>
        <v>5000</v>
      </c>
      <c r="AC18" s="45"/>
      <c r="AD18" s="46"/>
      <c r="AE18" s="47"/>
      <c r="AF18" s="45">
        <f t="shared" si="7"/>
        <v>293</v>
      </c>
      <c r="AG18" s="46">
        <f t="shared" si="8"/>
        <v>146.5</v>
      </c>
      <c r="AH18" s="250">
        <f>SUM(AG18:AG19)</f>
        <v>596.5</v>
      </c>
      <c r="AI18" s="47">
        <f t="shared" si="9"/>
        <v>36625</v>
      </c>
      <c r="AJ18" s="288">
        <v>43463</v>
      </c>
      <c r="AK18" s="278">
        <v>975</v>
      </c>
      <c r="AL18" s="48">
        <v>63</v>
      </c>
      <c r="AM18" s="49">
        <f>AL18*0.5</f>
        <v>31.5</v>
      </c>
      <c r="AN18" s="50">
        <f t="shared" si="10"/>
        <v>7875</v>
      </c>
      <c r="AO18" s="48">
        <v>10</v>
      </c>
      <c r="AP18" s="49">
        <f>AO18*0.5</f>
        <v>5</v>
      </c>
      <c r="AQ18" s="50">
        <f t="shared" si="11"/>
        <v>1250</v>
      </c>
      <c r="AR18" s="48"/>
      <c r="AS18" s="49"/>
      <c r="AT18" s="50"/>
      <c r="AU18" s="48">
        <f t="shared" si="12"/>
        <v>73</v>
      </c>
      <c r="AV18" s="49">
        <f t="shared" si="13"/>
        <v>36.5</v>
      </c>
      <c r="AW18" s="256">
        <f>SUM(AV18:AV19)</f>
        <v>156.5</v>
      </c>
      <c r="AX18" s="50">
        <f t="shared" si="14"/>
        <v>9125</v>
      </c>
      <c r="AY18" s="265"/>
      <c r="AZ18" s="262"/>
      <c r="BA18" s="51">
        <f t="shared" si="15"/>
        <v>526</v>
      </c>
      <c r="BB18" s="52">
        <f t="shared" si="16"/>
        <v>263</v>
      </c>
      <c r="BC18" s="53">
        <f t="shared" si="17"/>
        <v>65750</v>
      </c>
      <c r="BD18" s="51">
        <f t="shared" si="18"/>
        <v>80</v>
      </c>
      <c r="BE18" s="52">
        <f t="shared" si="19"/>
        <v>40</v>
      </c>
      <c r="BF18" s="53">
        <f t="shared" si="20"/>
        <v>10000</v>
      </c>
      <c r="BG18" s="51">
        <f t="shared" si="21"/>
        <v>0</v>
      </c>
      <c r="BH18" s="52">
        <f t="shared" si="22"/>
        <v>0</v>
      </c>
      <c r="BI18" s="259">
        <f>SUM(BH18:BH19)</f>
        <v>0</v>
      </c>
      <c r="BJ18" s="53">
        <f t="shared" si="23"/>
        <v>0</v>
      </c>
      <c r="BK18" s="54">
        <f t="shared" si="24"/>
        <v>606</v>
      </c>
      <c r="BL18" s="55">
        <f t="shared" si="25"/>
        <v>303</v>
      </c>
      <c r="BM18" s="272">
        <f>SUM(BL18:BL19)</f>
        <v>1263</v>
      </c>
      <c r="BN18" s="56">
        <f t="shared" si="26"/>
        <v>75750</v>
      </c>
    </row>
    <row r="19" spans="1:66" ht="15" thickBot="1" x14ac:dyDescent="0.35">
      <c r="A19" s="245"/>
      <c r="B19" s="243"/>
      <c r="C19" s="7" t="s">
        <v>19</v>
      </c>
      <c r="D19" s="58">
        <v>5700</v>
      </c>
      <c r="E19" s="59">
        <v>13</v>
      </c>
      <c r="F19" s="60">
        <f>E19*30</f>
        <v>390</v>
      </c>
      <c r="G19" s="61">
        <f t="shared" si="0"/>
        <v>74100</v>
      </c>
      <c r="H19" s="59"/>
      <c r="I19" s="60">
        <f>H19*30</f>
        <v>0</v>
      </c>
      <c r="J19" s="61">
        <f t="shared" si="1"/>
        <v>0</v>
      </c>
      <c r="K19" s="59"/>
      <c r="L19" s="60"/>
      <c r="M19" s="61"/>
      <c r="N19" s="59">
        <f t="shared" si="2"/>
        <v>13</v>
      </c>
      <c r="O19" s="60">
        <f t="shared" si="3"/>
        <v>390</v>
      </c>
      <c r="P19" s="237"/>
      <c r="Q19" s="61">
        <f t="shared" si="4"/>
        <v>74100</v>
      </c>
      <c r="R19" s="170">
        <f>'[1]09.11'!$AD$14</f>
        <v>9</v>
      </c>
      <c r="S19" s="207"/>
      <c r="T19" s="207"/>
      <c r="U19" s="201"/>
      <c r="V19" s="203"/>
      <c r="W19" s="62">
        <v>15</v>
      </c>
      <c r="X19" s="63">
        <f>W19*30</f>
        <v>450</v>
      </c>
      <c r="Y19" s="64">
        <f t="shared" si="5"/>
        <v>85500</v>
      </c>
      <c r="Z19" s="62"/>
      <c r="AA19" s="63">
        <f>Z19*30</f>
        <v>0</v>
      </c>
      <c r="AB19" s="64">
        <f t="shared" si="6"/>
        <v>0</v>
      </c>
      <c r="AC19" s="62"/>
      <c r="AD19" s="63"/>
      <c r="AE19" s="64"/>
      <c r="AF19" s="62">
        <f t="shared" si="7"/>
        <v>15</v>
      </c>
      <c r="AG19" s="63">
        <f t="shared" si="8"/>
        <v>450</v>
      </c>
      <c r="AH19" s="251"/>
      <c r="AI19" s="64">
        <f t="shared" si="9"/>
        <v>85500</v>
      </c>
      <c r="AJ19" s="289"/>
      <c r="AK19" s="279"/>
      <c r="AL19" s="65">
        <v>4</v>
      </c>
      <c r="AM19" s="66">
        <f>AL19*30</f>
        <v>120</v>
      </c>
      <c r="AN19" s="67">
        <f t="shared" si="10"/>
        <v>22800</v>
      </c>
      <c r="AO19" s="65"/>
      <c r="AP19" s="66">
        <f>AO19*30</f>
        <v>0</v>
      </c>
      <c r="AQ19" s="67">
        <f t="shared" si="11"/>
        <v>0</v>
      </c>
      <c r="AR19" s="65"/>
      <c r="AS19" s="66"/>
      <c r="AT19" s="67"/>
      <c r="AU19" s="65">
        <f t="shared" si="12"/>
        <v>4</v>
      </c>
      <c r="AV19" s="66">
        <f t="shared" si="13"/>
        <v>120</v>
      </c>
      <c r="AW19" s="257"/>
      <c r="AX19" s="67">
        <f t="shared" si="14"/>
        <v>22800</v>
      </c>
      <c r="AY19" s="266"/>
      <c r="AZ19" s="264"/>
      <c r="BA19" s="68">
        <f t="shared" si="15"/>
        <v>32</v>
      </c>
      <c r="BB19" s="69">
        <f t="shared" si="16"/>
        <v>960</v>
      </c>
      <c r="BC19" s="70">
        <f t="shared" si="17"/>
        <v>182400</v>
      </c>
      <c r="BD19" s="68">
        <f t="shared" si="18"/>
        <v>0</v>
      </c>
      <c r="BE19" s="69">
        <f t="shared" si="19"/>
        <v>0</v>
      </c>
      <c r="BF19" s="70">
        <f t="shared" si="20"/>
        <v>0</v>
      </c>
      <c r="BG19" s="68">
        <f t="shared" si="21"/>
        <v>0</v>
      </c>
      <c r="BH19" s="69">
        <f t="shared" si="22"/>
        <v>0</v>
      </c>
      <c r="BI19" s="261"/>
      <c r="BJ19" s="70">
        <f t="shared" si="23"/>
        <v>0</v>
      </c>
      <c r="BK19" s="71">
        <f t="shared" si="24"/>
        <v>32</v>
      </c>
      <c r="BL19" s="72">
        <f t="shared" si="25"/>
        <v>960</v>
      </c>
      <c r="BM19" s="273"/>
      <c r="BN19" s="73">
        <f t="shared" si="26"/>
        <v>182400</v>
      </c>
    </row>
    <row r="20" spans="1:66" x14ac:dyDescent="0.3">
      <c r="A20" s="246">
        <v>10</v>
      </c>
      <c r="B20" s="242" t="s">
        <v>31</v>
      </c>
      <c r="C20" s="99" t="s">
        <v>18</v>
      </c>
      <c r="D20" s="41">
        <v>150</v>
      </c>
      <c r="E20" s="42">
        <v>48</v>
      </c>
      <c r="F20" s="43">
        <f>E20*0.5</f>
        <v>24</v>
      </c>
      <c r="G20" s="44">
        <f t="shared" ref="G20:G24" si="37">D20*E20</f>
        <v>7200</v>
      </c>
      <c r="H20" s="42"/>
      <c r="I20" s="43">
        <f>H20*0.5</f>
        <v>0</v>
      </c>
      <c r="J20" s="44">
        <f t="shared" ref="J20:J24" si="38">D20*H20</f>
        <v>0</v>
      </c>
      <c r="K20" s="42"/>
      <c r="L20" s="43"/>
      <c r="M20" s="44"/>
      <c r="N20" s="42">
        <f t="shared" ref="N20:O24" si="39">SUM(E20,H20,K20)</f>
        <v>48</v>
      </c>
      <c r="O20" s="43">
        <f t="shared" si="39"/>
        <v>24</v>
      </c>
      <c r="P20" s="234">
        <f>SUM(O20:O21)</f>
        <v>244</v>
      </c>
      <c r="Q20" s="44">
        <f t="shared" si="4"/>
        <v>7200</v>
      </c>
      <c r="R20" s="174">
        <f>'[1]09.11'!$AE$22</f>
        <v>519</v>
      </c>
      <c r="S20" s="206">
        <f>R20*0.5+R21*20+R22*30</f>
        <v>549.5</v>
      </c>
      <c r="T20" s="281">
        <f>S20+('[1]09.11'!$B$39+'[1]09.11'!$C$39)*0.8</f>
        <v>1549.5</v>
      </c>
      <c r="U20" s="200">
        <v>43413</v>
      </c>
      <c r="V20" s="275">
        <v>1000</v>
      </c>
      <c r="W20" s="45">
        <v>66</v>
      </c>
      <c r="X20" s="46">
        <f>W20*0.5</f>
        <v>33</v>
      </c>
      <c r="Y20" s="47">
        <f t="shared" si="5"/>
        <v>9900</v>
      </c>
      <c r="Z20" s="45"/>
      <c r="AA20" s="46">
        <f>Z20*0.5</f>
        <v>0</v>
      </c>
      <c r="AB20" s="47">
        <f t="shared" si="6"/>
        <v>0</v>
      </c>
      <c r="AC20" s="45"/>
      <c r="AD20" s="46"/>
      <c r="AE20" s="47"/>
      <c r="AF20" s="45">
        <f t="shared" ref="AF20:AG24" si="40">SUM(W20,Z20,AC20)</f>
        <v>66</v>
      </c>
      <c r="AG20" s="46">
        <f t="shared" si="40"/>
        <v>33</v>
      </c>
      <c r="AH20" s="252">
        <f t="shared" ref="AH20" si="41">SUM(AG20:AG22)</f>
        <v>333</v>
      </c>
      <c r="AI20" s="47">
        <f t="shared" si="9"/>
        <v>9900</v>
      </c>
      <c r="AJ20" s="288"/>
      <c r="AK20" s="278"/>
      <c r="AL20" s="48">
        <v>17</v>
      </c>
      <c r="AM20" s="49">
        <f>AL20*0.5</f>
        <v>8.5</v>
      </c>
      <c r="AN20" s="50">
        <f t="shared" si="10"/>
        <v>2550</v>
      </c>
      <c r="AO20" s="48"/>
      <c r="AP20" s="49">
        <f>AO20*0.5</f>
        <v>0</v>
      </c>
      <c r="AQ20" s="50">
        <f t="shared" si="11"/>
        <v>0</v>
      </c>
      <c r="AR20" s="48"/>
      <c r="AS20" s="49"/>
      <c r="AT20" s="50"/>
      <c r="AU20" s="48">
        <f t="shared" ref="AU20:AV24" si="42">SUM(AL20,AO20,AR20)</f>
        <v>17</v>
      </c>
      <c r="AV20" s="49">
        <f t="shared" si="42"/>
        <v>8.5</v>
      </c>
      <c r="AW20" s="256">
        <f t="shared" ref="AW20" si="43">SUM(AV20:AV22)</f>
        <v>88.5</v>
      </c>
      <c r="AX20" s="50">
        <f t="shared" si="14"/>
        <v>2550</v>
      </c>
      <c r="AY20" s="265"/>
      <c r="AZ20" s="262"/>
      <c r="BA20" s="51">
        <f t="shared" si="15"/>
        <v>131</v>
      </c>
      <c r="BB20" s="52">
        <f t="shared" si="16"/>
        <v>65.5</v>
      </c>
      <c r="BC20" s="53">
        <f t="shared" si="17"/>
        <v>19650</v>
      </c>
      <c r="BD20" s="51">
        <f t="shared" si="18"/>
        <v>0</v>
      </c>
      <c r="BE20" s="52">
        <f t="shared" si="19"/>
        <v>0</v>
      </c>
      <c r="BF20" s="53">
        <f t="shared" si="20"/>
        <v>0</v>
      </c>
      <c r="BG20" s="51">
        <f t="shared" si="21"/>
        <v>0</v>
      </c>
      <c r="BH20" s="52">
        <f t="shared" si="22"/>
        <v>0</v>
      </c>
      <c r="BI20" s="259">
        <f t="shared" ref="BI20" si="44">SUM(BH20:BH22)</f>
        <v>0</v>
      </c>
      <c r="BJ20" s="53">
        <f t="shared" si="23"/>
        <v>0</v>
      </c>
      <c r="BK20" s="54">
        <f t="shared" si="24"/>
        <v>131</v>
      </c>
      <c r="BL20" s="55">
        <f t="shared" si="25"/>
        <v>65.5</v>
      </c>
      <c r="BM20" s="270">
        <f t="shared" ref="BM20" si="45">SUM(BL20:BL22)</f>
        <v>665.5</v>
      </c>
      <c r="BN20" s="56">
        <f t="shared" si="26"/>
        <v>19650</v>
      </c>
    </row>
    <row r="21" spans="1:66" ht="15" thickBot="1" x14ac:dyDescent="0.35">
      <c r="A21" s="247"/>
      <c r="B21" s="249"/>
      <c r="C21" s="96" t="s">
        <v>20</v>
      </c>
      <c r="D21" s="6">
        <v>4800</v>
      </c>
      <c r="E21" s="74">
        <v>11</v>
      </c>
      <c r="F21" s="75">
        <f>E21*20</f>
        <v>220</v>
      </c>
      <c r="G21" s="76">
        <f>D21*E21</f>
        <v>52800</v>
      </c>
      <c r="H21" s="74"/>
      <c r="I21" s="75">
        <f>H21*20</f>
        <v>0</v>
      </c>
      <c r="J21" s="76">
        <f>D21*H21</f>
        <v>0</v>
      </c>
      <c r="K21" s="74"/>
      <c r="L21" s="75"/>
      <c r="M21" s="76"/>
      <c r="N21" s="74">
        <f>SUM(E21,H21,K21)</f>
        <v>11</v>
      </c>
      <c r="O21" s="75">
        <f>SUM(F21,I21,L21)</f>
        <v>220</v>
      </c>
      <c r="P21" s="238"/>
      <c r="Q21" s="167"/>
      <c r="R21" s="170">
        <f>'[1]09.11'!$AC$22</f>
        <v>1</v>
      </c>
      <c r="S21" s="208"/>
      <c r="T21" s="282"/>
      <c r="U21" s="204"/>
      <c r="V21" s="276"/>
      <c r="W21" s="176"/>
      <c r="X21" s="177"/>
      <c r="Y21" s="178"/>
      <c r="Z21" s="176"/>
      <c r="AA21" s="177"/>
      <c r="AB21" s="178"/>
      <c r="AC21" s="176"/>
      <c r="AD21" s="177"/>
      <c r="AE21" s="178"/>
      <c r="AF21" s="176"/>
      <c r="AG21" s="177"/>
      <c r="AH21" s="253"/>
      <c r="AI21" s="178"/>
      <c r="AJ21" s="290"/>
      <c r="AK21" s="280"/>
      <c r="AL21" s="179"/>
      <c r="AM21" s="164"/>
      <c r="AN21" s="169"/>
      <c r="AO21" s="179"/>
      <c r="AP21" s="164"/>
      <c r="AQ21" s="169"/>
      <c r="AR21" s="179"/>
      <c r="AS21" s="164"/>
      <c r="AT21" s="169"/>
      <c r="AU21" s="179"/>
      <c r="AV21" s="164"/>
      <c r="AW21" s="258"/>
      <c r="AX21" s="169"/>
      <c r="AY21" s="295"/>
      <c r="AZ21" s="263"/>
      <c r="BA21" s="180"/>
      <c r="BB21" s="165"/>
      <c r="BC21" s="181"/>
      <c r="BD21" s="180"/>
      <c r="BE21" s="165"/>
      <c r="BF21" s="181"/>
      <c r="BG21" s="180"/>
      <c r="BH21" s="165"/>
      <c r="BI21" s="260"/>
      <c r="BJ21" s="181"/>
      <c r="BK21" s="182"/>
      <c r="BL21" s="168"/>
      <c r="BM21" s="274"/>
      <c r="BN21" s="183"/>
    </row>
    <row r="22" spans="1:66" ht="15" thickBot="1" x14ac:dyDescent="0.35">
      <c r="A22" s="248"/>
      <c r="B22" s="243"/>
      <c r="C22" s="162" t="s">
        <v>19</v>
      </c>
      <c r="D22" s="184"/>
      <c r="E22" s="185">
        <v>0</v>
      </c>
      <c r="F22" s="163">
        <f>E22*20</f>
        <v>0</v>
      </c>
      <c r="G22" s="166">
        <f>D22*E22</f>
        <v>0</v>
      </c>
      <c r="H22" s="185"/>
      <c r="I22" s="163">
        <f>H22*20</f>
        <v>0</v>
      </c>
      <c r="J22" s="166">
        <f>D22*H22</f>
        <v>0</v>
      </c>
      <c r="K22" s="185"/>
      <c r="L22" s="163"/>
      <c r="M22" s="166"/>
      <c r="N22" s="185">
        <f>SUM(E22,H22,K22)</f>
        <v>0</v>
      </c>
      <c r="O22" s="163">
        <f>SUM(F22,I22,L22)</f>
        <v>0</v>
      </c>
      <c r="P22" s="235"/>
      <c r="Q22" s="61">
        <f>SUM(G21,J21,M21)</f>
        <v>52800</v>
      </c>
      <c r="R22" s="170">
        <f>'[1]09.11'!$AD$22</f>
        <v>9</v>
      </c>
      <c r="S22" s="207"/>
      <c r="T22" s="283"/>
      <c r="U22" s="201"/>
      <c r="V22" s="277"/>
      <c r="W22" s="62">
        <v>15</v>
      </c>
      <c r="X22" s="63">
        <f>W22*20</f>
        <v>300</v>
      </c>
      <c r="Y22" s="64">
        <f>W22*D21</f>
        <v>72000</v>
      </c>
      <c r="Z22" s="62"/>
      <c r="AA22" s="63">
        <f>Z22*20</f>
        <v>0</v>
      </c>
      <c r="AB22" s="64">
        <f>D21*Z22</f>
        <v>0</v>
      </c>
      <c r="AC22" s="62"/>
      <c r="AD22" s="63"/>
      <c r="AE22" s="64"/>
      <c r="AF22" s="62">
        <f>SUM(W22,Z22,AC22)</f>
        <v>15</v>
      </c>
      <c r="AG22" s="63">
        <f t="shared" si="40"/>
        <v>300</v>
      </c>
      <c r="AH22" s="254"/>
      <c r="AI22" s="64">
        <f t="shared" si="9"/>
        <v>72000</v>
      </c>
      <c r="AJ22" s="289"/>
      <c r="AK22" s="279"/>
      <c r="AL22" s="65">
        <v>4</v>
      </c>
      <c r="AM22" s="66">
        <f>AL22*20</f>
        <v>80</v>
      </c>
      <c r="AN22" s="67">
        <f>AL22*D21</f>
        <v>19200</v>
      </c>
      <c r="AO22" s="65"/>
      <c r="AP22" s="66">
        <f>AO22*20</f>
        <v>0</v>
      </c>
      <c r="AQ22" s="67">
        <f>D21*AO22</f>
        <v>0</v>
      </c>
      <c r="AR22" s="65"/>
      <c r="AS22" s="66"/>
      <c r="AT22" s="67"/>
      <c r="AU22" s="65">
        <f>SUM(AL22,AO22,AR22)</f>
        <v>4</v>
      </c>
      <c r="AV22" s="66">
        <f t="shared" si="42"/>
        <v>80</v>
      </c>
      <c r="AW22" s="257"/>
      <c r="AX22" s="67">
        <f t="shared" si="14"/>
        <v>19200</v>
      </c>
      <c r="AY22" s="266"/>
      <c r="AZ22" s="264"/>
      <c r="BA22" s="68">
        <f t="shared" ref="BA22:BH22" si="46">SUM(E21,W22,AL22)</f>
        <v>30</v>
      </c>
      <c r="BB22" s="69">
        <f t="shared" si="46"/>
        <v>600</v>
      </c>
      <c r="BC22" s="70">
        <f t="shared" si="46"/>
        <v>144000</v>
      </c>
      <c r="BD22" s="68">
        <f t="shared" si="46"/>
        <v>0</v>
      </c>
      <c r="BE22" s="69">
        <f t="shared" si="46"/>
        <v>0</v>
      </c>
      <c r="BF22" s="70">
        <f t="shared" si="46"/>
        <v>0</v>
      </c>
      <c r="BG22" s="68">
        <f t="shared" si="46"/>
        <v>0</v>
      </c>
      <c r="BH22" s="69">
        <f t="shared" si="46"/>
        <v>0</v>
      </c>
      <c r="BI22" s="261"/>
      <c r="BJ22" s="70">
        <f>SUM(M21,AE22,AT22)</f>
        <v>0</v>
      </c>
      <c r="BK22" s="71">
        <f t="shared" si="24"/>
        <v>30</v>
      </c>
      <c r="BL22" s="72">
        <f t="shared" si="25"/>
        <v>600</v>
      </c>
      <c r="BM22" s="271"/>
      <c r="BN22" s="73">
        <f t="shared" si="26"/>
        <v>144000</v>
      </c>
    </row>
    <row r="23" spans="1:66" x14ac:dyDescent="0.3">
      <c r="A23" s="246">
        <v>11</v>
      </c>
      <c r="B23" s="242" t="s">
        <v>32</v>
      </c>
      <c r="C23" s="99" t="s">
        <v>18</v>
      </c>
      <c r="D23" s="41">
        <v>125</v>
      </c>
      <c r="E23" s="42">
        <v>118</v>
      </c>
      <c r="F23" s="43">
        <f>E23*0.5</f>
        <v>59</v>
      </c>
      <c r="G23" s="44">
        <f t="shared" si="37"/>
        <v>14750</v>
      </c>
      <c r="H23" s="42"/>
      <c r="I23" s="43">
        <f>H23*0.5</f>
        <v>0</v>
      </c>
      <c r="J23" s="44">
        <f t="shared" si="38"/>
        <v>0</v>
      </c>
      <c r="K23" s="42">
        <v>1346.6666666666661</v>
      </c>
      <c r="L23" s="43">
        <v>673.33333333333303</v>
      </c>
      <c r="M23" s="44">
        <v>124566.66666666661</v>
      </c>
      <c r="N23" s="42">
        <f t="shared" si="39"/>
        <v>1464.6666666666661</v>
      </c>
      <c r="O23" s="43">
        <f t="shared" si="39"/>
        <v>732.33333333333303</v>
      </c>
      <c r="P23" s="234">
        <f t="shared" ref="P23" si="47">SUM(O23:O24)</f>
        <v>822.33333333333303</v>
      </c>
      <c r="Q23" s="44">
        <f t="shared" si="4"/>
        <v>139316.66666666663</v>
      </c>
      <c r="R23" s="174">
        <f>'[1]09.11'!$AE$7</f>
        <v>1624</v>
      </c>
      <c r="S23" s="206">
        <f>R23*0.5+R24*30</f>
        <v>1082</v>
      </c>
      <c r="T23" s="206">
        <f>S23+('[1]09.11'!$B$24+'[1]09.11'!$C$24)*0.8</f>
        <v>1082</v>
      </c>
      <c r="U23" s="200"/>
      <c r="V23" s="202"/>
      <c r="W23" s="45">
        <v>156</v>
      </c>
      <c r="X23" s="46">
        <f>W23*0.5</f>
        <v>78</v>
      </c>
      <c r="Y23" s="47">
        <f t="shared" si="5"/>
        <v>19500</v>
      </c>
      <c r="Z23" s="45"/>
      <c r="AA23" s="46">
        <f>Z23*0.5</f>
        <v>0</v>
      </c>
      <c r="AB23" s="47">
        <f t="shared" si="6"/>
        <v>0</v>
      </c>
      <c r="AC23" s="46">
        <v>1826.6666666666661</v>
      </c>
      <c r="AD23" s="46">
        <v>913.33333333333303</v>
      </c>
      <c r="AE23" s="46">
        <v>168966.6666666666</v>
      </c>
      <c r="AF23" s="45">
        <f t="shared" si="40"/>
        <v>1982.6666666666661</v>
      </c>
      <c r="AG23" s="46">
        <f t="shared" si="40"/>
        <v>991.33333333333303</v>
      </c>
      <c r="AH23" s="250">
        <f t="shared" ref="AH23" si="48">SUM(AG23:AG24)</f>
        <v>1081.333333333333</v>
      </c>
      <c r="AI23" s="47">
        <f t="shared" si="9"/>
        <v>188466.6666666666</v>
      </c>
      <c r="AJ23" s="288">
        <v>43444</v>
      </c>
      <c r="AK23" s="278">
        <v>975</v>
      </c>
      <c r="AL23" s="48">
        <v>39</v>
      </c>
      <c r="AM23" s="49">
        <f>AL23*0.5</f>
        <v>19.5</v>
      </c>
      <c r="AN23" s="50">
        <f t="shared" si="10"/>
        <v>4875</v>
      </c>
      <c r="AO23" s="48"/>
      <c r="AP23" s="49">
        <f>AO23*0.5</f>
        <v>0</v>
      </c>
      <c r="AQ23" s="50">
        <f t="shared" si="11"/>
        <v>0</v>
      </c>
      <c r="AR23" s="49">
        <v>456.66666666666652</v>
      </c>
      <c r="AS23" s="49">
        <v>228.33333333333326</v>
      </c>
      <c r="AT23" s="49">
        <v>42241.66666666665</v>
      </c>
      <c r="AU23" s="48">
        <f t="shared" ref="AU23:AU24" si="49">SUM(AL23,AO23,AR23)</f>
        <v>495.66666666666652</v>
      </c>
      <c r="AV23" s="49">
        <f t="shared" si="42"/>
        <v>247.83333333333326</v>
      </c>
      <c r="AW23" s="256">
        <f t="shared" ref="AW23" si="50">SUM(AV23:AV24)</f>
        <v>307.83333333333326</v>
      </c>
      <c r="AX23" s="50">
        <f t="shared" si="14"/>
        <v>47116.66666666665</v>
      </c>
      <c r="AY23" s="265"/>
      <c r="AZ23" s="262"/>
      <c r="BA23" s="51">
        <f t="shared" si="15"/>
        <v>313</v>
      </c>
      <c r="BB23" s="52">
        <f t="shared" si="16"/>
        <v>156.5</v>
      </c>
      <c r="BC23" s="53">
        <f t="shared" si="17"/>
        <v>39125</v>
      </c>
      <c r="BD23" s="51">
        <f t="shared" si="18"/>
        <v>0</v>
      </c>
      <c r="BE23" s="52">
        <f t="shared" si="19"/>
        <v>0</v>
      </c>
      <c r="BF23" s="53">
        <f t="shared" si="20"/>
        <v>0</v>
      </c>
      <c r="BG23" s="52">
        <f t="shared" si="21"/>
        <v>3629.9999999999986</v>
      </c>
      <c r="BH23" s="52">
        <f t="shared" si="22"/>
        <v>1814.9999999999993</v>
      </c>
      <c r="BI23" s="259">
        <f t="shared" ref="BI23" si="51">SUM(BH23:BH24)</f>
        <v>1814.9999999999993</v>
      </c>
      <c r="BJ23" s="52">
        <f t="shared" si="23"/>
        <v>335774.99999999983</v>
      </c>
      <c r="BK23" s="54">
        <f t="shared" si="24"/>
        <v>3942.9999999999986</v>
      </c>
      <c r="BL23" s="55">
        <f t="shared" si="25"/>
        <v>1971.4999999999993</v>
      </c>
      <c r="BM23" s="272">
        <f t="shared" ref="BM23" si="52">SUM(BL23:BL24)</f>
        <v>2211.4999999999991</v>
      </c>
      <c r="BN23" s="56">
        <f t="shared" si="26"/>
        <v>374899.99999999983</v>
      </c>
    </row>
    <row r="24" spans="1:66" ht="15" thickBot="1" x14ac:dyDescent="0.35">
      <c r="A24" s="248"/>
      <c r="B24" s="243"/>
      <c r="C24" s="7" t="s">
        <v>19</v>
      </c>
      <c r="D24" s="58">
        <v>5700</v>
      </c>
      <c r="E24" s="59">
        <v>3</v>
      </c>
      <c r="F24" s="60">
        <f>E24*30</f>
        <v>90</v>
      </c>
      <c r="G24" s="61">
        <f t="shared" si="37"/>
        <v>17100</v>
      </c>
      <c r="H24" s="59"/>
      <c r="I24" s="60">
        <f>H24*30</f>
        <v>0</v>
      </c>
      <c r="J24" s="61">
        <f t="shared" si="38"/>
        <v>0</v>
      </c>
      <c r="K24" s="59"/>
      <c r="L24" s="60"/>
      <c r="M24" s="61"/>
      <c r="N24" s="59">
        <f t="shared" si="39"/>
        <v>3</v>
      </c>
      <c r="O24" s="60">
        <f t="shared" si="39"/>
        <v>90</v>
      </c>
      <c r="P24" s="235"/>
      <c r="Q24" s="61">
        <f t="shared" si="4"/>
        <v>17100</v>
      </c>
      <c r="R24" s="170">
        <f>'[1]09.11'!$AD$7</f>
        <v>9</v>
      </c>
      <c r="S24" s="207"/>
      <c r="T24" s="207"/>
      <c r="U24" s="201"/>
      <c r="V24" s="203"/>
      <c r="W24" s="62">
        <v>3</v>
      </c>
      <c r="X24" s="63">
        <f>W24*30</f>
        <v>90</v>
      </c>
      <c r="Y24" s="64">
        <f t="shared" si="5"/>
        <v>17100</v>
      </c>
      <c r="Z24" s="62"/>
      <c r="AA24" s="63">
        <f>Z24*30</f>
        <v>0</v>
      </c>
      <c r="AB24" s="64">
        <f t="shared" si="6"/>
        <v>0</v>
      </c>
      <c r="AC24" s="62"/>
      <c r="AD24" s="63"/>
      <c r="AE24" s="64"/>
      <c r="AF24" s="62">
        <f t="shared" si="40"/>
        <v>3</v>
      </c>
      <c r="AG24" s="63">
        <f t="shared" si="40"/>
        <v>90</v>
      </c>
      <c r="AH24" s="251"/>
      <c r="AI24" s="64">
        <f t="shared" si="9"/>
        <v>17100</v>
      </c>
      <c r="AJ24" s="289"/>
      <c r="AK24" s="279"/>
      <c r="AL24" s="65">
        <v>2</v>
      </c>
      <c r="AM24" s="66">
        <f>AL24*30</f>
        <v>60</v>
      </c>
      <c r="AN24" s="67">
        <f t="shared" si="10"/>
        <v>11400</v>
      </c>
      <c r="AO24" s="65"/>
      <c r="AP24" s="66">
        <f>AO24*30</f>
        <v>0</v>
      </c>
      <c r="AQ24" s="67">
        <f t="shared" si="11"/>
        <v>0</v>
      </c>
      <c r="AR24" s="65"/>
      <c r="AS24" s="66"/>
      <c r="AT24" s="67"/>
      <c r="AU24" s="65">
        <f t="shared" si="49"/>
        <v>2</v>
      </c>
      <c r="AV24" s="66">
        <f t="shared" si="42"/>
        <v>60</v>
      </c>
      <c r="AW24" s="257"/>
      <c r="AX24" s="67">
        <f t="shared" si="14"/>
        <v>11400</v>
      </c>
      <c r="AY24" s="266"/>
      <c r="AZ24" s="264"/>
      <c r="BA24" s="68">
        <f t="shared" si="15"/>
        <v>8</v>
      </c>
      <c r="BB24" s="69">
        <f t="shared" si="16"/>
        <v>240</v>
      </c>
      <c r="BC24" s="70">
        <f t="shared" si="17"/>
        <v>45600</v>
      </c>
      <c r="BD24" s="68">
        <f t="shared" si="18"/>
        <v>0</v>
      </c>
      <c r="BE24" s="69">
        <f t="shared" si="19"/>
        <v>0</v>
      </c>
      <c r="BF24" s="70">
        <f t="shared" si="20"/>
        <v>0</v>
      </c>
      <c r="BG24" s="68">
        <f t="shared" si="21"/>
        <v>0</v>
      </c>
      <c r="BH24" s="69">
        <f t="shared" si="22"/>
        <v>0</v>
      </c>
      <c r="BI24" s="261"/>
      <c r="BJ24" s="70">
        <f t="shared" si="23"/>
        <v>0</v>
      </c>
      <c r="BK24" s="71">
        <f t="shared" si="24"/>
        <v>8</v>
      </c>
      <c r="BL24" s="72">
        <f t="shared" si="25"/>
        <v>240</v>
      </c>
      <c r="BM24" s="273"/>
      <c r="BN24" s="73">
        <f t="shared" si="26"/>
        <v>45600</v>
      </c>
    </row>
    <row r="25" spans="1:66" ht="15" thickBot="1" x14ac:dyDescent="0.35">
      <c r="A25" s="122">
        <v>12</v>
      </c>
      <c r="B25" s="24" t="s">
        <v>33</v>
      </c>
      <c r="C25" s="102" t="s">
        <v>18</v>
      </c>
      <c r="D25" s="25">
        <v>140</v>
      </c>
      <c r="E25" s="26">
        <v>60</v>
      </c>
      <c r="F25" s="27">
        <f>E25*0.5</f>
        <v>30</v>
      </c>
      <c r="G25" s="28">
        <f>D25*E25</f>
        <v>8400</v>
      </c>
      <c r="H25" s="26"/>
      <c r="I25" s="27">
        <f>H25*0.5</f>
        <v>0</v>
      </c>
      <c r="J25" s="28">
        <f>D25*H25</f>
        <v>0</v>
      </c>
      <c r="K25" s="26"/>
      <c r="L25" s="27"/>
      <c r="M25" s="28"/>
      <c r="N25" s="26">
        <f t="shared" ref="N25:O27" si="53">SUM(E25,H25,K25)</f>
        <v>60</v>
      </c>
      <c r="O25" s="27">
        <f t="shared" si="53"/>
        <v>30</v>
      </c>
      <c r="P25" s="27">
        <f>O25</f>
        <v>30</v>
      </c>
      <c r="Q25" s="28">
        <f t="shared" si="4"/>
        <v>8400</v>
      </c>
      <c r="R25" s="172">
        <f>'[1]09.11'!$AE$25</f>
        <v>444</v>
      </c>
      <c r="S25" s="172">
        <f>R25</f>
        <v>444</v>
      </c>
      <c r="T25" s="158">
        <v>842</v>
      </c>
      <c r="U25" s="141"/>
      <c r="V25" s="125"/>
      <c r="W25" s="29">
        <v>83</v>
      </c>
      <c r="X25" s="30">
        <f>W25*0.5</f>
        <v>41.5</v>
      </c>
      <c r="Y25" s="31">
        <f t="shared" si="5"/>
        <v>11620</v>
      </c>
      <c r="Z25" s="29"/>
      <c r="AA25" s="30">
        <f>Z25*0.5</f>
        <v>0</v>
      </c>
      <c r="AB25" s="31">
        <f t="shared" si="6"/>
        <v>0</v>
      </c>
      <c r="AC25" s="29"/>
      <c r="AD25" s="30"/>
      <c r="AE25" s="31"/>
      <c r="AF25" s="29">
        <f t="shared" ref="AF25:AG27" si="54">SUM(W25,Z25,AC25)</f>
        <v>83</v>
      </c>
      <c r="AG25" s="30">
        <f t="shared" si="54"/>
        <v>41.5</v>
      </c>
      <c r="AH25" s="131">
        <f>AG25</f>
        <v>41.5</v>
      </c>
      <c r="AI25" s="31">
        <f t="shared" si="9"/>
        <v>11620</v>
      </c>
      <c r="AJ25" s="147"/>
      <c r="AK25" s="145"/>
      <c r="AL25" s="32">
        <v>21</v>
      </c>
      <c r="AM25" s="33">
        <f>AL25*0.5</f>
        <v>10.5</v>
      </c>
      <c r="AN25" s="34">
        <f t="shared" si="10"/>
        <v>2940</v>
      </c>
      <c r="AO25" s="32"/>
      <c r="AP25" s="33">
        <f>AO25*0.5</f>
        <v>0</v>
      </c>
      <c r="AQ25" s="34">
        <f t="shared" si="11"/>
        <v>0</v>
      </c>
      <c r="AR25" s="32"/>
      <c r="AS25" s="33"/>
      <c r="AT25" s="34"/>
      <c r="AU25" s="32">
        <f t="shared" ref="AU25:AV27" si="55">SUM(AL25,AO25,AR25)</f>
        <v>21</v>
      </c>
      <c r="AV25" s="33">
        <f t="shared" si="55"/>
        <v>10.5</v>
      </c>
      <c r="AW25" s="134">
        <f>AV25</f>
        <v>10.5</v>
      </c>
      <c r="AX25" s="34">
        <f t="shared" si="14"/>
        <v>2940</v>
      </c>
      <c r="AY25" s="151"/>
      <c r="AZ25" s="152"/>
      <c r="BA25" s="35">
        <f t="shared" si="15"/>
        <v>164</v>
      </c>
      <c r="BB25" s="36">
        <f t="shared" si="16"/>
        <v>82</v>
      </c>
      <c r="BC25" s="37">
        <f t="shared" si="17"/>
        <v>22960</v>
      </c>
      <c r="BD25" s="35">
        <f t="shared" si="18"/>
        <v>0</v>
      </c>
      <c r="BE25" s="36">
        <f t="shared" si="19"/>
        <v>0</v>
      </c>
      <c r="BF25" s="37">
        <f t="shared" si="20"/>
        <v>0</v>
      </c>
      <c r="BG25" s="35">
        <f t="shared" si="21"/>
        <v>0</v>
      </c>
      <c r="BH25" s="36">
        <f t="shared" si="22"/>
        <v>0</v>
      </c>
      <c r="BI25" s="137">
        <f>BH25</f>
        <v>0</v>
      </c>
      <c r="BJ25" s="37">
        <f t="shared" si="23"/>
        <v>0</v>
      </c>
      <c r="BK25" s="38">
        <f t="shared" si="24"/>
        <v>164</v>
      </c>
      <c r="BL25" s="39">
        <f t="shared" si="25"/>
        <v>82</v>
      </c>
      <c r="BM25" s="160">
        <f>BL25</f>
        <v>82</v>
      </c>
      <c r="BN25" s="40">
        <f t="shared" si="26"/>
        <v>22960</v>
      </c>
    </row>
    <row r="26" spans="1:66" x14ac:dyDescent="0.3">
      <c r="A26" s="246">
        <v>13</v>
      </c>
      <c r="B26" s="242" t="s">
        <v>34</v>
      </c>
      <c r="C26" s="99" t="s">
        <v>18</v>
      </c>
      <c r="D26" s="41">
        <v>150</v>
      </c>
      <c r="E26" s="42">
        <v>130</v>
      </c>
      <c r="F26" s="43">
        <f>E26*0.5</f>
        <v>65</v>
      </c>
      <c r="G26" s="44">
        <f>D26*E26</f>
        <v>19500</v>
      </c>
      <c r="H26" s="42"/>
      <c r="I26" s="43">
        <f>H26*0.5</f>
        <v>0</v>
      </c>
      <c r="J26" s="44">
        <f>D26*H26</f>
        <v>0</v>
      </c>
      <c r="K26" s="42"/>
      <c r="L26" s="43"/>
      <c r="M26" s="44"/>
      <c r="N26" s="42">
        <f t="shared" si="53"/>
        <v>130</v>
      </c>
      <c r="O26" s="43">
        <f t="shared" si="53"/>
        <v>65</v>
      </c>
      <c r="P26" s="234">
        <f>SUM(O26:O27)</f>
        <v>215</v>
      </c>
      <c r="Q26" s="44">
        <f t="shared" si="4"/>
        <v>19500</v>
      </c>
      <c r="R26" s="174">
        <f>'[1]09.11'!$AE$18</f>
        <v>597</v>
      </c>
      <c r="S26" s="206">
        <f>R26*0.5+R27*20</f>
        <v>378.5</v>
      </c>
      <c r="T26" s="284">
        <f>S26+('[1]09.11'!$B$35+'[1]09.11'!$C$35)*0.8</f>
        <v>378.5</v>
      </c>
      <c r="U26" s="200"/>
      <c r="V26" s="202"/>
      <c r="W26" s="45">
        <v>165</v>
      </c>
      <c r="X26" s="46">
        <f>W26*0.5</f>
        <v>82.5</v>
      </c>
      <c r="Y26" s="47">
        <f t="shared" si="5"/>
        <v>24750</v>
      </c>
      <c r="Z26" s="45"/>
      <c r="AA26" s="46">
        <f>Z26*0.5</f>
        <v>0</v>
      </c>
      <c r="AB26" s="47">
        <f t="shared" si="6"/>
        <v>0</v>
      </c>
      <c r="AC26" s="45"/>
      <c r="AD26" s="46"/>
      <c r="AE26" s="47"/>
      <c r="AF26" s="45">
        <f t="shared" si="54"/>
        <v>165</v>
      </c>
      <c r="AG26" s="46">
        <f t="shared" si="54"/>
        <v>82.5</v>
      </c>
      <c r="AH26" s="252">
        <f>SUM(AG26:AG27)</f>
        <v>232.5</v>
      </c>
      <c r="AI26" s="47">
        <f t="shared" si="9"/>
        <v>24750</v>
      </c>
      <c r="AJ26" s="288"/>
      <c r="AK26" s="278"/>
      <c r="AL26" s="48">
        <v>41</v>
      </c>
      <c r="AM26" s="49">
        <f>AL26*0.5</f>
        <v>20.5</v>
      </c>
      <c r="AN26" s="50">
        <f t="shared" si="10"/>
        <v>6150</v>
      </c>
      <c r="AO26" s="48"/>
      <c r="AP26" s="49">
        <f>AO26*0.5</f>
        <v>0</v>
      </c>
      <c r="AQ26" s="50">
        <f t="shared" si="11"/>
        <v>0</v>
      </c>
      <c r="AR26" s="48"/>
      <c r="AS26" s="49"/>
      <c r="AT26" s="50"/>
      <c r="AU26" s="48">
        <f t="shared" si="55"/>
        <v>41</v>
      </c>
      <c r="AV26" s="49">
        <f t="shared" si="55"/>
        <v>20.5</v>
      </c>
      <c r="AW26" s="256">
        <f>SUM(AV26:AV27)</f>
        <v>50.5</v>
      </c>
      <c r="AX26" s="50">
        <f t="shared" si="14"/>
        <v>6150</v>
      </c>
      <c r="AY26" s="265"/>
      <c r="AZ26" s="262"/>
      <c r="BA26" s="51">
        <f t="shared" si="15"/>
        <v>336</v>
      </c>
      <c r="BB26" s="52">
        <f t="shared" si="16"/>
        <v>168</v>
      </c>
      <c r="BC26" s="53">
        <f t="shared" si="17"/>
        <v>50400</v>
      </c>
      <c r="BD26" s="51">
        <f t="shared" si="18"/>
        <v>0</v>
      </c>
      <c r="BE26" s="52">
        <f t="shared" si="19"/>
        <v>0</v>
      </c>
      <c r="BF26" s="53">
        <f t="shared" si="20"/>
        <v>0</v>
      </c>
      <c r="BG26" s="51">
        <f t="shared" si="21"/>
        <v>0</v>
      </c>
      <c r="BH26" s="52">
        <f t="shared" si="22"/>
        <v>0</v>
      </c>
      <c r="BI26" s="259">
        <f>SUM(BH26:BH27)</f>
        <v>0</v>
      </c>
      <c r="BJ26" s="53">
        <f t="shared" si="23"/>
        <v>0</v>
      </c>
      <c r="BK26" s="54">
        <f t="shared" si="24"/>
        <v>336</v>
      </c>
      <c r="BL26" s="55">
        <f t="shared" si="25"/>
        <v>168</v>
      </c>
      <c r="BM26" s="272">
        <f>SUM(BL26:BL27)</f>
        <v>498</v>
      </c>
      <c r="BN26" s="56">
        <f t="shared" si="26"/>
        <v>50400</v>
      </c>
    </row>
    <row r="27" spans="1:66" ht="15" thickBot="1" x14ac:dyDescent="0.35">
      <c r="A27" s="248"/>
      <c r="B27" s="243"/>
      <c r="C27" s="7" t="s">
        <v>20</v>
      </c>
      <c r="D27" s="58">
        <v>4800</v>
      </c>
      <c r="E27" s="59">
        <v>5</v>
      </c>
      <c r="F27" s="60">
        <f>E27*30</f>
        <v>150</v>
      </c>
      <c r="G27" s="61">
        <f>D27*E27</f>
        <v>24000</v>
      </c>
      <c r="H27" s="59"/>
      <c r="I27" s="60">
        <f>H27*30</f>
        <v>0</v>
      </c>
      <c r="J27" s="61">
        <f>D27*H27</f>
        <v>0</v>
      </c>
      <c r="K27" s="59"/>
      <c r="L27" s="60"/>
      <c r="M27" s="61"/>
      <c r="N27" s="59">
        <f t="shared" si="53"/>
        <v>5</v>
      </c>
      <c r="O27" s="60">
        <f t="shared" si="53"/>
        <v>150</v>
      </c>
      <c r="P27" s="235"/>
      <c r="Q27" s="61">
        <f t="shared" si="4"/>
        <v>24000</v>
      </c>
      <c r="R27" s="170">
        <f>'[1]09.11'!$AC$18</f>
        <v>4</v>
      </c>
      <c r="S27" s="207"/>
      <c r="T27" s="285"/>
      <c r="U27" s="201"/>
      <c r="V27" s="203"/>
      <c r="W27" s="62">
        <v>5</v>
      </c>
      <c r="X27" s="63">
        <f>W27*30</f>
        <v>150</v>
      </c>
      <c r="Y27" s="64">
        <f t="shared" si="5"/>
        <v>24000</v>
      </c>
      <c r="Z27" s="62"/>
      <c r="AA27" s="63">
        <f>Z27*30</f>
        <v>0</v>
      </c>
      <c r="AB27" s="64">
        <f t="shared" si="6"/>
        <v>0</v>
      </c>
      <c r="AC27" s="62"/>
      <c r="AD27" s="63"/>
      <c r="AE27" s="64"/>
      <c r="AF27" s="62">
        <f t="shared" si="54"/>
        <v>5</v>
      </c>
      <c r="AG27" s="63">
        <f t="shared" si="54"/>
        <v>150</v>
      </c>
      <c r="AH27" s="254"/>
      <c r="AI27" s="64">
        <f t="shared" si="9"/>
        <v>24000</v>
      </c>
      <c r="AJ27" s="289"/>
      <c r="AK27" s="279"/>
      <c r="AL27" s="65">
        <v>1</v>
      </c>
      <c r="AM27" s="66">
        <f>AL27*30</f>
        <v>30</v>
      </c>
      <c r="AN27" s="67">
        <f t="shared" si="10"/>
        <v>4800</v>
      </c>
      <c r="AO27" s="65"/>
      <c r="AP27" s="66">
        <f>AO27*30</f>
        <v>0</v>
      </c>
      <c r="AQ27" s="67">
        <f t="shared" si="11"/>
        <v>0</v>
      </c>
      <c r="AR27" s="65"/>
      <c r="AS27" s="66"/>
      <c r="AT27" s="67"/>
      <c r="AU27" s="65">
        <f t="shared" si="55"/>
        <v>1</v>
      </c>
      <c r="AV27" s="66">
        <f t="shared" si="55"/>
        <v>30</v>
      </c>
      <c r="AW27" s="257"/>
      <c r="AX27" s="67">
        <f t="shared" si="14"/>
        <v>4800</v>
      </c>
      <c r="AY27" s="266"/>
      <c r="AZ27" s="264"/>
      <c r="BA27" s="68">
        <f t="shared" si="15"/>
        <v>11</v>
      </c>
      <c r="BB27" s="69">
        <f t="shared" si="16"/>
        <v>330</v>
      </c>
      <c r="BC27" s="70">
        <f t="shared" si="17"/>
        <v>52800</v>
      </c>
      <c r="BD27" s="68">
        <f t="shared" si="18"/>
        <v>0</v>
      </c>
      <c r="BE27" s="69">
        <f t="shared" si="19"/>
        <v>0</v>
      </c>
      <c r="BF27" s="70">
        <f t="shared" si="20"/>
        <v>0</v>
      </c>
      <c r="BG27" s="68">
        <f t="shared" si="21"/>
        <v>0</v>
      </c>
      <c r="BH27" s="69">
        <f t="shared" si="22"/>
        <v>0</v>
      </c>
      <c r="BI27" s="261"/>
      <c r="BJ27" s="70">
        <f t="shared" si="23"/>
        <v>0</v>
      </c>
      <c r="BK27" s="71">
        <f t="shared" si="24"/>
        <v>11</v>
      </c>
      <c r="BL27" s="72">
        <f t="shared" si="25"/>
        <v>330</v>
      </c>
      <c r="BM27" s="273"/>
      <c r="BN27" s="73">
        <f t="shared" si="26"/>
        <v>52800</v>
      </c>
    </row>
    <row r="28" spans="1:66" ht="15" thickBot="1" x14ac:dyDescent="0.35">
      <c r="A28" s="122">
        <v>14</v>
      </c>
      <c r="B28" s="57" t="s">
        <v>35</v>
      </c>
      <c r="C28" s="100" t="s">
        <v>19</v>
      </c>
      <c r="D28" s="58"/>
      <c r="E28" s="59">
        <v>0</v>
      </c>
      <c r="F28" s="60">
        <f t="shared" ref="F28:F29" si="56">E28*30</f>
        <v>0</v>
      </c>
      <c r="G28" s="61">
        <f t="shared" ref="G28:G29" si="57">D28*E28</f>
        <v>0</v>
      </c>
      <c r="H28" s="59"/>
      <c r="I28" s="60">
        <f t="shared" ref="I28:I29" si="58">H28*30</f>
        <v>0</v>
      </c>
      <c r="J28" s="61">
        <f t="shared" ref="J28:J29" si="59">D28*H28</f>
        <v>0</v>
      </c>
      <c r="K28" s="59"/>
      <c r="L28" s="60"/>
      <c r="M28" s="61"/>
      <c r="N28" s="59">
        <f t="shared" ref="N28:N29" si="60">SUM(E28,H28,K28)</f>
        <v>0</v>
      </c>
      <c r="O28" s="60">
        <f t="shared" ref="O28:O29" si="61">SUM(F28,I28,L28)</f>
        <v>0</v>
      </c>
      <c r="P28" s="60">
        <f>O28</f>
        <v>0</v>
      </c>
      <c r="Q28" s="61">
        <f t="shared" si="4"/>
        <v>0</v>
      </c>
      <c r="R28" s="170">
        <f>'[1]09.11'!$AD$23</f>
        <v>9</v>
      </c>
      <c r="S28" s="170">
        <f>R28</f>
        <v>9</v>
      </c>
      <c r="T28" s="158">
        <f>S28+('[1]09.11'!$B$40+'[1]09.11'!$C$40)*0.8</f>
        <v>1369</v>
      </c>
      <c r="U28" s="142"/>
      <c r="V28" s="124"/>
      <c r="W28" s="62">
        <v>0</v>
      </c>
      <c r="X28" s="63">
        <f t="shared" ref="X28:X29" si="62">W28*30</f>
        <v>0</v>
      </c>
      <c r="Y28" s="64">
        <f t="shared" si="5"/>
        <v>0</v>
      </c>
      <c r="Z28" s="62"/>
      <c r="AA28" s="63">
        <f t="shared" ref="AA28:AA29" si="63">Z28*30</f>
        <v>0</v>
      </c>
      <c r="AB28" s="64">
        <f t="shared" si="6"/>
        <v>0</v>
      </c>
      <c r="AC28" s="62"/>
      <c r="AD28" s="63"/>
      <c r="AE28" s="64"/>
      <c r="AF28" s="62">
        <f t="shared" ref="AF28:AF29" si="64">SUM(W28,Z28,AC28)</f>
        <v>0</v>
      </c>
      <c r="AG28" s="63">
        <f t="shared" ref="AG28:AG29" si="65">SUM(X28,AA28,AD28)</f>
        <v>0</v>
      </c>
      <c r="AH28" s="130">
        <f>AG28</f>
        <v>0</v>
      </c>
      <c r="AI28" s="64">
        <f t="shared" si="9"/>
        <v>0</v>
      </c>
      <c r="AJ28" s="148"/>
      <c r="AK28" s="146"/>
      <c r="AL28" s="65">
        <v>0</v>
      </c>
      <c r="AM28" s="66">
        <f t="shared" ref="AM28:AM29" si="66">AL28*30</f>
        <v>0</v>
      </c>
      <c r="AN28" s="67">
        <f t="shared" si="10"/>
        <v>0</v>
      </c>
      <c r="AO28" s="65"/>
      <c r="AP28" s="66">
        <f t="shared" ref="AP28:AP29" si="67">AO28*30</f>
        <v>0</v>
      </c>
      <c r="AQ28" s="67">
        <f t="shared" si="11"/>
        <v>0</v>
      </c>
      <c r="AR28" s="65"/>
      <c r="AS28" s="66"/>
      <c r="AT28" s="67"/>
      <c r="AU28" s="65">
        <f t="shared" ref="AU28:AU29" si="68">SUM(AL28,AO28,AR28)</f>
        <v>0</v>
      </c>
      <c r="AV28" s="66">
        <f t="shared" ref="AV28:AV29" si="69">SUM(AM28,AP28,AS28)</f>
        <v>0</v>
      </c>
      <c r="AW28" s="133">
        <f>AV28</f>
        <v>0</v>
      </c>
      <c r="AX28" s="67">
        <f t="shared" ref="AX28:AX29" si="70">SUM(AN28,AQ28,AT28)</f>
        <v>0</v>
      </c>
      <c r="AY28" s="153"/>
      <c r="AZ28" s="154"/>
      <c r="BA28" s="68">
        <f t="shared" si="15"/>
        <v>0</v>
      </c>
      <c r="BB28" s="69">
        <f t="shared" si="16"/>
        <v>0</v>
      </c>
      <c r="BC28" s="70">
        <f t="shared" si="17"/>
        <v>0</v>
      </c>
      <c r="BD28" s="68">
        <f t="shared" si="18"/>
        <v>0</v>
      </c>
      <c r="BE28" s="69">
        <f t="shared" si="19"/>
        <v>0</v>
      </c>
      <c r="BF28" s="70">
        <f t="shared" si="20"/>
        <v>0</v>
      </c>
      <c r="BG28" s="68">
        <f t="shared" si="21"/>
        <v>0</v>
      </c>
      <c r="BH28" s="69">
        <f t="shared" si="22"/>
        <v>0</v>
      </c>
      <c r="BI28" s="136">
        <f>BH28</f>
        <v>0</v>
      </c>
      <c r="BJ28" s="70">
        <f t="shared" si="23"/>
        <v>0</v>
      </c>
      <c r="BK28" s="71">
        <f t="shared" ref="BK28:BK29" si="71">SUM(BA28,BD28,BG28)</f>
        <v>0</v>
      </c>
      <c r="BL28" s="72">
        <f t="shared" ref="BL28:BL29" si="72">SUM(BB28,BE28,BH28)</f>
        <v>0</v>
      </c>
      <c r="BM28" s="72">
        <f>BL28</f>
        <v>0</v>
      </c>
      <c r="BN28" s="73">
        <f t="shared" ref="BN28:BN29" si="73">SUM(BC28,BF28,BJ28)</f>
        <v>0</v>
      </c>
    </row>
    <row r="29" spans="1:66" ht="15" customHeight="1" thickBot="1" x14ac:dyDescent="0.35">
      <c r="A29" s="122">
        <v>15</v>
      </c>
      <c r="B29" s="57" t="s">
        <v>36</v>
      </c>
      <c r="C29" s="100" t="s">
        <v>19</v>
      </c>
      <c r="D29" s="58"/>
      <c r="E29" s="59">
        <v>0</v>
      </c>
      <c r="F29" s="60">
        <f t="shared" si="56"/>
        <v>0</v>
      </c>
      <c r="G29" s="61">
        <f t="shared" si="57"/>
        <v>0</v>
      </c>
      <c r="H29" s="59"/>
      <c r="I29" s="60">
        <f t="shared" si="58"/>
        <v>0</v>
      </c>
      <c r="J29" s="61">
        <f t="shared" si="59"/>
        <v>0</v>
      </c>
      <c r="K29" s="59"/>
      <c r="L29" s="60"/>
      <c r="M29" s="61"/>
      <c r="N29" s="59">
        <f t="shared" si="60"/>
        <v>0</v>
      </c>
      <c r="O29" s="60">
        <f t="shared" si="61"/>
        <v>0</v>
      </c>
      <c r="P29" s="60">
        <f>O29</f>
        <v>0</v>
      </c>
      <c r="Q29" s="61">
        <f t="shared" si="4"/>
        <v>0</v>
      </c>
      <c r="R29" s="173">
        <f>'[1]09.11'!$AD$24</f>
        <v>19</v>
      </c>
      <c r="S29" s="173">
        <f>R29</f>
        <v>19</v>
      </c>
      <c r="T29" s="161">
        <f>S29+('[1]09.11'!$B$41+'[1]09.11'!$C$41)*0.8</f>
        <v>1275</v>
      </c>
      <c r="U29" s="142"/>
      <c r="V29" s="124"/>
      <c r="W29" s="62">
        <v>0</v>
      </c>
      <c r="X29" s="63">
        <f t="shared" si="62"/>
        <v>0</v>
      </c>
      <c r="Y29" s="64">
        <f t="shared" si="5"/>
        <v>0</v>
      </c>
      <c r="Z29" s="62"/>
      <c r="AA29" s="63">
        <f t="shared" si="63"/>
        <v>0</v>
      </c>
      <c r="AB29" s="64">
        <f t="shared" si="6"/>
        <v>0</v>
      </c>
      <c r="AC29" s="62"/>
      <c r="AD29" s="63"/>
      <c r="AE29" s="64"/>
      <c r="AF29" s="62">
        <f t="shared" si="64"/>
        <v>0</v>
      </c>
      <c r="AG29" s="63">
        <f t="shared" si="65"/>
        <v>0</v>
      </c>
      <c r="AH29" s="130">
        <f>AG29</f>
        <v>0</v>
      </c>
      <c r="AI29" s="64">
        <f t="shared" si="9"/>
        <v>0</v>
      </c>
      <c r="AJ29" s="148"/>
      <c r="AK29" s="146"/>
      <c r="AL29" s="65">
        <v>0</v>
      </c>
      <c r="AM29" s="66">
        <f t="shared" si="66"/>
        <v>0</v>
      </c>
      <c r="AN29" s="67">
        <f t="shared" si="10"/>
        <v>0</v>
      </c>
      <c r="AO29" s="65"/>
      <c r="AP29" s="66">
        <f t="shared" si="67"/>
        <v>0</v>
      </c>
      <c r="AQ29" s="67">
        <f t="shared" si="11"/>
        <v>0</v>
      </c>
      <c r="AR29" s="65"/>
      <c r="AS29" s="66"/>
      <c r="AT29" s="67"/>
      <c r="AU29" s="65">
        <f t="shared" si="68"/>
        <v>0</v>
      </c>
      <c r="AV29" s="66">
        <f t="shared" si="69"/>
        <v>0</v>
      </c>
      <c r="AW29" s="133">
        <f>AV29</f>
        <v>0</v>
      </c>
      <c r="AX29" s="67">
        <f t="shared" si="70"/>
        <v>0</v>
      </c>
      <c r="AY29" s="153"/>
      <c r="AZ29" s="154"/>
      <c r="BA29" s="68">
        <f t="shared" si="15"/>
        <v>0</v>
      </c>
      <c r="BB29" s="69">
        <f t="shared" si="16"/>
        <v>0</v>
      </c>
      <c r="BC29" s="70">
        <f t="shared" si="17"/>
        <v>0</v>
      </c>
      <c r="BD29" s="68">
        <f t="shared" si="18"/>
        <v>0</v>
      </c>
      <c r="BE29" s="69">
        <f t="shared" si="19"/>
        <v>0</v>
      </c>
      <c r="BF29" s="70">
        <f t="shared" si="20"/>
        <v>0</v>
      </c>
      <c r="BG29" s="68">
        <f t="shared" si="21"/>
        <v>0</v>
      </c>
      <c r="BH29" s="69">
        <f t="shared" si="22"/>
        <v>0</v>
      </c>
      <c r="BI29" s="136">
        <f>BH29</f>
        <v>0</v>
      </c>
      <c r="BJ29" s="70">
        <f t="shared" si="23"/>
        <v>0</v>
      </c>
      <c r="BK29" s="71">
        <f t="shared" si="71"/>
        <v>0</v>
      </c>
      <c r="BL29" s="72">
        <f t="shared" si="72"/>
        <v>0</v>
      </c>
      <c r="BM29" s="72">
        <f>BL29</f>
        <v>0</v>
      </c>
      <c r="BN29" s="73">
        <f t="shared" si="73"/>
        <v>0</v>
      </c>
    </row>
    <row r="30" spans="1:66" s="89" customFormat="1" ht="12.6" thickBot="1" x14ac:dyDescent="0.35">
      <c r="A30" s="119"/>
      <c r="B30" s="90" t="s">
        <v>1</v>
      </c>
      <c r="C30" s="98"/>
      <c r="D30" s="91"/>
      <c r="E30" s="93">
        <f t="shared" ref="E30:Q30" si="74">SUM(E4:E29)</f>
        <v>2640</v>
      </c>
      <c r="F30" s="94">
        <f t="shared" si="74"/>
        <v>4413.2999999999993</v>
      </c>
      <c r="G30" s="95">
        <f t="shared" si="74"/>
        <v>922300</v>
      </c>
      <c r="H30" s="93">
        <f t="shared" si="74"/>
        <v>70</v>
      </c>
      <c r="I30" s="94">
        <f t="shared" si="74"/>
        <v>35</v>
      </c>
      <c r="J30" s="95">
        <f t="shared" si="74"/>
        <v>8750</v>
      </c>
      <c r="K30" s="93">
        <f t="shared" si="74"/>
        <v>7006.6666666666715</v>
      </c>
      <c r="L30" s="94">
        <f t="shared" si="74"/>
        <v>3503.3333333333358</v>
      </c>
      <c r="M30" s="95">
        <f t="shared" si="74"/>
        <v>648116.66666666721</v>
      </c>
      <c r="N30" s="93">
        <f t="shared" si="74"/>
        <v>9716.6666666666715</v>
      </c>
      <c r="O30" s="94">
        <f t="shared" si="74"/>
        <v>7951.6333333333359</v>
      </c>
      <c r="P30" s="94">
        <f t="shared" si="74"/>
        <v>7951.6333333333359</v>
      </c>
      <c r="Q30" s="95">
        <f t="shared" si="74"/>
        <v>1579166.666666667</v>
      </c>
      <c r="R30" s="126"/>
      <c r="S30" s="126"/>
      <c r="T30" s="126"/>
      <c r="U30" s="126"/>
      <c r="V30" s="126"/>
      <c r="W30" s="93">
        <f t="shared" ref="W30:AI30" si="75">SUM(W4:W29)</f>
        <v>3072</v>
      </c>
      <c r="X30" s="94">
        <f t="shared" si="75"/>
        <v>5542.5</v>
      </c>
      <c r="Y30" s="95">
        <f t="shared" si="75"/>
        <v>1152670</v>
      </c>
      <c r="Z30" s="93">
        <f t="shared" si="75"/>
        <v>90</v>
      </c>
      <c r="AA30" s="94">
        <f t="shared" si="75"/>
        <v>45</v>
      </c>
      <c r="AB30" s="95">
        <f t="shared" si="75"/>
        <v>11250</v>
      </c>
      <c r="AC30" s="93">
        <f t="shared" si="75"/>
        <v>9286.6666666666661</v>
      </c>
      <c r="AD30" s="94">
        <f t="shared" si="75"/>
        <v>4643.333333333333</v>
      </c>
      <c r="AE30" s="95">
        <f t="shared" si="75"/>
        <v>859016.66666666663</v>
      </c>
      <c r="AF30" s="93">
        <f t="shared" si="75"/>
        <v>12448.666666666666</v>
      </c>
      <c r="AG30" s="94">
        <f t="shared" si="75"/>
        <v>10230.833333333332</v>
      </c>
      <c r="AH30" s="94">
        <f t="shared" si="75"/>
        <v>10230.833333333332</v>
      </c>
      <c r="AI30" s="95">
        <f t="shared" si="75"/>
        <v>2022936.6666666665</v>
      </c>
      <c r="AJ30" s="126"/>
      <c r="AK30" s="126"/>
      <c r="AL30" s="93">
        <f t="shared" ref="AL30:AX30" si="76">SUM(AL4:AL29)</f>
        <v>770</v>
      </c>
      <c r="AM30" s="94">
        <f t="shared" si="76"/>
        <v>1445.64</v>
      </c>
      <c r="AN30" s="95">
        <f t="shared" si="76"/>
        <v>300000</v>
      </c>
      <c r="AO30" s="93">
        <f t="shared" si="76"/>
        <v>20</v>
      </c>
      <c r="AP30" s="94">
        <f t="shared" si="76"/>
        <v>10</v>
      </c>
      <c r="AQ30" s="95">
        <f t="shared" si="76"/>
        <v>2500</v>
      </c>
      <c r="AR30" s="93">
        <f t="shared" si="76"/>
        <v>2321.6666666666665</v>
      </c>
      <c r="AS30" s="94">
        <f t="shared" si="76"/>
        <v>1160.8333333333333</v>
      </c>
      <c r="AT30" s="95">
        <f t="shared" si="76"/>
        <v>214754.16666666666</v>
      </c>
      <c r="AU30" s="93">
        <f t="shared" si="76"/>
        <v>3111.6666666666665</v>
      </c>
      <c r="AV30" s="94">
        <f t="shared" si="76"/>
        <v>2616.4733333333334</v>
      </c>
      <c r="AW30" s="94">
        <f t="shared" si="76"/>
        <v>2616.4733333333334</v>
      </c>
      <c r="AX30" s="95">
        <f t="shared" si="76"/>
        <v>517254.16666666663</v>
      </c>
      <c r="AY30" s="126"/>
      <c r="AZ30" s="126"/>
      <c r="BA30" s="93">
        <f t="shared" ref="BA30:BN30" si="77">SUM(BA4:BA29)</f>
        <v>6482</v>
      </c>
      <c r="BB30" s="94">
        <f t="shared" si="77"/>
        <v>11401.44</v>
      </c>
      <c r="BC30" s="95">
        <f t="shared" si="77"/>
        <v>2374970</v>
      </c>
      <c r="BD30" s="93">
        <f t="shared" si="77"/>
        <v>180</v>
      </c>
      <c r="BE30" s="94">
        <f t="shared" si="77"/>
        <v>90</v>
      </c>
      <c r="BF30" s="95">
        <f t="shared" si="77"/>
        <v>22500</v>
      </c>
      <c r="BG30" s="93">
        <f t="shared" si="77"/>
        <v>18615.000000000007</v>
      </c>
      <c r="BH30" s="94">
        <f t="shared" si="77"/>
        <v>9307.5000000000036</v>
      </c>
      <c r="BI30" s="128">
        <f t="shared" si="77"/>
        <v>9307.5000000000036</v>
      </c>
      <c r="BJ30" s="95">
        <f t="shared" si="77"/>
        <v>1721887.5000000002</v>
      </c>
      <c r="BK30" s="93">
        <f t="shared" si="77"/>
        <v>25277.000000000007</v>
      </c>
      <c r="BL30" s="94">
        <f t="shared" si="77"/>
        <v>20798.940000000002</v>
      </c>
      <c r="BM30" s="94">
        <f t="shared" si="77"/>
        <v>20798.940000000002</v>
      </c>
      <c r="BN30" s="95">
        <f t="shared" si="77"/>
        <v>4119357.5000000005</v>
      </c>
    </row>
    <row r="31" spans="1:66" hidden="1" x14ac:dyDescent="0.3"/>
    <row r="32" spans="1:66" hidden="1" x14ac:dyDescent="0.3">
      <c r="A32" s="1" t="s">
        <v>12</v>
      </c>
      <c r="B32" s="1" t="s">
        <v>13</v>
      </c>
      <c r="G32" s="1">
        <f>G30/2</f>
        <v>461150</v>
      </c>
    </row>
    <row r="33" spans="1:6" hidden="1" x14ac:dyDescent="0.3">
      <c r="B33" s="1" t="s">
        <v>14</v>
      </c>
    </row>
    <row r="34" spans="1:6" hidden="1" x14ac:dyDescent="0.3">
      <c r="B34" s="1" t="s">
        <v>15</v>
      </c>
    </row>
    <row r="35" spans="1:6" hidden="1" x14ac:dyDescent="0.3">
      <c r="F35" s="92"/>
    </row>
    <row r="36" spans="1:6" hidden="1" x14ac:dyDescent="0.3">
      <c r="A36" s="1" t="s">
        <v>16</v>
      </c>
      <c r="B36" s="1" t="s">
        <v>17</v>
      </c>
      <c r="D36" s="1"/>
    </row>
    <row r="37" spans="1:6" hidden="1" x14ac:dyDescent="0.3">
      <c r="D37" s="1"/>
    </row>
    <row r="38" spans="1:6" hidden="1" x14ac:dyDescent="0.3">
      <c r="D38" s="1"/>
    </row>
    <row r="39" spans="1:6" hidden="1" x14ac:dyDescent="0.3">
      <c r="D39" s="1"/>
    </row>
  </sheetData>
  <autoFilter ref="A1:BN30"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  <filterColumn colId="43" showButton="0"/>
    <filterColumn colId="44" showButton="0"/>
    <filterColumn colId="45" showButton="0"/>
    <filterColumn colId="46" showButton="0"/>
    <filterColumn colId="47" showButton="0"/>
    <filterColumn colId="48" showButton="0"/>
    <filterColumn colId="52" showButton="0"/>
    <filterColumn colId="53" showButton="0"/>
    <filterColumn colId="54" showButton="0"/>
    <filterColumn colId="55" showButton="0"/>
    <filterColumn colId="56" showButton="0"/>
    <filterColumn colId="57" showButton="0"/>
    <filterColumn colId="58" showButton="0"/>
    <filterColumn colId="59" showButton="0"/>
    <filterColumn colId="60" showButton="0"/>
    <filterColumn colId="62" showButton="0"/>
    <filterColumn colId="63" showButton="0"/>
    <filterColumn colId="64" showButton="0"/>
  </autoFilter>
  <mergeCells count="160">
    <mergeCell ref="S13:S14"/>
    <mergeCell ref="S18:S19"/>
    <mergeCell ref="S20:S22"/>
    <mergeCell ref="S23:S24"/>
    <mergeCell ref="S26:S27"/>
    <mergeCell ref="R3:S3"/>
    <mergeCell ref="AK23:AK24"/>
    <mergeCell ref="AK26:AK27"/>
    <mergeCell ref="AY2:AZ2"/>
    <mergeCell ref="AY4:AY5"/>
    <mergeCell ref="AZ4:AZ5"/>
    <mergeCell ref="AY6:AY8"/>
    <mergeCell ref="AZ6:AZ8"/>
    <mergeCell ref="AY9:AY10"/>
    <mergeCell ref="AZ9:AZ10"/>
    <mergeCell ref="AY11:AY12"/>
    <mergeCell ref="AZ11:AZ12"/>
    <mergeCell ref="AY13:AY14"/>
    <mergeCell ref="AZ13:AZ14"/>
    <mergeCell ref="AY18:AY19"/>
    <mergeCell ref="AZ18:AZ19"/>
    <mergeCell ref="AY20:AY22"/>
    <mergeCell ref="AK9:AK10"/>
    <mergeCell ref="AK11:AK12"/>
    <mergeCell ref="AK13:AK14"/>
    <mergeCell ref="AK18:AK19"/>
    <mergeCell ref="AK20:AK22"/>
    <mergeCell ref="T18:T19"/>
    <mergeCell ref="T20:T22"/>
    <mergeCell ref="T23:T24"/>
    <mergeCell ref="T26:T27"/>
    <mergeCell ref="AJ2:AK2"/>
    <mergeCell ref="AJ4:AJ5"/>
    <mergeCell ref="AJ6:AJ8"/>
    <mergeCell ref="AJ9:AJ10"/>
    <mergeCell ref="AJ11:AJ12"/>
    <mergeCell ref="AJ13:AJ14"/>
    <mergeCell ref="AJ18:AJ19"/>
    <mergeCell ref="AJ20:AJ22"/>
    <mergeCell ref="AJ23:AJ24"/>
    <mergeCell ref="AJ26:AJ27"/>
    <mergeCell ref="AK4:AK5"/>
    <mergeCell ref="AK6:AK8"/>
    <mergeCell ref="T4:T5"/>
    <mergeCell ref="T6:T8"/>
    <mergeCell ref="T9:T10"/>
    <mergeCell ref="T11:T12"/>
    <mergeCell ref="T13:T14"/>
    <mergeCell ref="U20:U22"/>
    <mergeCell ref="V20:V22"/>
    <mergeCell ref="U23:U24"/>
    <mergeCell ref="V23:V24"/>
    <mergeCell ref="U26:U27"/>
    <mergeCell ref="V26:V27"/>
    <mergeCell ref="U11:U12"/>
    <mergeCell ref="V11:V12"/>
    <mergeCell ref="U13:U14"/>
    <mergeCell ref="V13:V14"/>
    <mergeCell ref="U18:U19"/>
    <mergeCell ref="V18:V19"/>
    <mergeCell ref="BM4:BM5"/>
    <mergeCell ref="BM6:BM8"/>
    <mergeCell ref="BM9:BM10"/>
    <mergeCell ref="BM11:BM12"/>
    <mergeCell ref="BM13:BM14"/>
    <mergeCell ref="BM18:BM19"/>
    <mergeCell ref="BM20:BM22"/>
    <mergeCell ref="BM23:BM24"/>
    <mergeCell ref="BM26:BM27"/>
    <mergeCell ref="AW26:AW27"/>
    <mergeCell ref="AW9:AW10"/>
    <mergeCell ref="AW11:AW12"/>
    <mergeCell ref="AW13:AW14"/>
    <mergeCell ref="AW18:AW19"/>
    <mergeCell ref="AW20:AW22"/>
    <mergeCell ref="AW4:AW5"/>
    <mergeCell ref="AW6:AW8"/>
    <mergeCell ref="BI6:BI8"/>
    <mergeCell ref="BI23:BI24"/>
    <mergeCell ref="BI26:BI27"/>
    <mergeCell ref="BI9:BI10"/>
    <mergeCell ref="BI11:BI12"/>
    <mergeCell ref="BI13:BI14"/>
    <mergeCell ref="BI18:BI19"/>
    <mergeCell ref="BI20:BI22"/>
    <mergeCell ref="BI4:BI5"/>
    <mergeCell ref="AW23:AW24"/>
    <mergeCell ref="AZ20:AZ22"/>
    <mergeCell ref="AY23:AY24"/>
    <mergeCell ref="AZ23:AZ24"/>
    <mergeCell ref="AY26:AY27"/>
    <mergeCell ref="AZ26:AZ27"/>
    <mergeCell ref="AH18:AH19"/>
    <mergeCell ref="AH20:AH22"/>
    <mergeCell ref="AH23:AH24"/>
    <mergeCell ref="AH26:AH27"/>
    <mergeCell ref="AH4:AH5"/>
    <mergeCell ref="AH6:AH8"/>
    <mergeCell ref="AH9:AH10"/>
    <mergeCell ref="AH11:AH12"/>
    <mergeCell ref="AH13:AH14"/>
    <mergeCell ref="P13:P14"/>
    <mergeCell ref="P18:P19"/>
    <mergeCell ref="P20:P22"/>
    <mergeCell ref="P23:P24"/>
    <mergeCell ref="P26:P27"/>
    <mergeCell ref="A2:A3"/>
    <mergeCell ref="P4:P5"/>
    <mergeCell ref="P6:P8"/>
    <mergeCell ref="P9:P10"/>
    <mergeCell ref="P11:P12"/>
    <mergeCell ref="B26:B27"/>
    <mergeCell ref="A13:A14"/>
    <mergeCell ref="A18:A19"/>
    <mergeCell ref="A20:A22"/>
    <mergeCell ref="A23:A24"/>
    <mergeCell ref="A26:A27"/>
    <mergeCell ref="B13:B14"/>
    <mergeCell ref="B18:B19"/>
    <mergeCell ref="B20:B22"/>
    <mergeCell ref="B23:B24"/>
    <mergeCell ref="B4:B5"/>
    <mergeCell ref="B6:B8"/>
    <mergeCell ref="B9:B10"/>
    <mergeCell ref="B11:B12"/>
    <mergeCell ref="BK1:BN2"/>
    <mergeCell ref="E2:G2"/>
    <mergeCell ref="H2:J2"/>
    <mergeCell ref="K2:M2"/>
    <mergeCell ref="N2:Q2"/>
    <mergeCell ref="W2:Y2"/>
    <mergeCell ref="AU2:AX2"/>
    <mergeCell ref="BA2:BC2"/>
    <mergeCell ref="BD2:BF2"/>
    <mergeCell ref="BG2:BJ2"/>
    <mergeCell ref="Z2:AB2"/>
    <mergeCell ref="AC2:AE2"/>
    <mergeCell ref="AF2:AI2"/>
    <mergeCell ref="AL2:AN2"/>
    <mergeCell ref="AO2:AQ2"/>
    <mergeCell ref="R2:V2"/>
    <mergeCell ref="AR2:AT2"/>
    <mergeCell ref="A4:A5"/>
    <mergeCell ref="A6:A8"/>
    <mergeCell ref="A9:A10"/>
    <mergeCell ref="A11:A12"/>
    <mergeCell ref="E1:Q1"/>
    <mergeCell ref="W1:AI1"/>
    <mergeCell ref="AL1:AX1"/>
    <mergeCell ref="BA1:BJ1"/>
    <mergeCell ref="U4:U5"/>
    <mergeCell ref="V4:V5"/>
    <mergeCell ref="U6:U8"/>
    <mergeCell ref="V6:V8"/>
    <mergeCell ref="U9:U10"/>
    <mergeCell ref="V9:V10"/>
    <mergeCell ref="S4:S5"/>
    <mergeCell ref="S6:S8"/>
    <mergeCell ref="S9:S10"/>
    <mergeCell ref="S11:S12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09.11.18</vt:lpstr>
      <vt:lpstr>Лист2</vt:lpstr>
      <vt:lpstr>Лист3</vt:lpstr>
    </vt:vector>
  </TitlesOfParts>
  <Company>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Anton</cp:lastModifiedBy>
  <dcterms:created xsi:type="dcterms:W3CDTF">2018-11-07T15:29:42Z</dcterms:created>
  <dcterms:modified xsi:type="dcterms:W3CDTF">2018-11-13T11:34:25Z</dcterms:modified>
</cp:coreProperties>
</file>