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740" windowWidth="21600" windowHeight="5610" tabRatio="758" activeTab="1"/>
  </bookViews>
  <sheets>
    <sheet name="Приход " sheetId="49" r:id="rId1"/>
    <sheet name="Ежедневка" sheetId="44" r:id="rId2"/>
    <sheet name="опись" sheetId="8" r:id="rId3"/>
    <sheet name="Ценообразование" sheetId="45" r:id="rId4"/>
    <sheet name="Наименование " sheetId="48" r:id="rId5"/>
    <sheet name="Акт факт. кол. на 1 число" sheetId="6" r:id="rId6"/>
    <sheet name="Пропись" sheetId="43" state="hidden" r:id="rId7"/>
  </sheets>
  <externalReferences>
    <externalReference r:id="rId8"/>
  </externalReferences>
  <definedNames>
    <definedName name="_xlnm._FilterDatabase" localSheetId="5" hidden="1">'Акт факт. кол. на 1 число'!$A$12:$E$32</definedName>
    <definedName name="_xlnm._FilterDatabase" localSheetId="1" hidden="1">Ежедневка!$B$6:$G$10</definedName>
    <definedName name="_xlnm._FilterDatabase" localSheetId="2" hidden="1">опись!$A$5:$F$9</definedName>
    <definedName name="актик">#REF!</definedName>
    <definedName name="баз">#REF!</definedName>
    <definedName name="Данные">#REF!</definedName>
    <definedName name="_xlnm.Print_Titles" localSheetId="5">'Акт факт. кол. на 1 число'!$11:$11</definedName>
    <definedName name="_xlnm.Print_Titles" localSheetId="1">Ежедневка!$2:$5</definedName>
    <definedName name="_xlnm.Print_Titles" localSheetId="2">опись!$1:$4</definedName>
    <definedName name="_xlnm.Print_Area" localSheetId="5">'Акт факт. кол. на 1 число'!$A$1:$E$52</definedName>
    <definedName name="_xlnm.Print_Area" localSheetId="1">Ежедневка!$A$1:$I$10</definedName>
    <definedName name="_xlnm.Print_Area" localSheetId="2">опись!$A$1:$I$9</definedName>
    <definedName name="_xlnm.Print_Area" localSheetId="3">Ценообразование!$A$1:$M$55</definedName>
    <definedName name="Плотность">#REF!</definedName>
    <definedName name="плотность_паспорта">#REF!</definedName>
    <definedName name="Температура">#REF!</definedName>
  </definedNames>
  <calcPr calcId="145621" fullCalcOnLoad="1" fullPrecision="0"/>
</workbook>
</file>

<file path=xl/calcChain.xml><?xml version="1.0" encoding="utf-8"?>
<calcChain xmlns="http://schemas.openxmlformats.org/spreadsheetml/2006/main">
  <c r="F8" i="44" l="1" a="1"/>
  <c r="F8" i="44" s="1"/>
  <c r="F9" i="44" a="1"/>
  <c r="F9" i="44" s="1"/>
  <c r="F7" i="44" a="1"/>
  <c r="F7" i="44" s="1"/>
  <c r="B7" i="8"/>
  <c r="G7" i="8"/>
  <c r="F4" i="49"/>
  <c r="F5" i="49"/>
  <c r="F3" i="49"/>
  <c r="I5" i="45"/>
  <c r="I6" i="45"/>
  <c r="J6" i="45"/>
  <c r="J5" i="45"/>
  <c r="J4" i="45"/>
  <c r="I4" i="45"/>
  <c r="C6" i="8"/>
  <c r="B6" i="8"/>
  <c r="H6" i="8"/>
  <c r="F8" i="8"/>
  <c r="F7" i="8"/>
  <c r="F6" i="8"/>
  <c r="B8" i="8"/>
  <c r="G8" i="8"/>
  <c r="I8" i="8"/>
  <c r="C8" i="8"/>
  <c r="C7" i="8"/>
  <c r="A7" i="8"/>
  <c r="A8" i="8"/>
  <c r="A14" i="6"/>
  <c r="A15" i="6"/>
  <c r="A110" i="43"/>
  <c r="A92" i="43"/>
  <c r="A93" i="43"/>
  <c r="A66" i="43"/>
  <c r="A67" i="43"/>
  <c r="A68" i="43"/>
  <c r="A69" i="43"/>
  <c r="A70" i="43"/>
  <c r="A71" i="43"/>
  <c r="A72" i="43"/>
  <c r="A73" i="43"/>
  <c r="A39" i="43"/>
  <c r="A40" i="43"/>
  <c r="A195" i="43"/>
  <c r="A196" i="43"/>
  <c r="A197" i="43"/>
  <c r="B197" i="43"/>
  <c r="A184" i="43"/>
  <c r="B195" i="43"/>
  <c r="C195" i="43"/>
  <c r="A170" i="43"/>
  <c r="A171" i="43"/>
  <c r="A172" i="43"/>
  <c r="A173" i="43"/>
  <c r="A159" i="43"/>
  <c r="A145" i="43"/>
  <c r="A121" i="43"/>
  <c r="A122" i="43"/>
  <c r="A13" i="43"/>
  <c r="A14" i="43"/>
  <c r="A15" i="43"/>
  <c r="A16" i="43"/>
  <c r="A17" i="43"/>
  <c r="A18" i="43"/>
  <c r="A19" i="43"/>
  <c r="A20" i="43"/>
  <c r="A94" i="43"/>
  <c r="A95" i="43"/>
  <c r="A96" i="43"/>
  <c r="A41" i="43"/>
  <c r="A42" i="43"/>
  <c r="A43" i="43"/>
  <c r="A44" i="43"/>
  <c r="A45" i="43"/>
  <c r="A46" i="43"/>
  <c r="A123" i="43"/>
  <c r="A124" i="43"/>
  <c r="A125" i="43"/>
  <c r="A126" i="43"/>
  <c r="A127" i="43"/>
  <c r="A128" i="43"/>
  <c r="A146" i="43"/>
  <c r="A147" i="43"/>
  <c r="A148" i="43"/>
  <c r="A149" i="43"/>
  <c r="A150" i="43"/>
  <c r="A151" i="43"/>
  <c r="A97" i="43"/>
  <c r="A98" i="43"/>
  <c r="A99" i="43"/>
  <c r="A152" i="43"/>
  <c r="E16" i="6"/>
  <c r="A134" i="43"/>
  <c r="B152" i="43"/>
  <c r="C152" i="43"/>
  <c r="C49" i="6"/>
  <c r="A49" i="6"/>
  <c r="A43" i="6"/>
  <c r="C43" i="6"/>
  <c r="B172" i="43"/>
  <c r="B169" i="43"/>
  <c r="A191" i="43"/>
  <c r="B170" i="43"/>
  <c r="C169" i="43"/>
  <c r="B196" i="43"/>
  <c r="C196" i="43"/>
  <c r="B194" i="43"/>
  <c r="A166" i="43"/>
  <c r="B171" i="43"/>
  <c r="C171" i="43"/>
  <c r="B121" i="43"/>
  <c r="C121" i="43"/>
  <c r="B124" i="43"/>
  <c r="C123" i="43"/>
  <c r="B122" i="43"/>
  <c r="C122" i="43"/>
  <c r="B123" i="43"/>
  <c r="B125" i="43"/>
  <c r="C125" i="43"/>
  <c r="B128" i="43"/>
  <c r="C128" i="43"/>
  <c r="B120" i="43"/>
  <c r="A117" i="43"/>
  <c r="B126" i="43"/>
  <c r="B127" i="43"/>
  <c r="C127" i="43"/>
  <c r="A28" i="43"/>
  <c r="B43" i="43"/>
  <c r="C43" i="43"/>
  <c r="C194" i="43"/>
  <c r="C170" i="43"/>
  <c r="A174" i="43"/>
  <c r="B173" i="43"/>
  <c r="A198" i="43"/>
  <c r="A55" i="43"/>
  <c r="A56" i="43"/>
  <c r="A81" i="43"/>
  <c r="B96" i="43"/>
  <c r="C96" i="43"/>
  <c r="C173" i="43"/>
  <c r="A199" i="43"/>
  <c r="B198" i="43"/>
  <c r="A111" i="43"/>
  <c r="C21" i="6"/>
  <c r="B174" i="43"/>
  <c r="C174" i="43"/>
  <c r="A175" i="43"/>
  <c r="C198" i="43"/>
  <c r="C197" i="43"/>
  <c r="B199" i="43"/>
  <c r="C199" i="43"/>
  <c r="A200" i="43"/>
  <c r="A165" i="43"/>
  <c r="C172" i="43"/>
  <c r="B175" i="43"/>
  <c r="A176" i="43"/>
  <c r="A2" i="43"/>
  <c r="A9" i="43"/>
  <c r="A177" i="43"/>
  <c r="B177" i="43"/>
  <c r="C177" i="43"/>
  <c r="B176" i="43"/>
  <c r="A190" i="43"/>
  <c r="A201" i="43"/>
  <c r="B200" i="43"/>
  <c r="C176" i="43"/>
  <c r="C175" i="43"/>
  <c r="A181" i="43"/>
  <c r="A160" i="43"/>
  <c r="A202" i="43"/>
  <c r="B202" i="43"/>
  <c r="C202" i="43"/>
  <c r="B201" i="43"/>
  <c r="C200" i="43"/>
  <c r="C201" i="43"/>
  <c r="A206" i="43"/>
  <c r="A185" i="43"/>
  <c r="A141" i="43"/>
  <c r="B148" i="43"/>
  <c r="C148" i="43"/>
  <c r="B145" i="43"/>
  <c r="C145" i="43"/>
  <c r="B144" i="43"/>
  <c r="B151" i="43"/>
  <c r="B149" i="43"/>
  <c r="C149" i="43"/>
  <c r="C144" i="43"/>
  <c r="B93" i="43"/>
  <c r="C93" i="43"/>
  <c r="A116" i="43"/>
  <c r="C124" i="43"/>
  <c r="C151" i="43"/>
  <c r="B150" i="43"/>
  <c r="C150" i="43"/>
  <c r="C120" i="43"/>
  <c r="B146" i="43"/>
  <c r="C146" i="43"/>
  <c r="B147" i="43"/>
  <c r="C126" i="43"/>
  <c r="A132" i="43"/>
  <c r="F9" i="8"/>
  <c r="H7" i="8"/>
  <c r="I7" i="8" s="1"/>
  <c r="B92" i="43"/>
  <c r="C91" i="43"/>
  <c r="A88" i="43"/>
  <c r="A82" i="43"/>
  <c r="B72" i="43"/>
  <c r="C72" i="43"/>
  <c r="B12" i="43"/>
  <c r="C22" i="43"/>
  <c r="B70" i="43"/>
  <c r="C70" i="43"/>
  <c r="B15" i="43"/>
  <c r="B14" i="43"/>
  <c r="C14" i="43"/>
  <c r="B20" i="43"/>
  <c r="C20" i="43"/>
  <c r="B68" i="43"/>
  <c r="B17" i="43"/>
  <c r="C17" i="43"/>
  <c r="B13" i="43"/>
  <c r="C12" i="43"/>
  <c r="B19" i="43"/>
  <c r="A62" i="43"/>
  <c r="B69" i="43"/>
  <c r="C68" i="43"/>
  <c r="B67" i="43"/>
  <c r="C67" i="43"/>
  <c r="B18" i="43"/>
  <c r="B66" i="43"/>
  <c r="C66" i="43"/>
  <c r="B94" i="43"/>
  <c r="B97" i="43"/>
  <c r="B91" i="43"/>
  <c r="B40" i="43"/>
  <c r="C40" i="43"/>
  <c r="B95" i="43"/>
  <c r="B98" i="43"/>
  <c r="A3" i="43"/>
  <c r="B16" i="43"/>
  <c r="B99" i="43"/>
  <c r="C99" i="43"/>
  <c r="C75" i="43"/>
  <c r="B73" i="43"/>
  <c r="C73" i="43"/>
  <c r="G6" i="8"/>
  <c r="G9" i="8"/>
  <c r="B42" i="43"/>
  <c r="B71" i="43"/>
  <c r="B41" i="43"/>
  <c r="B45" i="43"/>
  <c r="A35" i="43"/>
  <c r="A29" i="43"/>
  <c r="B39" i="43"/>
  <c r="B44" i="43"/>
  <c r="B65" i="43"/>
  <c r="B38" i="43"/>
  <c r="B46" i="43"/>
  <c r="C46" i="43"/>
  <c r="C92" i="43"/>
  <c r="A140" i="43"/>
  <c r="C147" i="43"/>
  <c r="A156" i="43"/>
  <c r="A135" i="43"/>
  <c r="C23" i="6"/>
  <c r="A34" i="43"/>
  <c r="C71" i="43"/>
  <c r="C65" i="43"/>
  <c r="C69" i="43"/>
  <c r="C74" i="43"/>
  <c r="C13" i="43"/>
  <c r="C21" i="43"/>
  <c r="A61" i="43"/>
  <c r="C19" i="43"/>
  <c r="C18" i="43"/>
  <c r="C98" i="43"/>
  <c r="C97" i="43"/>
  <c r="C94" i="43"/>
  <c r="C95" i="43"/>
  <c r="C16" i="43"/>
  <c r="A8" i="43"/>
  <c r="C15" i="43"/>
  <c r="A87" i="43"/>
  <c r="C44" i="43"/>
  <c r="C45" i="43"/>
  <c r="C41" i="43"/>
  <c r="C42" i="43"/>
  <c r="C38" i="43"/>
  <c r="C39" i="43"/>
  <c r="A77" i="43"/>
  <c r="A50" i="43"/>
  <c r="A24" i="43"/>
  <c r="A103" i="43"/>
  <c r="H9" i="8" l="1"/>
  <c r="I6" i="8"/>
  <c r="I9" i="8" s="1"/>
</calcChain>
</file>

<file path=xl/sharedStrings.xml><?xml version="1.0" encoding="utf-8"?>
<sst xmlns="http://schemas.openxmlformats.org/spreadsheetml/2006/main" count="600" uniqueCount="124">
  <si>
    <t>Ед. изм.</t>
  </si>
  <si>
    <t>наимен.</t>
  </si>
  <si>
    <t xml:space="preserve"> </t>
  </si>
  <si>
    <t>N по</t>
  </si>
  <si>
    <t>Товарно-материальные ценности</t>
  </si>
  <si>
    <t>наименование, вид, сорт, группа</t>
  </si>
  <si>
    <t>Недостачи</t>
  </si>
  <si>
    <t>поряд-
ку</t>
  </si>
  <si>
    <t>кол-во</t>
  </si>
  <si>
    <t>1</t>
  </si>
  <si>
    <t xml:space="preserve">Итого :    </t>
  </si>
  <si>
    <t>Дата</t>
  </si>
  <si>
    <t>Акт учета фактического количества сопутствующих товаров</t>
  </si>
  <si>
    <t>Итого по Акту:</t>
  </si>
  <si>
    <t>количество порядковых номеров</t>
  </si>
  <si>
    <t>(прописью)</t>
  </si>
  <si>
    <t>( Ф.И.О.)</t>
  </si>
  <si>
    <t>Материально-ответственные лица:</t>
  </si>
  <si>
    <t>(должность)</t>
  </si>
  <si>
    <t xml:space="preserve">по состоянию на </t>
  </si>
  <si>
    <t>(дата)</t>
  </si>
  <si>
    <t>(время)</t>
  </si>
  <si>
    <t>(расшифровка)</t>
  </si>
  <si>
    <t>№ п/п</t>
  </si>
  <si>
    <t>Товарно материальные ценности</t>
  </si>
  <si>
    <t>Единица измерения</t>
  </si>
  <si>
    <t>Фактическое наличие</t>
  </si>
  <si>
    <t>Председатель инвентаризационной комиссии</t>
  </si>
  <si>
    <t>Член инвентаризационной комиссии</t>
  </si>
  <si>
    <t>Лицо (а), ответственное (ые) за сохранность товарно-материальных ценностей:</t>
  </si>
  <si>
    <t>Штрих-код товара</t>
  </si>
  <si>
    <t>Штрих-код</t>
  </si>
  <si>
    <t xml:space="preserve">Объект проверки:  </t>
  </si>
  <si>
    <t>Общее количество единиц фактически</t>
  </si>
  <si>
    <t xml:space="preserve">                                      должность                                                       /              подпись              /                              расшифровка подписи            </t>
  </si>
  <si>
    <t>Принимающая сторона:</t>
  </si>
  <si>
    <t>Штрихкод</t>
  </si>
  <si>
    <t>Сумма</t>
  </si>
  <si>
    <t>Управляющий</t>
  </si>
  <si>
    <t>Акт ДС факт данные</t>
  </si>
  <si>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</si>
  <si>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</si>
  <si>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</si>
  <si>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</si>
  <si>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</si>
  <si>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</si>
  <si>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</si>
  <si>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</si>
  <si>
    <t>девять</t>
  </si>
  <si>
    <t>десять</t>
  </si>
  <si>
    <t>одиннадцать</t>
  </si>
  <si>
    <t>двенадцать</t>
  </si>
  <si>
    <t>тринадцать</t>
  </si>
  <si>
    <t>четырнадцать</t>
  </si>
  <si>
    <t>пятнадцать</t>
  </si>
  <si>
    <t>шестнадцать</t>
  </si>
  <si>
    <t>семнадцать</t>
  </si>
  <si>
    <t>восемнадцать</t>
  </si>
  <si>
    <t>девятнадцать</t>
  </si>
  <si>
    <t>двадцать</t>
  </si>
  <si>
    <t>тридцать</t>
  </si>
  <si>
    <t>сорок</t>
  </si>
  <si>
    <t>пятьдесят</t>
  </si>
  <si>
    <t>шестьдесят</t>
  </si>
  <si>
    <t>семьдесят</t>
  </si>
  <si>
    <t>восемьдесят</t>
  </si>
  <si>
    <t>девяносто</t>
  </si>
  <si>
    <t>сто</t>
  </si>
  <si>
    <t>двести</t>
  </si>
  <si>
    <t>триста</t>
  </si>
  <si>
    <t>четыреста</t>
  </si>
  <si>
    <t>пятьсот</t>
  </si>
  <si>
    <t>шестьсот</t>
  </si>
  <si>
    <t>семьсот</t>
  </si>
  <si>
    <t>восемьсот</t>
  </si>
  <si>
    <t>девятьсот</t>
  </si>
  <si>
    <t>одна тысяча</t>
  </si>
  <si>
    <t>две тысячи</t>
  </si>
  <si>
    <t>три тысячи</t>
  </si>
  <si>
    <t>четыре тысячи</t>
  </si>
  <si>
    <t>пять тысяч</t>
  </si>
  <si>
    <t>шесть тысяч</t>
  </si>
  <si>
    <t>семь тысяч</t>
  </si>
  <si>
    <t>восемь тысяч</t>
  </si>
  <si>
    <t>девять тысяч</t>
  </si>
  <si>
    <t>один миллион</t>
  </si>
  <si>
    <t>два миллиона</t>
  </si>
  <si>
    <t>три миллиона</t>
  </si>
  <si>
    <t>четыре миллиона</t>
  </si>
  <si>
    <t>пять миллионов</t>
  </si>
  <si>
    <t>шесть миллионов</t>
  </si>
  <si>
    <t>семь миллионов</t>
  </si>
  <si>
    <t>восемь миллионов</t>
  </si>
  <si>
    <t>девять миллионов</t>
  </si>
  <si>
    <t>сомони</t>
  </si>
  <si>
    <t>Акт СТ кол-во наименований</t>
  </si>
  <si>
    <t>Акт СТ кол-во штук</t>
  </si>
  <si>
    <t>Акт Кафе кол-во наименований</t>
  </si>
  <si>
    <t>Акт Кафе кол-во штук</t>
  </si>
  <si>
    <t>Пересорт</t>
  </si>
  <si>
    <t>Акт факт</t>
  </si>
  <si>
    <t>Все товарно-материальные ценности, поименованные в настоящем акте инвентаризации с N 1 по N , комиссией  проверены  в  натуре  в  моем  (нашем) присутствии и внесены в акт,  в связи с чем претензий к инвентаризационной комиссии не имею (не имеем). Все товарно-материальные ценности, перечисленные в акте, находятся на моем (нашем) ответственном хранении.</t>
  </si>
  <si>
    <t>шт</t>
  </si>
  <si>
    <t>Поставщик</t>
  </si>
  <si>
    <t>Наименование товара</t>
  </si>
  <si>
    <t>ID код</t>
  </si>
  <si>
    <t>ЗЦ Поставщика</t>
  </si>
  <si>
    <t>Азиз</t>
  </si>
  <si>
    <t>Чамшед</t>
  </si>
  <si>
    <t>Мухамад</t>
  </si>
  <si>
    <t>Начальный остаток</t>
  </si>
  <si>
    <t>Приход</t>
  </si>
  <si>
    <t>Расход</t>
  </si>
  <si>
    <t>Конечный остаток</t>
  </si>
  <si>
    <t>Маржа %</t>
  </si>
  <si>
    <t>Маржа в смн</t>
  </si>
  <si>
    <t>№</t>
  </si>
  <si>
    <t>Цена поставщика</t>
  </si>
  <si>
    <t>Цена поставщика, сомони</t>
  </si>
  <si>
    <t>Гуанжоу</t>
  </si>
  <si>
    <t>Рекомендуемая цена продажи</t>
  </si>
  <si>
    <t>Количество</t>
  </si>
  <si>
    <t>Наименование</t>
  </si>
  <si>
    <t>Цена прихода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</si>
</sst>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_-* #,##0_р_._-;\-* #,##0_р_._-;_-* &quot;-&quot;??_р_._-;_-@_-"/>
    <numFmt numFmtId="183" formatCode="000000"/>
    <numFmt numFmtId="184" formatCode="0000"/>
    <numFmt numFmtId="196" formatCode="#,##0.0_ ;[Red]\-#,##0.0\ "/>
    <numFmt numFmtId="209" formatCode="_-* #,##0.00\ [$сом-440]_-;\-* #,##0.00\ [$сом-440]_-;_-* &quot;-&quot;??\ [$сом-440]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vertAlign val="superscript"/>
      <sz val="8"/>
      <name val="Arial Cyr"/>
      <family val="2"/>
      <charset val="204"/>
    </font>
    <font>
      <vertAlign val="superscript"/>
      <sz val="8"/>
      <name val="Arial"/>
      <family val="2"/>
      <charset val="204"/>
    </font>
    <font>
      <sz val="8"/>
      <name val="Arial"/>
      <family val="2"/>
    </font>
    <font>
      <vertAlign val="superscript"/>
      <sz val="8"/>
      <name val="Arial Cyr"/>
      <charset val="204"/>
    </font>
    <font>
      <sz val="6"/>
      <name val="Arial"/>
      <family val="2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sz val="6"/>
      <color indexed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name val="Helv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i/>
      <u/>
      <sz val="10"/>
      <name val="Arial Cyr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170" fontId="1" fillId="0" borderId="0" applyFont="0" applyFill="0" applyBorder="0" applyAlignment="0" applyProtection="0"/>
    <xf numFmtId="0" fontId="27" fillId="0" borderId="0"/>
    <xf numFmtId="0" fontId="23" fillId="0" borderId="0"/>
    <xf numFmtId="0" fontId="29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7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6" applyProtection="1">
      <protection locked="0"/>
    </xf>
    <xf numFmtId="0" fontId="4" fillId="0" borderId="0" xfId="6" applyFont="1" applyAlignment="1" applyProtection="1">
      <alignment horizontal="left" vertical="center"/>
      <protection locked="0" hidden="1"/>
    </xf>
    <xf numFmtId="0" fontId="3" fillId="0" borderId="0" xfId="6" applyFont="1" applyBorder="1" applyAlignment="1" applyProtection="1">
      <alignment horizontal="right" vertical="center"/>
      <protection locked="0" hidden="1"/>
    </xf>
    <xf numFmtId="0" fontId="3" fillId="0" borderId="0" xfId="6" applyAlignment="1" applyProtection="1">
      <alignment vertical="center"/>
      <protection locked="0"/>
    </xf>
    <xf numFmtId="0" fontId="7" fillId="0" borderId="0" xfId="6" applyFont="1" applyAlignment="1" applyProtection="1">
      <alignment horizontal="left" vertical="center"/>
      <protection locked="0" hidden="1"/>
    </xf>
    <xf numFmtId="0" fontId="3" fillId="0" borderId="0" xfId="6" applyBorder="1" applyAlignment="1" applyProtection="1">
      <alignment horizontal="left" vertical="center"/>
      <protection locked="0" hidden="1"/>
    </xf>
    <xf numFmtId="0" fontId="1" fillId="0" borderId="0" xfId="8" applyFont="1" applyFill="1" applyProtection="1">
      <protection locked="0" hidden="1"/>
    </xf>
    <xf numFmtId="0" fontId="1" fillId="0" borderId="0" xfId="5" applyProtection="1">
      <protection locked="0" hidden="1"/>
    </xf>
    <xf numFmtId="0" fontId="11" fillId="0" borderId="0" xfId="7" applyFont="1" applyFill="1" applyBorder="1" applyAlignment="1" applyProtection="1">
      <alignment horizontal="center" vertical="top"/>
      <protection locked="0" hidden="1"/>
    </xf>
    <xf numFmtId="0" fontId="1" fillId="0" borderId="0" xfId="8" applyFill="1" applyProtection="1">
      <protection locked="0" hidden="1"/>
    </xf>
    <xf numFmtId="0" fontId="3" fillId="0" borderId="0" xfId="6" applyAlignment="1" applyProtection="1">
      <alignment vertical="center"/>
      <protection locked="0" hidden="1"/>
    </xf>
    <xf numFmtId="0" fontId="10" fillId="0" borderId="0" xfId="6" applyFont="1" applyAlignment="1" applyProtection="1">
      <alignment horizontal="center" vertical="center" wrapText="1"/>
      <protection locked="0"/>
    </xf>
    <xf numFmtId="0" fontId="11" fillId="0" borderId="0" xfId="7" applyFont="1" applyFill="1" applyAlignment="1" applyProtection="1">
      <alignment horizontal="center" vertical="top"/>
      <protection locked="0" hidden="1"/>
    </xf>
    <xf numFmtId="0" fontId="10" fillId="0" borderId="1" xfId="6" applyFont="1" applyBorder="1" applyAlignment="1" applyProtection="1">
      <alignment horizontal="center" vertical="center" wrapText="1"/>
      <protection locked="0" hidden="1"/>
    </xf>
    <xf numFmtId="0" fontId="3" fillId="0" borderId="1" xfId="6" applyBorder="1" applyAlignment="1" applyProtection="1">
      <alignment horizontal="center" vertical="center" wrapText="1"/>
      <protection locked="0" hidden="1"/>
    </xf>
    <xf numFmtId="0" fontId="3" fillId="0" borderId="1" xfId="6" applyBorder="1" applyAlignment="1" applyProtection="1">
      <alignment horizontal="left" vertical="center" wrapText="1"/>
      <protection locked="0" hidden="1"/>
    </xf>
    <xf numFmtId="0" fontId="10" fillId="2" borderId="1" xfId="6" applyFont="1" applyFill="1" applyBorder="1" applyAlignment="1" applyProtection="1">
      <alignment horizontal="center" vertical="center" wrapText="1"/>
      <protection locked="0" hidden="1"/>
    </xf>
    <xf numFmtId="0" fontId="3" fillId="0" borderId="0" xfId="6" applyFill="1" applyBorder="1" applyAlignment="1" applyProtection="1">
      <alignment horizontal="left"/>
      <protection locked="0" hidden="1"/>
    </xf>
    <xf numFmtId="0" fontId="3" fillId="0" borderId="0" xfId="6" applyProtection="1">
      <protection locked="0" hidden="1"/>
    </xf>
    <xf numFmtId="0" fontId="14" fillId="0" borderId="0" xfId="6" applyFont="1" applyProtection="1">
      <protection locked="0" hidden="1"/>
    </xf>
    <xf numFmtId="0" fontId="3" fillId="0" borderId="0" xfId="6" applyFont="1" applyProtection="1">
      <protection locked="0" hidden="1"/>
    </xf>
    <xf numFmtId="0" fontId="1" fillId="0" borderId="0" xfId="5" applyFill="1" applyBorder="1" applyProtection="1">
      <protection locked="0" hidden="1"/>
    </xf>
    <xf numFmtId="0" fontId="1" fillId="0" borderId="0" xfId="7" applyFill="1" applyBorder="1" applyProtection="1">
      <protection locked="0" hidden="1"/>
    </xf>
    <xf numFmtId="0" fontId="1" fillId="0" borderId="0" xfId="8" applyFont="1" applyFill="1" applyBorder="1" applyProtection="1">
      <protection locked="0" hidden="1"/>
    </xf>
    <xf numFmtId="0" fontId="3" fillId="0" borderId="0" xfId="6" applyFill="1" applyBorder="1" applyAlignment="1" applyProtection="1">
      <alignment horizontal="center" vertical="center" wrapText="1"/>
      <protection locked="0" hidden="1"/>
    </xf>
    <xf numFmtId="0" fontId="3" fillId="0" borderId="0" xfId="6" applyFill="1" applyBorder="1" applyAlignment="1" applyProtection="1">
      <alignment horizontal="left" vertical="center" wrapText="1"/>
      <protection locked="0" hidden="1"/>
    </xf>
    <xf numFmtId="0" fontId="10" fillId="0" borderId="0" xfId="6" applyFont="1" applyFill="1" applyBorder="1" applyAlignment="1" applyProtection="1">
      <alignment horizontal="center" vertical="center" wrapText="1"/>
      <protection locked="0" hidden="1"/>
    </xf>
    <xf numFmtId="0" fontId="10" fillId="0" borderId="0" xfId="6" applyFont="1" applyFill="1" applyAlignment="1" applyProtection="1">
      <alignment horizontal="center" vertical="center" wrapText="1"/>
      <protection locked="0"/>
    </xf>
    <xf numFmtId="0" fontId="16" fillId="0" borderId="0" xfId="0" applyFont="1"/>
    <xf numFmtId="173" fontId="1" fillId="0" borderId="0" xfId="11" applyNumberFormat="1" applyFill="1" applyProtection="1">
      <protection locked="0" hidden="1"/>
    </xf>
    <xf numFmtId="173" fontId="1" fillId="0" borderId="0" xfId="11" applyNumberFormat="1" applyProtection="1">
      <protection locked="0" hidden="1"/>
    </xf>
    <xf numFmtId="173" fontId="3" fillId="0" borderId="0" xfId="11" applyNumberFormat="1" applyFont="1" applyAlignment="1" applyProtection="1">
      <alignment vertical="center"/>
      <protection locked="0" hidden="1"/>
    </xf>
    <xf numFmtId="173" fontId="10" fillId="0" borderId="1" xfId="11" applyNumberFormat="1" applyFont="1" applyBorder="1" applyAlignment="1" applyProtection="1">
      <alignment horizontal="center" vertical="center" wrapText="1"/>
      <protection locked="0" hidden="1"/>
    </xf>
    <xf numFmtId="173" fontId="4" fillId="2" borderId="1" xfId="11" applyNumberFormat="1" applyFont="1" applyFill="1" applyBorder="1" applyAlignment="1" applyProtection="1">
      <alignment horizontal="center" vertical="center" wrapText="1"/>
      <protection locked="0" hidden="1"/>
    </xf>
    <xf numFmtId="173" fontId="4" fillId="0" borderId="0" xfId="11" applyNumberFormat="1" applyFont="1" applyFill="1" applyBorder="1" applyAlignment="1" applyProtection="1">
      <alignment horizontal="center" vertical="center" wrapText="1"/>
      <protection locked="0" hidden="1"/>
    </xf>
    <xf numFmtId="173" fontId="14" fillId="0" borderId="0" xfId="11" applyNumberFormat="1" applyFont="1" applyProtection="1">
      <protection locked="0" hidden="1"/>
    </xf>
    <xf numFmtId="173" fontId="15" fillId="0" borderId="0" xfId="11" applyNumberFormat="1" applyFont="1" applyProtection="1">
      <protection locked="0" hidden="1"/>
    </xf>
    <xf numFmtId="173" fontId="10" fillId="0" borderId="0" xfId="11" applyNumberFormat="1" applyFont="1" applyProtection="1">
      <protection locked="0" hidden="1"/>
    </xf>
    <xf numFmtId="173" fontId="16" fillId="0" borderId="0" xfId="11" applyNumberFormat="1" applyFont="1"/>
    <xf numFmtId="173" fontId="3" fillId="0" borderId="0" xfId="11" applyNumberFormat="1" applyFont="1" applyProtection="1">
      <protection locked="0"/>
    </xf>
    <xf numFmtId="173" fontId="3" fillId="0" borderId="0" xfId="11" applyNumberFormat="1" applyFont="1" applyProtection="1">
      <protection locked="0" hidden="1"/>
    </xf>
    <xf numFmtId="173" fontId="19" fillId="2" borderId="1" xfId="11" applyNumberFormat="1" applyFont="1" applyFill="1" applyBorder="1" applyAlignment="1" applyProtection="1">
      <alignment horizontal="center" vertical="center" wrapText="1"/>
      <protection locked="0" hidden="1"/>
    </xf>
    <xf numFmtId="173" fontId="9" fillId="0" borderId="2" xfId="11" applyNumberFormat="1" applyFont="1" applyBorder="1" applyAlignment="1" applyProtection="1">
      <alignment horizontal="center" vertical="center"/>
      <protection locked="0" hidden="1"/>
    </xf>
    <xf numFmtId="20" fontId="3" fillId="2" borderId="3" xfId="11" applyNumberFormat="1" applyFont="1" applyFill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left" vertical="center" wrapText="1"/>
      <protection locked="0" hidden="1"/>
    </xf>
    <xf numFmtId="0" fontId="18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172" fontId="0" fillId="0" borderId="0" xfId="0" applyNumberFormat="1" applyAlignment="1"/>
    <xf numFmtId="0" fontId="4" fillId="0" borderId="1" xfId="6" applyFont="1" applyBorder="1" applyAlignment="1" applyProtection="1">
      <alignment horizontal="center" vertical="center" wrapText="1"/>
      <protection locked="0" hidden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Continuous" vertical="center" wrapText="1"/>
    </xf>
    <xf numFmtId="0" fontId="0" fillId="3" borderId="6" xfId="0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83" fontId="10" fillId="2" borderId="1" xfId="6" applyNumberFormat="1" applyFont="1" applyFill="1" applyBorder="1" applyAlignment="1" applyProtection="1">
      <alignment horizontal="right" vertical="center" wrapText="1"/>
      <protection locked="0" hidden="1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top" wrapText="1"/>
    </xf>
    <xf numFmtId="184" fontId="0" fillId="0" borderId="4" xfId="0" applyNumberFormat="1" applyFill="1" applyBorder="1" applyAlignment="1">
      <alignment horizontal="right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172" fontId="22" fillId="3" borderId="1" xfId="0" applyNumberFormat="1" applyFont="1" applyFill="1" applyBorder="1" applyAlignment="1">
      <alignment horizontal="right"/>
    </xf>
    <xf numFmtId="173" fontId="0" fillId="0" borderId="0" xfId="11" applyNumberFormat="1" applyFont="1" applyAlignment="1">
      <alignment horizontal="center" wrapText="1"/>
    </xf>
    <xf numFmtId="173" fontId="0" fillId="0" borderId="4" xfId="11" applyNumberFormat="1" applyFont="1" applyFill="1" applyBorder="1" applyAlignment="1">
      <alignment horizontal="center" vertical="top"/>
    </xf>
    <xf numFmtId="173" fontId="22" fillId="3" borderId="1" xfId="11" applyNumberFormat="1" applyFont="1" applyFill="1" applyBorder="1" applyAlignment="1"/>
    <xf numFmtId="0" fontId="12" fillId="0" borderId="1" xfId="6" applyFont="1" applyBorder="1" applyAlignment="1" applyProtection="1">
      <alignment horizontal="center" vertical="center" wrapText="1"/>
      <protection locked="0" hidden="1"/>
    </xf>
    <xf numFmtId="0" fontId="6" fillId="0" borderId="0" xfId="6" applyFont="1" applyAlignment="1" applyProtection="1">
      <alignment vertical="center"/>
      <protection locked="0" hidden="1"/>
    </xf>
    <xf numFmtId="14" fontId="13" fillId="0" borderId="0" xfId="6" applyNumberFormat="1" applyFont="1" applyAlignment="1" applyProtection="1">
      <alignment vertical="center"/>
      <protection locked="0" hidden="1"/>
    </xf>
    <xf numFmtId="0" fontId="25" fillId="2" borderId="0" xfId="8" applyFont="1" applyFill="1" applyBorder="1" applyAlignment="1" applyProtection="1">
      <alignment horizontal="center"/>
      <protection locked="0" hidden="1"/>
    </xf>
    <xf numFmtId="0" fontId="16" fillId="0" borderId="0" xfId="0" applyFont="1" applyAlignment="1">
      <alignment vertical="top" wrapText="1"/>
    </xf>
    <xf numFmtId="0" fontId="17" fillId="0" borderId="0" xfId="0" applyFont="1"/>
    <xf numFmtId="0" fontId="16" fillId="0" borderId="0" xfId="0" applyFont="1" applyBorder="1" applyAlignment="1">
      <alignment wrapText="1"/>
    </xf>
    <xf numFmtId="0" fontId="18" fillId="0" borderId="0" xfId="0" applyFont="1" applyBorder="1" applyAlignment="1">
      <alignment vertical="top"/>
    </xf>
    <xf numFmtId="209" fontId="0" fillId="0" borderId="0" xfId="1" applyNumberFormat="1" applyFont="1"/>
    <xf numFmtId="0" fontId="30" fillId="0" borderId="0" xfId="0" applyFont="1"/>
    <xf numFmtId="0" fontId="5" fillId="0" borderId="0" xfId="0" applyFont="1"/>
    <xf numFmtId="0" fontId="0" fillId="0" borderId="0" xfId="0" applyFont="1"/>
    <xf numFmtId="3" fontId="0" fillId="0" borderId="0" xfId="0" applyNumberFormat="1"/>
    <xf numFmtId="0" fontId="24" fillId="0" borderId="0" xfId="0" applyFont="1"/>
    <xf numFmtId="0" fontId="28" fillId="0" borderId="0" xfId="0" applyFont="1"/>
    <xf numFmtId="209" fontId="0" fillId="0" borderId="0" xfId="0" applyNumberFormat="1"/>
    <xf numFmtId="0" fontId="31" fillId="4" borderId="1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2" fillId="0" borderId="1" xfId="0" applyFont="1" applyBorder="1"/>
    <xf numFmtId="16" fontId="31" fillId="0" borderId="1" xfId="0" applyNumberFormat="1" applyFont="1" applyFill="1" applyBorder="1" applyAlignment="1">
      <alignment horizontal="center"/>
    </xf>
    <xf numFmtId="12" fontId="33" fillId="0" borderId="1" xfId="0" applyNumberFormat="1" applyFont="1" applyBorder="1"/>
    <xf numFmtId="2" fontId="32" fillId="0" borderId="1" xfId="0" applyNumberFormat="1" applyFont="1" applyBorder="1"/>
    <xf numFmtId="2" fontId="34" fillId="6" borderId="1" xfId="9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10" fontId="34" fillId="6" borderId="1" xfId="9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" xfId="0" applyBorder="1" applyAlignment="1" applyProtection="1"/>
    <xf numFmtId="172" fontId="22" fillId="3" borderId="1" xfId="0" applyNumberFormat="1" applyFont="1" applyFill="1" applyBorder="1" applyAlignment="1" applyProtection="1">
      <alignment horizontal="right"/>
    </xf>
    <xf numFmtId="172" fontId="0" fillId="0" borderId="0" xfId="0" applyNumberFormat="1" applyAlignment="1" applyProtection="1"/>
    <xf numFmtId="0" fontId="0" fillId="3" borderId="6" xfId="0" applyFill="1" applyBorder="1" applyAlignment="1" applyProtection="1">
      <alignment horizontal="centerContinuous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4" fontId="0" fillId="0" borderId="7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184" fontId="0" fillId="0" borderId="4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top" wrapText="1"/>
    </xf>
    <xf numFmtId="0" fontId="0" fillId="5" borderId="4" xfId="0" applyFill="1" applyBorder="1" applyAlignment="1">
      <alignment horizontal="center" vertical="center"/>
    </xf>
    <xf numFmtId="171" fontId="5" fillId="5" borderId="4" xfId="11" applyFont="1" applyFill="1" applyBorder="1" applyAlignment="1">
      <alignment vertical="center" wrapText="1"/>
    </xf>
    <xf numFmtId="0" fontId="0" fillId="8" borderId="4" xfId="0" applyFill="1" applyBorder="1" applyAlignment="1" applyProtection="1">
      <alignment horizontal="center" vertical="center"/>
    </xf>
    <xf numFmtId="171" fontId="5" fillId="8" borderId="4" xfId="11" applyFont="1" applyFill="1" applyBorder="1" applyAlignment="1" applyProtection="1">
      <alignment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196" fontId="34" fillId="8" borderId="1" xfId="0" applyNumberFormat="1" applyFont="1" applyFill="1" applyBorder="1"/>
    <xf numFmtId="172" fontId="0" fillId="3" borderId="6" xfId="0" applyNumberFormat="1" applyFill="1" applyBorder="1" applyAlignment="1">
      <alignment horizontal="center" vertical="center" wrapText="1"/>
    </xf>
    <xf numFmtId="172" fontId="0" fillId="3" borderId="4" xfId="0" applyNumberForma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172" fontId="0" fillId="8" borderId="6" xfId="0" applyNumberFormat="1" applyFill="1" applyBorder="1" applyAlignment="1" applyProtection="1">
      <alignment horizontal="center" vertical="center" wrapText="1"/>
    </xf>
    <xf numFmtId="172" fontId="0" fillId="8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 wrapText="1"/>
    </xf>
    <xf numFmtId="172" fontId="0" fillId="5" borderId="6" xfId="0" applyNumberFormat="1" applyFill="1" applyBorder="1" applyAlignment="1" applyProtection="1">
      <alignment horizontal="center" vertical="center" wrapText="1"/>
    </xf>
    <xf numFmtId="172" fontId="0" fillId="5" borderId="4" xfId="0" applyNumberFormat="1" applyFill="1" applyBorder="1" applyAlignment="1" applyProtection="1">
      <alignment horizontal="center" vertical="center" wrapText="1"/>
    </xf>
    <xf numFmtId="173" fontId="0" fillId="3" borderId="4" xfId="11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2" fontId="0" fillId="5" borderId="6" xfId="0" applyNumberFormat="1" applyFill="1" applyBorder="1" applyAlignment="1">
      <alignment horizontal="center" vertical="center" wrapText="1"/>
    </xf>
    <xf numFmtId="172" fontId="0" fillId="5" borderId="4" xfId="0" applyNumberFormat="1" applyFill="1" applyBorder="1" applyAlignment="1">
      <alignment horizontal="center" vertical="center" wrapText="1"/>
    </xf>
    <xf numFmtId="1" fontId="20" fillId="2" borderId="0" xfId="6" applyNumberFormat="1" applyFont="1" applyFill="1" applyAlignment="1" applyProtection="1">
      <alignment horizontal="center"/>
      <protection locked="0" hidden="1"/>
    </xf>
    <xf numFmtId="0" fontId="20" fillId="2" borderId="0" xfId="6" applyFont="1" applyFill="1" applyAlignment="1" applyProtection="1">
      <alignment horizontal="center"/>
      <protection locked="0" hidden="1"/>
    </xf>
    <xf numFmtId="0" fontId="11" fillId="0" borderId="0" xfId="7" applyFont="1" applyFill="1" applyBorder="1" applyAlignment="1" applyProtection="1">
      <alignment horizontal="center" vertical="top"/>
      <protection locked="0" hidden="1"/>
    </xf>
    <xf numFmtId="173" fontId="12" fillId="0" borderId="0" xfId="11" applyNumberFormat="1" applyFont="1" applyAlignment="1" applyProtection="1">
      <alignment horizontal="center"/>
      <protection locked="0" hidden="1"/>
    </xf>
    <xf numFmtId="0" fontId="20" fillId="2" borderId="0" xfId="6" applyFont="1" applyFill="1" applyBorder="1" applyAlignment="1" applyProtection="1">
      <alignment horizontal="center" wrapText="1"/>
      <protection locked="0" hidden="1"/>
    </xf>
    <xf numFmtId="0" fontId="13" fillId="0" borderId="0" xfId="6" applyFont="1" applyAlignment="1" applyProtection="1">
      <alignment horizontal="center" vertical="center"/>
      <protection locked="0" hidden="1"/>
    </xf>
    <xf numFmtId="14" fontId="3" fillId="2" borderId="3" xfId="6" applyNumberFormat="1" applyFill="1" applyBorder="1" applyAlignment="1" applyProtection="1">
      <alignment horizontal="center" vertical="center"/>
      <protection locked="0" hidden="1"/>
    </xf>
    <xf numFmtId="0" fontId="3" fillId="2" borderId="3" xfId="6" applyFill="1" applyBorder="1" applyAlignment="1" applyProtection="1">
      <alignment horizontal="center" vertical="center"/>
      <protection locked="0" hidden="1"/>
    </xf>
    <xf numFmtId="0" fontId="8" fillId="0" borderId="2" xfId="5" applyFont="1" applyBorder="1" applyAlignment="1" applyProtection="1">
      <alignment horizontal="center"/>
      <protection locked="0" hidden="1"/>
    </xf>
    <xf numFmtId="0" fontId="6" fillId="0" borderId="0" xfId="6" applyFont="1" applyAlignment="1" applyProtection="1">
      <alignment horizontal="center" vertical="center"/>
      <protection locked="0" hidden="1"/>
    </xf>
    <xf numFmtId="0" fontId="2" fillId="0" borderId="0" xfId="8" applyFont="1" applyFill="1" applyAlignment="1" applyProtection="1">
      <alignment horizontal="left" vertical="center" wrapText="1"/>
      <protection locked="0" hidden="1"/>
    </xf>
    <xf numFmtId="0" fontId="6" fillId="0" borderId="0" xfId="6" applyFont="1" applyAlignment="1" applyProtection="1">
      <alignment horizontal="right" vertical="center"/>
      <protection locked="0" hidden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top"/>
    </xf>
    <xf numFmtId="0" fontId="26" fillId="0" borderId="3" xfId="7" applyFont="1" applyFill="1" applyBorder="1" applyAlignment="1" applyProtection="1">
      <alignment horizontal="center"/>
      <protection locked="0" hidden="1"/>
    </xf>
    <xf numFmtId="0" fontId="16" fillId="0" borderId="3" xfId="0" applyFont="1" applyBorder="1" applyAlignment="1">
      <alignment horizontal="center" vertical="center" wrapText="1"/>
    </xf>
  </cellXfs>
  <cellStyles count="14">
    <cellStyle name="Денежный" xfId="1" builtinId="4"/>
    <cellStyle name="Обычный" xfId="0" builtinId="0"/>
    <cellStyle name="Обычный 2" xfId="2"/>
    <cellStyle name="Обычный 3" xfId="3"/>
    <cellStyle name="Обычный 4" xfId="4"/>
    <cellStyle name="Обычный_Акт для фасовки от 09 09 09" xfId="5"/>
    <cellStyle name="Обычный_Акт на фасовкуl" xfId="6"/>
    <cellStyle name="Обычный_Приложения к регламенту работы рев.отдела1" xfId="7"/>
    <cellStyle name="Обычный_формы для обследования нефтебаз1" xfId="8"/>
    <cellStyle name="Процентный" xfId="9" builtinId="5"/>
    <cellStyle name="Стиль 1" xfId="10"/>
    <cellStyle name="Финансовый" xfId="11" builtinId="3"/>
    <cellStyle name="Финансовый 2" xfId="12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8;&#1085;&#1074;&#1077;&#1085;&#1090;&#1072;&#1088;&#1080;&#1079;&#1072;&#1094;&#1080;&#1103;%20&#1040;&#1047;&#1057;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Раб бланк"/>
      <sheetName val="Акт замер НП"/>
      <sheetName val="СУГ"/>
      <sheetName val="Акт слива"/>
      <sheetName val="Погреш-ть"/>
      <sheetName val="Расшиф купюр"/>
      <sheetName val="Акт ДС"/>
      <sheetName val="Акт СТ"/>
      <sheetName val="Акт кафе"/>
      <sheetName val="Пропись"/>
      <sheetName val="Формула АЗ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8">
          <cell r="A58">
            <v>38</v>
          </cell>
        </row>
        <row r="59">
          <cell r="E59">
            <v>2955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5"/>
  <sheetViews>
    <sheetView view="pageBreakPreview" zoomScaleNormal="100" zoomScaleSheetLayoutView="100" workbookViewId="0">
      <selection activeCell="D11" sqref="D11"/>
    </sheetView>
  </sheetViews>
  <sheetFormatPr defaultRowHeight="12.75" x14ac:dyDescent="0.2"/>
  <cols>
    <col min="2" max="2" width="17.5703125" customWidth="1"/>
    <col min="3" max="3" width="39.28515625" customWidth="1"/>
    <col min="4" max="4" width="17.85546875" customWidth="1"/>
    <col min="5" max="5" width="18.7109375" customWidth="1"/>
    <col min="6" max="6" width="19.7109375" customWidth="1"/>
  </cols>
  <sheetData>
    <row r="2" spans="1:6" x14ac:dyDescent="0.2">
      <c r="A2" s="60" t="s">
        <v>116</v>
      </c>
      <c r="B2" s="60" t="s">
        <v>11</v>
      </c>
      <c r="C2" s="60" t="s">
        <v>122</v>
      </c>
      <c r="D2" s="60" t="s">
        <v>121</v>
      </c>
      <c r="E2" s="124" t="s">
        <v>117</v>
      </c>
      <c r="F2" s="60" t="s">
        <v>37</v>
      </c>
    </row>
    <row r="3" spans="1:6" x14ac:dyDescent="0.2">
      <c r="A3" s="60">
        <v>1</v>
      </c>
      <c r="B3" s="104">
        <v>43435</v>
      </c>
      <c r="C3" s="60" t="s">
        <v>107</v>
      </c>
      <c r="D3" s="60">
        <v>1</v>
      </c>
      <c r="E3" s="124">
        <v>1</v>
      </c>
      <c r="F3" s="60">
        <f>E3*D3</f>
        <v>1</v>
      </c>
    </row>
    <row r="4" spans="1:6" x14ac:dyDescent="0.2">
      <c r="A4" s="60">
        <v>2</v>
      </c>
      <c r="B4" s="104">
        <v>43436</v>
      </c>
      <c r="C4" s="60" t="s">
        <v>107</v>
      </c>
      <c r="D4" s="60">
        <v>1</v>
      </c>
      <c r="E4" s="124">
        <v>2</v>
      </c>
      <c r="F4" s="60">
        <f>E4*D4</f>
        <v>2</v>
      </c>
    </row>
    <row r="5" spans="1:6" x14ac:dyDescent="0.2">
      <c r="A5" s="60">
        <v>3</v>
      </c>
      <c r="B5" s="104">
        <v>43437</v>
      </c>
      <c r="C5" s="60" t="s">
        <v>107</v>
      </c>
      <c r="D5" s="60">
        <v>1</v>
      </c>
      <c r="E5" s="124">
        <v>3</v>
      </c>
      <c r="F5" s="60">
        <f>E5*D5</f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I10"/>
  <sheetViews>
    <sheetView tabSelected="1" view="pageBreakPreview" zoomScaleNormal="85" zoomScaleSheetLayoutView="100" workbookViewId="0">
      <pane xSplit="7" ySplit="6" topLeftCell="H7" activePane="bottomRight" state="frozen"/>
      <selection pane="topRight" activeCell="F1" sqref="F1"/>
      <selection pane="bottomLeft" activeCell="A6" sqref="A6"/>
      <selection pane="bottomRight" activeCell="F7" sqref="F7"/>
    </sheetView>
  </sheetViews>
  <sheetFormatPr defaultColWidth="8.85546875" defaultRowHeight="12.75" outlineLevelCol="1" x14ac:dyDescent="0.2"/>
  <cols>
    <col min="1" max="1" width="8.85546875" style="107"/>
    <col min="2" max="2" width="13.5703125" style="121" customWidth="1"/>
    <col min="3" max="3" width="57.5703125" style="122" customWidth="1"/>
    <col min="4" max="4" width="17.140625" style="123" customWidth="1"/>
    <col min="5" max="5" width="8.28515625" style="48" bestFit="1" customWidth="1" outlineLevel="1"/>
    <col min="6" max="6" width="11.28515625" style="107" customWidth="1" outlineLevel="1"/>
    <col min="7" max="7" width="12.5703125" style="110" bestFit="1" customWidth="1"/>
    <col min="8" max="8" width="11.42578125" style="48" customWidth="1"/>
    <col min="9" max="9" width="9.85546875" style="48" customWidth="1"/>
    <col min="10" max="16384" width="8.85546875" style="48"/>
  </cols>
  <sheetData>
    <row r="2" spans="1:9" s="56" customFormat="1" ht="27.75" customHeight="1" x14ac:dyDescent="0.2">
      <c r="A2" s="136" t="s">
        <v>3</v>
      </c>
      <c r="B2" s="138" t="s">
        <v>11</v>
      </c>
      <c r="C2" s="111" t="s">
        <v>4</v>
      </c>
      <c r="D2" s="111"/>
      <c r="E2" s="55" t="s">
        <v>0</v>
      </c>
      <c r="F2" s="145" t="s">
        <v>118</v>
      </c>
      <c r="G2" s="141" t="s">
        <v>120</v>
      </c>
      <c r="H2" s="134" t="s">
        <v>121</v>
      </c>
      <c r="I2" s="134" t="s">
        <v>37</v>
      </c>
    </row>
    <row r="3" spans="1:9" s="56" customFormat="1" ht="40.5" customHeight="1" x14ac:dyDescent="0.2">
      <c r="A3" s="137"/>
      <c r="B3" s="139"/>
      <c r="C3" s="143" t="s">
        <v>5</v>
      </c>
      <c r="D3" s="143" t="s">
        <v>31</v>
      </c>
      <c r="E3" s="144" t="s">
        <v>1</v>
      </c>
      <c r="F3" s="146"/>
      <c r="G3" s="142"/>
      <c r="H3" s="135"/>
      <c r="I3" s="135"/>
    </row>
    <row r="4" spans="1:9" s="56" customFormat="1" x14ac:dyDescent="0.2">
      <c r="A4" s="137"/>
      <c r="B4" s="140"/>
      <c r="C4" s="143"/>
      <c r="D4" s="143"/>
      <c r="E4" s="144"/>
      <c r="F4" s="146"/>
      <c r="G4" s="142"/>
      <c r="H4" s="135"/>
      <c r="I4" s="135"/>
    </row>
    <row r="5" spans="1:9" s="56" customFormat="1" x14ac:dyDescent="0.2">
      <c r="A5" s="105"/>
      <c r="B5" s="113" t="s">
        <v>9</v>
      </c>
      <c r="C5" s="112">
        <v>2</v>
      </c>
      <c r="D5" s="114">
        <v>3</v>
      </c>
      <c r="E5" s="57">
        <v>4</v>
      </c>
      <c r="F5" s="125">
        <v>5</v>
      </c>
      <c r="G5" s="129">
        <v>6</v>
      </c>
      <c r="H5" s="56">
        <v>7</v>
      </c>
      <c r="I5" s="56">
        <v>8</v>
      </c>
    </row>
    <row r="6" spans="1:9" s="56" customFormat="1" x14ac:dyDescent="0.2">
      <c r="A6" s="105"/>
      <c r="B6" s="113"/>
      <c r="C6" s="112"/>
      <c r="D6" s="114"/>
      <c r="E6" s="57"/>
      <c r="F6" s="125"/>
      <c r="G6" s="129"/>
    </row>
    <row r="7" spans="1:9" s="65" customFormat="1" ht="12.75" customHeight="1" x14ac:dyDescent="0.2">
      <c r="A7" s="106">
        <v>1</v>
      </c>
      <c r="B7" s="115">
        <v>43435</v>
      </c>
      <c r="C7" s="116" t="s">
        <v>107</v>
      </c>
      <c r="D7" s="117"/>
      <c r="E7" s="64" t="s">
        <v>102</v>
      </c>
      <c r="F7" s="126">
        <f t="array" ref="F7">IFERROR(INDEX('Приход '!$E$3:$E$5,MATCH(Ежедневка!$B7&amp;Ежедневка!$C7,'Приход '!$B$3:$B$5&amp;'Приход '!$C$3:$C$5,0)),"")</f>
        <v>1</v>
      </c>
      <c r="G7" s="130"/>
      <c r="H7" s="65">
        <v>1</v>
      </c>
    </row>
    <row r="8" spans="1:9" s="65" customFormat="1" ht="12.75" customHeight="1" x14ac:dyDescent="0.2">
      <c r="A8" s="106">
        <v>2</v>
      </c>
      <c r="B8" s="115">
        <v>43436</v>
      </c>
      <c r="C8" s="116" t="s">
        <v>108</v>
      </c>
      <c r="D8" s="117"/>
      <c r="E8" s="64" t="s">
        <v>102</v>
      </c>
      <c r="F8" s="126" t="str">
        <f t="array" ref="F8">IFERROR(INDEX('Приход '!$E$3:$E$5,MATCH(Ежедневка!$B8&amp;Ежедневка!$C8,'Приход '!$B$3:$B$5&amp;'Приход '!$C$3:$C$5,0)),"")</f>
        <v/>
      </c>
      <c r="G8" s="130"/>
      <c r="H8" s="65">
        <v>1</v>
      </c>
    </row>
    <row r="9" spans="1:9" s="65" customFormat="1" ht="12.75" customHeight="1" x14ac:dyDescent="0.2">
      <c r="A9" s="106">
        <v>3</v>
      </c>
      <c r="B9" s="115">
        <v>43437</v>
      </c>
      <c r="C9" s="116" t="s">
        <v>107</v>
      </c>
      <c r="D9" s="117"/>
      <c r="E9" s="64" t="s">
        <v>102</v>
      </c>
      <c r="F9" s="126">
        <f t="array" ref="F9">IFERROR(INDEX('Приход '!$E$3:$E$5,MATCH(Ежедневка!$B9&amp;Ежедневка!$C9,'Приход '!$B$3:$B$5&amp;'Приход '!$C$3:$C$5,0)),"")</f>
        <v>3</v>
      </c>
      <c r="G9" s="130"/>
      <c r="H9" s="65">
        <v>1</v>
      </c>
    </row>
    <row r="10" spans="1:9" ht="12.75" customHeight="1" x14ac:dyDescent="0.2">
      <c r="B10" s="118"/>
      <c r="C10" s="119"/>
      <c r="D10" s="120"/>
      <c r="E10" s="68"/>
      <c r="F10" s="108"/>
      <c r="G10" s="109" t="s">
        <v>10</v>
      </c>
    </row>
  </sheetData>
  <mergeCells count="9">
    <mergeCell ref="H2:H4"/>
    <mergeCell ref="I2:I4"/>
    <mergeCell ref="A2:A4"/>
    <mergeCell ref="B2:B4"/>
    <mergeCell ref="G2:G4"/>
    <mergeCell ref="C3:C4"/>
    <mergeCell ref="D3:D4"/>
    <mergeCell ref="E3:E4"/>
    <mergeCell ref="F2:F4"/>
  </mergeCells>
  <printOptions horizontalCentered="1"/>
  <pageMargins left="3.937007874015748E-2" right="3.937007874015748E-2" top="3.937007874015748E-2" bottom="3.937007874015748E-2" header="0.51181102362204722" footer="7.874015748031496E-2"/>
  <pageSetup paperSize="9" scale="9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9"/>
  <sheetViews>
    <sheetView view="pageBreakPreview" zoomScaleNormal="85" zoomScaleSheetLayoutView="100" workbookViewId="0">
      <selection activeCell="E1" sqref="E1:E8"/>
    </sheetView>
  </sheetViews>
  <sheetFormatPr defaultColWidth="8.85546875" defaultRowHeight="12.75" x14ac:dyDescent="0.2"/>
  <cols>
    <col min="1" max="1" width="6.5703125" style="47" customWidth="1"/>
    <col min="2" max="2" width="57.5703125" style="49" customWidth="1"/>
    <col min="3" max="3" width="17.140625" style="48" customWidth="1"/>
    <col min="4" max="4" width="8.28515625" style="48" bestFit="1" customWidth="1"/>
    <col min="5" max="5" width="12.5703125" style="50" bestFit="1" customWidth="1"/>
    <col min="6" max="6" width="12.7109375" style="70" customWidth="1"/>
    <col min="7" max="9" width="10.7109375" style="70" customWidth="1"/>
    <col min="10" max="16384" width="8.85546875" style="48"/>
  </cols>
  <sheetData>
    <row r="1" spans="1:9" s="56" customFormat="1" ht="27.75" customHeight="1" x14ac:dyDescent="0.2">
      <c r="A1" s="53" t="s">
        <v>3</v>
      </c>
      <c r="B1" s="54" t="s">
        <v>4</v>
      </c>
      <c r="C1" s="54"/>
      <c r="D1" s="55" t="s">
        <v>0</v>
      </c>
      <c r="E1" s="149" t="s">
        <v>117</v>
      </c>
      <c r="F1" s="101" t="s">
        <v>110</v>
      </c>
      <c r="G1" s="101" t="s">
        <v>111</v>
      </c>
      <c r="H1" s="101" t="s">
        <v>112</v>
      </c>
      <c r="I1" s="101" t="s">
        <v>113</v>
      </c>
    </row>
    <row r="2" spans="1:9" s="56" customFormat="1" ht="40.5" customHeight="1" x14ac:dyDescent="0.2">
      <c r="A2" s="148" t="s">
        <v>7</v>
      </c>
      <c r="B2" s="144" t="s">
        <v>5</v>
      </c>
      <c r="C2" s="144" t="s">
        <v>31</v>
      </c>
      <c r="D2" s="144" t="s">
        <v>1</v>
      </c>
      <c r="E2" s="150"/>
      <c r="F2" s="147" t="s">
        <v>8</v>
      </c>
      <c r="G2" s="147" t="s">
        <v>8</v>
      </c>
      <c r="H2" s="147" t="s">
        <v>8</v>
      </c>
      <c r="I2" s="147" t="s">
        <v>8</v>
      </c>
    </row>
    <row r="3" spans="1:9" s="56" customFormat="1" x14ac:dyDescent="0.2">
      <c r="A3" s="148"/>
      <c r="B3" s="144"/>
      <c r="C3" s="144"/>
      <c r="D3" s="144"/>
      <c r="E3" s="150"/>
      <c r="F3" s="147"/>
      <c r="G3" s="147"/>
      <c r="H3" s="147"/>
      <c r="I3" s="147"/>
    </row>
    <row r="4" spans="1:9" s="56" customFormat="1" x14ac:dyDescent="0.2">
      <c r="A4" s="58" t="s">
        <v>9</v>
      </c>
      <c r="B4" s="52">
        <v>2</v>
      </c>
      <c r="C4" s="57">
        <v>3</v>
      </c>
      <c r="D4" s="57">
        <v>4</v>
      </c>
      <c r="E4" s="127">
        <v>6</v>
      </c>
      <c r="F4" s="57">
        <v>7</v>
      </c>
      <c r="G4" s="57">
        <v>7</v>
      </c>
      <c r="H4" s="57">
        <v>7</v>
      </c>
      <c r="I4" s="57">
        <v>7</v>
      </c>
    </row>
    <row r="5" spans="1:9" s="56" customFormat="1" x14ac:dyDescent="0.2">
      <c r="A5" s="58"/>
      <c r="B5" s="52"/>
      <c r="C5" s="57"/>
      <c r="D5" s="57"/>
      <c r="E5" s="127"/>
      <c r="F5" s="57"/>
      <c r="G5" s="57"/>
      <c r="H5" s="57"/>
      <c r="I5" s="57"/>
    </row>
    <row r="6" spans="1:9" s="65" customFormat="1" ht="12.75" customHeight="1" x14ac:dyDescent="0.2">
      <c r="A6" s="62">
        <v>1</v>
      </c>
      <c r="B6" s="61" t="str">
        <f>'Акт факт. кол. на 1 число'!B13</f>
        <v>Азиз</v>
      </c>
      <c r="C6" s="63">
        <f>'Акт факт. кол. на 1 число'!C13</f>
        <v>909090</v>
      </c>
      <c r="D6" s="64" t="s">
        <v>102</v>
      </c>
      <c r="E6" s="128"/>
      <c r="F6" s="71">
        <f>'Акт факт. кол. на 1 число'!E13</f>
        <v>50</v>
      </c>
      <c r="G6" s="71">
        <f>SUMIF('Приход '!$C$3:$C$5,опись!B6,'Приход '!$D$3:$D$5)</f>
        <v>3</v>
      </c>
      <c r="H6" s="71">
        <f ca="1">SUMIF(Ежедневка!$C$7:$C$10,опись!B6,Ежедневка!$H$7:$H$9)</f>
        <v>2</v>
      </c>
      <c r="I6" s="71">
        <f ca="1">F6+G6-H6</f>
        <v>51</v>
      </c>
    </row>
    <row r="7" spans="1:9" s="65" customFormat="1" ht="12.75" customHeight="1" x14ac:dyDescent="0.2">
      <c r="A7" s="62">
        <f>A6+1</f>
        <v>2</v>
      </c>
      <c r="B7" s="61" t="str">
        <f>'Акт факт. кол. на 1 число'!B14</f>
        <v>Чамшед</v>
      </c>
      <c r="C7" s="63">
        <f>'Акт факт. кол. на 1 число'!C14</f>
        <v>808080</v>
      </c>
      <c r="D7" s="64" t="s">
        <v>102</v>
      </c>
      <c r="E7" s="128"/>
      <c r="F7" s="71">
        <f>'Акт факт. кол. на 1 число'!E14</f>
        <v>50</v>
      </c>
      <c r="G7" s="71">
        <f>SUMIF('Приход '!$C$3:$C$5,опись!B7,'Приход '!$D$3:$D$5)</f>
        <v>0</v>
      </c>
      <c r="H7" s="71">
        <f ca="1">SUMIF(Ежедневка!$C$7:$C$10,опись!B7,Ежедневка!$H$7:$H$9)</f>
        <v>1</v>
      </c>
      <c r="I7" s="71">
        <f ca="1">F7+G7-H7</f>
        <v>49</v>
      </c>
    </row>
    <row r="8" spans="1:9" s="65" customFormat="1" ht="12.75" customHeight="1" x14ac:dyDescent="0.2">
      <c r="A8" s="62">
        <f>A7+1</f>
        <v>3</v>
      </c>
      <c r="B8" s="61" t="str">
        <f>'Акт факт. кол. на 1 число'!B15</f>
        <v>Мухамад</v>
      </c>
      <c r="C8" s="63">
        <f>'Акт факт. кол. на 1 число'!C15</f>
        <v>707070</v>
      </c>
      <c r="D8" s="64" t="s">
        <v>102</v>
      </c>
      <c r="E8" s="128"/>
      <c r="F8" s="71">
        <f>'Акт факт. кол. на 1 число'!E15</f>
        <v>50</v>
      </c>
      <c r="G8" s="71">
        <f>SUMIF('Приход '!$C$3:$C$5,опись!B8,'Приход '!$D$3:$D$5)</f>
        <v>0</v>
      </c>
      <c r="H8" s="71"/>
      <c r="I8" s="71">
        <f>F8+G8-H8</f>
        <v>50</v>
      </c>
    </row>
    <row r="9" spans="1:9" ht="12.75" customHeight="1" x14ac:dyDescent="0.2">
      <c r="A9" s="66"/>
      <c r="B9" s="67"/>
      <c r="C9" s="68"/>
      <c r="D9" s="68"/>
      <c r="E9" s="69" t="s">
        <v>10</v>
      </c>
      <c r="F9" s="72">
        <f>SUM(F6:F8)</f>
        <v>150</v>
      </c>
      <c r="G9" s="72">
        <f>SUM(G6:G8)</f>
        <v>3</v>
      </c>
      <c r="H9" s="72">
        <f ca="1">SUM(H6:H8)</f>
        <v>3</v>
      </c>
      <c r="I9" s="72">
        <f ca="1">SUM(I6:I8)</f>
        <v>150</v>
      </c>
    </row>
  </sheetData>
  <mergeCells count="9">
    <mergeCell ref="I2:I3"/>
    <mergeCell ref="H2:H3"/>
    <mergeCell ref="G2:G3"/>
    <mergeCell ref="A2:A3"/>
    <mergeCell ref="C2:C3"/>
    <mergeCell ref="D2:D3"/>
    <mergeCell ref="B2:B3"/>
    <mergeCell ref="F2:F3"/>
    <mergeCell ref="E1:E3"/>
  </mergeCells>
  <phoneticPr fontId="2" type="noConversion"/>
  <printOptions horizontalCentered="1"/>
  <pageMargins left="3.937007874015748E-2" right="3.937007874015748E-2" top="3.937007874015748E-2" bottom="3.937007874015748E-2" header="0.51181102362204722" footer="7.874015748031496E-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R6"/>
  <sheetViews>
    <sheetView topLeftCell="B1" zoomScaleNormal="100" workbookViewId="0">
      <selection activeCell="C5" sqref="C5"/>
    </sheetView>
  </sheetViews>
  <sheetFormatPr defaultRowHeight="12.75" x14ac:dyDescent="0.2"/>
  <cols>
    <col min="1" max="1" width="7.42578125" bestFit="1" customWidth="1"/>
    <col min="2" max="2" width="20.85546875" customWidth="1"/>
    <col min="3" max="3" width="11.28515625" customWidth="1"/>
    <col min="4" max="4" width="41" customWidth="1"/>
    <col min="5" max="5" width="15.28515625" customWidth="1"/>
    <col min="6" max="6" width="7.140625" customWidth="1"/>
    <col min="7" max="7" width="8.7109375" customWidth="1"/>
    <col min="8" max="8" width="8.140625" customWidth="1"/>
    <col min="9" max="10" width="7.85546875" customWidth="1"/>
    <col min="11" max="18" width="9.140625" style="98"/>
  </cols>
  <sheetData>
    <row r="2" spans="1:18" ht="63.75" x14ac:dyDescent="0.2">
      <c r="A2" s="89" t="s">
        <v>116</v>
      </c>
      <c r="B2" s="89" t="s">
        <v>103</v>
      </c>
      <c r="C2" s="89" t="s">
        <v>11</v>
      </c>
      <c r="D2" s="89" t="s">
        <v>104</v>
      </c>
      <c r="E2" s="89" t="s">
        <v>36</v>
      </c>
      <c r="F2" s="89" t="s">
        <v>105</v>
      </c>
      <c r="G2" s="89" t="s">
        <v>106</v>
      </c>
      <c r="H2" s="131" t="s">
        <v>120</v>
      </c>
      <c r="I2" s="89" t="s">
        <v>115</v>
      </c>
      <c r="J2" s="89" t="s">
        <v>114</v>
      </c>
    </row>
    <row r="3" spans="1:18" s="92" customFormat="1" x14ac:dyDescent="0.2">
      <c r="A3" s="90"/>
      <c r="B3" s="90"/>
      <c r="C3" s="91"/>
      <c r="D3" s="90"/>
      <c r="E3" s="90"/>
      <c r="F3" s="90"/>
      <c r="G3" s="90"/>
      <c r="H3" s="132"/>
      <c r="I3" s="90"/>
      <c r="J3" s="90"/>
      <c r="K3" s="99"/>
      <c r="L3" s="99"/>
      <c r="M3" s="99"/>
      <c r="N3" s="99"/>
      <c r="O3" s="99"/>
      <c r="P3" s="99"/>
      <c r="Q3" s="99"/>
      <c r="R3" s="99"/>
    </row>
    <row r="4" spans="1:18" x14ac:dyDescent="0.2">
      <c r="A4" s="93">
        <v>1</v>
      </c>
      <c r="B4" s="93" t="s">
        <v>119</v>
      </c>
      <c r="C4" s="94">
        <v>43435</v>
      </c>
      <c r="D4" s="93" t="s">
        <v>107</v>
      </c>
      <c r="E4" s="95">
        <v>909090</v>
      </c>
      <c r="F4" s="93"/>
      <c r="G4" s="96">
        <v>1</v>
      </c>
      <c r="H4" s="133">
        <v>10</v>
      </c>
      <c r="I4" s="97">
        <f>H4-G4</f>
        <v>9</v>
      </c>
      <c r="J4" s="100">
        <f>(H4-G4)/G4</f>
        <v>9</v>
      </c>
    </row>
    <row r="5" spans="1:18" x14ac:dyDescent="0.2">
      <c r="A5" s="93">
        <v>2</v>
      </c>
      <c r="B5" s="93"/>
      <c r="C5" s="94"/>
      <c r="D5" s="93"/>
      <c r="E5" s="95"/>
      <c r="F5" s="93"/>
      <c r="G5" s="96"/>
      <c r="H5" s="133"/>
      <c r="I5" s="97">
        <f>H5-G5</f>
        <v>0</v>
      </c>
      <c r="J5" s="100" t="e">
        <f>(H5-G5)/G5</f>
        <v>#DIV/0!</v>
      </c>
    </row>
    <row r="6" spans="1:18" x14ac:dyDescent="0.2">
      <c r="A6" s="93">
        <v>3</v>
      </c>
      <c r="B6" s="93"/>
      <c r="C6" s="94"/>
      <c r="D6" s="93"/>
      <c r="E6" s="95"/>
      <c r="F6" s="93"/>
      <c r="G6" s="96"/>
      <c r="H6" s="133"/>
      <c r="I6" s="97">
        <f>H6-G6</f>
        <v>0</v>
      </c>
      <c r="J6" s="100" t="e">
        <f>(H6-G6)/G6</f>
        <v>#DIV/0!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5"/>
  <sheetViews>
    <sheetView workbookViewId="0">
      <selection activeCell="D8" sqref="D8"/>
    </sheetView>
  </sheetViews>
  <sheetFormatPr defaultRowHeight="12.75" x14ac:dyDescent="0.2"/>
  <cols>
    <col min="2" max="2" width="47.7109375" customWidth="1"/>
    <col min="3" max="3" width="12.7109375" customWidth="1"/>
  </cols>
  <sheetData>
    <row r="1" spans="1:3" x14ac:dyDescent="0.2">
      <c r="A1" s="102"/>
      <c r="B1" s="102"/>
      <c r="C1" s="102"/>
    </row>
    <row r="2" spans="1:3" x14ac:dyDescent="0.2">
      <c r="A2" s="66" t="s">
        <v>116</v>
      </c>
      <c r="B2" s="66" t="s">
        <v>104</v>
      </c>
      <c r="C2" s="66" t="s">
        <v>123</v>
      </c>
    </row>
    <row r="3" spans="1:3" x14ac:dyDescent="0.2">
      <c r="A3" s="60">
        <v>1</v>
      </c>
      <c r="B3" s="103" t="s">
        <v>107</v>
      </c>
      <c r="C3" s="60"/>
    </row>
    <row r="4" spans="1:3" x14ac:dyDescent="0.2">
      <c r="A4" s="60">
        <v>2</v>
      </c>
      <c r="B4" s="103" t="s">
        <v>108</v>
      </c>
      <c r="C4" s="60"/>
    </row>
    <row r="5" spans="1:3" x14ac:dyDescent="0.2">
      <c r="A5" s="60">
        <v>3</v>
      </c>
      <c r="B5" s="103" t="s">
        <v>109</v>
      </c>
      <c r="C5" s="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Q52"/>
  <sheetViews>
    <sheetView view="pageBreakPreview" zoomScale="85" zoomScaleNormal="100" zoomScaleSheetLayoutView="85" workbookViewId="0">
      <selection activeCell="B22" sqref="B22"/>
    </sheetView>
  </sheetViews>
  <sheetFormatPr defaultRowHeight="12.75" outlineLevelRow="2" x14ac:dyDescent="0.2"/>
  <cols>
    <col min="1" max="1" width="5.85546875" style="19" customWidth="1"/>
    <col min="2" max="2" width="83.7109375" style="19" customWidth="1"/>
    <col min="3" max="3" width="15.85546875" style="19" customWidth="1"/>
    <col min="4" max="4" width="10.85546875" style="19" customWidth="1"/>
    <col min="5" max="5" width="13.42578125" style="41" customWidth="1"/>
    <col min="6" max="16384" width="9.140625" style="1"/>
  </cols>
  <sheetData>
    <row r="1" spans="1:5" ht="15.75" x14ac:dyDescent="0.2">
      <c r="A1" s="156" t="s">
        <v>12</v>
      </c>
      <c r="B1" s="156"/>
      <c r="C1" s="156"/>
      <c r="D1" s="156"/>
      <c r="E1" s="156"/>
    </row>
    <row r="2" spans="1:5" ht="15" x14ac:dyDescent="0.2">
      <c r="A2" s="160"/>
      <c r="B2" s="160"/>
      <c r="C2" s="160"/>
      <c r="D2" s="160"/>
      <c r="E2" s="160"/>
    </row>
    <row r="3" spans="1:5" ht="15.75" x14ac:dyDescent="0.2">
      <c r="A3" s="162" t="s">
        <v>32</v>
      </c>
      <c r="B3" s="162"/>
      <c r="C3" s="75"/>
      <c r="D3" s="74"/>
      <c r="E3" s="74"/>
    </row>
    <row r="4" spans="1:5" s="4" customFormat="1" x14ac:dyDescent="0.2">
      <c r="A4" s="2"/>
      <c r="B4" s="3" t="s">
        <v>19</v>
      </c>
      <c r="C4" s="157">
        <v>43435</v>
      </c>
      <c r="D4" s="158"/>
      <c r="E4" s="44"/>
    </row>
    <row r="5" spans="1:5" s="4" customFormat="1" ht="15" x14ac:dyDescent="0.2">
      <c r="A5" s="5"/>
      <c r="B5" s="6"/>
      <c r="C5" s="159" t="s">
        <v>20</v>
      </c>
      <c r="D5" s="159"/>
      <c r="E5" s="43" t="s">
        <v>21</v>
      </c>
    </row>
    <row r="6" spans="1:5" s="4" customFormat="1" x14ac:dyDescent="0.2">
      <c r="A6" s="7"/>
      <c r="B6" s="8"/>
      <c r="C6" s="10"/>
      <c r="D6" s="10"/>
      <c r="E6" s="30"/>
    </row>
    <row r="7" spans="1:5" s="12" customFormat="1" x14ac:dyDescent="0.2">
      <c r="A7" s="161" t="s">
        <v>17</v>
      </c>
      <c r="B7" s="161"/>
      <c r="C7" s="161"/>
      <c r="D7" s="161"/>
      <c r="E7" s="31"/>
    </row>
    <row r="8" spans="1:5" s="12" customFormat="1" x14ac:dyDescent="0.2">
      <c r="A8" s="22"/>
      <c r="B8" s="76"/>
      <c r="C8" s="24"/>
      <c r="D8" s="167"/>
      <c r="E8" s="167"/>
    </row>
    <row r="9" spans="1:5" s="12" customFormat="1" x14ac:dyDescent="0.2">
      <c r="A9" s="23"/>
      <c r="B9" s="9" t="s">
        <v>18</v>
      </c>
      <c r="C9" s="13"/>
      <c r="D9" s="153" t="s">
        <v>22</v>
      </c>
      <c r="E9" s="153"/>
    </row>
    <row r="10" spans="1:5" s="12" customFormat="1" ht="3.75" customHeight="1" x14ac:dyDescent="0.2">
      <c r="A10" s="11"/>
      <c r="B10" s="11"/>
      <c r="C10" s="11"/>
      <c r="D10" s="11"/>
      <c r="E10" s="32"/>
    </row>
    <row r="11" spans="1:5" s="12" customFormat="1" ht="22.5" x14ac:dyDescent="0.2">
      <c r="A11" s="14" t="s">
        <v>23</v>
      </c>
      <c r="B11" s="14" t="s">
        <v>24</v>
      </c>
      <c r="C11" s="14" t="s">
        <v>30</v>
      </c>
      <c r="D11" s="14" t="s">
        <v>25</v>
      </c>
      <c r="E11" s="33" t="s">
        <v>26</v>
      </c>
    </row>
    <row r="12" spans="1:5" s="12" customFormat="1" ht="11.25" x14ac:dyDescent="0.2">
      <c r="A12" s="73">
        <v>1</v>
      </c>
      <c r="B12" s="73">
        <v>2</v>
      </c>
      <c r="C12" s="73">
        <v>3</v>
      </c>
      <c r="D12" s="73">
        <v>4</v>
      </c>
      <c r="E12" s="73">
        <v>5</v>
      </c>
    </row>
    <row r="13" spans="1:5" s="12" customFormat="1" x14ac:dyDescent="0.2">
      <c r="A13" s="15">
        <v>1</v>
      </c>
      <c r="B13" s="45" t="s">
        <v>107</v>
      </c>
      <c r="C13" s="59">
        <v>909090</v>
      </c>
      <c r="D13" s="51" t="s">
        <v>102</v>
      </c>
      <c r="E13" s="34">
        <v>50</v>
      </c>
    </row>
    <row r="14" spans="1:5" s="12" customFormat="1" x14ac:dyDescent="0.2">
      <c r="A14" s="15">
        <f>A13+1</f>
        <v>2</v>
      </c>
      <c r="B14" s="45" t="s">
        <v>108</v>
      </c>
      <c r="C14" s="59">
        <v>808080</v>
      </c>
      <c r="D14" s="51" t="s">
        <v>102</v>
      </c>
      <c r="E14" s="34">
        <v>50</v>
      </c>
    </row>
    <row r="15" spans="1:5" s="12" customFormat="1" x14ac:dyDescent="0.2">
      <c r="A15" s="15">
        <f>A14+1</f>
        <v>3</v>
      </c>
      <c r="B15" s="45" t="s">
        <v>109</v>
      </c>
      <c r="C15" s="59">
        <v>707070</v>
      </c>
      <c r="D15" s="51" t="s">
        <v>102</v>
      </c>
      <c r="E15" s="34">
        <v>50</v>
      </c>
    </row>
    <row r="16" spans="1:5" s="12" customFormat="1" ht="19.5" customHeight="1" x14ac:dyDescent="0.2">
      <c r="A16" s="15"/>
      <c r="B16" s="16"/>
      <c r="C16" s="17"/>
      <c r="D16" s="14"/>
      <c r="E16" s="42">
        <f>SUM(E13:E15)</f>
        <v>150</v>
      </c>
    </row>
    <row r="17" spans="1:5" s="28" customFormat="1" ht="6.75" customHeight="1" x14ac:dyDescent="0.2">
      <c r="A17" s="25"/>
      <c r="B17" s="26"/>
      <c r="C17" s="27"/>
      <c r="D17" s="27"/>
      <c r="E17" s="35"/>
    </row>
    <row r="18" spans="1:5" s="28" customFormat="1" ht="12.75" hidden="1" customHeight="1" x14ac:dyDescent="0.2">
      <c r="A18" s="25"/>
      <c r="B18" s="26"/>
      <c r="C18" s="27"/>
      <c r="D18" s="27"/>
      <c r="E18" s="35"/>
    </row>
    <row r="19" spans="1:5" s="28" customFormat="1" ht="3" hidden="1" customHeight="1" x14ac:dyDescent="0.2">
      <c r="A19" s="25"/>
      <c r="B19" s="26"/>
      <c r="C19" s="27"/>
      <c r="D19" s="27"/>
      <c r="E19" s="35"/>
    </row>
    <row r="20" spans="1:5" x14ac:dyDescent="0.2">
      <c r="A20" s="18" t="s">
        <v>13</v>
      </c>
      <c r="C20" s="20">
        <v>1</v>
      </c>
      <c r="E20" s="36">
        <v>1</v>
      </c>
    </row>
    <row r="21" spans="1:5" ht="12.75" customHeight="1" x14ac:dyDescent="0.2">
      <c r="A21" s="18" t="s">
        <v>14</v>
      </c>
      <c r="C21" s="155" t="e">
        <f>Пропись!A111</f>
        <v>#REF!</v>
      </c>
      <c r="D21" s="155"/>
      <c r="E21" s="155"/>
    </row>
    <row r="22" spans="1:5" ht="10.5" customHeight="1" x14ac:dyDescent="0.2">
      <c r="C22" s="154" t="s">
        <v>15</v>
      </c>
      <c r="D22" s="154"/>
      <c r="E22" s="154"/>
    </row>
    <row r="23" spans="1:5" ht="25.5" customHeight="1" x14ac:dyDescent="0.2">
      <c r="A23" s="19" t="s">
        <v>33</v>
      </c>
      <c r="C23" s="155" t="str">
        <f>Пропись!A135</f>
        <v>Сто пятьдесят</v>
      </c>
      <c r="D23" s="155"/>
      <c r="E23" s="155"/>
    </row>
    <row r="24" spans="1:5" x14ac:dyDescent="0.2">
      <c r="C24" s="154" t="s">
        <v>15</v>
      </c>
      <c r="D24" s="154"/>
      <c r="E24" s="154"/>
    </row>
    <row r="25" spans="1:5" x14ac:dyDescent="0.2">
      <c r="C25" s="20"/>
      <c r="E25" s="37"/>
    </row>
    <row r="26" spans="1:5" x14ac:dyDescent="0.2">
      <c r="B26" s="21" t="s">
        <v>27</v>
      </c>
      <c r="C26" s="152"/>
      <c r="D26" s="152"/>
      <c r="E26" s="152"/>
    </row>
    <row r="27" spans="1:5" x14ac:dyDescent="0.2">
      <c r="C27" s="20"/>
      <c r="D27" s="13"/>
      <c r="E27" s="36"/>
    </row>
    <row r="28" spans="1:5" x14ac:dyDescent="0.2">
      <c r="B28" s="21" t="s">
        <v>28</v>
      </c>
      <c r="C28" s="152"/>
      <c r="D28" s="152"/>
      <c r="E28" s="152"/>
    </row>
    <row r="29" spans="1:5" x14ac:dyDescent="0.2">
      <c r="B29" s="21"/>
      <c r="C29" s="20"/>
      <c r="D29" s="13"/>
      <c r="E29" s="36"/>
    </row>
    <row r="30" spans="1:5" x14ac:dyDescent="0.2">
      <c r="B30" s="21" t="s">
        <v>28</v>
      </c>
      <c r="C30" s="151"/>
      <c r="D30" s="151"/>
      <c r="E30" s="151"/>
    </row>
    <row r="31" spans="1:5" x14ac:dyDescent="0.2">
      <c r="C31" s="20"/>
      <c r="D31" s="13"/>
      <c r="E31" s="36"/>
    </row>
    <row r="32" spans="1:5" ht="14.25" customHeight="1" outlineLevel="1" x14ac:dyDescent="0.2">
      <c r="B32" s="21" t="s">
        <v>28</v>
      </c>
      <c r="C32" s="151"/>
      <c r="D32" s="151"/>
      <c r="E32" s="151"/>
    </row>
    <row r="33" spans="1:69" ht="12.75" customHeight="1" outlineLevel="1" x14ac:dyDescent="0.2">
      <c r="C33" s="20"/>
      <c r="D33" s="13"/>
      <c r="E33" s="36"/>
    </row>
    <row r="34" spans="1:69" ht="14.25" customHeight="1" outlineLevel="2" x14ac:dyDescent="0.2">
      <c r="B34" s="21" t="s">
        <v>28</v>
      </c>
      <c r="C34" s="151"/>
      <c r="D34" s="151"/>
      <c r="E34" s="151"/>
    </row>
    <row r="35" spans="1:69" ht="12.75" customHeight="1" outlineLevel="2" x14ac:dyDescent="0.2">
      <c r="C35" s="20">
        <v>1</v>
      </c>
      <c r="D35" s="13" t="s">
        <v>16</v>
      </c>
      <c r="E35" s="36">
        <v>1</v>
      </c>
    </row>
    <row r="36" spans="1:69" ht="8.25" customHeight="1" x14ac:dyDescent="0.2">
      <c r="E36" s="38"/>
    </row>
    <row r="37" spans="1:69" s="29" customFormat="1" ht="36.75" customHeight="1" x14ac:dyDescent="0.2">
      <c r="A37" s="163" t="s">
        <v>101</v>
      </c>
      <c r="B37" s="163"/>
      <c r="C37" s="163"/>
      <c r="D37" s="163"/>
      <c r="E37" s="163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</row>
    <row r="38" spans="1:69" s="29" customFormat="1" ht="6" customHeight="1" x14ac:dyDescent="0.2">
      <c r="E38" s="39"/>
    </row>
    <row r="39" spans="1:69" s="29" customFormat="1" ht="12" x14ac:dyDescent="0.2">
      <c r="A39" s="78" t="s">
        <v>29</v>
      </c>
      <c r="E39" s="39"/>
    </row>
    <row r="40" spans="1:69" s="29" customFormat="1" ht="22.5" customHeight="1" outlineLevel="1" x14ac:dyDescent="0.2">
      <c r="A40" s="164" t="s">
        <v>38</v>
      </c>
      <c r="B40" s="164"/>
      <c r="C40" s="165"/>
      <c r="D40" s="165"/>
      <c r="E40" s="165"/>
      <c r="F40" s="79"/>
      <c r="G40" s="79"/>
      <c r="H40" s="79"/>
    </row>
    <row r="41" spans="1:69" s="29" customFormat="1" ht="12" outlineLevel="1" x14ac:dyDescent="0.2">
      <c r="A41" s="166" t="s">
        <v>34</v>
      </c>
      <c r="B41" s="166"/>
      <c r="C41" s="166"/>
      <c r="D41" s="166"/>
      <c r="E41" s="166"/>
      <c r="F41" s="80"/>
      <c r="G41" s="80"/>
      <c r="H41" s="80"/>
    </row>
    <row r="42" spans="1:69" s="29" customFormat="1" ht="12" hidden="1" outlineLevel="2" x14ac:dyDescent="0.2">
      <c r="A42" s="46"/>
      <c r="B42" s="46"/>
      <c r="C42" s="46"/>
      <c r="D42" s="46"/>
      <c r="E42" s="46"/>
      <c r="F42" s="80"/>
      <c r="G42" s="80"/>
      <c r="H42" s="80"/>
    </row>
    <row r="43" spans="1:69" s="29" customFormat="1" ht="15.75" hidden="1" customHeight="1" outlineLevel="1" x14ac:dyDescent="0.2">
      <c r="A43" s="164" t="e">
        <f>#REF!</f>
        <v>#REF!</v>
      </c>
      <c r="B43" s="164"/>
      <c r="C43" s="165" t="e">
        <f>#REF!</f>
        <v>#REF!</v>
      </c>
      <c r="D43" s="165"/>
      <c r="E43" s="165"/>
      <c r="F43" s="79"/>
      <c r="G43" s="79"/>
      <c r="H43" s="79"/>
    </row>
    <row r="44" spans="1:69" s="29" customFormat="1" ht="12" hidden="1" outlineLevel="1" x14ac:dyDescent="0.2">
      <c r="A44" s="166" t="s">
        <v>34</v>
      </c>
      <c r="B44" s="166"/>
      <c r="C44" s="166"/>
      <c r="D44" s="166"/>
      <c r="E44" s="166"/>
      <c r="F44" s="80"/>
      <c r="G44" s="80"/>
      <c r="H44" s="80"/>
    </row>
    <row r="45" spans="1:69" s="29" customFormat="1" ht="12" outlineLevel="1" x14ac:dyDescent="0.2">
      <c r="A45" s="46"/>
      <c r="B45" s="46"/>
      <c r="C45" s="46"/>
      <c r="D45" s="46"/>
      <c r="E45" s="46"/>
      <c r="F45" s="80"/>
      <c r="G45" s="80"/>
      <c r="H45" s="80"/>
    </row>
    <row r="46" spans="1:69" s="29" customFormat="1" ht="14.25" customHeight="1" outlineLevel="1" x14ac:dyDescent="0.2">
      <c r="A46" s="164" t="s">
        <v>35</v>
      </c>
      <c r="B46" s="164"/>
      <c r="C46" s="168"/>
      <c r="D46" s="168"/>
      <c r="E46" s="168"/>
      <c r="F46" s="79"/>
      <c r="G46" s="79"/>
      <c r="H46" s="79"/>
    </row>
    <row r="47" spans="1:69" s="29" customFormat="1" ht="12" outlineLevel="1" x14ac:dyDescent="0.2">
      <c r="A47" s="166" t="s">
        <v>34</v>
      </c>
      <c r="B47" s="166"/>
      <c r="C47" s="166"/>
      <c r="D47" s="166"/>
      <c r="E47" s="166"/>
      <c r="F47" s="80"/>
      <c r="G47" s="80"/>
      <c r="H47" s="80"/>
    </row>
    <row r="48" spans="1:69" hidden="1" x14ac:dyDescent="0.2">
      <c r="C48" s="1"/>
      <c r="D48" s="1"/>
      <c r="E48" s="40"/>
    </row>
    <row r="49" spans="1:8" s="29" customFormat="1" ht="14.25" hidden="1" customHeight="1" x14ac:dyDescent="0.2">
      <c r="A49" s="164" t="e">
        <f>#REF!</f>
        <v>#REF!</v>
      </c>
      <c r="B49" s="164"/>
      <c r="C49" s="168" t="e">
        <f>#REF!</f>
        <v>#REF!</v>
      </c>
      <c r="D49" s="168"/>
      <c r="E49" s="168"/>
      <c r="F49" s="79"/>
      <c r="G49" s="79"/>
      <c r="H49" s="79"/>
    </row>
    <row r="50" spans="1:8" s="29" customFormat="1" ht="12" hidden="1" x14ac:dyDescent="0.2">
      <c r="A50" s="166" t="s">
        <v>34</v>
      </c>
      <c r="B50" s="166"/>
      <c r="C50" s="166"/>
      <c r="D50" s="166"/>
      <c r="E50" s="166"/>
      <c r="F50" s="80"/>
      <c r="G50" s="80"/>
      <c r="H50" s="80"/>
    </row>
    <row r="51" spans="1:8" hidden="1" x14ac:dyDescent="0.2"/>
    <row r="52" spans="1:8" hidden="1" x14ac:dyDescent="0.2"/>
  </sheetData>
  <sheetProtection formatCells="0" formatColumns="0" formatRows="0" insertColumns="0" insertRows="0" insertHyperlinks="0" deleteColumns="0" deleteRows="0" sort="0" autoFilter="0" pivotTables="0"/>
  <autoFilter ref="A12:E32"/>
  <mergeCells count="30">
    <mergeCell ref="D8:E8"/>
    <mergeCell ref="C21:E21"/>
    <mergeCell ref="C22:E22"/>
    <mergeCell ref="A50:E50"/>
    <mergeCell ref="A44:E44"/>
    <mergeCell ref="A46:B46"/>
    <mergeCell ref="C46:E46"/>
    <mergeCell ref="A47:E47"/>
    <mergeCell ref="A49:B49"/>
    <mergeCell ref="C49:E49"/>
    <mergeCell ref="A37:E37"/>
    <mergeCell ref="A40:B40"/>
    <mergeCell ref="C40:E40"/>
    <mergeCell ref="A41:E41"/>
    <mergeCell ref="A43:B43"/>
    <mergeCell ref="C43:E43"/>
    <mergeCell ref="A1:E1"/>
    <mergeCell ref="C4:D4"/>
    <mergeCell ref="C5:D5"/>
    <mergeCell ref="A2:E2"/>
    <mergeCell ref="A7:D7"/>
    <mergeCell ref="A3:B3"/>
    <mergeCell ref="C30:E30"/>
    <mergeCell ref="C34:E34"/>
    <mergeCell ref="C26:E26"/>
    <mergeCell ref="C28:E28"/>
    <mergeCell ref="C32:E32"/>
    <mergeCell ref="D9:E9"/>
    <mergeCell ref="C24:E24"/>
    <mergeCell ref="C23:E23"/>
  </mergeCells>
  <phoneticPr fontId="3" type="noConversion"/>
  <printOptions horizontalCentered="1"/>
  <pageMargins left="0.31496062992125984" right="0.19685039370078741" top="0.31496062992125984" bottom="0.31496062992125984" header="0.23622047244094491" footer="0.11811023622047245"/>
  <pageSetup paperSize="9" scale="77" fitToHeight="0" orientation="portrait" r:id="rId1"/>
  <headerFooter alignWithMargins="0">
    <oddFooter>&amp;CШаблон Ш-11.01.03-07 "Акт учета фактического количества сопутствующих товаров"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206"/>
  <sheetViews>
    <sheetView topLeftCell="A94" workbookViewId="0">
      <selection activeCell="A111" sqref="A111"/>
    </sheetView>
  </sheetViews>
  <sheetFormatPr defaultRowHeight="12.75" x14ac:dyDescent="0.2"/>
  <cols>
    <col min="1" max="1" width="18.85546875" customWidth="1"/>
    <col min="2" max="2" width="16.85546875" bestFit="1" customWidth="1"/>
    <col min="3" max="3" width="14.7109375" bestFit="1" customWidth="1"/>
    <col min="4" max="4" width="12.5703125" bestFit="1" customWidth="1"/>
    <col min="5" max="5" width="16" bestFit="1" customWidth="1"/>
    <col min="6" max="6" width="14.7109375" bestFit="1" customWidth="1"/>
    <col min="7" max="7" width="16.28515625" bestFit="1" customWidth="1"/>
    <col min="8" max="8" width="15.28515625" bestFit="1" customWidth="1"/>
    <col min="9" max="9" width="17.42578125" bestFit="1" customWidth="1"/>
    <col min="10" max="10" width="16.85546875" bestFit="1" customWidth="1"/>
  </cols>
  <sheetData>
    <row r="1" spans="1:10" ht="15.75" x14ac:dyDescent="0.25">
      <c r="A1" s="87" t="s">
        <v>6</v>
      </c>
    </row>
    <row r="2" spans="1:10" ht="15" x14ac:dyDescent="0.25">
      <c r="A2" s="81" t="e">
        <f>#REF!</f>
        <v>#REF!</v>
      </c>
      <c r="B2" s="82" t="s">
        <v>39</v>
      </c>
    </row>
    <row r="3" spans="1:10" x14ac:dyDescent="0.2">
      <c r="A3" t="e">
        <f>IF(INT(A2)=0,"Ноль " &amp; A24,REPLACE(A24,1,1,UPPER(LEFT(A24,1))))</f>
        <v>#REF!</v>
      </c>
    </row>
    <row r="4" spans="1:10" x14ac:dyDescent="0.2">
      <c r="A4" t="s">
        <v>2</v>
      </c>
      <c r="B4" t="s">
        <v>40</v>
      </c>
      <c r="C4" t="s">
        <v>41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  <c r="I4" t="s">
        <v>47</v>
      </c>
      <c r="J4" t="s">
        <v>48</v>
      </c>
    </row>
    <row r="5" spans="1:10" x14ac:dyDescent="0.2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</row>
    <row r="6" spans="1:10" x14ac:dyDescent="0.2">
      <c r="A6" t="s">
        <v>2</v>
      </c>
      <c r="B6" t="s">
        <v>2</v>
      </c>
      <c r="C6" t="s">
        <v>59</v>
      </c>
      <c r="D6" t="s">
        <v>60</v>
      </c>
      <c r="E6" t="s">
        <v>61</v>
      </c>
      <c r="F6" t="s">
        <v>62</v>
      </c>
      <c r="G6" t="s">
        <v>63</v>
      </c>
      <c r="H6" t="s">
        <v>64</v>
      </c>
      <c r="I6" t="s">
        <v>65</v>
      </c>
      <c r="J6" t="s">
        <v>66</v>
      </c>
    </row>
    <row r="7" spans="1:10" x14ac:dyDescent="0.2">
      <c r="A7" t="s">
        <v>2</v>
      </c>
      <c r="B7" t="s">
        <v>67</v>
      </c>
      <c r="C7" t="s">
        <v>68</v>
      </c>
      <c r="D7" t="s">
        <v>69</v>
      </c>
      <c r="E7" t="s">
        <v>70</v>
      </c>
      <c r="F7" t="s">
        <v>71</v>
      </c>
      <c r="G7" t="s">
        <v>72</v>
      </c>
      <c r="H7" t="s">
        <v>73</v>
      </c>
      <c r="I7" t="s">
        <v>74</v>
      </c>
      <c r="J7" t="s">
        <v>75</v>
      </c>
    </row>
    <row r="8" spans="1:10" x14ac:dyDescent="0.2">
      <c r="A8" s="83" t="e">
        <f>IF(AND((A2&gt;1000), OR((B15&lt;&gt;0), (B16&lt;&gt;0), (B17&lt;&gt;0)))," тысяч"," ")</f>
        <v>#REF!</v>
      </c>
      <c r="B8" t="s">
        <v>76</v>
      </c>
      <c r="C8" t="s">
        <v>77</v>
      </c>
      <c r="D8" t="s">
        <v>78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</row>
    <row r="9" spans="1:10" x14ac:dyDescent="0.2">
      <c r="A9" s="83" t="e">
        <f>IF(A2&gt;1000000," миллионов"," ")</f>
        <v>#REF!</v>
      </c>
      <c r="B9" t="s">
        <v>85</v>
      </c>
      <c r="C9" t="s">
        <v>86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93</v>
      </c>
    </row>
    <row r="10" spans="1:10" x14ac:dyDescent="0.2">
      <c r="A10" s="84" t="s">
        <v>94</v>
      </c>
      <c r="B10" t="s">
        <v>94</v>
      </c>
      <c r="C10" t="s">
        <v>94</v>
      </c>
      <c r="D10" t="s">
        <v>94</v>
      </c>
      <c r="E10" t="s">
        <v>94</v>
      </c>
      <c r="F10" t="s">
        <v>94</v>
      </c>
      <c r="G10" t="s">
        <v>94</v>
      </c>
      <c r="H10" t="s">
        <v>94</v>
      </c>
      <c r="I10" t="s">
        <v>94</v>
      </c>
      <c r="J10" t="s">
        <v>94</v>
      </c>
    </row>
    <row r="12" spans="1:10" x14ac:dyDescent="0.2">
      <c r="A12">
        <v>10</v>
      </c>
      <c r="B12" t="e">
        <f>INT($A$2/A12*10)-(INT($A$2/A12))*10</f>
        <v>#REF!</v>
      </c>
      <c r="C12" t="e">
        <f>IF(B13=1,INDEX(A5:J5,B12+1),INDEX(A4:J4,B12+1))</f>
        <v>#REF!</v>
      </c>
    </row>
    <row r="13" spans="1:10" x14ac:dyDescent="0.2">
      <c r="A13">
        <f>A12*10</f>
        <v>100</v>
      </c>
      <c r="B13" t="e">
        <f t="shared" ref="B13:B20" si="0">INT($A$2/A13*10)-(INT($A$2/A13))*10</f>
        <v>#REF!</v>
      </c>
      <c r="C13" t="e">
        <f>INDEX(A6:J6,B13+1)</f>
        <v>#REF!</v>
      </c>
    </row>
    <row r="14" spans="1:10" x14ac:dyDescent="0.2">
      <c r="A14">
        <f t="shared" ref="A14:A20" si="1">A13*10</f>
        <v>1000</v>
      </c>
      <c r="B14" t="e">
        <f t="shared" si="0"/>
        <v>#REF!</v>
      </c>
      <c r="C14" t="e">
        <f>INDEX(A7:J7,B14+1)</f>
        <v>#REF!</v>
      </c>
    </row>
    <row r="15" spans="1:10" x14ac:dyDescent="0.2">
      <c r="A15">
        <f t="shared" si="1"/>
        <v>10000</v>
      </c>
      <c r="B15" t="e">
        <f t="shared" si="0"/>
        <v>#REF!</v>
      </c>
      <c r="C15" t="e">
        <f>IF(B16=1,INDEX(A5:J5,B15+1) &amp; A8,INDEX(A8:J8,B15+1))</f>
        <v>#REF!</v>
      </c>
    </row>
    <row r="16" spans="1:10" x14ac:dyDescent="0.2">
      <c r="A16">
        <f t="shared" si="1"/>
        <v>100000</v>
      </c>
      <c r="B16" t="e">
        <f t="shared" si="0"/>
        <v>#REF!</v>
      </c>
      <c r="C16" t="e">
        <f>INDEX(A6:J6,B16+1)</f>
        <v>#REF!</v>
      </c>
    </row>
    <row r="17" spans="1:10" x14ac:dyDescent="0.2">
      <c r="A17">
        <f t="shared" si="1"/>
        <v>1000000</v>
      </c>
      <c r="B17" t="e">
        <f t="shared" si="0"/>
        <v>#REF!</v>
      </c>
      <c r="C17" t="e">
        <f>INDEX(A7:J7,B17+1)</f>
        <v>#REF!</v>
      </c>
    </row>
    <row r="18" spans="1:10" x14ac:dyDescent="0.2">
      <c r="A18">
        <f t="shared" si="1"/>
        <v>10000000</v>
      </c>
      <c r="B18" t="e">
        <f t="shared" si="0"/>
        <v>#REF!</v>
      </c>
      <c r="C18" t="e">
        <f>IF(B19=1,INDEX(A5:J5,B18+1)&amp;A9,INDEX(A9:J9,B18+1))</f>
        <v>#REF!</v>
      </c>
    </row>
    <row r="19" spans="1:10" x14ac:dyDescent="0.2">
      <c r="A19">
        <f t="shared" si="1"/>
        <v>100000000</v>
      </c>
      <c r="B19" t="e">
        <f t="shared" si="0"/>
        <v>#REF!</v>
      </c>
      <c r="C19" t="e">
        <f>INDEX(A6:J6,B19+1)</f>
        <v>#REF!</v>
      </c>
    </row>
    <row r="20" spans="1:10" x14ac:dyDescent="0.2">
      <c r="A20">
        <f t="shared" si="1"/>
        <v>1000000000</v>
      </c>
      <c r="B20" t="e">
        <f t="shared" si="0"/>
        <v>#REF!</v>
      </c>
      <c r="C20" t="e">
        <f>INDEX(A7:J7,B20+1)</f>
        <v>#REF!</v>
      </c>
    </row>
    <row r="21" spans="1:10" x14ac:dyDescent="0.2">
      <c r="C21" t="e">
        <f>IF(B13=1,A10,INDEX(A10:J10,B12+1))</f>
        <v>#REF!</v>
      </c>
    </row>
    <row r="22" spans="1:10" x14ac:dyDescent="0.2">
      <c r="C22" t="e">
        <f>TEXT((ROUND(A2,2)-INT(A2))*100,"00")</f>
        <v>#REF!</v>
      </c>
    </row>
    <row r="24" spans="1:10" x14ac:dyDescent="0.2">
      <c r="A24" t="e">
        <f>TRIM(C20&amp;" "&amp;C19&amp;" "&amp;C18&amp;" "&amp;C17&amp;" "&amp;C16&amp;" "&amp;C15&amp;" "&amp;C14&amp;" "&amp;C13&amp;" "&amp;C12&amp;" "&amp;C21&amp;" "&amp;C22&amp;" дир.")</f>
        <v>#REF!</v>
      </c>
    </row>
    <row r="28" spans="1:10" ht="15" x14ac:dyDescent="0.25">
      <c r="A28" t="e">
        <f>#REF!</f>
        <v>#REF!</v>
      </c>
      <c r="B28" s="82" t="s">
        <v>96</v>
      </c>
    </row>
    <row r="29" spans="1:10" x14ac:dyDescent="0.2">
      <c r="A29" t="e">
        <f>IF(INT(A28)=0,"Ноль " &amp; A50,REPLACE(A50,1,1,UPPER(LEFT(A50,1))))</f>
        <v>#REF!</v>
      </c>
    </row>
    <row r="30" spans="1:10" x14ac:dyDescent="0.2">
      <c r="A30" t="s">
        <v>2</v>
      </c>
      <c r="B30" t="s">
        <v>40</v>
      </c>
      <c r="C30" t="s">
        <v>41</v>
      </c>
      <c r="D30" t="s">
        <v>42</v>
      </c>
      <c r="E30" t="s">
        <v>43</v>
      </c>
      <c r="F30" t="s">
        <v>44</v>
      </c>
      <c r="G30" t="s">
        <v>45</v>
      </c>
      <c r="H30" t="s">
        <v>46</v>
      </c>
      <c r="I30" t="s">
        <v>47</v>
      </c>
      <c r="J30" t="s">
        <v>48</v>
      </c>
    </row>
    <row r="31" spans="1:10" x14ac:dyDescent="0.2">
      <c r="A31" t="s">
        <v>49</v>
      </c>
      <c r="B31" t="s">
        <v>50</v>
      </c>
      <c r="C31" t="s">
        <v>51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</row>
    <row r="32" spans="1:10" x14ac:dyDescent="0.2">
      <c r="A32" t="s">
        <v>2</v>
      </c>
      <c r="B32" t="s">
        <v>2</v>
      </c>
      <c r="C32" t="s">
        <v>59</v>
      </c>
      <c r="D32" t="s">
        <v>60</v>
      </c>
      <c r="E32" t="s">
        <v>61</v>
      </c>
      <c r="F32" t="s">
        <v>62</v>
      </c>
      <c r="G32" t="s">
        <v>63</v>
      </c>
      <c r="H32" t="s">
        <v>64</v>
      </c>
      <c r="I32" t="s">
        <v>65</v>
      </c>
      <c r="J32" t="s">
        <v>66</v>
      </c>
    </row>
    <row r="33" spans="1:10" x14ac:dyDescent="0.2">
      <c r="A33" t="s">
        <v>2</v>
      </c>
      <c r="B33" t="s">
        <v>67</v>
      </c>
      <c r="C33" t="s">
        <v>68</v>
      </c>
      <c r="D33" t="s">
        <v>69</v>
      </c>
      <c r="E33" t="s">
        <v>70</v>
      </c>
      <c r="F33" t="s">
        <v>71</v>
      </c>
      <c r="G33" t="s">
        <v>72</v>
      </c>
      <c r="H33" t="s">
        <v>73</v>
      </c>
      <c r="I33" t="s">
        <v>74</v>
      </c>
      <c r="J33" t="s">
        <v>75</v>
      </c>
    </row>
    <row r="34" spans="1:10" x14ac:dyDescent="0.2">
      <c r="A34" t="e">
        <f>IF(AND((A28&gt;1000), OR((B41&lt;&gt;0), (B42&lt;&gt;0), (B43&lt;&gt;0)))," тысяч"," ")</f>
        <v>#REF!</v>
      </c>
      <c r="B34" t="s">
        <v>76</v>
      </c>
      <c r="C34" t="s">
        <v>77</v>
      </c>
      <c r="D34" t="s">
        <v>78</v>
      </c>
      <c r="E34" t="s">
        <v>79</v>
      </c>
      <c r="F34" t="s">
        <v>80</v>
      </c>
      <c r="G34" t="s">
        <v>81</v>
      </c>
      <c r="H34" t="s">
        <v>82</v>
      </c>
      <c r="I34" t="s">
        <v>83</v>
      </c>
      <c r="J34" t="s">
        <v>84</v>
      </c>
    </row>
    <row r="35" spans="1:10" x14ac:dyDescent="0.2">
      <c r="A35" t="e">
        <f>IF(A28&gt;1000000," миллионов"," ")</f>
        <v>#REF!</v>
      </c>
      <c r="B35" t="s">
        <v>85</v>
      </c>
      <c r="C35" t="s">
        <v>86</v>
      </c>
      <c r="D35" t="s">
        <v>87</v>
      </c>
      <c r="E35" t="s">
        <v>88</v>
      </c>
      <c r="F35" t="s">
        <v>89</v>
      </c>
      <c r="G35" t="s">
        <v>90</v>
      </c>
      <c r="H35" t="s">
        <v>91</v>
      </c>
      <c r="I35" t="s">
        <v>92</v>
      </c>
      <c r="J35" t="s">
        <v>93</v>
      </c>
    </row>
    <row r="38" spans="1:10" x14ac:dyDescent="0.2">
      <c r="A38">
        <v>10</v>
      </c>
      <c r="B38" t="e">
        <f t="shared" ref="B38:B46" si="2">INT($A$28/A38*10)-(INT($A$28/A38))*10</f>
        <v>#REF!</v>
      </c>
      <c r="C38" t="e">
        <f>IF(B39=1,INDEX(A31:J31,B38+1),INDEX(A30:J30,B38+1))</f>
        <v>#REF!</v>
      </c>
    </row>
    <row r="39" spans="1:10" x14ac:dyDescent="0.2">
      <c r="A39">
        <f>A38*10</f>
        <v>100</v>
      </c>
      <c r="B39" t="e">
        <f t="shared" si="2"/>
        <v>#REF!</v>
      </c>
      <c r="C39" t="e">
        <f>INDEX(A32:J32,B39+1)</f>
        <v>#REF!</v>
      </c>
    </row>
    <row r="40" spans="1:10" x14ac:dyDescent="0.2">
      <c r="A40">
        <f t="shared" ref="A40:A46" si="3">A39*10</f>
        <v>1000</v>
      </c>
      <c r="B40" t="e">
        <f t="shared" si="2"/>
        <v>#REF!</v>
      </c>
      <c r="C40" t="e">
        <f>INDEX(A33:J33,B40+1)</f>
        <v>#REF!</v>
      </c>
    </row>
    <row r="41" spans="1:10" x14ac:dyDescent="0.2">
      <c r="A41">
        <f t="shared" si="3"/>
        <v>10000</v>
      </c>
      <c r="B41" t="e">
        <f t="shared" si="2"/>
        <v>#REF!</v>
      </c>
      <c r="C41" t="e">
        <f>IF(B42=1,INDEX(A31:J31,B41+1) &amp; A34,INDEX(A34:J34,B41+1))</f>
        <v>#REF!</v>
      </c>
    </row>
    <row r="42" spans="1:10" x14ac:dyDescent="0.2">
      <c r="A42">
        <f t="shared" si="3"/>
        <v>100000</v>
      </c>
      <c r="B42" t="e">
        <f t="shared" si="2"/>
        <v>#REF!</v>
      </c>
      <c r="C42" t="e">
        <f>INDEX(A32:J32,B42+1)</f>
        <v>#REF!</v>
      </c>
    </row>
    <row r="43" spans="1:10" x14ac:dyDescent="0.2">
      <c r="A43">
        <f t="shared" si="3"/>
        <v>1000000</v>
      </c>
      <c r="B43" t="e">
        <f t="shared" si="2"/>
        <v>#REF!</v>
      </c>
      <c r="C43" t="e">
        <f>INDEX(A33:J33,B43+1)</f>
        <v>#REF!</v>
      </c>
    </row>
    <row r="44" spans="1:10" x14ac:dyDescent="0.2">
      <c r="A44">
        <f t="shared" si="3"/>
        <v>10000000</v>
      </c>
      <c r="B44" t="e">
        <f t="shared" si="2"/>
        <v>#REF!</v>
      </c>
      <c r="C44" t="e">
        <f>IF(B45=1,INDEX(A31:J31,B44+1)&amp;A35,INDEX(A35:J35,B44+1))</f>
        <v>#REF!</v>
      </c>
    </row>
    <row r="45" spans="1:10" x14ac:dyDescent="0.2">
      <c r="A45">
        <f t="shared" si="3"/>
        <v>100000000</v>
      </c>
      <c r="B45" t="e">
        <f t="shared" si="2"/>
        <v>#REF!</v>
      </c>
      <c r="C45" t="e">
        <f>INDEX(A32:J32,B45+1)</f>
        <v>#REF!</v>
      </c>
    </row>
    <row r="46" spans="1:10" x14ac:dyDescent="0.2">
      <c r="A46">
        <f t="shared" si="3"/>
        <v>1000000000</v>
      </c>
      <c r="B46" t="e">
        <f t="shared" si="2"/>
        <v>#REF!</v>
      </c>
      <c r="C46" t="e">
        <f>INDEX(A33:J33,B46+1)</f>
        <v>#REF!</v>
      </c>
    </row>
    <row r="50" spans="1:10" x14ac:dyDescent="0.2">
      <c r="A50" t="e">
        <f>TRIM(C46&amp;" "&amp;C45&amp;" "&amp;C44&amp;" "&amp;C43&amp;" "&amp;C42&amp;" "&amp;C41&amp;" "&amp;C40&amp;" "&amp;C39&amp;" "&amp;C38&amp;" "&amp;C47&amp;" "&amp;C48&amp;"")</f>
        <v>#REF!</v>
      </c>
    </row>
    <row r="54" spans="1:10" ht="15.75" x14ac:dyDescent="0.25">
      <c r="A54" s="87" t="s">
        <v>99</v>
      </c>
    </row>
    <row r="55" spans="1:10" ht="15" x14ac:dyDescent="0.25">
      <c r="A55" s="81" t="e">
        <f>#REF!</f>
        <v>#REF!</v>
      </c>
      <c r="B55" s="82" t="s">
        <v>39</v>
      </c>
    </row>
    <row r="56" spans="1:10" x14ac:dyDescent="0.2">
      <c r="A56" t="e">
        <f>IF(INT(A55)=0,"Ноль " &amp; A77,REPLACE(A77,1,1,UPPER(LEFT(A77,1))))</f>
        <v>#REF!</v>
      </c>
    </row>
    <row r="57" spans="1:10" x14ac:dyDescent="0.2">
      <c r="A57" t="s">
        <v>2</v>
      </c>
      <c r="B57" t="s">
        <v>40</v>
      </c>
      <c r="C57" t="s">
        <v>41</v>
      </c>
      <c r="D57" t="s">
        <v>42</v>
      </c>
      <c r="E57" t="s">
        <v>43</v>
      </c>
      <c r="F57" t="s">
        <v>44</v>
      </c>
      <c r="G57" t="s">
        <v>45</v>
      </c>
      <c r="H57" t="s">
        <v>46</v>
      </c>
      <c r="I57" t="s">
        <v>47</v>
      </c>
      <c r="J57" t="s">
        <v>48</v>
      </c>
    </row>
    <row r="58" spans="1:10" x14ac:dyDescent="0.2">
      <c r="A58" t="s">
        <v>49</v>
      </c>
      <c r="B58" t="s">
        <v>50</v>
      </c>
      <c r="C58" t="s">
        <v>51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</row>
    <row r="59" spans="1:10" x14ac:dyDescent="0.2">
      <c r="A59" t="s">
        <v>2</v>
      </c>
      <c r="B59" t="s">
        <v>2</v>
      </c>
      <c r="C59" t="s">
        <v>59</v>
      </c>
      <c r="D59" t="s">
        <v>60</v>
      </c>
      <c r="E59" t="s">
        <v>61</v>
      </c>
      <c r="F59" t="s">
        <v>62</v>
      </c>
      <c r="G59" t="s">
        <v>63</v>
      </c>
      <c r="H59" t="s">
        <v>64</v>
      </c>
      <c r="I59" t="s">
        <v>65</v>
      </c>
      <c r="J59" t="s">
        <v>66</v>
      </c>
    </row>
    <row r="60" spans="1:10" x14ac:dyDescent="0.2">
      <c r="A60" t="s">
        <v>2</v>
      </c>
      <c r="B60" t="s">
        <v>67</v>
      </c>
      <c r="C60" t="s">
        <v>68</v>
      </c>
      <c r="D60" t="s">
        <v>69</v>
      </c>
      <c r="E60" t="s">
        <v>70</v>
      </c>
      <c r="F60" t="s">
        <v>71</v>
      </c>
      <c r="G60" t="s">
        <v>72</v>
      </c>
      <c r="H60" t="s">
        <v>73</v>
      </c>
      <c r="I60" t="s">
        <v>74</v>
      </c>
      <c r="J60" t="s">
        <v>75</v>
      </c>
    </row>
    <row r="61" spans="1:10" x14ac:dyDescent="0.2">
      <c r="A61" s="83" t="e">
        <f>IF(AND((A55&gt;1000), OR((B68&lt;&gt;0), (B69&lt;&gt;0), (B70&lt;&gt;0)))," тысяч"," ")</f>
        <v>#REF!</v>
      </c>
      <c r="B61" t="s">
        <v>76</v>
      </c>
      <c r="C61" t="s">
        <v>77</v>
      </c>
      <c r="D61" t="s">
        <v>78</v>
      </c>
      <c r="E61" t="s">
        <v>79</v>
      </c>
      <c r="F61" t="s">
        <v>80</v>
      </c>
      <c r="G61" t="s">
        <v>81</v>
      </c>
      <c r="H61" t="s">
        <v>82</v>
      </c>
      <c r="I61" t="s">
        <v>83</v>
      </c>
      <c r="J61" t="s">
        <v>84</v>
      </c>
    </row>
    <row r="62" spans="1:10" x14ac:dyDescent="0.2">
      <c r="A62" s="83" t="e">
        <f>IF(A55&gt;1000000," миллионов"," ")</f>
        <v>#REF!</v>
      </c>
      <c r="B62" t="s">
        <v>85</v>
      </c>
      <c r="C62" t="s">
        <v>86</v>
      </c>
      <c r="D62" t="s">
        <v>87</v>
      </c>
      <c r="E62" t="s">
        <v>88</v>
      </c>
      <c r="F62" t="s">
        <v>89</v>
      </c>
      <c r="G62" t="s">
        <v>90</v>
      </c>
      <c r="H62" t="s">
        <v>91</v>
      </c>
      <c r="I62" t="s">
        <v>92</v>
      </c>
      <c r="J62" t="s">
        <v>93</v>
      </c>
    </row>
    <row r="63" spans="1:10" x14ac:dyDescent="0.2">
      <c r="A63" s="84" t="s">
        <v>94</v>
      </c>
      <c r="B63" t="s">
        <v>94</v>
      </c>
      <c r="C63" t="s">
        <v>94</v>
      </c>
      <c r="D63" t="s">
        <v>94</v>
      </c>
      <c r="E63" t="s">
        <v>94</v>
      </c>
      <c r="F63" t="s">
        <v>94</v>
      </c>
      <c r="G63" t="s">
        <v>94</v>
      </c>
      <c r="H63" t="s">
        <v>94</v>
      </c>
      <c r="I63" t="s">
        <v>94</v>
      </c>
      <c r="J63" t="s">
        <v>94</v>
      </c>
    </row>
    <row r="65" spans="1:3" x14ac:dyDescent="0.2">
      <c r="A65">
        <v>10</v>
      </c>
      <c r="B65" s="88" t="e">
        <f t="shared" ref="B65:B73" si="4">INT($A$55/A65*10)-(INT($A$55/A65))*10</f>
        <v>#REF!</v>
      </c>
      <c r="C65" t="e">
        <f>IF(B66=1,INDEX(A58:J58,B65+1),INDEX(A57:J57,B65+1))</f>
        <v>#REF!</v>
      </c>
    </row>
    <row r="66" spans="1:3" x14ac:dyDescent="0.2">
      <c r="A66">
        <f>A65*10</f>
        <v>100</v>
      </c>
      <c r="B66" s="88" t="e">
        <f t="shared" si="4"/>
        <v>#REF!</v>
      </c>
      <c r="C66" t="e">
        <f>INDEX(A59:J59,B66+1)</f>
        <v>#REF!</v>
      </c>
    </row>
    <row r="67" spans="1:3" x14ac:dyDescent="0.2">
      <c r="A67">
        <f t="shared" ref="A67:A73" si="5">A66*10</f>
        <v>1000</v>
      </c>
      <c r="B67" s="88" t="e">
        <f t="shared" si="4"/>
        <v>#REF!</v>
      </c>
      <c r="C67" t="e">
        <f>INDEX(A60:J60,B67+1)</f>
        <v>#REF!</v>
      </c>
    </row>
    <row r="68" spans="1:3" x14ac:dyDescent="0.2">
      <c r="A68">
        <f t="shared" si="5"/>
        <v>10000</v>
      </c>
      <c r="B68" s="88" t="e">
        <f t="shared" si="4"/>
        <v>#REF!</v>
      </c>
      <c r="C68" t="e">
        <f>IF(B69=1,INDEX(A58:J58,B68+1) &amp; A61,INDEX(A61:J61,B68+1))</f>
        <v>#REF!</v>
      </c>
    </row>
    <row r="69" spans="1:3" x14ac:dyDescent="0.2">
      <c r="A69">
        <f t="shared" si="5"/>
        <v>100000</v>
      </c>
      <c r="B69" s="88" t="e">
        <f t="shared" si="4"/>
        <v>#REF!</v>
      </c>
      <c r="C69" t="e">
        <f>INDEX(A59:J59,B69+1)</f>
        <v>#REF!</v>
      </c>
    </row>
    <row r="70" spans="1:3" x14ac:dyDescent="0.2">
      <c r="A70">
        <f t="shared" si="5"/>
        <v>1000000</v>
      </c>
      <c r="B70" s="88" t="e">
        <f t="shared" si="4"/>
        <v>#REF!</v>
      </c>
      <c r="C70" t="e">
        <f>INDEX(A60:J60,B70+1)</f>
        <v>#REF!</v>
      </c>
    </row>
    <row r="71" spans="1:3" x14ac:dyDescent="0.2">
      <c r="A71">
        <f t="shared" si="5"/>
        <v>10000000</v>
      </c>
      <c r="B71" s="88" t="e">
        <f t="shared" si="4"/>
        <v>#REF!</v>
      </c>
      <c r="C71" t="e">
        <f>IF(B72=1,INDEX(A58:J58,B71+1)&amp;A62,INDEX(A62:J62,B71+1))</f>
        <v>#REF!</v>
      </c>
    </row>
    <row r="72" spans="1:3" x14ac:dyDescent="0.2">
      <c r="A72">
        <f t="shared" si="5"/>
        <v>100000000</v>
      </c>
      <c r="B72" s="88" t="e">
        <f t="shared" si="4"/>
        <v>#REF!</v>
      </c>
      <c r="C72" t="e">
        <f>INDEX(A59:J59,B72+1)</f>
        <v>#REF!</v>
      </c>
    </row>
    <row r="73" spans="1:3" x14ac:dyDescent="0.2">
      <c r="A73">
        <f t="shared" si="5"/>
        <v>1000000000</v>
      </c>
      <c r="B73" s="88" t="e">
        <f t="shared" si="4"/>
        <v>#REF!</v>
      </c>
      <c r="C73" t="e">
        <f>INDEX(A60:J60,B73+1)</f>
        <v>#REF!</v>
      </c>
    </row>
    <row r="74" spans="1:3" x14ac:dyDescent="0.2">
      <c r="C74" t="e">
        <f>IF(B66=1,A63,INDEX(A63:J63,B65+1))</f>
        <v>#REF!</v>
      </c>
    </row>
    <row r="75" spans="1:3" x14ac:dyDescent="0.2">
      <c r="C75" t="e">
        <f>TEXT((ROUND(A55,2)-INT(A55))*100,"00")</f>
        <v>#REF!</v>
      </c>
    </row>
    <row r="77" spans="1:3" x14ac:dyDescent="0.2">
      <c r="A77" t="e">
        <f>TRIM(C73&amp;" "&amp;C72&amp;" "&amp;C71&amp;" "&amp;C70&amp;" "&amp;C69&amp;" "&amp;C68&amp;" "&amp;C67&amp;" "&amp;C66&amp;" "&amp;C65&amp;" "&amp;C74&amp;" "&amp;C75&amp;" дир.")</f>
        <v>#REF!</v>
      </c>
    </row>
    <row r="81" spans="1:10" ht="15" x14ac:dyDescent="0.25">
      <c r="A81" t="e">
        <f>#REF!</f>
        <v>#REF!</v>
      </c>
      <c r="B81" s="82" t="s">
        <v>96</v>
      </c>
    </row>
    <row r="82" spans="1:10" x14ac:dyDescent="0.2">
      <c r="A82" t="e">
        <f>IF(INT(A81)=0,"Ноль " &amp; A103,REPLACE(A103,1,1,UPPER(LEFT(A103,1))))</f>
        <v>#REF!</v>
      </c>
    </row>
    <row r="83" spans="1:10" x14ac:dyDescent="0.2">
      <c r="A83" t="s">
        <v>2</v>
      </c>
      <c r="B83" t="s">
        <v>40</v>
      </c>
      <c r="C83" t="s">
        <v>41</v>
      </c>
      <c r="D83" t="s">
        <v>42</v>
      </c>
      <c r="E83" t="s">
        <v>43</v>
      </c>
      <c r="F83" t="s">
        <v>44</v>
      </c>
      <c r="G83" t="s">
        <v>45</v>
      </c>
      <c r="H83" t="s">
        <v>46</v>
      </c>
      <c r="I83" t="s">
        <v>47</v>
      </c>
      <c r="J83" t="s">
        <v>48</v>
      </c>
    </row>
    <row r="84" spans="1:10" x14ac:dyDescent="0.2">
      <c r="A84" t="s">
        <v>49</v>
      </c>
      <c r="B84" t="s">
        <v>50</v>
      </c>
      <c r="C84" t="s">
        <v>51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</row>
    <row r="85" spans="1:10" x14ac:dyDescent="0.2">
      <c r="A85" t="s">
        <v>2</v>
      </c>
      <c r="B85" t="s">
        <v>2</v>
      </c>
      <c r="C85" t="s">
        <v>59</v>
      </c>
      <c r="D85" t="s">
        <v>60</v>
      </c>
      <c r="E85" t="s">
        <v>61</v>
      </c>
      <c r="F85" t="s">
        <v>62</v>
      </c>
      <c r="G85" t="s">
        <v>63</v>
      </c>
      <c r="H85" t="s">
        <v>64</v>
      </c>
      <c r="I85" t="s">
        <v>65</v>
      </c>
      <c r="J85" t="s">
        <v>66</v>
      </c>
    </row>
    <row r="86" spans="1:10" x14ac:dyDescent="0.2">
      <c r="A86" t="s">
        <v>2</v>
      </c>
      <c r="B86" t="s">
        <v>67</v>
      </c>
      <c r="C86" t="s">
        <v>68</v>
      </c>
      <c r="D86" t="s">
        <v>69</v>
      </c>
      <c r="E86" t="s">
        <v>70</v>
      </c>
      <c r="F86" t="s">
        <v>71</v>
      </c>
      <c r="G86" t="s">
        <v>72</v>
      </c>
      <c r="H86" t="s">
        <v>73</v>
      </c>
      <c r="I86" t="s">
        <v>74</v>
      </c>
      <c r="J86" t="s">
        <v>75</v>
      </c>
    </row>
    <row r="87" spans="1:10" x14ac:dyDescent="0.2">
      <c r="A87" t="e">
        <f>IF(AND((A81&gt;1000), OR((B94&lt;&gt;0), (B95&lt;&gt;0), (B96&lt;&gt;0)))," тысяч"," ")</f>
        <v>#REF!</v>
      </c>
      <c r="B87" t="s">
        <v>76</v>
      </c>
      <c r="C87" t="s">
        <v>77</v>
      </c>
      <c r="D87" t="s">
        <v>78</v>
      </c>
      <c r="E87" t="s">
        <v>79</v>
      </c>
      <c r="F87" t="s">
        <v>80</v>
      </c>
      <c r="G87" t="s">
        <v>81</v>
      </c>
      <c r="H87" t="s">
        <v>82</v>
      </c>
      <c r="I87" t="s">
        <v>83</v>
      </c>
      <c r="J87" t="s">
        <v>84</v>
      </c>
    </row>
    <row r="88" spans="1:10" x14ac:dyDescent="0.2">
      <c r="A88" t="e">
        <f>IF(A81&gt;1000000," миллионов"," ")</f>
        <v>#REF!</v>
      </c>
      <c r="B88" t="s">
        <v>85</v>
      </c>
      <c r="C88" t="s">
        <v>86</v>
      </c>
      <c r="D88" t="s">
        <v>87</v>
      </c>
      <c r="E88" t="s">
        <v>88</v>
      </c>
      <c r="F88" t="s">
        <v>89</v>
      </c>
      <c r="G88" t="s">
        <v>90</v>
      </c>
      <c r="H88" t="s">
        <v>91</v>
      </c>
      <c r="I88" t="s">
        <v>92</v>
      </c>
      <c r="J88" t="s">
        <v>93</v>
      </c>
    </row>
    <row r="91" spans="1:10" x14ac:dyDescent="0.2">
      <c r="A91">
        <v>10</v>
      </c>
      <c r="B91" t="e">
        <f t="shared" ref="B91:B99" si="6">INT($A$81/A91*10)-(INT($A$81/A91))*10</f>
        <v>#REF!</v>
      </c>
      <c r="C91" t="e">
        <f>IF(B92=1,INDEX(A84:J84,B91+1),INDEX(A83:J83,B91+1))</f>
        <v>#REF!</v>
      </c>
    </row>
    <row r="92" spans="1:10" x14ac:dyDescent="0.2">
      <c r="A92">
        <f>A91*10</f>
        <v>100</v>
      </c>
      <c r="B92" t="e">
        <f t="shared" si="6"/>
        <v>#REF!</v>
      </c>
      <c r="C92" t="e">
        <f>INDEX(A85:J85,B92+1)</f>
        <v>#REF!</v>
      </c>
    </row>
    <row r="93" spans="1:10" x14ac:dyDescent="0.2">
      <c r="A93">
        <f t="shared" ref="A93:A99" si="7">A92*10</f>
        <v>1000</v>
      </c>
      <c r="B93" t="e">
        <f t="shared" si="6"/>
        <v>#REF!</v>
      </c>
      <c r="C93" t="e">
        <f>INDEX(A86:J86,B93+1)</f>
        <v>#REF!</v>
      </c>
    </row>
    <row r="94" spans="1:10" x14ac:dyDescent="0.2">
      <c r="A94">
        <f t="shared" si="7"/>
        <v>10000</v>
      </c>
      <c r="B94" t="e">
        <f t="shared" si="6"/>
        <v>#REF!</v>
      </c>
      <c r="C94" t="e">
        <f>IF(B95=1,INDEX(A84:J84,B94+1) &amp; A87,INDEX(A87:J87,B94+1))</f>
        <v>#REF!</v>
      </c>
    </row>
    <row r="95" spans="1:10" x14ac:dyDescent="0.2">
      <c r="A95">
        <f t="shared" si="7"/>
        <v>100000</v>
      </c>
      <c r="B95" t="e">
        <f t="shared" si="6"/>
        <v>#REF!</v>
      </c>
      <c r="C95" t="e">
        <f>INDEX(A85:J85,B95+1)</f>
        <v>#REF!</v>
      </c>
    </row>
    <row r="96" spans="1:10" x14ac:dyDescent="0.2">
      <c r="A96">
        <f t="shared" si="7"/>
        <v>1000000</v>
      </c>
      <c r="B96" t="e">
        <f t="shared" si="6"/>
        <v>#REF!</v>
      </c>
      <c r="C96" t="e">
        <f>INDEX(A86:J86,B96+1)</f>
        <v>#REF!</v>
      </c>
    </row>
    <row r="97" spans="1:10" x14ac:dyDescent="0.2">
      <c r="A97">
        <f t="shared" si="7"/>
        <v>10000000</v>
      </c>
      <c r="B97" t="e">
        <f t="shared" si="6"/>
        <v>#REF!</v>
      </c>
      <c r="C97" t="e">
        <f>IF(B98=1,INDEX(A84:J84,B97+1)&amp;A88,INDEX(A88:J88,B97+1))</f>
        <v>#REF!</v>
      </c>
    </row>
    <row r="98" spans="1:10" x14ac:dyDescent="0.2">
      <c r="A98">
        <f t="shared" si="7"/>
        <v>100000000</v>
      </c>
      <c r="B98" t="e">
        <f t="shared" si="6"/>
        <v>#REF!</v>
      </c>
      <c r="C98" t="e">
        <f>INDEX(A85:J85,B98+1)</f>
        <v>#REF!</v>
      </c>
    </row>
    <row r="99" spans="1:10" x14ac:dyDescent="0.2">
      <c r="A99">
        <f t="shared" si="7"/>
        <v>1000000000</v>
      </c>
      <c r="B99" t="e">
        <f t="shared" si="6"/>
        <v>#REF!</v>
      </c>
      <c r="C99" t="e">
        <f>INDEX(A86:J86,B99+1)</f>
        <v>#REF!</v>
      </c>
    </row>
    <row r="103" spans="1:10" x14ac:dyDescent="0.2">
      <c r="A103" t="e">
        <f>TRIM(C99&amp;" "&amp;C98&amp;" "&amp;C97&amp;" "&amp;C96&amp;" "&amp;C95&amp;" "&amp;C94&amp;" "&amp;C93&amp;" "&amp;C92&amp;" "&amp;C91&amp;" "&amp;C100&amp;" "&amp;C101&amp;"")</f>
        <v>#REF!</v>
      </c>
    </row>
    <row r="107" spans="1:10" x14ac:dyDescent="0.2">
      <c r="A107" s="86" t="s">
        <v>100</v>
      </c>
    </row>
    <row r="110" spans="1:10" ht="15" x14ac:dyDescent="0.25">
      <c r="A110" t="e">
        <f>'Акт факт. кол. на 1 число'!#REF!</f>
        <v>#REF!</v>
      </c>
      <c r="B110" s="82" t="s">
        <v>95</v>
      </c>
    </row>
    <row r="111" spans="1:10" x14ac:dyDescent="0.2">
      <c r="A111" t="e">
        <f>IF(INT(A110)=0,"Ноль " &amp; A132,REPLACE(A132,1,1,UPPER(LEFT(A132,1))))</f>
        <v>#REF!</v>
      </c>
    </row>
    <row r="112" spans="1:10" x14ac:dyDescent="0.2">
      <c r="A112" t="s">
        <v>2</v>
      </c>
      <c r="B112" t="s">
        <v>40</v>
      </c>
      <c r="C112" t="s">
        <v>41</v>
      </c>
      <c r="D112" t="s">
        <v>42</v>
      </c>
      <c r="E112" t="s">
        <v>43</v>
      </c>
      <c r="F112" t="s">
        <v>44</v>
      </c>
      <c r="G112" t="s">
        <v>45</v>
      </c>
      <c r="H112" t="s">
        <v>46</v>
      </c>
      <c r="I112" t="s">
        <v>47</v>
      </c>
      <c r="J112" t="s">
        <v>48</v>
      </c>
    </row>
    <row r="113" spans="1:10" x14ac:dyDescent="0.2">
      <c r="A113" t="s">
        <v>49</v>
      </c>
      <c r="B113" t="s">
        <v>50</v>
      </c>
      <c r="C113" t="s">
        <v>51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</row>
    <row r="114" spans="1:10" x14ac:dyDescent="0.2">
      <c r="A114" t="s">
        <v>2</v>
      </c>
      <c r="B114" t="s">
        <v>2</v>
      </c>
      <c r="C114" t="s">
        <v>59</v>
      </c>
      <c r="D114" t="s">
        <v>60</v>
      </c>
      <c r="E114" t="s">
        <v>61</v>
      </c>
      <c r="F114" t="s">
        <v>62</v>
      </c>
      <c r="G114" t="s">
        <v>63</v>
      </c>
      <c r="H114" t="s">
        <v>64</v>
      </c>
      <c r="I114" t="s">
        <v>65</v>
      </c>
      <c r="J114" t="s">
        <v>66</v>
      </c>
    </row>
    <row r="115" spans="1:10" x14ac:dyDescent="0.2">
      <c r="A115" t="s">
        <v>2</v>
      </c>
      <c r="B115" t="s">
        <v>67</v>
      </c>
      <c r="C115" t="s">
        <v>68</v>
      </c>
      <c r="D115" t="s">
        <v>69</v>
      </c>
      <c r="E115" t="s">
        <v>70</v>
      </c>
      <c r="F115" t="s">
        <v>71</v>
      </c>
      <c r="G115" t="s">
        <v>72</v>
      </c>
      <c r="H115" t="s">
        <v>73</v>
      </c>
      <c r="I115" t="s">
        <v>74</v>
      </c>
      <c r="J115" t="s">
        <v>75</v>
      </c>
    </row>
    <row r="116" spans="1:10" x14ac:dyDescent="0.2">
      <c r="A116" t="e">
        <f>IF(AND((A110&gt;1000), OR((B123&lt;&gt;0), (B124&lt;&gt;0), (B125&lt;&gt;0)))," тысяч"," ")</f>
        <v>#REF!</v>
      </c>
      <c r="B116" t="s">
        <v>76</v>
      </c>
      <c r="C116" t="s">
        <v>77</v>
      </c>
      <c r="D116" t="s">
        <v>78</v>
      </c>
      <c r="E116" t="s">
        <v>79</v>
      </c>
      <c r="F116" t="s">
        <v>80</v>
      </c>
      <c r="G116" t="s">
        <v>81</v>
      </c>
      <c r="H116" t="s">
        <v>82</v>
      </c>
      <c r="I116" t="s">
        <v>83</v>
      </c>
      <c r="J116" t="s">
        <v>84</v>
      </c>
    </row>
    <row r="117" spans="1:10" x14ac:dyDescent="0.2">
      <c r="A117" t="e">
        <f>IF(A110&gt;1000000," миллионов"," ")</f>
        <v>#REF!</v>
      </c>
      <c r="B117" t="s">
        <v>85</v>
      </c>
      <c r="C117" t="s">
        <v>86</v>
      </c>
      <c r="D117" t="s">
        <v>87</v>
      </c>
      <c r="E117" t="s">
        <v>88</v>
      </c>
      <c r="F117" t="s">
        <v>89</v>
      </c>
      <c r="G117" t="s">
        <v>90</v>
      </c>
      <c r="H117" t="s">
        <v>91</v>
      </c>
      <c r="I117" t="s">
        <v>92</v>
      </c>
      <c r="J117" t="s">
        <v>93</v>
      </c>
    </row>
    <row r="120" spans="1:10" x14ac:dyDescent="0.2">
      <c r="A120">
        <v>10</v>
      </c>
      <c r="B120" t="e">
        <f t="shared" ref="B120:B128" si="8">INT($A$110/A120*10)-(INT($A$110/A120))*10</f>
        <v>#REF!</v>
      </c>
      <c r="C120" t="e">
        <f>IF(B121=1,INDEX(A113:J113,B120+1),INDEX(A112:J112,B120+1))</f>
        <v>#REF!</v>
      </c>
    </row>
    <row r="121" spans="1:10" x14ac:dyDescent="0.2">
      <c r="A121">
        <f>A120*10</f>
        <v>100</v>
      </c>
      <c r="B121" t="e">
        <f t="shared" si="8"/>
        <v>#REF!</v>
      </c>
      <c r="C121" t="e">
        <f>INDEX(A114:J114,B121+1)</f>
        <v>#REF!</v>
      </c>
    </row>
    <row r="122" spans="1:10" x14ac:dyDescent="0.2">
      <c r="A122">
        <f t="shared" ref="A122:A128" si="9">A121*10</f>
        <v>1000</v>
      </c>
      <c r="B122" t="e">
        <f t="shared" si="8"/>
        <v>#REF!</v>
      </c>
      <c r="C122" t="e">
        <f>INDEX(A115:J115,B122+1)</f>
        <v>#REF!</v>
      </c>
    </row>
    <row r="123" spans="1:10" x14ac:dyDescent="0.2">
      <c r="A123">
        <f t="shared" si="9"/>
        <v>10000</v>
      </c>
      <c r="B123" t="e">
        <f t="shared" si="8"/>
        <v>#REF!</v>
      </c>
      <c r="C123" t="e">
        <f>IF(B124=1,INDEX(A113:J113,B123+1) &amp; A116,INDEX(A116:J116,B123+1))</f>
        <v>#REF!</v>
      </c>
    </row>
    <row r="124" spans="1:10" x14ac:dyDescent="0.2">
      <c r="A124">
        <f t="shared" si="9"/>
        <v>100000</v>
      </c>
      <c r="B124" t="e">
        <f t="shared" si="8"/>
        <v>#REF!</v>
      </c>
      <c r="C124" t="e">
        <f>INDEX(A114:J114,B124+1)</f>
        <v>#REF!</v>
      </c>
    </row>
    <row r="125" spans="1:10" x14ac:dyDescent="0.2">
      <c r="A125">
        <f t="shared" si="9"/>
        <v>1000000</v>
      </c>
      <c r="B125" t="e">
        <f t="shared" si="8"/>
        <v>#REF!</v>
      </c>
      <c r="C125" t="e">
        <f>INDEX(A115:J115,B125+1)</f>
        <v>#REF!</v>
      </c>
    </row>
    <row r="126" spans="1:10" x14ac:dyDescent="0.2">
      <c r="A126">
        <f t="shared" si="9"/>
        <v>10000000</v>
      </c>
      <c r="B126" t="e">
        <f t="shared" si="8"/>
        <v>#REF!</v>
      </c>
      <c r="C126" t="e">
        <f>IF(B127=1,INDEX(A113:J113,B126+1)&amp;A117,INDEX(A117:J117,B126+1))</f>
        <v>#REF!</v>
      </c>
    </row>
    <row r="127" spans="1:10" x14ac:dyDescent="0.2">
      <c r="A127">
        <f t="shared" si="9"/>
        <v>100000000</v>
      </c>
      <c r="B127" t="e">
        <f t="shared" si="8"/>
        <v>#REF!</v>
      </c>
      <c r="C127" t="e">
        <f>INDEX(A114:J114,B127+1)</f>
        <v>#REF!</v>
      </c>
    </row>
    <row r="128" spans="1:10" x14ac:dyDescent="0.2">
      <c r="A128">
        <f t="shared" si="9"/>
        <v>1000000000</v>
      </c>
      <c r="B128" t="e">
        <f t="shared" si="8"/>
        <v>#REF!</v>
      </c>
      <c r="C128" t="e">
        <f>INDEX(A115:J115,B128+1)</f>
        <v>#REF!</v>
      </c>
    </row>
    <row r="132" spans="1:10" x14ac:dyDescent="0.2">
      <c r="A132" t="e">
        <f>TRIM(C128&amp;" "&amp;C127&amp;" "&amp;C126&amp;" "&amp;C125&amp;" "&amp;C124&amp;" "&amp;C123&amp;" "&amp;C122&amp;" "&amp;C121&amp;" "&amp;C120&amp;" "&amp;C129&amp;" "&amp;C130&amp;"")</f>
        <v>#REF!</v>
      </c>
    </row>
    <row r="134" spans="1:10" ht="15" x14ac:dyDescent="0.25">
      <c r="A134">
        <f>'Акт факт. кол. на 1 число'!E16</f>
        <v>150</v>
      </c>
      <c r="B134" s="82" t="s">
        <v>96</v>
      </c>
    </row>
    <row r="135" spans="1:10" x14ac:dyDescent="0.2">
      <c r="A135" t="str">
        <f>IF(INT(A134)=0,"Ноль " &amp; A156,REPLACE(A156,1,1,UPPER(LEFT(A156,1))))</f>
        <v>Сто пятьдесят</v>
      </c>
    </row>
    <row r="136" spans="1:10" x14ac:dyDescent="0.2">
      <c r="A136" t="s">
        <v>2</v>
      </c>
      <c r="B136" t="s">
        <v>40</v>
      </c>
      <c r="C136" t="s">
        <v>41</v>
      </c>
      <c r="D136" t="s">
        <v>42</v>
      </c>
      <c r="E136" t="s">
        <v>43</v>
      </c>
      <c r="F136" t="s">
        <v>44</v>
      </c>
      <c r="G136" t="s">
        <v>45</v>
      </c>
      <c r="H136" t="s">
        <v>46</v>
      </c>
      <c r="I136" t="s">
        <v>47</v>
      </c>
      <c r="J136" t="s">
        <v>48</v>
      </c>
    </row>
    <row r="137" spans="1:10" x14ac:dyDescent="0.2">
      <c r="A137" t="s">
        <v>49</v>
      </c>
      <c r="B137" t="s">
        <v>50</v>
      </c>
      <c r="C137" t="s">
        <v>51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</row>
    <row r="138" spans="1:10" x14ac:dyDescent="0.2">
      <c r="A138" t="s">
        <v>2</v>
      </c>
      <c r="B138" t="s">
        <v>2</v>
      </c>
      <c r="C138" t="s">
        <v>59</v>
      </c>
      <c r="D138" t="s">
        <v>60</v>
      </c>
      <c r="E138" t="s">
        <v>61</v>
      </c>
      <c r="F138" t="s">
        <v>62</v>
      </c>
      <c r="G138" t="s">
        <v>63</v>
      </c>
      <c r="H138" t="s">
        <v>64</v>
      </c>
      <c r="I138" t="s">
        <v>65</v>
      </c>
      <c r="J138" t="s">
        <v>66</v>
      </c>
    </row>
    <row r="139" spans="1:10" x14ac:dyDescent="0.2">
      <c r="A139" t="s">
        <v>2</v>
      </c>
      <c r="B139" t="s">
        <v>67</v>
      </c>
      <c r="C139" t="s">
        <v>68</v>
      </c>
      <c r="D139" t="s">
        <v>69</v>
      </c>
      <c r="E139" t="s">
        <v>70</v>
      </c>
      <c r="F139" t="s">
        <v>71</v>
      </c>
      <c r="G139" t="s">
        <v>72</v>
      </c>
      <c r="H139" t="s">
        <v>73</v>
      </c>
      <c r="I139" t="s">
        <v>74</v>
      </c>
      <c r="J139" t="s">
        <v>75</v>
      </c>
    </row>
    <row r="140" spans="1:10" x14ac:dyDescent="0.2">
      <c r="A140" t="str">
        <f>IF(AND((A134&gt;1000), OR((B147&lt;&gt;0), (B148&lt;&gt;0), (B149&lt;&gt;0)))," тысяч"," ")</f>
        <v xml:space="preserve"> </v>
      </c>
      <c r="B140" t="s">
        <v>76</v>
      </c>
      <c r="C140" t="s">
        <v>77</v>
      </c>
      <c r="D140" t="s">
        <v>78</v>
      </c>
      <c r="E140" t="s">
        <v>79</v>
      </c>
      <c r="F140" t="s">
        <v>80</v>
      </c>
      <c r="G140" t="s">
        <v>81</v>
      </c>
      <c r="H140" t="s">
        <v>82</v>
      </c>
      <c r="I140" t="s">
        <v>83</v>
      </c>
      <c r="J140" t="s">
        <v>84</v>
      </c>
    </row>
    <row r="141" spans="1:10" x14ac:dyDescent="0.2">
      <c r="A141" t="str">
        <f>IF(A134&gt;1000000," миллионов"," ")</f>
        <v xml:space="preserve"> </v>
      </c>
      <c r="B141" t="s">
        <v>85</v>
      </c>
      <c r="C141" t="s">
        <v>86</v>
      </c>
      <c r="D141" t="s">
        <v>87</v>
      </c>
      <c r="E141" t="s">
        <v>88</v>
      </c>
      <c r="F141" t="s">
        <v>89</v>
      </c>
      <c r="G141" t="s">
        <v>90</v>
      </c>
      <c r="H141" t="s">
        <v>91</v>
      </c>
      <c r="I141" t="s">
        <v>92</v>
      </c>
      <c r="J141" t="s">
        <v>93</v>
      </c>
    </row>
    <row r="144" spans="1:10" x14ac:dyDescent="0.2">
      <c r="A144">
        <v>10</v>
      </c>
      <c r="B144">
        <f t="shared" ref="B144:B152" si="10">INT($A$134/A144*10)-(INT($A$134/A144))*10</f>
        <v>0</v>
      </c>
      <c r="C144" t="str">
        <f>IF(B145=1,INDEX(A137:J137,B144+1),INDEX(A136:J136,B144+1))</f>
        <v xml:space="preserve"> </v>
      </c>
    </row>
    <row r="145" spans="1:3" x14ac:dyDescent="0.2">
      <c r="A145">
        <f>A144*10</f>
        <v>100</v>
      </c>
      <c r="B145">
        <f t="shared" si="10"/>
        <v>5</v>
      </c>
      <c r="C145" t="str">
        <f>INDEX(A138:J138,B145+1)</f>
        <v>пятьдесят</v>
      </c>
    </row>
    <row r="146" spans="1:3" x14ac:dyDescent="0.2">
      <c r="A146">
        <f t="shared" ref="A146:A152" si="11">A145*10</f>
        <v>1000</v>
      </c>
      <c r="B146">
        <f t="shared" si="10"/>
        <v>1</v>
      </c>
      <c r="C146" t="str">
        <f>INDEX(A139:J139,B146+1)</f>
        <v>сто</v>
      </c>
    </row>
    <row r="147" spans="1:3" x14ac:dyDescent="0.2">
      <c r="A147">
        <f t="shared" si="11"/>
        <v>10000</v>
      </c>
      <c r="B147">
        <f t="shared" si="10"/>
        <v>0</v>
      </c>
      <c r="C147" t="str">
        <f>IF(B148=1,INDEX(A137:J137,B147+1) &amp; A140,INDEX(A140:J140,B147+1))</f>
        <v xml:space="preserve"> </v>
      </c>
    </row>
    <row r="148" spans="1:3" x14ac:dyDescent="0.2">
      <c r="A148">
        <f t="shared" si="11"/>
        <v>100000</v>
      </c>
      <c r="B148">
        <f t="shared" si="10"/>
        <v>0</v>
      </c>
      <c r="C148" t="str">
        <f>INDEX(A138:J138,B148+1)</f>
        <v xml:space="preserve"> </v>
      </c>
    </row>
    <row r="149" spans="1:3" x14ac:dyDescent="0.2">
      <c r="A149">
        <f t="shared" si="11"/>
        <v>1000000</v>
      </c>
      <c r="B149">
        <f t="shared" si="10"/>
        <v>0</v>
      </c>
      <c r="C149" t="str">
        <f>INDEX(A139:J139,B149+1)</f>
        <v xml:space="preserve"> </v>
      </c>
    </row>
    <row r="150" spans="1:3" x14ac:dyDescent="0.2">
      <c r="A150">
        <f t="shared" si="11"/>
        <v>10000000</v>
      </c>
      <c r="B150">
        <f t="shared" si="10"/>
        <v>0</v>
      </c>
      <c r="C150" t="str">
        <f>IF(B151=1,INDEX(A137:J137,B150+1)&amp;A141,INDEX(A141:J141,B150+1))</f>
        <v xml:space="preserve"> </v>
      </c>
    </row>
    <row r="151" spans="1:3" x14ac:dyDescent="0.2">
      <c r="A151">
        <f t="shared" si="11"/>
        <v>100000000</v>
      </c>
      <c r="B151">
        <f t="shared" si="10"/>
        <v>0</v>
      </c>
      <c r="C151" t="str">
        <f>INDEX(A138:J138,B151+1)</f>
        <v xml:space="preserve"> </v>
      </c>
    </row>
    <row r="152" spans="1:3" x14ac:dyDescent="0.2">
      <c r="A152">
        <f t="shared" si="11"/>
        <v>1000000000</v>
      </c>
      <c r="B152">
        <f t="shared" si="10"/>
        <v>0</v>
      </c>
      <c r="C152" t="str">
        <f>INDEX(A139:J139,B152+1)</f>
        <v xml:space="preserve"> </v>
      </c>
    </row>
    <row r="156" spans="1:3" x14ac:dyDescent="0.2">
      <c r="A156" t="str">
        <f>TRIM(C152&amp;" "&amp;C151&amp;" "&amp;C150&amp;" "&amp;C149&amp;" "&amp;C148&amp;" "&amp;C147&amp;" "&amp;C146&amp;" "&amp;C145&amp;" "&amp;C144&amp;" "&amp;C153&amp;" "&amp;C154&amp;"")</f>
        <v>сто пятьдесят</v>
      </c>
    </row>
    <row r="159" spans="1:3" ht="15" x14ac:dyDescent="0.25">
      <c r="A159">
        <f>'[1]Акт кафе'!A58</f>
        <v>38</v>
      </c>
      <c r="B159" s="82" t="s">
        <v>97</v>
      </c>
    </row>
    <row r="160" spans="1:3" x14ac:dyDescent="0.2">
      <c r="A160" t="str">
        <f>IF(INT(A159)=0,"Ноль " &amp; A181,REPLACE(A181,1,1,UPPER(LEFT(A181,1))))</f>
        <v>Тридцать восемь</v>
      </c>
    </row>
    <row r="161" spans="1:10" x14ac:dyDescent="0.2">
      <c r="A161" t="s">
        <v>2</v>
      </c>
      <c r="B161" t="s">
        <v>40</v>
      </c>
      <c r="C161" t="s">
        <v>41</v>
      </c>
      <c r="D161" t="s">
        <v>42</v>
      </c>
      <c r="E161" t="s">
        <v>43</v>
      </c>
      <c r="F161" t="s">
        <v>44</v>
      </c>
      <c r="G161" t="s">
        <v>45</v>
      </c>
      <c r="H161" t="s">
        <v>46</v>
      </c>
      <c r="I161" t="s">
        <v>47</v>
      </c>
      <c r="J161" t="s">
        <v>48</v>
      </c>
    </row>
    <row r="162" spans="1:10" x14ac:dyDescent="0.2">
      <c r="A162" t="s">
        <v>49</v>
      </c>
      <c r="B162" t="s">
        <v>50</v>
      </c>
      <c r="C162" t="s">
        <v>51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</row>
    <row r="163" spans="1:10" x14ac:dyDescent="0.2">
      <c r="A163" t="s">
        <v>2</v>
      </c>
      <c r="B163" t="s">
        <v>2</v>
      </c>
      <c r="C163" t="s">
        <v>59</v>
      </c>
      <c r="D163" t="s">
        <v>60</v>
      </c>
      <c r="E163" t="s">
        <v>61</v>
      </c>
      <c r="F163" t="s">
        <v>62</v>
      </c>
      <c r="G163" t="s">
        <v>63</v>
      </c>
      <c r="H163" t="s">
        <v>64</v>
      </c>
      <c r="I163" t="s">
        <v>65</v>
      </c>
      <c r="J163" t="s">
        <v>66</v>
      </c>
    </row>
    <row r="164" spans="1:10" x14ac:dyDescent="0.2">
      <c r="A164" t="s">
        <v>2</v>
      </c>
      <c r="B164" t="s">
        <v>67</v>
      </c>
      <c r="C164" t="s">
        <v>68</v>
      </c>
      <c r="D164" t="s">
        <v>69</v>
      </c>
      <c r="E164" t="s">
        <v>70</v>
      </c>
      <c r="F164" t="s">
        <v>71</v>
      </c>
      <c r="G164" t="s">
        <v>72</v>
      </c>
      <c r="H164" t="s">
        <v>73</v>
      </c>
      <c r="I164" t="s">
        <v>74</v>
      </c>
      <c r="J164" t="s">
        <v>75</v>
      </c>
    </row>
    <row r="165" spans="1:10" x14ac:dyDescent="0.2">
      <c r="A165" t="str">
        <f>IF(AND((A159&gt;1000), OR((B172&lt;&gt;0), (B173&lt;&gt;0), (B174&lt;&gt;0)))," тысяч"," ")</f>
        <v xml:space="preserve"> </v>
      </c>
      <c r="B165" t="s">
        <v>76</v>
      </c>
      <c r="C165" t="s">
        <v>77</v>
      </c>
      <c r="D165" t="s">
        <v>78</v>
      </c>
      <c r="E165" t="s">
        <v>79</v>
      </c>
      <c r="F165" t="s">
        <v>80</v>
      </c>
      <c r="G165" t="s">
        <v>81</v>
      </c>
      <c r="H165" t="s">
        <v>82</v>
      </c>
      <c r="I165" t="s">
        <v>83</v>
      </c>
      <c r="J165" t="s">
        <v>84</v>
      </c>
    </row>
    <row r="166" spans="1:10" x14ac:dyDescent="0.2">
      <c r="A166" t="str">
        <f>IF(A159&gt;1000000," миллионов"," ")</f>
        <v xml:space="preserve"> </v>
      </c>
      <c r="B166" t="s">
        <v>85</v>
      </c>
      <c r="C166" t="s">
        <v>86</v>
      </c>
      <c r="D166" t="s">
        <v>87</v>
      </c>
      <c r="E166" t="s">
        <v>88</v>
      </c>
      <c r="F166" t="s">
        <v>89</v>
      </c>
      <c r="G166" t="s">
        <v>90</v>
      </c>
      <c r="H166" t="s">
        <v>91</v>
      </c>
      <c r="I166" t="s">
        <v>92</v>
      </c>
      <c r="J166" t="s">
        <v>93</v>
      </c>
    </row>
    <row r="169" spans="1:10" x14ac:dyDescent="0.2">
      <c r="A169">
        <v>10</v>
      </c>
      <c r="B169">
        <f t="shared" ref="B169:B177" si="12">INT($A$159/A169*10)-(INT($A$159/A169))*10</f>
        <v>8</v>
      </c>
      <c r="C169" t="str">
        <f>IF(B170=1,INDEX(A162:J162,B169+1),INDEX(A161:J161,B169+1))</f>
        <v>восемь</v>
      </c>
    </row>
    <row r="170" spans="1:10" x14ac:dyDescent="0.2">
      <c r="A170">
        <f>A169*10</f>
        <v>100</v>
      </c>
      <c r="B170">
        <f t="shared" si="12"/>
        <v>3</v>
      </c>
      <c r="C170" t="str">
        <f>INDEX(A163:J163,B170+1)</f>
        <v>тридцать</v>
      </c>
    </row>
    <row r="171" spans="1:10" x14ac:dyDescent="0.2">
      <c r="A171">
        <f t="shared" ref="A171:A177" si="13">A170*10</f>
        <v>1000</v>
      </c>
      <c r="B171">
        <f t="shared" si="12"/>
        <v>0</v>
      </c>
      <c r="C171" t="str">
        <f>INDEX(A164:J164,B171+1)</f>
        <v xml:space="preserve"> </v>
      </c>
    </row>
    <row r="172" spans="1:10" x14ac:dyDescent="0.2">
      <c r="A172">
        <f t="shared" si="13"/>
        <v>10000</v>
      </c>
      <c r="B172">
        <f t="shared" si="12"/>
        <v>0</v>
      </c>
      <c r="C172" t="str">
        <f>IF(B173=1,INDEX(A162:J162,B172+1) &amp; A165,INDEX(A165:J165,B172+1))</f>
        <v xml:space="preserve"> </v>
      </c>
    </row>
    <row r="173" spans="1:10" x14ac:dyDescent="0.2">
      <c r="A173">
        <f t="shared" si="13"/>
        <v>100000</v>
      </c>
      <c r="B173">
        <f t="shared" si="12"/>
        <v>0</v>
      </c>
      <c r="C173" t="str">
        <f>INDEX(A163:J163,B173+1)</f>
        <v xml:space="preserve"> </v>
      </c>
    </row>
    <row r="174" spans="1:10" x14ac:dyDescent="0.2">
      <c r="A174">
        <f t="shared" si="13"/>
        <v>1000000</v>
      </c>
      <c r="B174">
        <f t="shared" si="12"/>
        <v>0</v>
      </c>
      <c r="C174" t="str">
        <f>INDEX(A164:J164,B174+1)</f>
        <v xml:space="preserve"> </v>
      </c>
    </row>
    <row r="175" spans="1:10" x14ac:dyDescent="0.2">
      <c r="A175">
        <f t="shared" si="13"/>
        <v>10000000</v>
      </c>
      <c r="B175">
        <f t="shared" si="12"/>
        <v>0</v>
      </c>
      <c r="C175" t="str">
        <f>IF(B176=1,INDEX(A162:J162,B175+1)&amp;A166,INDEX(A166:J166,B175+1))</f>
        <v xml:space="preserve"> </v>
      </c>
    </row>
    <row r="176" spans="1:10" x14ac:dyDescent="0.2">
      <c r="A176">
        <f t="shared" si="13"/>
        <v>100000000</v>
      </c>
      <c r="B176">
        <f t="shared" si="12"/>
        <v>0</v>
      </c>
      <c r="C176" t="str">
        <f>INDEX(A163:J163,B176+1)</f>
        <v xml:space="preserve"> </v>
      </c>
    </row>
    <row r="177" spans="1:10" x14ac:dyDescent="0.2">
      <c r="A177">
        <f t="shared" si="13"/>
        <v>1000000000</v>
      </c>
      <c r="B177">
        <f t="shared" si="12"/>
        <v>0</v>
      </c>
      <c r="C177" t="str">
        <f>INDEX(A164:J164,B177+1)</f>
        <v xml:space="preserve"> </v>
      </c>
    </row>
    <row r="181" spans="1:10" x14ac:dyDescent="0.2">
      <c r="A181" t="str">
        <f>TRIM(C177&amp;" "&amp;C176&amp;" "&amp;C175&amp;" "&amp;C174&amp;" "&amp;C173&amp;" "&amp;C172&amp;" "&amp;C171&amp;" "&amp;C170&amp;" "&amp;C169&amp;" "&amp;C178&amp;" "&amp;C179&amp;"")</f>
        <v>тридцать восемь</v>
      </c>
    </row>
    <row r="184" spans="1:10" ht="15" x14ac:dyDescent="0.25">
      <c r="A184" s="85">
        <f>'[1]Акт кафе'!E59</f>
        <v>2955</v>
      </c>
      <c r="B184" s="82" t="s">
        <v>98</v>
      </c>
    </row>
    <row r="185" spans="1:10" x14ac:dyDescent="0.2">
      <c r="A185" t="str">
        <f>IF(INT(A184)=0,"Ноль " &amp; A206,REPLACE(A206,1,1,UPPER(LEFT(A206,1))))</f>
        <v>Две тысячи девятьсот пятьдесят пять</v>
      </c>
    </row>
    <row r="186" spans="1:10" x14ac:dyDescent="0.2">
      <c r="A186" t="s">
        <v>2</v>
      </c>
      <c r="B186" t="s">
        <v>40</v>
      </c>
      <c r="C186" t="s">
        <v>41</v>
      </c>
      <c r="D186" t="s">
        <v>42</v>
      </c>
      <c r="E186" t="s">
        <v>43</v>
      </c>
      <c r="F186" t="s">
        <v>44</v>
      </c>
      <c r="G186" t="s">
        <v>45</v>
      </c>
      <c r="H186" t="s">
        <v>46</v>
      </c>
      <c r="I186" t="s">
        <v>47</v>
      </c>
      <c r="J186" t="s">
        <v>48</v>
      </c>
    </row>
    <row r="187" spans="1:10" x14ac:dyDescent="0.2">
      <c r="A187" t="s">
        <v>49</v>
      </c>
      <c r="B187" t="s">
        <v>50</v>
      </c>
      <c r="C187" t="s">
        <v>51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</row>
    <row r="188" spans="1:10" x14ac:dyDescent="0.2">
      <c r="A188" t="s">
        <v>2</v>
      </c>
      <c r="B188" t="s">
        <v>2</v>
      </c>
      <c r="C188" t="s">
        <v>59</v>
      </c>
      <c r="D188" t="s">
        <v>60</v>
      </c>
      <c r="E188" t="s">
        <v>61</v>
      </c>
      <c r="F188" t="s">
        <v>62</v>
      </c>
      <c r="G188" t="s">
        <v>63</v>
      </c>
      <c r="H188" t="s">
        <v>64</v>
      </c>
      <c r="I188" t="s">
        <v>65</v>
      </c>
      <c r="J188" t="s">
        <v>66</v>
      </c>
    </row>
    <row r="189" spans="1:10" x14ac:dyDescent="0.2">
      <c r="A189" t="s">
        <v>2</v>
      </c>
      <c r="B189" t="s">
        <v>67</v>
      </c>
      <c r="C189" t="s">
        <v>68</v>
      </c>
      <c r="D189" t="s">
        <v>69</v>
      </c>
      <c r="E189" t="s">
        <v>70</v>
      </c>
      <c r="F189" t="s">
        <v>71</v>
      </c>
      <c r="G189" t="s">
        <v>72</v>
      </c>
      <c r="H189" t="s">
        <v>73</v>
      </c>
      <c r="I189" t="s">
        <v>74</v>
      </c>
      <c r="J189" t="s">
        <v>75</v>
      </c>
    </row>
    <row r="190" spans="1:10" x14ac:dyDescent="0.2">
      <c r="A190" t="str">
        <f>IF(AND((A184&gt;1000), OR((B197&lt;&gt;0), (B198&lt;&gt;0), (B199&lt;&gt;0)))," тысяч"," ")</f>
        <v xml:space="preserve"> тысяч</v>
      </c>
      <c r="B190" t="s">
        <v>76</v>
      </c>
      <c r="C190" t="s">
        <v>77</v>
      </c>
      <c r="D190" t="s">
        <v>78</v>
      </c>
      <c r="E190" t="s">
        <v>79</v>
      </c>
      <c r="F190" t="s">
        <v>80</v>
      </c>
      <c r="G190" t="s">
        <v>81</v>
      </c>
      <c r="H190" t="s">
        <v>82</v>
      </c>
      <c r="I190" t="s">
        <v>83</v>
      </c>
      <c r="J190" t="s">
        <v>84</v>
      </c>
    </row>
    <row r="191" spans="1:10" x14ac:dyDescent="0.2">
      <c r="A191" t="str">
        <f>IF(A184&gt;1000000," миллионов"," ")</f>
        <v xml:space="preserve"> </v>
      </c>
      <c r="B191" t="s">
        <v>85</v>
      </c>
      <c r="C191" t="s">
        <v>86</v>
      </c>
      <c r="D191" t="s">
        <v>87</v>
      </c>
      <c r="E191" t="s">
        <v>88</v>
      </c>
      <c r="F191" t="s">
        <v>89</v>
      </c>
      <c r="G191" t="s">
        <v>90</v>
      </c>
      <c r="H191" t="s">
        <v>91</v>
      </c>
      <c r="I191" t="s">
        <v>92</v>
      </c>
      <c r="J191" t="s">
        <v>93</v>
      </c>
    </row>
    <row r="194" spans="1:3" x14ac:dyDescent="0.2">
      <c r="A194">
        <v>10</v>
      </c>
      <c r="B194">
        <f t="shared" ref="B194:B202" si="14">INT($A$184/A194*10)-(INT($A$184/A194))*10</f>
        <v>5</v>
      </c>
      <c r="C194" t="str">
        <f>IF(B195=1,INDEX(A187:J187,B194+1),INDEX(A186:J186,B194+1))</f>
        <v>пять</v>
      </c>
    </row>
    <row r="195" spans="1:3" x14ac:dyDescent="0.2">
      <c r="A195">
        <f>A194*10</f>
        <v>100</v>
      </c>
      <c r="B195">
        <f t="shared" si="14"/>
        <v>5</v>
      </c>
      <c r="C195" t="str">
        <f>INDEX(A188:J188,B195+1)</f>
        <v>пятьдесят</v>
      </c>
    </row>
    <row r="196" spans="1:3" x14ac:dyDescent="0.2">
      <c r="A196">
        <f t="shared" ref="A196:A202" si="15">A195*10</f>
        <v>1000</v>
      </c>
      <c r="B196">
        <f t="shared" si="14"/>
        <v>9</v>
      </c>
      <c r="C196" t="str">
        <f>INDEX(A189:J189,B196+1)</f>
        <v>девятьсот</v>
      </c>
    </row>
    <row r="197" spans="1:3" x14ac:dyDescent="0.2">
      <c r="A197">
        <f t="shared" si="15"/>
        <v>10000</v>
      </c>
      <c r="B197">
        <f t="shared" si="14"/>
        <v>2</v>
      </c>
      <c r="C197" t="str">
        <f>IF(B198=1,INDEX(A187:J187,B197+1) &amp; A190,INDEX(A190:J190,B197+1))</f>
        <v>две тысячи</v>
      </c>
    </row>
    <row r="198" spans="1:3" x14ac:dyDescent="0.2">
      <c r="A198">
        <f t="shared" si="15"/>
        <v>100000</v>
      </c>
      <c r="B198">
        <f t="shared" si="14"/>
        <v>0</v>
      </c>
      <c r="C198" t="str">
        <f>INDEX(A188:J188,B198+1)</f>
        <v xml:space="preserve"> </v>
      </c>
    </row>
    <row r="199" spans="1:3" x14ac:dyDescent="0.2">
      <c r="A199">
        <f t="shared" si="15"/>
        <v>1000000</v>
      </c>
      <c r="B199">
        <f t="shared" si="14"/>
        <v>0</v>
      </c>
      <c r="C199" t="str">
        <f>INDEX(A189:J189,B199+1)</f>
        <v xml:space="preserve"> </v>
      </c>
    </row>
    <row r="200" spans="1:3" x14ac:dyDescent="0.2">
      <c r="A200">
        <f t="shared" si="15"/>
        <v>10000000</v>
      </c>
      <c r="B200">
        <f t="shared" si="14"/>
        <v>0</v>
      </c>
      <c r="C200" t="str">
        <f>IF(B201=1,INDEX(A187:J187,B200+1)&amp;A191,INDEX(A191:J191,B200+1))</f>
        <v xml:space="preserve"> </v>
      </c>
    </row>
    <row r="201" spans="1:3" x14ac:dyDescent="0.2">
      <c r="A201">
        <f t="shared" si="15"/>
        <v>100000000</v>
      </c>
      <c r="B201">
        <f t="shared" si="14"/>
        <v>0</v>
      </c>
      <c r="C201" t="str">
        <f>INDEX(A188:J188,B201+1)</f>
        <v xml:space="preserve"> </v>
      </c>
    </row>
    <row r="202" spans="1:3" x14ac:dyDescent="0.2">
      <c r="A202">
        <f t="shared" si="15"/>
        <v>1000000000</v>
      </c>
      <c r="B202">
        <f t="shared" si="14"/>
        <v>0</v>
      </c>
      <c r="C202" t="str">
        <f>INDEX(A189:J189,B202+1)</f>
        <v xml:space="preserve"> </v>
      </c>
    </row>
    <row r="206" spans="1:3" x14ac:dyDescent="0.2">
      <c r="A206" t="str">
        <f>TRIM(C202&amp;" "&amp;C201&amp;" "&amp;C200&amp;" "&amp;C199&amp;" "&amp;C198&amp;" "&amp;C197&amp;" "&amp;C196&amp;" "&amp;C195&amp;" "&amp;C194&amp;" "&amp;C203&amp;" "&amp;C204&amp;"")</f>
        <v>две тысячи девятьсот пятьдесят пять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CFF3BFAE9FDC447A811CCD6FA4777E9" ma:contentTypeVersion="1" ma:contentTypeDescription="Создание документа." ma:contentTypeScope="" ma:versionID="8883453c5a95bfb441a59e29831ec3d8">
  <xsd:schema xmlns:xsd="http://www.w3.org/2001/XMLSchema" xmlns:p="http://schemas.microsoft.com/office/2006/metadata/properties" xmlns:ns2="99b446c7-139f-4e78-a43b-8c21d40c4721" targetNamespace="http://schemas.microsoft.com/office/2006/metadata/properties" ma:root="true" ma:fieldsID="2b10defaa2e91150584902150e1e17a0" ns2:_="">
    <xsd:import namespace="99b446c7-139f-4e78-a43b-8c21d40c4721"/>
    <xsd:element name="properties">
      <xsd:complexType>
        <xsd:sequence>
          <xsd:element name="documentManagement">
            <xsd:complexType>
              <xsd:all>
                <xsd:element ref="ns2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9b446c7-139f-4e78-a43b-8c21d40c4721" elementFormDefault="qualified">
    <xsd:import namespace="http://schemas.microsoft.com/office/2006/documentManagement/types"/>
    <xsd:element name="_x041a__x043e__x043c__x043c__x0435__x043d__x0442__x0430__x0440__x0438__x0438_" ma:index="8" nillable="true" ma:displayName="Комментарии" ma:internalName="_x041a__x043e__x043c__x043c__x0435__x043d__x0442__x0430__x0440__x0438__x0438_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99b446c7-139f-4e78-a43b-8c21d40c4721" xsi:nil="true"/>
  </documentManagement>
</p:properties>
</file>

<file path=customXml/itemProps1.xml><?xml version="1.0" encoding="utf-8"?>
<ds:datastoreItem xmlns:ds="http://schemas.openxmlformats.org/officeDocument/2006/customXml" ds:itemID="{39863691-3221-4F78-9D9F-E6E3E6E03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446c7-139f-4e78-a43b-8c21d40c472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F0F01A6-413C-48F4-8191-CE60A21B0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30997-4335-4C9F-8C29-2AB0E85855DB}">
  <ds:schemaRefs>
    <ds:schemaRef ds:uri="99b446c7-139f-4e78-a43b-8c21d40c4721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Приход </vt:lpstr>
      <vt:lpstr>Ежедневка</vt:lpstr>
      <vt:lpstr>опись</vt:lpstr>
      <vt:lpstr>Ценообразование</vt:lpstr>
      <vt:lpstr>Наименование </vt:lpstr>
      <vt:lpstr>Акт факт. кол. на 1 число</vt:lpstr>
      <vt:lpstr>Пропись</vt:lpstr>
      <vt:lpstr>'Акт факт. кол. на 1 число'!Заголовки_для_печати</vt:lpstr>
      <vt:lpstr>Ежедневка!Заголовки_для_печати</vt:lpstr>
      <vt:lpstr>опись!Заголовки_для_печати</vt:lpstr>
      <vt:lpstr>'Акт факт. кол. на 1 число'!Область_печати</vt:lpstr>
      <vt:lpstr>Ежедневка!Область_печати</vt:lpstr>
      <vt:lpstr>опись!Область_печати</vt:lpstr>
      <vt:lpstr>Ценообразование!Область_печати</vt:lpstr>
    </vt:vector>
  </TitlesOfParts>
  <Company>Сибнефть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Инвентаризация</dc:title>
  <dc:subject>Нефтебазы</dc:subject>
  <dc:creator>Фарвазов Илшат</dc:creator>
  <cp:lastModifiedBy>Ракитин И.О.</cp:lastModifiedBy>
  <cp:lastPrinted>2017-03-11T09:41:53Z</cp:lastPrinted>
  <dcterms:created xsi:type="dcterms:W3CDTF">2002-02-19T04:41:50Z</dcterms:created>
  <dcterms:modified xsi:type="dcterms:W3CDTF">2018-11-22T10:04:24Z</dcterms:modified>
</cp:coreProperties>
</file>