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20115" windowHeight="6705" activeTab="2"/>
  </bookViews>
  <sheets>
    <sheet name="Лист1" sheetId="1" r:id="rId1"/>
    <sheet name="газ-пробег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3" l="1"/>
  <c r="G7" i="3"/>
  <c r="G3" i="3"/>
  <c r="G22" i="3" l="1"/>
  <c r="G15" i="3" l="1"/>
  <c r="G11" i="3"/>
  <c r="G18" i="3"/>
  <c r="G14" i="3"/>
  <c r="G10" i="3"/>
  <c r="G6" i="3"/>
  <c r="H6" i="3" s="1"/>
  <c r="E10" i="3" s="1"/>
  <c r="G2" i="3"/>
  <c r="H2" i="3" s="1"/>
  <c r="G27" i="3"/>
  <c r="D24" i="3"/>
  <c r="D23" i="3"/>
  <c r="D20" i="3"/>
  <c r="D19" i="3"/>
  <c r="G19" i="3" s="1"/>
  <c r="D16" i="3"/>
  <c r="D15" i="3"/>
  <c r="D11" i="3"/>
  <c r="D7" i="3"/>
  <c r="H7" i="3" s="1"/>
  <c r="E11" i="3" s="1"/>
  <c r="D4" i="3"/>
  <c r="D3" i="3" s="1"/>
  <c r="G266" i="1"/>
  <c r="H11" i="3" l="1"/>
  <c r="E15" i="3" s="1"/>
  <c r="H15" i="3" s="1"/>
  <c r="E19" i="3" s="1"/>
  <c r="H19" i="3" s="1"/>
  <c r="E23" i="3" s="1"/>
  <c r="H23" i="3" s="1"/>
  <c r="E27" i="3" s="1"/>
  <c r="H3" i="3"/>
  <c r="H10" i="3"/>
  <c r="E14" i="3" s="1"/>
  <c r="H14" i="3" s="1"/>
  <c r="E18" i="3" s="1"/>
  <c r="H18" i="3" s="1"/>
  <c r="E22" i="3" s="1"/>
  <c r="H22" i="3" s="1"/>
  <c r="E26" i="3" s="1"/>
  <c r="R27" i="2"/>
  <c r="R28" i="2"/>
  <c r="R29" i="2"/>
  <c r="R30" i="2"/>
  <c r="R31" i="2"/>
  <c r="R26" i="2"/>
  <c r="O27" i="2"/>
  <c r="O28" i="2"/>
  <c r="O29" i="2"/>
  <c r="O30" i="2"/>
  <c r="O31" i="2"/>
  <c r="O26" i="2"/>
  <c r="G47" i="2"/>
  <c r="G43" i="2"/>
  <c r="G39" i="2"/>
  <c r="G35" i="2"/>
  <c r="G31" i="2"/>
  <c r="G27" i="2"/>
  <c r="G23" i="2"/>
  <c r="E23" i="2"/>
  <c r="G19" i="2"/>
  <c r="G15" i="2" l="1"/>
  <c r="G11" i="2"/>
  <c r="G7" i="2"/>
  <c r="G3" i="2"/>
  <c r="G47" i="1"/>
  <c r="G43" i="1"/>
  <c r="G39" i="1"/>
  <c r="G35" i="1"/>
  <c r="H27" i="2" l="1"/>
  <c r="E31" i="2" s="1"/>
  <c r="H31" i="2" s="1"/>
  <c r="E35" i="2" s="1"/>
  <c r="H23" i="2"/>
  <c r="E27" i="2" s="1"/>
  <c r="H15" i="2"/>
  <c r="H19" i="2" s="1"/>
  <c r="H3" i="2"/>
  <c r="E7" i="2" s="1"/>
  <c r="H7" i="2" s="1"/>
  <c r="E11" i="2" s="1"/>
  <c r="H11" i="2" s="1"/>
  <c r="H35" i="2" l="1"/>
  <c r="G14" i="1"/>
  <c r="D47" i="1"/>
  <c r="G46" i="1"/>
  <c r="E46" i="1"/>
  <c r="H46" i="1" s="1"/>
  <c r="G42" i="1"/>
  <c r="N42" i="1"/>
  <c r="E39" i="2" l="1"/>
  <c r="H39" i="2" s="1"/>
  <c r="D43" i="1"/>
  <c r="H42" i="1"/>
  <c r="E42" i="1"/>
  <c r="G38" i="1"/>
  <c r="G34" i="1"/>
  <c r="G31" i="1"/>
  <c r="G30" i="1"/>
  <c r="D44" i="1"/>
  <c r="D40" i="1"/>
  <c r="D39" i="1" s="1"/>
  <c r="D36" i="1"/>
  <c r="D35" i="1" s="1"/>
  <c r="O268" i="1"/>
  <c r="E43" i="2" l="1"/>
  <c r="H43" i="2" s="1"/>
  <c r="E47" i="2" l="1"/>
  <c r="H47" i="2" s="1"/>
  <c r="G290" i="1"/>
  <c r="G286" i="1"/>
  <c r="M268" i="1"/>
  <c r="G291" i="1" s="1"/>
  <c r="G282" i="1" l="1"/>
  <c r="G278" i="1"/>
  <c r="G274" i="1"/>
  <c r="G270" i="1"/>
  <c r="D288" i="1" l="1"/>
  <c r="D287" i="1" s="1"/>
  <c r="G287" i="1" s="1"/>
  <c r="D284" i="1"/>
  <c r="D283" i="1" s="1"/>
  <c r="G283" i="1" s="1"/>
  <c r="D280" i="1"/>
  <c r="D279" i="1" s="1"/>
  <c r="G279" i="1" s="1"/>
  <c r="D275" i="1"/>
  <c r="G275" i="1" s="1"/>
  <c r="D271" i="1"/>
  <c r="G271" i="1" s="1"/>
  <c r="H270" i="1"/>
  <c r="E274" i="1" s="1"/>
  <c r="H274" i="1" s="1"/>
  <c r="E278" i="1" s="1"/>
  <c r="H278" i="1" s="1"/>
  <c r="E282" i="1" s="1"/>
  <c r="H282" i="1" s="1"/>
  <c r="E286" i="1" s="1"/>
  <c r="H286" i="1" s="1"/>
  <c r="E290" i="1" s="1"/>
  <c r="D268" i="1"/>
  <c r="D267" i="1" s="1"/>
  <c r="G267" i="1" s="1"/>
  <c r="H266" i="1"/>
  <c r="H271" i="1" l="1"/>
  <c r="E275" i="1" s="1"/>
  <c r="H275" i="1" s="1"/>
  <c r="E279" i="1" s="1"/>
  <c r="H279" i="1" s="1"/>
  <c r="E283" i="1" s="1"/>
  <c r="H283" i="1" s="1"/>
  <c r="E287" i="1" s="1"/>
  <c r="H287" i="1" s="1"/>
  <c r="E291" i="1" s="1"/>
  <c r="H267" i="1"/>
  <c r="J243" i="1"/>
  <c r="H241" i="1"/>
  <c r="J241" i="1" s="1"/>
  <c r="E236" i="1"/>
  <c r="E234" i="1"/>
  <c r="R223" i="1"/>
  <c r="P223" i="1"/>
  <c r="H203" i="1" l="1"/>
  <c r="J203" i="1" s="1"/>
  <c r="D196" i="1"/>
  <c r="F196" i="1" s="1"/>
  <c r="D195" i="1"/>
  <c r="F195" i="1" s="1"/>
  <c r="G169" i="1"/>
  <c r="H204" i="1" l="1"/>
  <c r="J204" i="1" s="1"/>
  <c r="D183" i="1"/>
  <c r="D199" i="1" s="1"/>
  <c r="F199" i="1" s="1"/>
  <c r="D179" i="1"/>
  <c r="D198" i="1" s="1"/>
  <c r="F198" i="1" s="1"/>
  <c r="D178" i="1"/>
  <c r="G178" i="1" s="1"/>
  <c r="G177" i="1"/>
  <c r="D175" i="1"/>
  <c r="D197" i="1" s="1"/>
  <c r="F197" i="1" s="1"/>
  <c r="G173" i="1"/>
  <c r="D170" i="1"/>
  <c r="D166" i="1"/>
  <c r="G166" i="1" s="1"/>
  <c r="H166" i="1" s="1"/>
  <c r="E170" i="1" s="1"/>
  <c r="G165" i="1"/>
  <c r="F165" i="1"/>
  <c r="D163" i="1"/>
  <c r="D194" i="1" s="1"/>
  <c r="F194" i="1" s="1"/>
  <c r="G161" i="1"/>
  <c r="H161" i="1" s="1"/>
  <c r="D162" i="1" l="1"/>
  <c r="H165" i="1"/>
  <c r="E169" i="1" s="1"/>
  <c r="H169" i="1" s="1"/>
  <c r="E173" i="1" s="1"/>
  <c r="H173" i="1" s="1"/>
  <c r="E177" i="1" s="1"/>
  <c r="H177" i="1" s="1"/>
  <c r="G162" i="1"/>
  <c r="H162" i="1" s="1"/>
  <c r="G170" i="1"/>
  <c r="H170" i="1" s="1"/>
  <c r="E174" i="1" s="1"/>
  <c r="D174" i="1"/>
  <c r="G174" i="1" s="1"/>
  <c r="D132" i="1"/>
  <c r="D131" i="1" s="1"/>
  <c r="G131" i="1" s="1"/>
  <c r="G130" i="1"/>
  <c r="D128" i="1"/>
  <c r="D127" i="1" s="1"/>
  <c r="G127" i="1" s="1"/>
  <c r="G126" i="1"/>
  <c r="D123" i="1"/>
  <c r="G123" i="1" s="1"/>
  <c r="G122" i="1"/>
  <c r="D119" i="1"/>
  <c r="G119" i="1" s="1"/>
  <c r="G118" i="1"/>
  <c r="D116" i="1"/>
  <c r="D115" i="1" s="1"/>
  <c r="G115" i="1" s="1"/>
  <c r="H115" i="1" s="1"/>
  <c r="E119" i="1" s="1"/>
  <c r="G114" i="1"/>
  <c r="H110" i="1"/>
  <c r="D110" i="1"/>
  <c r="G109" i="1"/>
  <c r="H109" i="1" s="1"/>
  <c r="E114" i="1" s="1"/>
  <c r="H114" i="1" s="1"/>
  <c r="E118" i="1" s="1"/>
  <c r="G71" i="1"/>
  <c r="D72" i="1"/>
  <c r="D70" i="1" s="1"/>
  <c r="G70" i="1" s="1"/>
  <c r="H174" i="1" l="1"/>
  <c r="E178" i="1" s="1"/>
  <c r="H178" i="1" s="1"/>
  <c r="H118" i="1"/>
  <c r="E122" i="1" s="1"/>
  <c r="H122" i="1" s="1"/>
  <c r="E126" i="1" s="1"/>
  <c r="H126" i="1" s="1"/>
  <c r="E130" i="1" s="1"/>
  <c r="H130" i="1" s="1"/>
  <c r="H119" i="1"/>
  <c r="E123" i="1" s="1"/>
  <c r="H123" i="1" s="1"/>
  <c r="E127" i="1" s="1"/>
  <c r="H127" i="1" s="1"/>
  <c r="E131" i="1" s="1"/>
  <c r="H131" i="1" s="1"/>
  <c r="K58" i="1"/>
  <c r="K54" i="1"/>
  <c r="G66" i="1"/>
  <c r="D68" i="1" l="1"/>
  <c r="D67" i="1" s="1"/>
  <c r="G67" i="1" s="1"/>
  <c r="J79" i="1" l="1"/>
  <c r="E54" i="1"/>
  <c r="G62" i="1" l="1"/>
  <c r="D63" i="1"/>
  <c r="G63" i="1" s="1"/>
  <c r="D59" i="1"/>
  <c r="G59" i="1" s="1"/>
  <c r="G58" i="1"/>
  <c r="D56" i="1"/>
  <c r="G54" i="1"/>
  <c r="H54" i="1" s="1"/>
  <c r="E58" i="1" s="1"/>
  <c r="H58" i="1" s="1"/>
  <c r="E62" i="1" s="1"/>
  <c r="G55" i="1" l="1"/>
  <c r="H55" i="1" s="1"/>
  <c r="E59" i="1" s="1"/>
  <c r="H59" i="1" s="1"/>
  <c r="E63" i="1" s="1"/>
  <c r="H63" i="1" s="1"/>
  <c r="E67" i="1" s="1"/>
  <c r="H67" i="1" s="1"/>
  <c r="E71" i="1" s="1"/>
  <c r="H71" i="1" s="1"/>
  <c r="D55" i="1"/>
  <c r="H62" i="1"/>
  <c r="E66" i="1" s="1"/>
  <c r="H66" i="1" s="1"/>
  <c r="E70" i="1" s="1"/>
  <c r="H70" i="1" s="1"/>
  <c r="G26" i="1" l="1"/>
  <c r="G22" i="1"/>
  <c r="D31" i="1" l="1"/>
  <c r="H30" i="1"/>
  <c r="E34" i="1" s="1"/>
  <c r="H34" i="1" s="1"/>
  <c r="E38" i="1" s="1"/>
  <c r="H38" i="1" s="1"/>
  <c r="H31" i="1" l="1"/>
  <c r="E35" i="1" s="1"/>
  <c r="H35" i="1" s="1"/>
  <c r="E39" i="1" s="1"/>
  <c r="H39" i="1" s="1"/>
  <c r="E43" i="1" s="1"/>
  <c r="H43" i="1" s="1"/>
  <c r="E47" i="1" s="1"/>
  <c r="H47" i="1" s="1"/>
  <c r="F26" i="1"/>
  <c r="D27" i="1"/>
  <c r="H22" i="1"/>
  <c r="D24" i="1"/>
  <c r="D23" i="1" s="1"/>
  <c r="G27" i="1" l="1"/>
  <c r="H27" i="1" s="1"/>
  <c r="G23" i="1"/>
  <c r="H23" i="1" s="1"/>
  <c r="H26" i="1"/>
  <c r="D19" i="1" l="1"/>
  <c r="D18" i="1" s="1"/>
  <c r="G18" i="1" s="1"/>
  <c r="D11" i="1"/>
  <c r="D3" i="1"/>
  <c r="D2" i="1" s="1"/>
  <c r="H15" i="1" l="1"/>
  <c r="E19" i="1" s="1"/>
  <c r="H19" i="1" s="1"/>
  <c r="D7" i="1" l="1"/>
  <c r="G2" i="1"/>
  <c r="H14" i="1" l="1"/>
  <c r="E18" i="1" s="1"/>
  <c r="H18" i="1" s="1"/>
  <c r="D10" i="1"/>
  <c r="G10" i="1" s="1"/>
  <c r="D6" i="1"/>
  <c r="G6" i="1" s="1"/>
  <c r="H3" i="1"/>
  <c r="E7" i="1" s="1"/>
  <c r="H7" i="1" s="1"/>
  <c r="E11" i="1" l="1"/>
  <c r="H11" i="1" s="1"/>
  <c r="H2" i="1"/>
  <c r="E6" i="1" s="1"/>
  <c r="H6" i="1" s="1"/>
  <c r="E10" i="1" s="1"/>
  <c r="H10" i="1" s="1"/>
</calcChain>
</file>

<file path=xl/sharedStrings.xml><?xml version="1.0" encoding="utf-8"?>
<sst xmlns="http://schemas.openxmlformats.org/spreadsheetml/2006/main" count="294" uniqueCount="73">
  <si>
    <t>месяц</t>
  </si>
  <si>
    <t>наименование</t>
  </si>
  <si>
    <t>аи</t>
  </si>
  <si>
    <t>газ</t>
  </si>
  <si>
    <t>пробег</t>
  </si>
  <si>
    <t>остаток спред.мес.</t>
  </si>
  <si>
    <t>приход</t>
  </si>
  <si>
    <t>расход</t>
  </si>
  <si>
    <t>остаток пререходящий</t>
  </si>
  <si>
    <t>январь</t>
  </si>
  <si>
    <t>норма</t>
  </si>
  <si>
    <t>лето</t>
  </si>
  <si>
    <t>зима</t>
  </si>
  <si>
    <t>февраль</t>
  </si>
  <si>
    <t>итого</t>
  </si>
  <si>
    <t>март</t>
  </si>
  <si>
    <t>апрель</t>
  </si>
  <si>
    <t>Летняя норма! С 1 апреля</t>
  </si>
  <si>
    <t>май</t>
  </si>
  <si>
    <t>июнь</t>
  </si>
  <si>
    <t>июль</t>
  </si>
  <si>
    <t>август</t>
  </si>
  <si>
    <t>сентябрь</t>
  </si>
  <si>
    <t>косы</t>
  </si>
  <si>
    <t>косы-</t>
  </si>
  <si>
    <t>всего-</t>
  </si>
  <si>
    <t xml:space="preserve">косы </t>
  </si>
  <si>
    <t>всего</t>
  </si>
  <si>
    <t>октябрь</t>
  </si>
  <si>
    <t>Зимние нормы на ГСМ начинают действовать с 1 ноября по 31 марта</t>
  </si>
  <si>
    <t>ноябрь</t>
  </si>
  <si>
    <t>проба 05.12.18</t>
  </si>
  <si>
    <t>по факту косы 90 здесь 50</t>
  </si>
  <si>
    <t>по факту 40 косы, 15 генератор, 23.21 Буга</t>
  </si>
  <si>
    <t>здесь 30 косы</t>
  </si>
  <si>
    <t>по факту косы 20</t>
  </si>
  <si>
    <t>но здесь -</t>
  </si>
  <si>
    <t>пила или что там 7 л</t>
  </si>
  <si>
    <t>раб.дн/мес</t>
  </si>
  <si>
    <t>мес</t>
  </si>
  <si>
    <t>декабрь</t>
  </si>
  <si>
    <t>общий пробег</t>
  </si>
  <si>
    <t>газа в день</t>
  </si>
  <si>
    <t>примерно</t>
  </si>
  <si>
    <t>бенз</t>
  </si>
  <si>
    <t>км</t>
  </si>
  <si>
    <t>заправили</t>
  </si>
  <si>
    <t xml:space="preserve">бензин </t>
  </si>
  <si>
    <t>на 1 л. Бензина - 1.25 л газа</t>
  </si>
  <si>
    <t>норма 1.22-1.32</t>
  </si>
  <si>
    <t>на заправку</t>
  </si>
  <si>
    <t>на заправку к бензину</t>
  </si>
  <si>
    <t>сколько км</t>
  </si>
  <si>
    <t>сколько литров</t>
  </si>
  <si>
    <t>бенз на 17км</t>
  </si>
  <si>
    <t>газ на 83 км</t>
  </si>
  <si>
    <t xml:space="preserve">ПРОБА С НОВЫМИ НОРМАМИ СПИСАНИЯ бензина и ГАЗА: </t>
  </si>
  <si>
    <t>с 1 ноября зимняя норма</t>
  </si>
  <si>
    <t>по факту 40-7 на пилу=33</t>
  </si>
  <si>
    <t>4 дол.быть</t>
  </si>
  <si>
    <t>16 аи</t>
  </si>
  <si>
    <t>7 пила</t>
  </si>
  <si>
    <t>с 1 нояб - зимн нормы</t>
  </si>
  <si>
    <t xml:space="preserve">зимняя норма </t>
  </si>
  <si>
    <t>снг лето</t>
  </si>
  <si>
    <t>снг зима</t>
  </si>
  <si>
    <t>наша норма на газ</t>
  </si>
  <si>
    <t>если сделать такие нормы:</t>
  </si>
  <si>
    <t>20 газ</t>
  </si>
  <si>
    <t>если сделать</t>
  </si>
  <si>
    <t>бензин</t>
  </si>
  <si>
    <t>общ</t>
  </si>
  <si>
    <t>нормы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</si>
</sst>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0" borderId="0" xfId="0" applyNumberFormat="1"/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/>
    <xf numFmtId="0" fontId="2" fillId="11" borderId="16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5" xfId="0" applyFont="1" applyFill="1" applyBorder="1"/>
    <xf numFmtId="0" fontId="2" fillId="14" borderId="20" xfId="0" applyFont="1" applyFill="1" applyBorder="1" applyAlignment="1">
      <alignment horizontal="center"/>
    </xf>
    <xf numFmtId="0" fontId="2" fillId="14" borderId="27" xfId="0" applyFont="1" applyFill="1" applyBorder="1"/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4" fontId="0" fillId="0" borderId="0" xfId="0" applyNumberFormat="1"/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9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16" borderId="3" xfId="0" applyNumberFormat="1" applyFill="1" applyBorder="1" applyAlignment="1">
      <alignment horizontal="center"/>
    </xf>
    <xf numFmtId="2" fontId="0" fillId="16" borderId="4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6" borderId="6" xfId="0" applyNumberFormat="1" applyFill="1" applyBorder="1" applyAlignment="1">
      <alignment horizontal="center"/>
    </xf>
    <xf numFmtId="2" fontId="0" fillId="16" borderId="8" xfId="0" applyNumberFormat="1" applyFill="1" applyBorder="1" applyAlignment="1">
      <alignment horizontal="center"/>
    </xf>
    <xf numFmtId="2" fontId="0" fillId="16" borderId="9" xfId="0" applyNumberFormat="1" applyFill="1" applyBorder="1" applyAlignment="1">
      <alignment horizontal="center"/>
    </xf>
    <xf numFmtId="2" fontId="0" fillId="15" borderId="3" xfId="0" applyNumberFormat="1" applyFill="1" applyBorder="1" applyAlignment="1">
      <alignment horizontal="center"/>
    </xf>
    <xf numFmtId="2" fontId="0" fillId="15" borderId="4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0" fillId="15" borderId="6" xfId="0" applyNumberFormat="1" applyFill="1" applyBorder="1" applyAlignment="1">
      <alignment horizontal="center"/>
    </xf>
    <xf numFmtId="2" fontId="0" fillId="15" borderId="8" xfId="0" applyNumberFormat="1" applyFill="1" applyBorder="1" applyAlignment="1">
      <alignment horizontal="center"/>
    </xf>
    <xf numFmtId="2" fontId="0" fillId="15" borderId="9" xfId="0" applyNumberFormat="1" applyFill="1" applyBorder="1" applyAlignment="1">
      <alignment horizontal="center"/>
    </xf>
    <xf numFmtId="0" fontId="0" fillId="0" borderId="29" xfId="0" applyBorder="1"/>
    <xf numFmtId="0" fontId="0" fillId="12" borderId="29" xfId="0" applyFill="1" applyBorder="1" applyAlignment="1">
      <alignment vertical="center"/>
    </xf>
    <xf numFmtId="0" fontId="0" fillId="12" borderId="29" xfId="0" applyFill="1" applyBorder="1" applyAlignment="1"/>
    <xf numFmtId="2" fontId="0" fillId="12" borderId="30" xfId="0" applyNumberFormat="1" applyFill="1" applyBorder="1" applyAlignment="1">
      <alignment horizontal="center"/>
    </xf>
    <xf numFmtId="0" fontId="0" fillId="0" borderId="30" xfId="0" applyBorder="1"/>
    <xf numFmtId="2" fontId="0" fillId="12" borderId="29" xfId="0" applyNumberForma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12" borderId="32" xfId="0" applyFill="1" applyBorder="1" applyAlignment="1">
      <alignment vertical="center"/>
    </xf>
    <xf numFmtId="0" fontId="0" fillId="12" borderId="32" xfId="0" applyFill="1" applyBorder="1" applyAlignment="1"/>
    <xf numFmtId="2" fontId="0" fillId="12" borderId="34" xfId="0" applyNumberFormat="1" applyFill="1" applyBorder="1" applyAlignment="1">
      <alignment horizontal="center"/>
    </xf>
    <xf numFmtId="2" fontId="0" fillId="12" borderId="32" xfId="0" applyNumberFormat="1" applyFill="1" applyBorder="1" applyAlignment="1">
      <alignment horizontal="center"/>
    </xf>
    <xf numFmtId="0" fontId="0" fillId="12" borderId="35" xfId="0" applyFill="1" applyBorder="1" applyAlignment="1">
      <alignment vertical="center"/>
    </xf>
    <xf numFmtId="0" fontId="0" fillId="12" borderId="35" xfId="0" applyFill="1" applyBorder="1" applyAlignment="1"/>
    <xf numFmtId="2" fontId="0" fillId="12" borderId="33" xfId="0" applyNumberFormat="1" applyFill="1" applyBorder="1" applyAlignment="1">
      <alignment horizontal="center"/>
    </xf>
    <xf numFmtId="2" fontId="0" fillId="12" borderId="35" xfId="0" applyNumberFormat="1" applyFill="1" applyBorder="1" applyAlignment="1">
      <alignment horizontal="center"/>
    </xf>
    <xf numFmtId="0" fontId="0" fillId="0" borderId="35" xfId="0" applyBorder="1"/>
    <xf numFmtId="0" fontId="0" fillId="12" borderId="35" xfId="0" applyFill="1" applyBorder="1" applyAlignment="1">
      <alignment horizontal="center" vertical="center"/>
    </xf>
    <xf numFmtId="0" fontId="0" fillId="12" borderId="35" xfId="0" applyFill="1" applyBorder="1" applyAlignment="1">
      <alignment horizontal="left"/>
    </xf>
    <xf numFmtId="0" fontId="0" fillId="0" borderId="36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center"/>
    </xf>
    <xf numFmtId="0" fontId="0" fillId="15" borderId="0" xfId="0" applyFill="1"/>
    <xf numFmtId="0" fontId="0" fillId="0" borderId="1" xfId="0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9" borderId="10" xfId="0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8" borderId="10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0" xfId="0" applyFill="1" applyBorder="1" applyAlignment="1">
      <alignment horizontal="right"/>
    </xf>
    <xf numFmtId="0" fontId="0" fillId="15" borderId="11" xfId="0" applyFill="1" applyBorder="1" applyAlignment="1">
      <alignment horizontal="right"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6" borderId="2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0" xfId="0" applyFill="1" applyBorder="1" applyAlignment="1">
      <alignment horizontal="right"/>
    </xf>
    <xf numFmtId="0" fontId="0" fillId="16" borderId="11" xfId="0" applyFill="1" applyBorder="1" applyAlignment="1">
      <alignment horizontal="right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5" borderId="14" xfId="0" applyFill="1" applyBorder="1" applyAlignment="1">
      <alignment horizontal="left"/>
    </xf>
    <xf numFmtId="0" fontId="0" fillId="15" borderId="15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2"/>
  <sheetViews>
    <sheetView workbookViewId="0">
      <selection activeCell="A266" sqref="A266:H292"/>
    </sheetView>
  </sheetViews>
  <sheetFormatPr defaultRowHeight="15" x14ac:dyDescent="0.25"/>
  <cols>
    <col min="4" max="4" width="13.7109375" bestFit="1" customWidth="1"/>
    <col min="5" max="5" width="11.85546875" customWidth="1"/>
    <col min="7" max="7" width="9.140625" customWidth="1"/>
  </cols>
  <sheetData>
    <row r="1" spans="1:14" ht="45.75" customHeight="1" thickBot="1" x14ac:dyDescent="0.3">
      <c r="A1" s="1" t="s">
        <v>0</v>
      </c>
      <c r="B1" s="168" t="s">
        <v>1</v>
      </c>
      <c r="C1" s="169"/>
      <c r="D1" s="2" t="s">
        <v>4</v>
      </c>
      <c r="E1" s="3" t="s">
        <v>5</v>
      </c>
      <c r="F1" s="2" t="s">
        <v>6</v>
      </c>
      <c r="G1" s="2" t="s">
        <v>7</v>
      </c>
      <c r="H1" s="4" t="s">
        <v>8</v>
      </c>
      <c r="K1" s="36"/>
      <c r="L1" s="165" t="s">
        <v>10</v>
      </c>
      <c r="M1" s="166"/>
      <c r="N1" s="167"/>
    </row>
    <row r="2" spans="1:14" ht="16.5" thickBot="1" x14ac:dyDescent="0.3">
      <c r="A2" s="144" t="s">
        <v>9</v>
      </c>
      <c r="B2" s="137" t="s">
        <v>2</v>
      </c>
      <c r="C2" s="138"/>
      <c r="D2" s="10">
        <f>D4-D3</f>
        <v>204.60905349794245</v>
      </c>
      <c r="E2" s="10">
        <v>9.91</v>
      </c>
      <c r="F2" s="10">
        <v>40</v>
      </c>
      <c r="G2" s="10">
        <f>D2*N3/100</f>
        <v>38.261893004115237</v>
      </c>
      <c r="H2" s="11">
        <f>E2+F2-G2</f>
        <v>11.64810699588476</v>
      </c>
      <c r="I2">
        <v>12</v>
      </c>
      <c r="K2" s="37"/>
      <c r="L2" s="38" t="s">
        <v>11</v>
      </c>
      <c r="M2" s="39"/>
      <c r="N2" s="40" t="s">
        <v>12</v>
      </c>
    </row>
    <row r="3" spans="1:14" ht="16.5" thickBot="1" x14ac:dyDescent="0.3">
      <c r="A3" s="145"/>
      <c r="B3" s="147" t="s">
        <v>3</v>
      </c>
      <c r="C3" s="148"/>
      <c r="D3" s="12">
        <f>G3*100/N5</f>
        <v>835.39094650205755</v>
      </c>
      <c r="E3" s="12">
        <v>2</v>
      </c>
      <c r="F3" s="12">
        <v>244</v>
      </c>
      <c r="G3" s="12">
        <v>203</v>
      </c>
      <c r="H3" s="13">
        <f>E3+F3-G3</f>
        <v>43</v>
      </c>
      <c r="K3" s="41" t="s">
        <v>2</v>
      </c>
      <c r="L3" s="46">
        <v>17</v>
      </c>
      <c r="M3" s="42"/>
      <c r="N3" s="48">
        <v>18.7</v>
      </c>
    </row>
    <row r="4" spans="1:14" ht="16.5" thickBot="1" x14ac:dyDescent="0.3">
      <c r="A4" s="146"/>
      <c r="B4" s="123" t="s">
        <v>14</v>
      </c>
      <c r="C4" s="124"/>
      <c r="D4" s="14">
        <v>1040</v>
      </c>
      <c r="E4" s="14"/>
      <c r="F4" s="14"/>
      <c r="G4" s="14"/>
      <c r="H4" s="15"/>
      <c r="K4" s="43"/>
      <c r="L4" s="47"/>
      <c r="M4" s="44"/>
      <c r="N4" s="49"/>
    </row>
    <row r="5" spans="1:14" ht="16.5" thickBot="1" x14ac:dyDescent="0.3">
      <c r="A5" s="5"/>
      <c r="B5" s="6"/>
      <c r="C5" s="6"/>
      <c r="D5" s="16"/>
      <c r="E5" s="16"/>
      <c r="F5" s="16"/>
      <c r="G5" s="16"/>
      <c r="H5" s="16"/>
      <c r="K5" s="45" t="s">
        <v>3</v>
      </c>
      <c r="L5" s="46">
        <v>22.1</v>
      </c>
      <c r="M5" s="42"/>
      <c r="N5" s="48">
        <v>24.3</v>
      </c>
    </row>
    <row r="6" spans="1:14" x14ac:dyDescent="0.25">
      <c r="A6" s="125" t="s">
        <v>13</v>
      </c>
      <c r="B6" s="128" t="s">
        <v>2</v>
      </c>
      <c r="C6" s="129"/>
      <c r="D6" s="17">
        <f>D8-D7</f>
        <v>59.670781893004232</v>
      </c>
      <c r="E6" s="17">
        <f>H2</f>
        <v>11.64810699588476</v>
      </c>
      <c r="F6" s="17">
        <v>40</v>
      </c>
      <c r="G6" s="17">
        <f>D6*N3/100</f>
        <v>11.15843621399179</v>
      </c>
      <c r="H6" s="18">
        <f>E6+F6-G6</f>
        <v>40.489670781892968</v>
      </c>
      <c r="I6">
        <v>10</v>
      </c>
      <c r="K6" s="8"/>
      <c r="L6" s="8"/>
      <c r="M6" s="8"/>
      <c r="N6" s="8"/>
    </row>
    <row r="7" spans="1:14" x14ac:dyDescent="0.25">
      <c r="A7" s="126"/>
      <c r="B7" s="130" t="s">
        <v>3</v>
      </c>
      <c r="C7" s="131"/>
      <c r="D7" s="19">
        <f>G7*100/N5</f>
        <v>1440.3292181069958</v>
      </c>
      <c r="E7" s="19">
        <f>H3</f>
        <v>43</v>
      </c>
      <c r="F7" s="19">
        <v>337</v>
      </c>
      <c r="G7" s="19">
        <v>350</v>
      </c>
      <c r="H7" s="20">
        <f>E7+F7-G7</f>
        <v>30</v>
      </c>
    </row>
    <row r="8" spans="1:14" ht="15.75" thickBot="1" x14ac:dyDescent="0.3">
      <c r="A8" s="127"/>
      <c r="B8" s="132" t="s">
        <v>14</v>
      </c>
      <c r="C8" s="133"/>
      <c r="D8" s="21">
        <v>1500</v>
      </c>
      <c r="E8" s="21"/>
      <c r="F8" s="21"/>
      <c r="G8" s="21"/>
      <c r="H8" s="22"/>
    </row>
    <row r="9" spans="1:14" ht="15.75" thickBot="1" x14ac:dyDescent="0.3">
      <c r="A9" s="5"/>
      <c r="B9" s="7"/>
      <c r="C9" s="7"/>
      <c r="D9" s="16"/>
      <c r="E9" s="16"/>
      <c r="F9" s="16"/>
      <c r="G9" s="16"/>
      <c r="H9" s="16"/>
    </row>
    <row r="10" spans="1:14" x14ac:dyDescent="0.25">
      <c r="A10" s="151" t="s">
        <v>15</v>
      </c>
      <c r="B10" s="154" t="s">
        <v>2</v>
      </c>
      <c r="C10" s="155"/>
      <c r="D10" s="23">
        <f>D12-D11</f>
        <v>345.4320987654321</v>
      </c>
      <c r="E10" s="23">
        <f>H6</f>
        <v>40.489670781892968</v>
      </c>
      <c r="F10" s="23">
        <v>55.23</v>
      </c>
      <c r="G10" s="23">
        <f>D10*N3/100</f>
        <v>64.595802469135791</v>
      </c>
      <c r="H10" s="24">
        <f>E10+F10-G10</f>
        <v>31.123868312757182</v>
      </c>
      <c r="I10">
        <v>8</v>
      </c>
    </row>
    <row r="11" spans="1:14" x14ac:dyDescent="0.25">
      <c r="A11" s="152"/>
      <c r="B11" s="139" t="s">
        <v>3</v>
      </c>
      <c r="C11" s="140"/>
      <c r="D11" s="25">
        <f>G11*100/N5</f>
        <v>1234.5679012345679</v>
      </c>
      <c r="E11" s="25">
        <f>H7</f>
        <v>30</v>
      </c>
      <c r="F11" s="25">
        <v>312</v>
      </c>
      <c r="G11" s="25">
        <v>300</v>
      </c>
      <c r="H11" s="26">
        <f>E11+F11-G11</f>
        <v>42</v>
      </c>
    </row>
    <row r="12" spans="1:14" ht="15.75" thickBot="1" x14ac:dyDescent="0.3">
      <c r="A12" s="153"/>
      <c r="B12" s="141" t="s">
        <v>14</v>
      </c>
      <c r="C12" s="142"/>
      <c r="D12" s="27">
        <v>1580</v>
      </c>
      <c r="E12" s="27"/>
      <c r="F12" s="27"/>
      <c r="G12" s="27"/>
      <c r="H12" s="28"/>
    </row>
    <row r="13" spans="1:14" ht="15.75" thickBot="1" x14ac:dyDescent="0.3">
      <c r="A13" s="5"/>
      <c r="B13" s="7"/>
      <c r="C13" s="7"/>
      <c r="D13" s="16"/>
      <c r="E13" s="16"/>
      <c r="F13" s="16"/>
      <c r="G13" s="16"/>
      <c r="H13" s="16"/>
    </row>
    <row r="14" spans="1:14" x14ac:dyDescent="0.25">
      <c r="A14" s="114" t="s">
        <v>16</v>
      </c>
      <c r="B14" s="117" t="s">
        <v>2</v>
      </c>
      <c r="C14" s="118"/>
      <c r="D14" s="29">
        <v>263</v>
      </c>
      <c r="E14" s="29">
        <v>31.49</v>
      </c>
      <c r="F14" s="29">
        <v>40</v>
      </c>
      <c r="G14" s="29">
        <f>D14*L3/100</f>
        <v>44.71</v>
      </c>
      <c r="H14" s="30">
        <f>E14+F14-G14</f>
        <v>26.779999999999994</v>
      </c>
      <c r="I14">
        <v>4</v>
      </c>
    </row>
    <row r="15" spans="1:14" x14ac:dyDescent="0.25">
      <c r="A15" s="115"/>
      <c r="B15" s="119" t="s">
        <v>3</v>
      </c>
      <c r="C15" s="120"/>
      <c r="D15" s="31">
        <v>1357</v>
      </c>
      <c r="E15" s="31">
        <v>41.52</v>
      </c>
      <c r="F15" s="31">
        <v>285</v>
      </c>
      <c r="G15" s="31">
        <v>299.89999999999998</v>
      </c>
      <c r="H15" s="32">
        <f>E15+F15-G15</f>
        <v>26.620000000000005</v>
      </c>
      <c r="J15" s="9" t="s">
        <v>17</v>
      </c>
    </row>
    <row r="16" spans="1:14" ht="15.75" thickBot="1" x14ac:dyDescent="0.3">
      <c r="A16" s="116"/>
      <c r="B16" s="121" t="s">
        <v>14</v>
      </c>
      <c r="C16" s="122"/>
      <c r="D16" s="33">
        <v>1620</v>
      </c>
      <c r="E16" s="33"/>
      <c r="F16" s="33"/>
      <c r="G16" s="33"/>
      <c r="H16" s="34"/>
    </row>
    <row r="17" spans="1:20" ht="15.75" thickBot="1" x14ac:dyDescent="0.3">
      <c r="D17" s="35"/>
      <c r="E17" s="35"/>
      <c r="F17" s="35"/>
      <c r="G17" s="35"/>
      <c r="H17" s="35"/>
      <c r="J17" s="96"/>
      <c r="K17" s="96"/>
      <c r="L17" s="96"/>
      <c r="M17" s="95"/>
      <c r="N17" s="95"/>
      <c r="O17" s="96"/>
      <c r="P17" s="96"/>
      <c r="Q17" s="96"/>
      <c r="R17" s="96"/>
      <c r="S17" s="95"/>
    </row>
    <row r="18" spans="1:20" x14ac:dyDescent="0.25">
      <c r="A18" s="144" t="s">
        <v>18</v>
      </c>
      <c r="B18" s="137" t="s">
        <v>2</v>
      </c>
      <c r="C18" s="138"/>
      <c r="D18" s="10">
        <f>D20-D19</f>
        <v>428.51583710407249</v>
      </c>
      <c r="E18" s="10">
        <f>H14</f>
        <v>26.779999999999994</v>
      </c>
      <c r="F18" s="10">
        <v>55</v>
      </c>
      <c r="G18" s="10">
        <f>D18*L3/100</f>
        <v>72.847692307692327</v>
      </c>
      <c r="H18" s="11">
        <f>E18+F18-G18</f>
        <v>8.9323076923076741</v>
      </c>
      <c r="J18" s="109"/>
      <c r="K18" s="101"/>
      <c r="L18" s="102"/>
      <c r="M18" s="102"/>
      <c r="N18" s="103"/>
      <c r="O18" s="104"/>
      <c r="P18" s="104"/>
      <c r="Q18" s="104"/>
      <c r="R18" s="104"/>
      <c r="S18" s="105"/>
      <c r="T18" s="95"/>
    </row>
    <row r="19" spans="1:20" x14ac:dyDescent="0.25">
      <c r="A19" s="145"/>
      <c r="B19" s="147" t="s">
        <v>3</v>
      </c>
      <c r="C19" s="148"/>
      <c r="D19" s="12">
        <f>G19*100/L5</f>
        <v>1633.4841628959275</v>
      </c>
      <c r="E19" s="12">
        <f>H15</f>
        <v>26.620000000000005</v>
      </c>
      <c r="F19" s="12">
        <v>343</v>
      </c>
      <c r="G19" s="12">
        <v>361</v>
      </c>
      <c r="H19" s="13">
        <f>E19+F19-G19</f>
        <v>8.6200000000000045</v>
      </c>
      <c r="J19" s="110"/>
      <c r="K19" s="97"/>
      <c r="L19" s="98"/>
      <c r="M19" s="98"/>
      <c r="N19" s="99"/>
      <c r="O19" s="100"/>
      <c r="P19" s="100"/>
      <c r="Q19" s="100"/>
      <c r="R19" s="100"/>
      <c r="S19" s="96"/>
    </row>
    <row r="20" spans="1:20" ht="15.75" thickBot="1" x14ac:dyDescent="0.3">
      <c r="A20" s="146"/>
      <c r="B20" s="123" t="s">
        <v>14</v>
      </c>
      <c r="C20" s="124"/>
      <c r="D20" s="14">
        <v>2062</v>
      </c>
      <c r="E20" s="14"/>
      <c r="F20" s="14"/>
      <c r="G20" s="14"/>
      <c r="H20" s="15"/>
      <c r="J20" s="89"/>
      <c r="K20" s="90"/>
      <c r="L20" s="91"/>
      <c r="M20" s="91"/>
      <c r="N20" s="92"/>
      <c r="O20" s="94"/>
      <c r="P20" s="94"/>
      <c r="Q20" s="94"/>
      <c r="R20" s="94"/>
      <c r="S20" s="8"/>
    </row>
    <row r="21" spans="1:20" ht="15.75" thickBot="1" x14ac:dyDescent="0.3">
      <c r="A21" s="5"/>
      <c r="B21" s="6"/>
      <c r="C21" s="6"/>
      <c r="D21" s="16"/>
      <c r="E21" s="16"/>
      <c r="F21" s="16"/>
      <c r="G21" s="16"/>
      <c r="H21" s="16"/>
      <c r="J21" s="109"/>
      <c r="K21" s="106"/>
      <c r="L21" s="107"/>
      <c r="M21" s="107"/>
      <c r="N21" s="103"/>
      <c r="O21" s="104"/>
      <c r="P21" s="104"/>
      <c r="Q21" s="104"/>
      <c r="R21" s="104"/>
      <c r="S21" s="105"/>
    </row>
    <row r="22" spans="1:20" ht="15.75" thickBot="1" x14ac:dyDescent="0.3">
      <c r="A22" s="125" t="s">
        <v>19</v>
      </c>
      <c r="B22" s="128" t="s">
        <v>2</v>
      </c>
      <c r="C22" s="129"/>
      <c r="D22" s="17">
        <v>508</v>
      </c>
      <c r="E22" s="17">
        <v>8.93</v>
      </c>
      <c r="F22" s="17">
        <v>80</v>
      </c>
      <c r="G22" s="17">
        <f>D22*17/100</f>
        <v>86.36</v>
      </c>
      <c r="H22" s="18">
        <f>E22+F22-G22</f>
        <v>2.5700000000000074</v>
      </c>
      <c r="J22" s="89"/>
      <c r="K22" s="101"/>
      <c r="L22" s="102"/>
      <c r="M22" s="102"/>
      <c r="N22" s="103"/>
      <c r="O22" s="104"/>
      <c r="P22" s="104"/>
      <c r="Q22" s="104"/>
      <c r="R22" s="104"/>
      <c r="S22" s="108"/>
    </row>
    <row r="23" spans="1:20" x14ac:dyDescent="0.25">
      <c r="A23" s="126"/>
      <c r="B23" s="130" t="s">
        <v>3</v>
      </c>
      <c r="C23" s="131"/>
      <c r="D23" s="19">
        <f>D24-D22</f>
        <v>996</v>
      </c>
      <c r="E23" s="19">
        <v>8.61</v>
      </c>
      <c r="F23" s="19">
        <v>214</v>
      </c>
      <c r="G23" s="19">
        <f>D23*22.1/100</f>
        <v>220.11600000000001</v>
      </c>
      <c r="H23" s="18">
        <f>E23+F23-G23</f>
        <v>2.4939999999999998</v>
      </c>
      <c r="J23" s="89"/>
      <c r="K23" s="90"/>
      <c r="L23" s="91"/>
      <c r="M23" s="91"/>
      <c r="N23" s="92"/>
      <c r="O23" s="94"/>
      <c r="P23" s="94"/>
      <c r="Q23" s="94"/>
      <c r="R23" s="94"/>
      <c r="S23" s="8"/>
    </row>
    <row r="24" spans="1:20" ht="15.75" thickBot="1" x14ac:dyDescent="0.3">
      <c r="A24" s="127"/>
      <c r="B24" s="132" t="s">
        <v>14</v>
      </c>
      <c r="C24" s="133"/>
      <c r="D24" s="21">
        <f>1504</f>
        <v>1504</v>
      </c>
      <c r="E24" s="21"/>
      <c r="F24" s="21"/>
      <c r="G24" s="21"/>
      <c r="H24" s="22"/>
      <c r="J24" s="109"/>
      <c r="K24" s="101"/>
      <c r="L24" s="102"/>
      <c r="M24" s="102"/>
      <c r="N24" s="103"/>
      <c r="O24" s="104"/>
      <c r="P24" s="104"/>
      <c r="Q24" s="104"/>
      <c r="R24" s="104"/>
      <c r="S24" s="8"/>
    </row>
    <row r="25" spans="1:20" ht="15.75" thickBot="1" x14ac:dyDescent="0.3">
      <c r="A25" s="5"/>
      <c r="B25" s="7"/>
      <c r="C25" s="7"/>
      <c r="D25" s="16"/>
      <c r="E25" s="16"/>
      <c r="F25" s="16"/>
      <c r="G25" s="16"/>
      <c r="H25" s="16"/>
      <c r="J25" s="89"/>
      <c r="K25" s="89"/>
      <c r="L25" s="89"/>
      <c r="M25" s="89"/>
      <c r="N25" s="93"/>
      <c r="O25" s="89"/>
      <c r="P25" s="89"/>
      <c r="Q25" s="89"/>
      <c r="R25" s="89"/>
      <c r="S25" s="8"/>
    </row>
    <row r="26" spans="1:20" x14ac:dyDescent="0.25">
      <c r="A26" s="151" t="s">
        <v>20</v>
      </c>
      <c r="B26" s="154" t="s">
        <v>2</v>
      </c>
      <c r="C26" s="155"/>
      <c r="D26" s="23">
        <v>435</v>
      </c>
      <c r="E26" s="23">
        <v>2.57</v>
      </c>
      <c r="F26" s="23">
        <f>63.21+10</f>
        <v>73.210000000000008</v>
      </c>
      <c r="G26" s="23">
        <f>D26*17/100</f>
        <v>73.95</v>
      </c>
      <c r="H26" s="24">
        <f>E26+F26-G26</f>
        <v>1.8299999999999983</v>
      </c>
      <c r="J26" s="89"/>
      <c r="K26" s="89"/>
      <c r="L26" s="89"/>
      <c r="M26" s="89"/>
      <c r="N26" s="8"/>
      <c r="O26" s="8"/>
      <c r="P26" s="89"/>
      <c r="Q26" s="89"/>
      <c r="R26" s="89"/>
      <c r="S26" s="8"/>
    </row>
    <row r="27" spans="1:20" x14ac:dyDescent="0.25">
      <c r="A27" s="152"/>
      <c r="B27" s="139" t="s">
        <v>3</v>
      </c>
      <c r="C27" s="140"/>
      <c r="D27" s="25">
        <f>D28-D26</f>
        <v>1582</v>
      </c>
      <c r="E27" s="25">
        <v>4.49</v>
      </c>
      <c r="F27" s="25">
        <v>349</v>
      </c>
      <c r="G27" s="25">
        <f>D27*L5/100</f>
        <v>349.62200000000007</v>
      </c>
      <c r="H27" s="26">
        <f>E27+F27-G27</f>
        <v>3.8679999999999382</v>
      </c>
      <c r="K27" s="89"/>
      <c r="L27" s="89"/>
      <c r="M27" s="89"/>
      <c r="Q27" s="89"/>
      <c r="R27" s="89"/>
    </row>
    <row r="28" spans="1:20" ht="15.75" thickBot="1" x14ac:dyDescent="0.3">
      <c r="A28" s="153"/>
      <c r="B28" s="141" t="s">
        <v>14</v>
      </c>
      <c r="C28" s="142"/>
      <c r="D28" s="27">
        <v>2017</v>
      </c>
      <c r="E28" s="27"/>
      <c r="F28" s="27"/>
      <c r="G28" s="27"/>
      <c r="H28" s="28"/>
      <c r="L28" s="89"/>
      <c r="M28" s="89"/>
      <c r="R28" s="89"/>
    </row>
    <row r="29" spans="1:20" ht="15.75" thickBot="1" x14ac:dyDescent="0.3">
      <c r="A29" s="5"/>
      <c r="B29" s="7"/>
      <c r="C29" s="7"/>
      <c r="D29" s="16"/>
      <c r="E29" s="16"/>
      <c r="F29" s="16"/>
      <c r="G29" s="16"/>
      <c r="H29" s="16"/>
      <c r="M29" s="89"/>
    </row>
    <row r="30" spans="1:20" x14ac:dyDescent="0.25">
      <c r="A30" s="114" t="s">
        <v>21</v>
      </c>
      <c r="B30" s="117" t="s">
        <v>2</v>
      </c>
      <c r="C30" s="118"/>
      <c r="D30" s="29">
        <v>351</v>
      </c>
      <c r="E30" s="29">
        <v>4.1500000000000004</v>
      </c>
      <c r="F30" s="29">
        <v>60</v>
      </c>
      <c r="G30" s="29">
        <f>D30*L3/100</f>
        <v>59.67</v>
      </c>
      <c r="H30" s="30">
        <f>E30+F30-G30</f>
        <v>4.480000000000004</v>
      </c>
    </row>
    <row r="31" spans="1:20" x14ac:dyDescent="0.25">
      <c r="A31" s="115"/>
      <c r="B31" s="119" t="s">
        <v>3</v>
      </c>
      <c r="C31" s="120"/>
      <c r="D31" s="31">
        <f>D32-D30</f>
        <v>886</v>
      </c>
      <c r="E31" s="31">
        <v>5.85</v>
      </c>
      <c r="F31" s="31">
        <v>197</v>
      </c>
      <c r="G31" s="31">
        <f>D31*L5/100</f>
        <v>195.80600000000001</v>
      </c>
      <c r="H31" s="32">
        <f>E31+F31-G31</f>
        <v>7.0439999999999827</v>
      </c>
    </row>
    <row r="32" spans="1:20" ht="15.75" thickBot="1" x14ac:dyDescent="0.3">
      <c r="A32" s="116"/>
      <c r="B32" s="121"/>
      <c r="C32" s="122"/>
      <c r="D32" s="33">
        <v>1237</v>
      </c>
      <c r="E32" s="33"/>
      <c r="F32" s="33"/>
      <c r="G32" s="33"/>
      <c r="H32" s="34"/>
    </row>
    <row r="33" spans="1:15" ht="15.75" thickBot="1" x14ac:dyDescent="0.3">
      <c r="J33" s="143" t="s">
        <v>67</v>
      </c>
      <c r="K33" s="143"/>
      <c r="L33" s="143"/>
    </row>
    <row r="34" spans="1:15" x14ac:dyDescent="0.25">
      <c r="A34" s="114" t="s">
        <v>22</v>
      </c>
      <c r="B34" s="117" t="s">
        <v>2</v>
      </c>
      <c r="C34" s="118"/>
      <c r="D34" s="29">
        <v>264</v>
      </c>
      <c r="E34" s="29">
        <f>H30</f>
        <v>4.480000000000004</v>
      </c>
      <c r="F34" s="29">
        <v>40</v>
      </c>
      <c r="G34" s="29">
        <f>D34*16/100</f>
        <v>42.24</v>
      </c>
      <c r="H34" s="30">
        <f>E34+F34-G34</f>
        <v>2.240000000000002</v>
      </c>
      <c r="J34" t="s">
        <v>60</v>
      </c>
      <c r="K34" t="s">
        <v>68</v>
      </c>
      <c r="L34" t="s">
        <v>11</v>
      </c>
    </row>
    <row r="35" spans="1:15" x14ac:dyDescent="0.25">
      <c r="A35" s="115"/>
      <c r="B35" s="119" t="s">
        <v>3</v>
      </c>
      <c r="C35" s="120"/>
      <c r="D35" s="31">
        <f>D36-D34</f>
        <v>1916</v>
      </c>
      <c r="E35" s="31">
        <f>H31</f>
        <v>7.0439999999999827</v>
      </c>
      <c r="F35" s="31">
        <v>394</v>
      </c>
      <c r="G35" s="31">
        <f>D35*20/100</f>
        <v>383.2</v>
      </c>
      <c r="H35" s="32">
        <f>E35+F35-G35</f>
        <v>17.843999999999994</v>
      </c>
    </row>
    <row r="36" spans="1:15" ht="15.75" thickBot="1" x14ac:dyDescent="0.3">
      <c r="A36" s="116"/>
      <c r="B36" s="121"/>
      <c r="C36" s="122"/>
      <c r="D36" s="33">
        <f>85800-83620</f>
        <v>2180</v>
      </c>
      <c r="E36" s="33"/>
      <c r="F36" s="33"/>
      <c r="G36" s="33"/>
      <c r="H36" s="34"/>
    </row>
    <row r="37" spans="1:15" ht="15.75" thickBot="1" x14ac:dyDescent="0.3"/>
    <row r="38" spans="1:15" x14ac:dyDescent="0.25">
      <c r="A38" s="114" t="s">
        <v>28</v>
      </c>
      <c r="B38" s="117" t="s">
        <v>2</v>
      </c>
      <c r="C38" s="118"/>
      <c r="D38" s="29">
        <v>254</v>
      </c>
      <c r="E38" s="29">
        <f>H34</f>
        <v>2.240000000000002</v>
      </c>
      <c r="F38" s="29">
        <v>40</v>
      </c>
      <c r="G38" s="29">
        <f>D38*16/100</f>
        <v>40.64</v>
      </c>
      <c r="H38" s="30">
        <f>E38+F38-G38</f>
        <v>1.6000000000000014</v>
      </c>
    </row>
    <row r="39" spans="1:15" x14ac:dyDescent="0.25">
      <c r="A39" s="115"/>
      <c r="B39" s="119" t="s">
        <v>3</v>
      </c>
      <c r="C39" s="120"/>
      <c r="D39" s="31">
        <f>D40-D38</f>
        <v>1344</v>
      </c>
      <c r="E39" s="31">
        <f>H35</f>
        <v>17.843999999999994</v>
      </c>
      <c r="F39" s="31">
        <v>283</v>
      </c>
      <c r="G39" s="31">
        <f>D39*20/100</f>
        <v>268.8</v>
      </c>
      <c r="H39" s="32">
        <f>E39+F39-G39</f>
        <v>32.043999999999983</v>
      </c>
    </row>
    <row r="40" spans="1:15" ht="15.75" thickBot="1" x14ac:dyDescent="0.3">
      <c r="A40" s="116"/>
      <c r="B40" s="121"/>
      <c r="C40" s="122"/>
      <c r="D40" s="33">
        <f>87398-85800</f>
        <v>1598</v>
      </c>
      <c r="E40" s="33"/>
      <c r="F40" s="33"/>
      <c r="G40" s="33"/>
      <c r="H40" s="34"/>
    </row>
    <row r="41" spans="1:15" ht="15.75" thickBot="1" x14ac:dyDescent="0.3">
      <c r="K41" s="35"/>
      <c r="N41" t="s">
        <v>2</v>
      </c>
      <c r="O41" t="s">
        <v>3</v>
      </c>
    </row>
    <row r="42" spans="1:15" x14ac:dyDescent="0.25">
      <c r="A42" s="114" t="s">
        <v>30</v>
      </c>
      <c r="B42" s="117" t="s">
        <v>2</v>
      </c>
      <c r="C42" s="118"/>
      <c r="D42" s="29">
        <v>300</v>
      </c>
      <c r="E42" s="29">
        <f>H38</f>
        <v>1.6000000000000014</v>
      </c>
      <c r="F42" s="29">
        <v>63</v>
      </c>
      <c r="G42" s="29">
        <f>D42*17.6/100</f>
        <v>52.8</v>
      </c>
      <c r="H42" s="30">
        <f>E42+F42-G42</f>
        <v>11.799999999999997</v>
      </c>
      <c r="J42" t="s">
        <v>61</v>
      </c>
      <c r="K42" t="s">
        <v>62</v>
      </c>
      <c r="N42">
        <f>16+16*0.1</f>
        <v>17.600000000000001</v>
      </c>
      <c r="O42">
        <v>22</v>
      </c>
    </row>
    <row r="43" spans="1:15" x14ac:dyDescent="0.25">
      <c r="A43" s="115"/>
      <c r="B43" s="119" t="s">
        <v>3</v>
      </c>
      <c r="C43" s="120"/>
      <c r="D43" s="31">
        <f>D44-D42</f>
        <v>1177</v>
      </c>
      <c r="E43" s="31">
        <f>H39</f>
        <v>32.043999999999983</v>
      </c>
      <c r="F43" s="31">
        <v>303</v>
      </c>
      <c r="G43" s="31">
        <f>D43*22/100</f>
        <v>258.94</v>
      </c>
      <c r="H43" s="32">
        <f>E43+F43-G43</f>
        <v>76.103999999999985</v>
      </c>
    </row>
    <row r="44" spans="1:15" ht="15.75" thickBot="1" x14ac:dyDescent="0.3">
      <c r="A44" s="116"/>
      <c r="B44" s="121"/>
      <c r="C44" s="122"/>
      <c r="D44" s="33">
        <f>88875-87398</f>
        <v>1477</v>
      </c>
      <c r="E44" s="33"/>
      <c r="F44" s="33"/>
      <c r="G44" s="33"/>
      <c r="H44" s="34"/>
    </row>
    <row r="45" spans="1:15" ht="15.75" thickBot="1" x14ac:dyDescent="0.3"/>
    <row r="46" spans="1:15" x14ac:dyDescent="0.25">
      <c r="A46" s="156" t="s">
        <v>40</v>
      </c>
      <c r="B46" s="159" t="s">
        <v>2</v>
      </c>
      <c r="C46" s="160"/>
      <c r="D46" s="83">
        <v>300</v>
      </c>
      <c r="E46" s="83">
        <f>H42</f>
        <v>11.799999999999997</v>
      </c>
      <c r="F46" s="83">
        <v>40</v>
      </c>
      <c r="G46" s="83">
        <f>D46*17.6/100</f>
        <v>52.8</v>
      </c>
      <c r="H46" s="84">
        <f>E46+F46-G46</f>
        <v>-1</v>
      </c>
    </row>
    <row r="47" spans="1:15" x14ac:dyDescent="0.25">
      <c r="A47" s="157"/>
      <c r="B47" s="161" t="s">
        <v>3</v>
      </c>
      <c r="C47" s="162"/>
      <c r="D47" s="85">
        <f>D48-D46</f>
        <v>1300</v>
      </c>
      <c r="E47" s="85">
        <f>H43</f>
        <v>76.103999999999985</v>
      </c>
      <c r="F47" s="85">
        <v>290</v>
      </c>
      <c r="G47" s="85">
        <f>D47*22/100</f>
        <v>286</v>
      </c>
      <c r="H47" s="86">
        <f>E47+F47-G47</f>
        <v>80.103999999999985</v>
      </c>
    </row>
    <row r="48" spans="1:15" ht="15.75" thickBot="1" x14ac:dyDescent="0.3">
      <c r="A48" s="158"/>
      <c r="B48" s="163"/>
      <c r="C48" s="164"/>
      <c r="D48" s="87">
        <v>1600</v>
      </c>
      <c r="E48" s="87"/>
      <c r="F48" s="87"/>
      <c r="G48" s="87"/>
      <c r="H48" s="88"/>
    </row>
    <row r="53" spans="1:16" ht="15.75" thickBot="1" x14ac:dyDescent="0.3"/>
    <row r="54" spans="1:16" ht="15.75" thickBot="1" x14ac:dyDescent="0.3">
      <c r="A54" s="125" t="s">
        <v>19</v>
      </c>
      <c r="B54" s="128" t="s">
        <v>2</v>
      </c>
      <c r="C54" s="129"/>
      <c r="D54" s="17">
        <v>521</v>
      </c>
      <c r="E54" s="17">
        <f>H41</f>
        <v>0</v>
      </c>
      <c r="F54" s="17">
        <v>90</v>
      </c>
      <c r="G54" s="17">
        <f>D54*17/100</f>
        <v>88.57</v>
      </c>
      <c r="H54" s="18">
        <f>E54+F54-G54</f>
        <v>1.4300000000000068</v>
      </c>
      <c r="J54" t="s">
        <v>24</v>
      </c>
      <c r="K54" s="35">
        <f>N54-F54</f>
        <v>40</v>
      </c>
      <c r="M54" t="s">
        <v>25</v>
      </c>
      <c r="N54">
        <v>130</v>
      </c>
    </row>
    <row r="55" spans="1:16" x14ac:dyDescent="0.25">
      <c r="A55" s="126"/>
      <c r="B55" s="130" t="s">
        <v>3</v>
      </c>
      <c r="C55" s="131"/>
      <c r="D55" s="19">
        <f>D56-D54</f>
        <v>983</v>
      </c>
      <c r="E55" s="19">
        <v>8.61</v>
      </c>
      <c r="F55" s="19">
        <v>214</v>
      </c>
      <c r="G55" s="19">
        <f>D55*22.1/100</f>
        <v>217.24300000000002</v>
      </c>
      <c r="H55" s="18">
        <f>E55+F55-G55</f>
        <v>5.3669999999999902</v>
      </c>
    </row>
    <row r="56" spans="1:16" ht="15.75" thickBot="1" x14ac:dyDescent="0.3">
      <c r="A56" s="127"/>
      <c r="B56" s="132" t="s">
        <v>14</v>
      </c>
      <c r="C56" s="133"/>
      <c r="D56" s="21">
        <f>1504</f>
        <v>1504</v>
      </c>
      <c r="E56" s="21"/>
      <c r="F56" s="21"/>
      <c r="G56" s="21"/>
      <c r="H56" s="22"/>
      <c r="M56" s="143"/>
      <c r="N56" s="143"/>
      <c r="O56" s="143"/>
      <c r="P56" s="143"/>
    </row>
    <row r="57" spans="1:16" ht="15.75" thickBot="1" x14ac:dyDescent="0.3">
      <c r="A57" s="50"/>
      <c r="B57" s="51"/>
      <c r="C57" s="51"/>
      <c r="D57" s="16"/>
      <c r="E57" s="16"/>
      <c r="F57" s="16"/>
      <c r="G57" s="16"/>
      <c r="H57" s="16"/>
    </row>
    <row r="58" spans="1:16" x14ac:dyDescent="0.25">
      <c r="A58" s="151" t="s">
        <v>20</v>
      </c>
      <c r="B58" s="154" t="s">
        <v>2</v>
      </c>
      <c r="C58" s="155"/>
      <c r="D58" s="23">
        <v>435</v>
      </c>
      <c r="E58" s="23">
        <f>H54</f>
        <v>1.4300000000000068</v>
      </c>
      <c r="F58" s="23">
        <v>86.42</v>
      </c>
      <c r="G58" s="23">
        <f>D58*17/100</f>
        <v>73.95</v>
      </c>
      <c r="H58" s="24">
        <f>E58+F58-G58</f>
        <v>13.900000000000006</v>
      </c>
      <c r="J58" t="s">
        <v>23</v>
      </c>
      <c r="K58" s="35">
        <f>N58-F58</f>
        <v>54.999999999999986</v>
      </c>
      <c r="M58" t="s">
        <v>25</v>
      </c>
      <c r="N58">
        <v>141.41999999999999</v>
      </c>
    </row>
    <row r="59" spans="1:16" x14ac:dyDescent="0.25">
      <c r="A59" s="152"/>
      <c r="B59" s="139" t="s">
        <v>3</v>
      </c>
      <c r="C59" s="140"/>
      <c r="D59" s="25">
        <f>D60-D58</f>
        <v>1582</v>
      </c>
      <c r="E59" s="25">
        <f>H55</f>
        <v>5.3669999999999902</v>
      </c>
      <c r="F59" s="25">
        <v>349</v>
      </c>
      <c r="G59" s="25">
        <f>D59*22.1/100</f>
        <v>349.62200000000007</v>
      </c>
      <c r="H59" s="26">
        <f>E59+F59-G59</f>
        <v>4.7449999999998909</v>
      </c>
    </row>
    <row r="60" spans="1:16" ht="15.75" thickBot="1" x14ac:dyDescent="0.3">
      <c r="A60" s="153"/>
      <c r="B60" s="141" t="s">
        <v>14</v>
      </c>
      <c r="C60" s="142"/>
      <c r="D60" s="27">
        <v>2017</v>
      </c>
      <c r="E60" s="27"/>
      <c r="F60" s="27"/>
      <c r="G60" s="27"/>
      <c r="H60" s="28"/>
    </row>
    <row r="61" spans="1:16" ht="15.75" thickBot="1" x14ac:dyDescent="0.3">
      <c r="A61" s="50"/>
      <c r="B61" s="51"/>
      <c r="C61" s="51"/>
      <c r="D61" s="16"/>
      <c r="E61" s="16"/>
      <c r="F61" s="16"/>
      <c r="G61" s="16"/>
      <c r="H61" s="16"/>
    </row>
    <row r="62" spans="1:16" x14ac:dyDescent="0.25">
      <c r="A62" s="114" t="s">
        <v>21</v>
      </c>
      <c r="B62" s="117" t="s">
        <v>2</v>
      </c>
      <c r="C62" s="118"/>
      <c r="D62" s="29">
        <v>351</v>
      </c>
      <c r="E62" s="29">
        <f>H58</f>
        <v>13.900000000000006</v>
      </c>
      <c r="F62" s="29">
        <v>60</v>
      </c>
      <c r="G62" s="29">
        <f>D62*17/100</f>
        <v>59.67</v>
      </c>
      <c r="H62" s="30">
        <f>E62+F62-G62</f>
        <v>14.230000000000004</v>
      </c>
      <c r="J62" t="s">
        <v>26</v>
      </c>
      <c r="M62" t="s">
        <v>27</v>
      </c>
    </row>
    <row r="63" spans="1:16" x14ac:dyDescent="0.25">
      <c r="A63" s="115"/>
      <c r="B63" s="119" t="s">
        <v>3</v>
      </c>
      <c r="C63" s="120"/>
      <c r="D63" s="31">
        <f>D64-D62</f>
        <v>886</v>
      </c>
      <c r="E63" s="31">
        <f>H59</f>
        <v>4.7449999999998909</v>
      </c>
      <c r="F63" s="31">
        <v>197</v>
      </c>
      <c r="G63" s="31">
        <f>D63*22.1/100</f>
        <v>195.80600000000001</v>
      </c>
      <c r="H63" s="32">
        <f>E63+F63-G63</f>
        <v>5.9389999999998793</v>
      </c>
    </row>
    <row r="64" spans="1:16" ht="15.75" thickBot="1" x14ac:dyDescent="0.3">
      <c r="A64" s="116"/>
      <c r="B64" s="121"/>
      <c r="C64" s="122"/>
      <c r="D64" s="33">
        <v>1237</v>
      </c>
      <c r="E64" s="33"/>
      <c r="F64" s="33"/>
      <c r="G64" s="33"/>
      <c r="H64" s="34"/>
    </row>
    <row r="65" spans="1:18" ht="15.75" thickBot="1" x14ac:dyDescent="0.3"/>
    <row r="66" spans="1:18" x14ac:dyDescent="0.25">
      <c r="A66" s="114" t="s">
        <v>22</v>
      </c>
      <c r="B66" s="117" t="s">
        <v>2</v>
      </c>
      <c r="C66" s="118"/>
      <c r="D66" s="29">
        <v>387</v>
      </c>
      <c r="E66" s="29">
        <f>H62</f>
        <v>14.230000000000004</v>
      </c>
      <c r="F66" s="29">
        <v>40</v>
      </c>
      <c r="G66" s="29">
        <f>D66*17/100</f>
        <v>65.790000000000006</v>
      </c>
      <c r="H66" s="30">
        <f>E66+F66-G66</f>
        <v>-11.560000000000002</v>
      </c>
    </row>
    <row r="67" spans="1:18" x14ac:dyDescent="0.25">
      <c r="A67" s="115"/>
      <c r="B67" s="119" t="s">
        <v>3</v>
      </c>
      <c r="C67" s="120"/>
      <c r="D67" s="31">
        <f>D68-D66</f>
        <v>1793</v>
      </c>
      <c r="E67" s="31">
        <f>H63</f>
        <v>5.9389999999998793</v>
      </c>
      <c r="F67" s="31">
        <v>394</v>
      </c>
      <c r="G67" s="31">
        <f>D67*22.1/100</f>
        <v>396.25300000000004</v>
      </c>
      <c r="H67" s="32">
        <f>E67+F67-G67</f>
        <v>3.6859999999998081</v>
      </c>
      <c r="K67" s="143" t="s">
        <v>29</v>
      </c>
      <c r="L67" s="143"/>
      <c r="M67" s="143"/>
      <c r="N67" s="143"/>
      <c r="O67" s="143"/>
      <c r="P67" s="143"/>
      <c r="Q67" s="143"/>
      <c r="R67" s="143"/>
    </row>
    <row r="68" spans="1:18" ht="15.75" thickBot="1" x14ac:dyDescent="0.3">
      <c r="A68" s="116"/>
      <c r="B68" s="121"/>
      <c r="C68" s="122"/>
      <c r="D68" s="33">
        <f>85800-83620</f>
        <v>2180</v>
      </c>
      <c r="E68" s="33"/>
      <c r="F68" s="33"/>
      <c r="G68" s="33"/>
      <c r="H68" s="34"/>
      <c r="K68" s="143"/>
      <c r="L68" s="143"/>
      <c r="M68" s="143"/>
      <c r="N68" s="143"/>
      <c r="O68" s="143"/>
      <c r="P68" s="143"/>
      <c r="Q68" s="143"/>
      <c r="R68" s="143"/>
    </row>
    <row r="69" spans="1:18" ht="15.75" thickBot="1" x14ac:dyDescent="0.3"/>
    <row r="70" spans="1:18" x14ac:dyDescent="0.25">
      <c r="A70" s="114" t="s">
        <v>28</v>
      </c>
      <c r="B70" s="117" t="s">
        <v>2</v>
      </c>
      <c r="C70" s="118"/>
      <c r="D70" s="29">
        <f>D72-D71</f>
        <v>349</v>
      </c>
      <c r="E70" s="29">
        <f>H66</f>
        <v>-11.560000000000002</v>
      </c>
      <c r="F70" s="29">
        <v>40</v>
      </c>
      <c r="G70" s="29">
        <f>D70*17/100</f>
        <v>59.33</v>
      </c>
      <c r="H70" s="30">
        <f>E70+F70-G70</f>
        <v>-30.89</v>
      </c>
    </row>
    <row r="71" spans="1:18" x14ac:dyDescent="0.25">
      <c r="A71" s="115"/>
      <c r="B71" s="119" t="s">
        <v>3</v>
      </c>
      <c r="C71" s="120"/>
      <c r="D71" s="31">
        <v>1249</v>
      </c>
      <c r="E71" s="31">
        <f>H67</f>
        <v>3.6859999999998081</v>
      </c>
      <c r="F71" s="31">
        <v>283</v>
      </c>
      <c r="G71" s="31">
        <f>D71*22.1/100</f>
        <v>276.029</v>
      </c>
      <c r="H71" s="32">
        <f>E71+F71-G71</f>
        <v>10.656999999999812</v>
      </c>
    </row>
    <row r="72" spans="1:18" ht="15.75" thickBot="1" x14ac:dyDescent="0.3">
      <c r="A72" s="116"/>
      <c r="B72" s="121"/>
      <c r="C72" s="122"/>
      <c r="D72" s="33">
        <f>87398-85800</f>
        <v>1598</v>
      </c>
      <c r="E72" s="33"/>
      <c r="F72" s="33"/>
      <c r="G72" s="33"/>
      <c r="H72" s="34"/>
    </row>
    <row r="73" spans="1:18" x14ac:dyDescent="0.25">
      <c r="J73">
        <v>317.62</v>
      </c>
    </row>
    <row r="79" spans="1:18" x14ac:dyDescent="0.25">
      <c r="J79">
        <f>J81-J80</f>
        <v>624.80999999999995</v>
      </c>
    </row>
    <row r="80" spans="1:18" x14ac:dyDescent="0.25">
      <c r="J80">
        <v>1437.19</v>
      </c>
      <c r="M80">
        <v>317.62</v>
      </c>
    </row>
    <row r="81" spans="10:10" x14ac:dyDescent="0.25">
      <c r="J81">
        <v>2062</v>
      </c>
    </row>
    <row r="108" spans="1:8" ht="15.75" thickBot="1" x14ac:dyDescent="0.3"/>
    <row r="109" spans="1:8" x14ac:dyDescent="0.25">
      <c r="A109" s="144" t="s">
        <v>18</v>
      </c>
      <c r="B109" s="137" t="s">
        <v>2</v>
      </c>
      <c r="C109" s="138"/>
      <c r="D109" s="10">
        <v>428.52</v>
      </c>
      <c r="E109" s="10">
        <v>26.78</v>
      </c>
      <c r="F109" s="10">
        <v>60</v>
      </c>
      <c r="G109" s="10">
        <f>D109*17/100</f>
        <v>72.848399999999998</v>
      </c>
      <c r="H109" s="11">
        <f>E109+F109-G109</f>
        <v>13.931600000000003</v>
      </c>
    </row>
    <row r="110" spans="1:8" x14ac:dyDescent="0.25">
      <c r="A110" s="145"/>
      <c r="B110" s="147" t="s">
        <v>3</v>
      </c>
      <c r="C110" s="148"/>
      <c r="D110" s="12">
        <f>D111-D109</f>
        <v>1633.48</v>
      </c>
      <c r="E110" s="12">
        <v>26.62</v>
      </c>
      <c r="F110" s="12">
        <v>343</v>
      </c>
      <c r="G110" s="12">
        <v>361</v>
      </c>
      <c r="H110" s="13">
        <f>E110+F110-G110</f>
        <v>8.6200000000000045</v>
      </c>
    </row>
    <row r="111" spans="1:8" ht="15.75" thickBot="1" x14ac:dyDescent="0.3">
      <c r="A111" s="146"/>
      <c r="B111" s="123" t="s">
        <v>14</v>
      </c>
      <c r="C111" s="124"/>
      <c r="D111" s="14">
        <v>2062</v>
      </c>
      <c r="E111" s="14"/>
      <c r="F111" s="14"/>
      <c r="G111" s="14"/>
      <c r="H111" s="15"/>
    </row>
    <row r="113" spans="1:8" ht="15.75" thickBot="1" x14ac:dyDescent="0.3"/>
    <row r="114" spans="1:8" ht="15.75" thickBot="1" x14ac:dyDescent="0.3">
      <c r="A114" s="125" t="s">
        <v>19</v>
      </c>
      <c r="B114" s="128" t="s">
        <v>2</v>
      </c>
      <c r="C114" s="129"/>
      <c r="D114" s="17">
        <v>521</v>
      </c>
      <c r="E114" s="17">
        <f>H109</f>
        <v>13.931600000000003</v>
      </c>
      <c r="F114" s="17">
        <v>90</v>
      </c>
      <c r="G114" s="17">
        <f>D114*17/100</f>
        <v>88.57</v>
      </c>
      <c r="H114" s="18">
        <f>E114+F114-G114</f>
        <v>15.36160000000001</v>
      </c>
    </row>
    <row r="115" spans="1:8" x14ac:dyDescent="0.25">
      <c r="A115" s="126"/>
      <c r="B115" s="130" t="s">
        <v>3</v>
      </c>
      <c r="C115" s="131"/>
      <c r="D115" s="19">
        <f>D116-D114</f>
        <v>983</v>
      </c>
      <c r="E115" s="19">
        <v>8.61</v>
      </c>
      <c r="F115" s="19">
        <v>214</v>
      </c>
      <c r="G115" s="19">
        <f>D115*22.1/100</f>
        <v>217.24300000000002</v>
      </c>
      <c r="H115" s="18">
        <f>E115+F115-G115</f>
        <v>5.3669999999999902</v>
      </c>
    </row>
    <row r="116" spans="1:8" ht="15.75" thickBot="1" x14ac:dyDescent="0.3">
      <c r="A116" s="127"/>
      <c r="B116" s="132" t="s">
        <v>14</v>
      </c>
      <c r="C116" s="133"/>
      <c r="D116" s="21">
        <f>1504</f>
        <v>1504</v>
      </c>
      <c r="E116" s="21"/>
      <c r="F116" s="21"/>
      <c r="G116" s="21"/>
      <c r="H116" s="22"/>
    </row>
    <row r="117" spans="1:8" ht="15.75" thickBot="1" x14ac:dyDescent="0.3">
      <c r="A117" s="52"/>
      <c r="B117" s="53"/>
      <c r="C117" s="53"/>
      <c r="D117" s="16"/>
      <c r="E117" s="16"/>
      <c r="F117" s="16"/>
      <c r="G117" s="16"/>
      <c r="H117" s="16"/>
    </row>
    <row r="118" spans="1:8" x14ac:dyDescent="0.25">
      <c r="A118" s="151" t="s">
        <v>20</v>
      </c>
      <c r="B118" s="154" t="s">
        <v>2</v>
      </c>
      <c r="C118" s="155"/>
      <c r="D118" s="23">
        <v>549</v>
      </c>
      <c r="E118" s="23">
        <f>H114</f>
        <v>15.36160000000001</v>
      </c>
      <c r="F118" s="23">
        <v>86.42</v>
      </c>
      <c r="G118" s="23">
        <f>D118*17/100</f>
        <v>93.33</v>
      </c>
      <c r="H118" s="24">
        <f>E118+F118-G118</f>
        <v>8.4516000000000133</v>
      </c>
    </row>
    <row r="119" spans="1:8" x14ac:dyDescent="0.25">
      <c r="A119" s="152"/>
      <c r="B119" s="139" t="s">
        <v>3</v>
      </c>
      <c r="C119" s="140"/>
      <c r="D119" s="25">
        <f>D120-D118</f>
        <v>1468</v>
      </c>
      <c r="E119" s="25">
        <f>H115</f>
        <v>5.3669999999999902</v>
      </c>
      <c r="F119" s="25">
        <v>349</v>
      </c>
      <c r="G119" s="25">
        <f>D119*22.1/100</f>
        <v>324.42800000000005</v>
      </c>
      <c r="H119" s="26">
        <f>E119+F119-G119</f>
        <v>29.938999999999908</v>
      </c>
    </row>
    <row r="120" spans="1:8" ht="15.75" thickBot="1" x14ac:dyDescent="0.3">
      <c r="A120" s="153"/>
      <c r="B120" s="141" t="s">
        <v>14</v>
      </c>
      <c r="C120" s="142"/>
      <c r="D120" s="27">
        <v>2017</v>
      </c>
      <c r="E120" s="27"/>
      <c r="F120" s="27"/>
      <c r="G120" s="27"/>
      <c r="H120" s="28"/>
    </row>
    <row r="121" spans="1:8" ht="15.75" thickBot="1" x14ac:dyDescent="0.3">
      <c r="A121" s="52"/>
      <c r="B121" s="53"/>
      <c r="C121" s="53"/>
      <c r="D121" s="16"/>
      <c r="E121" s="16"/>
      <c r="F121" s="16"/>
      <c r="G121" s="16"/>
      <c r="H121" s="16"/>
    </row>
    <row r="122" spans="1:8" x14ac:dyDescent="0.25">
      <c r="A122" s="114" t="s">
        <v>21</v>
      </c>
      <c r="B122" s="117" t="s">
        <v>2</v>
      </c>
      <c r="C122" s="118"/>
      <c r="D122" s="29">
        <v>367</v>
      </c>
      <c r="E122" s="29">
        <f>H118</f>
        <v>8.4516000000000133</v>
      </c>
      <c r="F122" s="29">
        <v>60</v>
      </c>
      <c r="G122" s="29">
        <f>D122*17/100</f>
        <v>62.39</v>
      </c>
      <c r="H122" s="30">
        <f>E122+F122-G122</f>
        <v>6.0616000000000128</v>
      </c>
    </row>
    <row r="123" spans="1:8" x14ac:dyDescent="0.25">
      <c r="A123" s="115"/>
      <c r="B123" s="119" t="s">
        <v>3</v>
      </c>
      <c r="C123" s="120"/>
      <c r="D123" s="31">
        <f>D124-D122</f>
        <v>870</v>
      </c>
      <c r="E123" s="31">
        <f>H119</f>
        <v>29.938999999999908</v>
      </c>
      <c r="F123" s="31">
        <v>197</v>
      </c>
      <c r="G123" s="31">
        <f>D123*22.1/100</f>
        <v>192.27</v>
      </c>
      <c r="H123" s="32">
        <f>E123+F123-G123</f>
        <v>34.668999999999897</v>
      </c>
    </row>
    <row r="124" spans="1:8" ht="15.75" thickBot="1" x14ac:dyDescent="0.3">
      <c r="A124" s="116"/>
      <c r="B124" s="121"/>
      <c r="C124" s="122"/>
      <c r="D124" s="33">
        <v>1237</v>
      </c>
      <c r="E124" s="33"/>
      <c r="F124" s="33"/>
      <c r="G124" s="33"/>
      <c r="H124" s="34"/>
    </row>
    <row r="125" spans="1:8" ht="15.75" thickBot="1" x14ac:dyDescent="0.3"/>
    <row r="126" spans="1:8" x14ac:dyDescent="0.25">
      <c r="A126" s="114" t="s">
        <v>22</v>
      </c>
      <c r="B126" s="117" t="s">
        <v>2</v>
      </c>
      <c r="C126" s="118"/>
      <c r="D126" s="29">
        <v>264</v>
      </c>
      <c r="E126" s="29">
        <f>H122</f>
        <v>6.0616000000000128</v>
      </c>
      <c r="F126" s="29">
        <v>40</v>
      </c>
      <c r="G126" s="29">
        <f>D126*17/100</f>
        <v>44.88</v>
      </c>
      <c r="H126" s="30">
        <f>E126+F126-G126</f>
        <v>1.1816000000000102</v>
      </c>
    </row>
    <row r="127" spans="1:8" x14ac:dyDescent="0.25">
      <c r="A127" s="115"/>
      <c r="B127" s="119" t="s">
        <v>3</v>
      </c>
      <c r="C127" s="120"/>
      <c r="D127" s="31">
        <f>D128-D126</f>
        <v>1916</v>
      </c>
      <c r="E127" s="31">
        <f>H123</f>
        <v>34.668999999999897</v>
      </c>
      <c r="F127" s="31">
        <v>394</v>
      </c>
      <c r="G127" s="31">
        <f>D127*22.1/100</f>
        <v>423.43600000000004</v>
      </c>
      <c r="H127" s="32">
        <f>E127+F127-G127</f>
        <v>5.2329999999998336</v>
      </c>
    </row>
    <row r="128" spans="1:8" ht="15.75" thickBot="1" x14ac:dyDescent="0.3">
      <c r="A128" s="116"/>
      <c r="B128" s="121"/>
      <c r="C128" s="122"/>
      <c r="D128" s="33">
        <f>85800-83620</f>
        <v>2180</v>
      </c>
      <c r="E128" s="33"/>
      <c r="F128" s="33"/>
      <c r="G128" s="33"/>
      <c r="H128" s="34"/>
    </row>
    <row r="129" spans="1:8" ht="15.75" thickBot="1" x14ac:dyDescent="0.3"/>
    <row r="130" spans="1:8" x14ac:dyDescent="0.25">
      <c r="A130" s="114" t="s">
        <v>28</v>
      </c>
      <c r="B130" s="117" t="s">
        <v>2</v>
      </c>
      <c r="C130" s="118"/>
      <c r="D130" s="29">
        <v>254</v>
      </c>
      <c r="E130" s="29">
        <f>H126</f>
        <v>1.1816000000000102</v>
      </c>
      <c r="F130" s="29">
        <v>40</v>
      </c>
      <c r="G130" s="29">
        <f>D130*17/100</f>
        <v>43.18</v>
      </c>
      <c r="H130" s="30">
        <f>E130+F130-G130</f>
        <v>-1.9983999999999895</v>
      </c>
    </row>
    <row r="131" spans="1:8" x14ac:dyDescent="0.25">
      <c r="A131" s="115"/>
      <c r="B131" s="119" t="s">
        <v>3</v>
      </c>
      <c r="C131" s="120"/>
      <c r="D131" s="31">
        <f>D132-D130</f>
        <v>1344</v>
      </c>
      <c r="E131" s="31">
        <f>H127</f>
        <v>5.2329999999998336</v>
      </c>
      <c r="F131" s="31">
        <v>283</v>
      </c>
      <c r="G131" s="31">
        <f>D131*22.1/100</f>
        <v>297.024</v>
      </c>
      <c r="H131" s="32">
        <f>E131+F131-G131</f>
        <v>-8.7910000000001673</v>
      </c>
    </row>
    <row r="132" spans="1:8" ht="15.75" thickBot="1" x14ac:dyDescent="0.3">
      <c r="A132" s="116"/>
      <c r="B132" s="121"/>
      <c r="C132" s="122"/>
      <c r="D132" s="33">
        <f>87398-85800</f>
        <v>1598</v>
      </c>
      <c r="E132" s="33"/>
      <c r="F132" s="33"/>
      <c r="G132" s="33"/>
      <c r="H132" s="34"/>
    </row>
    <row r="152" spans="1:8" x14ac:dyDescent="0.25">
      <c r="A152" s="170" t="s">
        <v>31</v>
      </c>
      <c r="B152" s="170"/>
      <c r="C152" s="170"/>
      <c r="D152" s="170"/>
      <c r="E152" s="170"/>
      <c r="F152" s="170"/>
      <c r="G152" s="170"/>
      <c r="H152" s="170"/>
    </row>
    <row r="153" spans="1:8" x14ac:dyDescent="0.25">
      <c r="A153" s="170"/>
      <c r="B153" s="170"/>
      <c r="C153" s="170"/>
      <c r="D153" s="170"/>
      <c r="E153" s="170"/>
      <c r="F153" s="170"/>
      <c r="G153" s="170"/>
      <c r="H153" s="170"/>
    </row>
    <row r="156" spans="1:8" ht="15.75" thickBot="1" x14ac:dyDescent="0.3"/>
    <row r="157" spans="1:8" x14ac:dyDescent="0.25">
      <c r="A157" s="134" t="s">
        <v>18</v>
      </c>
      <c r="B157" s="137" t="s">
        <v>2</v>
      </c>
      <c r="C157" s="138"/>
      <c r="D157" s="10">
        <v>428.51583710407249</v>
      </c>
      <c r="E157" s="10">
        <v>26.779999999999994</v>
      </c>
      <c r="F157" s="10">
        <v>55</v>
      </c>
      <c r="G157" s="10">
        <v>72.847692307692327</v>
      </c>
      <c r="H157" s="11">
        <v>8.9323076923076741</v>
      </c>
    </row>
    <row r="158" spans="1:8" x14ac:dyDescent="0.25">
      <c r="A158" s="135"/>
      <c r="B158" s="147" t="s">
        <v>3</v>
      </c>
      <c r="C158" s="148"/>
      <c r="D158" s="12">
        <v>1633.4841628959275</v>
      </c>
      <c r="E158" s="12">
        <v>26.620000000000005</v>
      </c>
      <c r="F158" s="12">
        <v>343</v>
      </c>
      <c r="G158" s="12">
        <v>361</v>
      </c>
      <c r="H158" s="13">
        <v>8.61</v>
      </c>
    </row>
    <row r="159" spans="1:8" ht="15.75" thickBot="1" x14ac:dyDescent="0.3">
      <c r="A159" s="136"/>
      <c r="B159" s="123" t="s">
        <v>14</v>
      </c>
      <c r="C159" s="124"/>
      <c r="D159" s="14">
        <v>2062</v>
      </c>
      <c r="E159" s="14"/>
      <c r="F159" s="14"/>
      <c r="G159" s="14"/>
      <c r="H159" s="15"/>
    </row>
    <row r="160" spans="1:8" ht="15.75" thickBot="1" x14ac:dyDescent="0.3">
      <c r="A160" s="54"/>
      <c r="B160" s="56"/>
      <c r="C160" s="56"/>
      <c r="D160" s="16"/>
      <c r="E160" s="16"/>
      <c r="F160" s="16"/>
      <c r="G160" s="16"/>
      <c r="H160" s="16"/>
    </row>
    <row r="161" spans="1:16" ht="15.75" thickBot="1" x14ac:dyDescent="0.3">
      <c r="A161" s="125" t="s">
        <v>19</v>
      </c>
      <c r="B161" s="128" t="s">
        <v>2</v>
      </c>
      <c r="C161" s="129"/>
      <c r="D161" s="17">
        <v>508</v>
      </c>
      <c r="E161" s="17">
        <v>8.93</v>
      </c>
      <c r="F161" s="17">
        <v>80</v>
      </c>
      <c r="G161" s="17">
        <f>D161*17/100</f>
        <v>86.36</v>
      </c>
      <c r="H161" s="18">
        <f>E161+F161-G161</f>
        <v>2.5700000000000074</v>
      </c>
      <c r="K161" t="s">
        <v>32</v>
      </c>
    </row>
    <row r="162" spans="1:16" x14ac:dyDescent="0.25">
      <c r="A162" s="126"/>
      <c r="B162" s="130" t="s">
        <v>3</v>
      </c>
      <c r="C162" s="131"/>
      <c r="D162" s="19">
        <f>D163-D161</f>
        <v>996</v>
      </c>
      <c r="E162" s="19">
        <v>8.61</v>
      </c>
      <c r="F162" s="19">
        <v>214</v>
      </c>
      <c r="G162" s="19">
        <f>D162*22.1/100</f>
        <v>220.11600000000001</v>
      </c>
      <c r="H162" s="18">
        <f>E162+F162-G162</f>
        <v>2.4939999999999998</v>
      </c>
    </row>
    <row r="163" spans="1:16" ht="15.75" thickBot="1" x14ac:dyDescent="0.3">
      <c r="A163" s="127"/>
      <c r="B163" s="132" t="s">
        <v>14</v>
      </c>
      <c r="C163" s="133"/>
      <c r="D163" s="21">
        <f>1504</f>
        <v>1504</v>
      </c>
      <c r="E163" s="21"/>
      <c r="F163" s="21"/>
      <c r="G163" s="21"/>
      <c r="H163" s="22"/>
    </row>
    <row r="164" spans="1:16" ht="15.75" thickBot="1" x14ac:dyDescent="0.3">
      <c r="A164" s="54"/>
      <c r="B164" s="55"/>
      <c r="C164" s="55"/>
      <c r="D164" s="16"/>
      <c r="E164" s="16"/>
      <c r="F164" s="16"/>
      <c r="G164" s="16"/>
      <c r="H164" s="16"/>
    </row>
    <row r="165" spans="1:16" x14ac:dyDescent="0.25">
      <c r="A165" s="151" t="s">
        <v>20</v>
      </c>
      <c r="B165" s="154" t="s">
        <v>2</v>
      </c>
      <c r="C165" s="155"/>
      <c r="D165" s="23">
        <v>435</v>
      </c>
      <c r="E165" s="23">
        <v>2.57</v>
      </c>
      <c r="F165" s="23">
        <f>63.21+10</f>
        <v>73.210000000000008</v>
      </c>
      <c r="G165" s="23">
        <f>D165*17/100</f>
        <v>73.95</v>
      </c>
      <c r="H165" s="24">
        <f>E165+F165-G165</f>
        <v>1.8299999999999983</v>
      </c>
      <c r="K165" t="s">
        <v>33</v>
      </c>
      <c r="P165" t="s">
        <v>34</v>
      </c>
    </row>
    <row r="166" spans="1:16" x14ac:dyDescent="0.25">
      <c r="A166" s="152"/>
      <c r="B166" s="139" t="s">
        <v>3</v>
      </c>
      <c r="C166" s="140"/>
      <c r="D166" s="25">
        <f>D167-D165</f>
        <v>1582</v>
      </c>
      <c r="E166" s="25">
        <v>4.49</v>
      </c>
      <c r="F166" s="25">
        <v>349</v>
      </c>
      <c r="G166" s="25">
        <f>D166*22.1/100</f>
        <v>349.62200000000007</v>
      </c>
      <c r="H166" s="26">
        <f>E166+F166-G166</f>
        <v>3.8679999999999382</v>
      </c>
    </row>
    <row r="167" spans="1:16" ht="15.75" thickBot="1" x14ac:dyDescent="0.3">
      <c r="A167" s="153"/>
      <c r="B167" s="141" t="s">
        <v>14</v>
      </c>
      <c r="C167" s="142"/>
      <c r="D167" s="27">
        <v>2017</v>
      </c>
      <c r="E167" s="27"/>
      <c r="F167" s="27"/>
      <c r="G167" s="27"/>
      <c r="H167" s="28"/>
    </row>
    <row r="168" spans="1:16" ht="15.75" thickBot="1" x14ac:dyDescent="0.3">
      <c r="A168" s="54"/>
      <c r="B168" s="55"/>
      <c r="C168" s="55"/>
      <c r="D168" s="16"/>
      <c r="E168" s="16"/>
      <c r="F168" s="16"/>
      <c r="G168" s="16"/>
      <c r="H168" s="16"/>
    </row>
    <row r="169" spans="1:16" x14ac:dyDescent="0.25">
      <c r="A169" s="114" t="s">
        <v>21</v>
      </c>
      <c r="B169" s="117" t="s">
        <v>2</v>
      </c>
      <c r="C169" s="118"/>
      <c r="D169" s="29">
        <v>351</v>
      </c>
      <c r="E169" s="29">
        <f>H165</f>
        <v>1.8299999999999983</v>
      </c>
      <c r="F169" s="29">
        <v>60</v>
      </c>
      <c r="G169" s="29">
        <f>D169*17/100</f>
        <v>59.67</v>
      </c>
      <c r="H169" s="30">
        <f>E169+F169-G169</f>
        <v>2.1599999999999966</v>
      </c>
      <c r="K169" t="s">
        <v>35</v>
      </c>
      <c r="M169" t="s">
        <v>36</v>
      </c>
    </row>
    <row r="170" spans="1:16" x14ac:dyDescent="0.25">
      <c r="A170" s="115"/>
      <c r="B170" s="119" t="s">
        <v>3</v>
      </c>
      <c r="C170" s="120"/>
      <c r="D170" s="31">
        <f>D171-D169</f>
        <v>886</v>
      </c>
      <c r="E170" s="31">
        <f>H166</f>
        <v>3.8679999999999382</v>
      </c>
      <c r="F170" s="31">
        <v>197</v>
      </c>
      <c r="G170" s="31">
        <f>D170*22.1/100</f>
        <v>195.80600000000001</v>
      </c>
      <c r="H170" s="32">
        <f>E170+F170-G170</f>
        <v>5.0619999999999266</v>
      </c>
    </row>
    <row r="171" spans="1:16" ht="15.75" thickBot="1" x14ac:dyDescent="0.3">
      <c r="A171" s="116"/>
      <c r="B171" s="121"/>
      <c r="C171" s="122"/>
      <c r="D171" s="33">
        <v>1237</v>
      </c>
      <c r="E171" s="33"/>
      <c r="F171" s="33"/>
      <c r="G171" s="33"/>
      <c r="H171" s="34"/>
    </row>
    <row r="172" spans="1:16" ht="15.75" thickBot="1" x14ac:dyDescent="0.3"/>
    <row r="173" spans="1:16" x14ac:dyDescent="0.25">
      <c r="A173" s="114" t="s">
        <v>22</v>
      </c>
      <c r="B173" s="117" t="s">
        <v>2</v>
      </c>
      <c r="C173" s="118"/>
      <c r="D173" s="29">
        <v>264</v>
      </c>
      <c r="E173" s="29">
        <f>H169</f>
        <v>2.1599999999999966</v>
      </c>
      <c r="F173" s="29">
        <v>40</v>
      </c>
      <c r="G173" s="29">
        <f>D173*17/100</f>
        <v>44.88</v>
      </c>
      <c r="H173" s="30">
        <f>E173+F173-G173</f>
        <v>-2.720000000000006</v>
      </c>
    </row>
    <row r="174" spans="1:16" x14ac:dyDescent="0.25">
      <c r="A174" s="115"/>
      <c r="B174" s="119" t="s">
        <v>3</v>
      </c>
      <c r="C174" s="120"/>
      <c r="D174" s="31">
        <f>D175-D173</f>
        <v>1916</v>
      </c>
      <c r="E174" s="31">
        <f>H170</f>
        <v>5.0619999999999266</v>
      </c>
      <c r="F174" s="31">
        <v>394</v>
      </c>
      <c r="G174" s="31">
        <f>D174*22.1/100</f>
        <v>423.43600000000004</v>
      </c>
      <c r="H174" s="32">
        <f>E174+F174-G174</f>
        <v>-24.374000000000137</v>
      </c>
    </row>
    <row r="175" spans="1:16" ht="15.75" thickBot="1" x14ac:dyDescent="0.3">
      <c r="A175" s="116"/>
      <c r="B175" s="121"/>
      <c r="C175" s="122"/>
      <c r="D175" s="33">
        <f>85800-83620</f>
        <v>2180</v>
      </c>
      <c r="E175" s="33"/>
      <c r="F175" s="33"/>
      <c r="G175" s="33"/>
      <c r="H175" s="34"/>
    </row>
    <row r="176" spans="1:16" ht="15.75" thickBot="1" x14ac:dyDescent="0.3"/>
    <row r="177" spans="1:15" x14ac:dyDescent="0.25">
      <c r="A177" s="114" t="s">
        <v>28</v>
      </c>
      <c r="B177" s="117" t="s">
        <v>2</v>
      </c>
      <c r="C177" s="118"/>
      <c r="D177" s="29">
        <v>254</v>
      </c>
      <c r="E177" s="29">
        <f>H173</f>
        <v>-2.720000000000006</v>
      </c>
      <c r="F177" s="29">
        <v>40</v>
      </c>
      <c r="G177" s="29">
        <f>D177*17/100</f>
        <v>43.18</v>
      </c>
      <c r="H177" s="30">
        <f>E177+F177-G177</f>
        <v>-5.9000000000000057</v>
      </c>
    </row>
    <row r="178" spans="1:15" x14ac:dyDescent="0.25">
      <c r="A178" s="115"/>
      <c r="B178" s="119" t="s">
        <v>3</v>
      </c>
      <c r="C178" s="120"/>
      <c r="D178" s="31">
        <f>D179-D177</f>
        <v>1344</v>
      </c>
      <c r="E178" s="31">
        <f>H174</f>
        <v>-24.374000000000137</v>
      </c>
      <c r="F178" s="31">
        <v>283</v>
      </c>
      <c r="G178" s="31">
        <f>D178*22.1/100</f>
        <v>297.024</v>
      </c>
      <c r="H178" s="32">
        <f>E178+F178-G178</f>
        <v>-38.398000000000138</v>
      </c>
    </row>
    <row r="179" spans="1:15" ht="15.75" thickBot="1" x14ac:dyDescent="0.3">
      <c r="A179" s="116"/>
      <c r="B179" s="121"/>
      <c r="C179" s="122"/>
      <c r="D179" s="33">
        <f>87398-85800</f>
        <v>1598</v>
      </c>
      <c r="E179" s="33"/>
      <c r="F179" s="33"/>
      <c r="G179" s="33"/>
      <c r="H179" s="34"/>
    </row>
    <row r="180" spans="1:15" ht="15.75" thickBot="1" x14ac:dyDescent="0.3"/>
    <row r="181" spans="1:15" x14ac:dyDescent="0.25">
      <c r="A181" s="114" t="s">
        <v>30</v>
      </c>
      <c r="B181" s="117" t="s">
        <v>2</v>
      </c>
      <c r="C181" s="118"/>
      <c r="D181" s="29"/>
      <c r="E181" s="29"/>
      <c r="F181" s="29"/>
      <c r="G181" s="29"/>
      <c r="H181" s="30"/>
      <c r="K181" t="s">
        <v>37</v>
      </c>
    </row>
    <row r="182" spans="1:15" x14ac:dyDescent="0.25">
      <c r="A182" s="115"/>
      <c r="B182" s="119" t="s">
        <v>3</v>
      </c>
      <c r="C182" s="120"/>
      <c r="D182" s="31"/>
      <c r="E182" s="31"/>
      <c r="F182" s="31">
        <v>303</v>
      </c>
      <c r="G182" s="31"/>
      <c r="H182" s="32"/>
    </row>
    <row r="183" spans="1:15" ht="15.75" thickBot="1" x14ac:dyDescent="0.3">
      <c r="A183" s="116"/>
      <c r="B183" s="121"/>
      <c r="C183" s="122"/>
      <c r="D183" s="33">
        <f>88875-87398</f>
        <v>1477</v>
      </c>
      <c r="E183" s="33"/>
      <c r="F183" s="33"/>
      <c r="G183" s="33"/>
      <c r="H183" s="34"/>
    </row>
    <row r="191" spans="1:15" ht="15.75" thickBot="1" x14ac:dyDescent="0.3"/>
    <row r="192" spans="1:15" ht="16.5" thickBot="1" x14ac:dyDescent="0.3">
      <c r="F192" t="s">
        <v>43</v>
      </c>
      <c r="L192" s="37"/>
      <c r="M192" s="38" t="s">
        <v>11</v>
      </c>
      <c r="N192" s="39"/>
      <c r="O192" s="40" t="s">
        <v>12</v>
      </c>
    </row>
    <row r="193" spans="1:15" ht="16.5" thickBot="1" x14ac:dyDescent="0.3">
      <c r="A193" t="s">
        <v>39</v>
      </c>
      <c r="B193" t="s">
        <v>38</v>
      </c>
      <c r="D193" t="s">
        <v>41</v>
      </c>
      <c r="F193" t="s">
        <v>42</v>
      </c>
      <c r="L193" s="41" t="s">
        <v>2</v>
      </c>
      <c r="M193" s="46">
        <v>17</v>
      </c>
      <c r="N193" s="42"/>
      <c r="O193" s="48">
        <v>18.7</v>
      </c>
    </row>
    <row r="194" spans="1:15" ht="16.5" thickBot="1" x14ac:dyDescent="0.3">
      <c r="A194" t="s">
        <v>19</v>
      </c>
      <c r="B194">
        <v>19</v>
      </c>
      <c r="D194" s="35">
        <f>D163</f>
        <v>1504</v>
      </c>
      <c r="F194" s="57">
        <f>(((D194-10)/B194))*0.221</f>
        <v>17.377578947368423</v>
      </c>
      <c r="L194" s="43"/>
      <c r="M194" s="47"/>
      <c r="N194" s="44"/>
      <c r="O194" s="49"/>
    </row>
    <row r="195" spans="1:15" ht="16.5" thickBot="1" x14ac:dyDescent="0.3">
      <c r="A195" t="s">
        <v>20</v>
      </c>
      <c r="B195">
        <v>22</v>
      </c>
      <c r="D195" s="35">
        <f>D167</f>
        <v>2017</v>
      </c>
      <c r="F195" s="57">
        <f t="shared" ref="F195:F198" si="0">(((D195-10)/B195))*0.221</f>
        <v>20.161227272727274</v>
      </c>
      <c r="L195" s="45" t="s">
        <v>3</v>
      </c>
      <c r="M195" s="46">
        <v>22.1</v>
      </c>
      <c r="N195" s="42"/>
      <c r="O195" s="48">
        <v>24.3</v>
      </c>
    </row>
    <row r="196" spans="1:15" x14ac:dyDescent="0.25">
      <c r="A196" t="s">
        <v>21</v>
      </c>
      <c r="B196">
        <v>21</v>
      </c>
      <c r="D196" s="35">
        <f>D171</f>
        <v>1237</v>
      </c>
      <c r="F196" s="57">
        <f t="shared" si="0"/>
        <v>12.912714285714287</v>
      </c>
    </row>
    <row r="197" spans="1:15" x14ac:dyDescent="0.25">
      <c r="A197" t="s">
        <v>22</v>
      </c>
      <c r="B197">
        <v>20</v>
      </c>
      <c r="D197" s="35">
        <f>D175</f>
        <v>2180</v>
      </c>
      <c r="F197" s="57">
        <f t="shared" si="0"/>
        <v>23.9785</v>
      </c>
    </row>
    <row r="198" spans="1:15" x14ac:dyDescent="0.25">
      <c r="A198" t="s">
        <v>28</v>
      </c>
      <c r="B198">
        <v>23</v>
      </c>
      <c r="D198" s="35">
        <f>D179</f>
        <v>1598</v>
      </c>
      <c r="F198" s="57">
        <f t="shared" si="0"/>
        <v>15.258608695652173</v>
      </c>
    </row>
    <row r="199" spans="1:15" x14ac:dyDescent="0.25">
      <c r="A199" t="s">
        <v>30</v>
      </c>
      <c r="B199">
        <v>20</v>
      </c>
      <c r="D199" s="35">
        <f>D183</f>
        <v>1477</v>
      </c>
      <c r="F199" s="57">
        <f>(((D199-10)/B199))*0.243</f>
        <v>17.82405</v>
      </c>
    </row>
    <row r="200" spans="1:15" x14ac:dyDescent="0.25">
      <c r="A200" t="s">
        <v>40</v>
      </c>
      <c r="B200">
        <v>21</v>
      </c>
      <c r="F200" s="57"/>
      <c r="H200" t="s">
        <v>45</v>
      </c>
    </row>
    <row r="201" spans="1:15" x14ac:dyDescent="0.25">
      <c r="H201">
        <v>1504</v>
      </c>
    </row>
    <row r="203" spans="1:15" x14ac:dyDescent="0.25">
      <c r="G203" t="s">
        <v>3</v>
      </c>
      <c r="H203" s="35">
        <f>214*100/22.1</f>
        <v>968.32579185520353</v>
      </c>
      <c r="J203">
        <f>H203/100*M195</f>
        <v>214</v>
      </c>
    </row>
    <row r="204" spans="1:15" x14ac:dyDescent="0.25">
      <c r="G204" t="s">
        <v>44</v>
      </c>
      <c r="H204" s="35">
        <f>H201-H203</f>
        <v>535.67420814479647</v>
      </c>
      <c r="J204">
        <f>H204/100*M193</f>
        <v>91.064615384615394</v>
      </c>
    </row>
    <row r="215" spans="1:18" x14ac:dyDescent="0.25">
      <c r="N215" s="143" t="s">
        <v>49</v>
      </c>
      <c r="O215" s="143"/>
      <c r="P215" s="143"/>
      <c r="Q215" s="143"/>
      <c r="R215" s="143"/>
    </row>
    <row r="216" spans="1:18" x14ac:dyDescent="0.25">
      <c r="N216" s="143"/>
      <c r="O216" s="143"/>
      <c r="P216" s="143"/>
      <c r="Q216" s="143"/>
      <c r="R216" s="143"/>
    </row>
    <row r="218" spans="1:18" x14ac:dyDescent="0.25">
      <c r="O218" t="s">
        <v>48</v>
      </c>
    </row>
    <row r="219" spans="1:18" ht="15.75" thickBot="1" x14ac:dyDescent="0.3"/>
    <row r="220" spans="1:18" ht="16.5" thickBot="1" x14ac:dyDescent="0.3">
      <c r="O220" s="37"/>
      <c r="P220" s="38" t="s">
        <v>11</v>
      </c>
      <c r="Q220" s="39"/>
      <c r="R220" s="40" t="s">
        <v>12</v>
      </c>
    </row>
    <row r="221" spans="1:18" ht="16.5" thickBot="1" x14ac:dyDescent="0.3">
      <c r="A221" s="149" t="s">
        <v>39</v>
      </c>
      <c r="B221" s="149" t="s">
        <v>38</v>
      </c>
      <c r="C221" s="63"/>
      <c r="D221" s="149" t="s">
        <v>41</v>
      </c>
      <c r="E221" s="150" t="s">
        <v>51</v>
      </c>
      <c r="F221" s="149" t="s">
        <v>46</v>
      </c>
      <c r="G221" s="149"/>
      <c r="O221" s="41" t="s">
        <v>2</v>
      </c>
      <c r="P221" s="46">
        <v>17</v>
      </c>
      <c r="Q221" s="42"/>
      <c r="R221" s="48">
        <v>18.7</v>
      </c>
    </row>
    <row r="222" spans="1:18" ht="16.5" thickBot="1" x14ac:dyDescent="0.3">
      <c r="A222" s="149"/>
      <c r="B222" s="149"/>
      <c r="C222" s="63"/>
      <c r="D222" s="149"/>
      <c r="E222" s="150"/>
      <c r="F222" s="63" t="s">
        <v>47</v>
      </c>
      <c r="G222" s="63" t="s">
        <v>3</v>
      </c>
      <c r="O222" s="43"/>
      <c r="P222" s="47"/>
      <c r="Q222" s="44"/>
      <c r="R222" s="49"/>
    </row>
    <row r="223" spans="1:18" ht="16.5" thickBot="1" x14ac:dyDescent="0.3">
      <c r="A223" s="62" t="s">
        <v>19</v>
      </c>
      <c r="B223" s="64">
        <v>19</v>
      </c>
      <c r="C223" s="64"/>
      <c r="D223" s="65">
        <v>1504</v>
      </c>
      <c r="E223" s="66">
        <v>0.05</v>
      </c>
      <c r="F223" s="64">
        <v>40</v>
      </c>
      <c r="G223" s="64">
        <v>214</v>
      </c>
      <c r="O223" s="45" t="s">
        <v>3</v>
      </c>
      <c r="P223" s="46">
        <f>P221*1.25</f>
        <v>21.25</v>
      </c>
      <c r="Q223" s="42"/>
      <c r="R223" s="48">
        <f>R221*1.25</f>
        <v>23.375</v>
      </c>
    </row>
    <row r="224" spans="1:18" x14ac:dyDescent="0.25">
      <c r="A224" s="62" t="s">
        <v>20</v>
      </c>
      <c r="B224" s="64">
        <v>22</v>
      </c>
      <c r="C224" s="64"/>
      <c r="D224" s="65">
        <v>2017</v>
      </c>
      <c r="E224" s="66">
        <v>0.05</v>
      </c>
      <c r="F224" s="64">
        <v>63.21</v>
      </c>
      <c r="G224" s="64">
        <v>349</v>
      </c>
    </row>
    <row r="225" spans="1:18" x14ac:dyDescent="0.25">
      <c r="A225" s="62" t="s">
        <v>21</v>
      </c>
      <c r="B225" s="64">
        <v>21</v>
      </c>
      <c r="C225" s="64"/>
      <c r="D225" s="65">
        <v>1237</v>
      </c>
      <c r="E225" s="66">
        <v>0.05</v>
      </c>
      <c r="F225" s="64">
        <v>40</v>
      </c>
      <c r="G225" s="64">
        <v>197</v>
      </c>
    </row>
    <row r="226" spans="1:18" x14ac:dyDescent="0.25">
      <c r="A226" s="62" t="s">
        <v>22</v>
      </c>
      <c r="B226" s="64">
        <v>20</v>
      </c>
      <c r="C226" s="64"/>
      <c r="D226" s="65">
        <v>2180</v>
      </c>
      <c r="E226" s="66">
        <v>0.05</v>
      </c>
      <c r="F226" s="64">
        <v>40</v>
      </c>
      <c r="G226" s="64">
        <v>394</v>
      </c>
    </row>
    <row r="227" spans="1:18" x14ac:dyDescent="0.25">
      <c r="A227" s="62" t="s">
        <v>28</v>
      </c>
      <c r="B227" s="64">
        <v>23</v>
      </c>
      <c r="C227" s="64"/>
      <c r="D227" s="65">
        <v>1598</v>
      </c>
      <c r="E227" s="66">
        <v>0.05</v>
      </c>
      <c r="F227" s="64">
        <v>40</v>
      </c>
      <c r="G227" s="64">
        <v>283</v>
      </c>
      <c r="O227" t="s">
        <v>50</v>
      </c>
      <c r="Q227" t="s">
        <v>12</v>
      </c>
      <c r="R227" s="61">
        <v>0.1</v>
      </c>
    </row>
    <row r="228" spans="1:18" x14ac:dyDescent="0.25">
      <c r="A228" s="62" t="s">
        <v>30</v>
      </c>
      <c r="B228" s="64">
        <v>20</v>
      </c>
      <c r="C228" s="64"/>
      <c r="D228" s="65">
        <v>1477</v>
      </c>
      <c r="E228" s="67">
        <v>0.1</v>
      </c>
      <c r="F228" s="64"/>
      <c r="G228" s="64">
        <v>303</v>
      </c>
      <c r="Q228" t="s">
        <v>11</v>
      </c>
      <c r="R228" s="61">
        <v>0.05</v>
      </c>
    </row>
    <row r="229" spans="1:18" x14ac:dyDescent="0.25">
      <c r="A229" s="62" t="s">
        <v>40</v>
      </c>
      <c r="B229" s="64">
        <v>21</v>
      </c>
      <c r="C229" s="64"/>
      <c r="D229" s="64"/>
      <c r="E229" s="66">
        <v>0.1</v>
      </c>
      <c r="F229" s="64"/>
      <c r="G229" s="64"/>
    </row>
    <row r="234" spans="1:18" x14ac:dyDescent="0.25">
      <c r="A234" s="113" t="s">
        <v>52</v>
      </c>
      <c r="B234" s="113"/>
      <c r="C234" s="113"/>
      <c r="D234" s="113"/>
      <c r="E234" s="62">
        <f>30*100/17</f>
        <v>176.47058823529412</v>
      </c>
    </row>
    <row r="236" spans="1:18" x14ac:dyDescent="0.25">
      <c r="A236" s="113" t="s">
        <v>53</v>
      </c>
      <c r="B236" s="113"/>
      <c r="C236" s="113"/>
      <c r="D236" s="113"/>
      <c r="E236" s="62">
        <f>1327.53*20.74/100</f>
        <v>275.32972199999995</v>
      </c>
    </row>
    <row r="239" spans="1:18" x14ac:dyDescent="0.25">
      <c r="H239">
        <v>1504</v>
      </c>
    </row>
    <row r="241" spans="5:10" x14ac:dyDescent="0.25">
      <c r="E241">
        <v>2.89</v>
      </c>
      <c r="F241" t="s">
        <v>54</v>
      </c>
      <c r="G241">
        <v>0.17</v>
      </c>
      <c r="H241">
        <f>H239-H243</f>
        <v>304</v>
      </c>
      <c r="J241">
        <f>G241*H241</f>
        <v>51.680000000000007</v>
      </c>
    </row>
    <row r="243" spans="5:10" x14ac:dyDescent="0.25">
      <c r="E243">
        <v>18.343</v>
      </c>
      <c r="F243" t="s">
        <v>55</v>
      </c>
      <c r="G243">
        <v>0.21299999999999999</v>
      </c>
      <c r="H243">
        <v>1200</v>
      </c>
      <c r="J243">
        <f>G243*H243</f>
        <v>255.6</v>
      </c>
    </row>
    <row r="260" spans="1:15" x14ac:dyDescent="0.25">
      <c r="B260" s="143" t="s">
        <v>56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</row>
    <row r="261" spans="1:15" x14ac:dyDescent="0.25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</row>
    <row r="262" spans="1:15" x14ac:dyDescent="0.25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</row>
    <row r="265" spans="1:15" ht="15.75" thickBot="1" x14ac:dyDescent="0.3">
      <c r="A265" s="58"/>
      <c r="B265" s="60"/>
      <c r="C265" s="60"/>
      <c r="D265" s="16"/>
      <c r="E265" s="16"/>
      <c r="F265" s="16"/>
      <c r="G265" s="16"/>
      <c r="H265" s="16"/>
    </row>
    <row r="266" spans="1:15" ht="15.75" thickBot="1" x14ac:dyDescent="0.3">
      <c r="A266" s="125" t="s">
        <v>19</v>
      </c>
      <c r="B266" s="128" t="s">
        <v>2</v>
      </c>
      <c r="C266" s="129"/>
      <c r="D266" s="17">
        <v>320.89999999999998</v>
      </c>
      <c r="E266" s="17">
        <v>8.93</v>
      </c>
      <c r="F266" s="17">
        <v>40</v>
      </c>
      <c r="G266" s="17">
        <f>D266*N268/100</f>
        <v>44.925999999999995</v>
      </c>
      <c r="H266" s="18">
        <f>E266+F266-G266</f>
        <v>4.0040000000000049</v>
      </c>
      <c r="I266" t="s">
        <v>59</v>
      </c>
      <c r="L266" s="171" t="s">
        <v>3</v>
      </c>
      <c r="M266" s="171"/>
      <c r="N266" s="172" t="s">
        <v>44</v>
      </c>
      <c r="O266" s="172"/>
    </row>
    <row r="267" spans="1:15" x14ac:dyDescent="0.25">
      <c r="A267" s="126"/>
      <c r="B267" s="130" t="s">
        <v>3</v>
      </c>
      <c r="C267" s="131"/>
      <c r="D267" s="19">
        <f>D268-D266</f>
        <v>1183.0999999999999</v>
      </c>
      <c r="E267" s="19">
        <v>8.61</v>
      </c>
      <c r="F267" s="19">
        <v>214</v>
      </c>
      <c r="G267" s="19">
        <f>D267*L268/100</f>
        <v>203.49319999999997</v>
      </c>
      <c r="H267" s="18">
        <f>E267+F267-G267</f>
        <v>19.11680000000004</v>
      </c>
      <c r="L267" s="68" t="s">
        <v>11</v>
      </c>
      <c r="M267" s="68" t="s">
        <v>12</v>
      </c>
      <c r="N267" s="69" t="s">
        <v>11</v>
      </c>
      <c r="O267" s="69" t="s">
        <v>12</v>
      </c>
    </row>
    <row r="268" spans="1:15" ht="15.75" thickBot="1" x14ac:dyDescent="0.3">
      <c r="A268" s="127"/>
      <c r="B268" s="132" t="s">
        <v>14</v>
      </c>
      <c r="C268" s="133"/>
      <c r="D268" s="21">
        <f>1504</f>
        <v>1504</v>
      </c>
      <c r="E268" s="21"/>
      <c r="F268" s="21"/>
      <c r="G268" s="21"/>
      <c r="H268" s="22"/>
      <c r="L268" s="68">
        <v>17.2</v>
      </c>
      <c r="M268" s="68">
        <f>O268*1.3</f>
        <v>20.02</v>
      </c>
      <c r="N268" s="69">
        <v>14</v>
      </c>
      <c r="O268" s="70">
        <f>N268+N268*0.1</f>
        <v>15.4</v>
      </c>
    </row>
    <row r="269" spans="1:15" ht="15.75" thickBot="1" x14ac:dyDescent="0.3">
      <c r="A269" s="58"/>
      <c r="B269" s="59"/>
      <c r="C269" s="59"/>
      <c r="D269" s="16"/>
      <c r="E269" s="16"/>
      <c r="F269" s="16"/>
      <c r="G269" s="16"/>
      <c r="H269" s="16"/>
    </row>
    <row r="270" spans="1:15" x14ac:dyDescent="0.25">
      <c r="A270" s="151" t="s">
        <v>20</v>
      </c>
      <c r="B270" s="154" t="s">
        <v>2</v>
      </c>
      <c r="C270" s="155"/>
      <c r="D270" s="23">
        <v>315</v>
      </c>
      <c r="E270" s="23">
        <v>2.57</v>
      </c>
      <c r="F270" s="23">
        <v>63.21</v>
      </c>
      <c r="G270" s="23">
        <f>D270*N268/100</f>
        <v>44.1</v>
      </c>
      <c r="H270" s="24">
        <f>E270+F270-G270</f>
        <v>21.68</v>
      </c>
    </row>
    <row r="271" spans="1:15" x14ac:dyDescent="0.25">
      <c r="A271" s="152"/>
      <c r="B271" s="139" t="s">
        <v>3</v>
      </c>
      <c r="C271" s="140"/>
      <c r="D271" s="25">
        <f>D272-D270</f>
        <v>1702</v>
      </c>
      <c r="E271" s="25">
        <v>4.49</v>
      </c>
      <c r="F271" s="25">
        <v>349</v>
      </c>
      <c r="G271" s="25">
        <f>D271*L268/100</f>
        <v>292.74399999999997</v>
      </c>
      <c r="H271" s="26">
        <f>E271+F271-G271</f>
        <v>60.746000000000038</v>
      </c>
    </row>
    <row r="272" spans="1:15" ht="15.75" thickBot="1" x14ac:dyDescent="0.3">
      <c r="A272" s="153"/>
      <c r="B272" s="141" t="s">
        <v>14</v>
      </c>
      <c r="C272" s="142"/>
      <c r="D272" s="27">
        <v>2017</v>
      </c>
      <c r="E272" s="27"/>
      <c r="F272" s="27"/>
      <c r="G272" s="27"/>
      <c r="H272" s="28"/>
    </row>
    <row r="273" spans="1:10" ht="15.75" thickBot="1" x14ac:dyDescent="0.3">
      <c r="A273" s="58"/>
      <c r="B273" s="59"/>
      <c r="C273" s="59"/>
      <c r="D273" s="16"/>
      <c r="E273" s="16"/>
      <c r="F273" s="16"/>
      <c r="G273" s="16"/>
      <c r="H273" s="16"/>
    </row>
    <row r="274" spans="1:10" x14ac:dyDescent="0.25">
      <c r="A274" s="114" t="s">
        <v>21</v>
      </c>
      <c r="B274" s="117" t="s">
        <v>2</v>
      </c>
      <c r="C274" s="118"/>
      <c r="D274" s="29">
        <v>165</v>
      </c>
      <c r="E274" s="29">
        <f>H270</f>
        <v>21.68</v>
      </c>
      <c r="F274" s="29">
        <v>40</v>
      </c>
      <c r="G274" s="29">
        <f>D274*N268/100</f>
        <v>23.1</v>
      </c>
      <c r="H274" s="30">
        <f>E274+F274-G274</f>
        <v>38.58</v>
      </c>
    </row>
    <row r="275" spans="1:10" x14ac:dyDescent="0.25">
      <c r="A275" s="115"/>
      <c r="B275" s="119" t="s">
        <v>3</v>
      </c>
      <c r="C275" s="120"/>
      <c r="D275" s="31">
        <f>D276-D274</f>
        <v>1072</v>
      </c>
      <c r="E275" s="31">
        <f>H271</f>
        <v>60.746000000000038</v>
      </c>
      <c r="F275" s="31">
        <v>197</v>
      </c>
      <c r="G275" s="31">
        <f>D275*L268/100</f>
        <v>184.38399999999999</v>
      </c>
      <c r="H275" s="32">
        <f>E275+F275-G275</f>
        <v>73.362000000000052</v>
      </c>
    </row>
    <row r="276" spans="1:10" ht="15.75" thickBot="1" x14ac:dyDescent="0.3">
      <c r="A276" s="116"/>
      <c r="B276" s="121"/>
      <c r="C276" s="122"/>
      <c r="D276" s="33">
        <v>1237</v>
      </c>
      <c r="E276" s="33"/>
      <c r="F276" s="33"/>
      <c r="G276" s="33"/>
      <c r="H276" s="34"/>
    </row>
    <row r="277" spans="1:10" ht="15.75" thickBot="1" x14ac:dyDescent="0.3"/>
    <row r="278" spans="1:10" x14ac:dyDescent="0.25">
      <c r="A278" s="177" t="s">
        <v>22</v>
      </c>
      <c r="B278" s="180" t="s">
        <v>2</v>
      </c>
      <c r="C278" s="181"/>
      <c r="D278" s="71">
        <v>315</v>
      </c>
      <c r="E278" s="71">
        <f>H274</f>
        <v>38.58</v>
      </c>
      <c r="F278" s="71">
        <v>40</v>
      </c>
      <c r="G278" s="71">
        <f>D278*N268/100</f>
        <v>44.1</v>
      </c>
      <c r="H278" s="72">
        <f>E278+F278-G278</f>
        <v>34.479999999999997</v>
      </c>
    </row>
    <row r="279" spans="1:10" x14ac:dyDescent="0.25">
      <c r="A279" s="178"/>
      <c r="B279" s="147" t="s">
        <v>3</v>
      </c>
      <c r="C279" s="148"/>
      <c r="D279" s="12">
        <f>D280-D278</f>
        <v>1865</v>
      </c>
      <c r="E279" s="12">
        <f>H275</f>
        <v>73.362000000000052</v>
      </c>
      <c r="F279" s="12">
        <v>394</v>
      </c>
      <c r="G279" s="12">
        <f>D279*L268/100</f>
        <v>320.77999999999997</v>
      </c>
      <c r="H279" s="13">
        <f>E279+F279-G279</f>
        <v>146.58200000000011</v>
      </c>
    </row>
    <row r="280" spans="1:10" ht="15.75" thickBot="1" x14ac:dyDescent="0.3">
      <c r="A280" s="179"/>
      <c r="B280" s="182"/>
      <c r="C280" s="183"/>
      <c r="D280" s="73">
        <f>85800-83620</f>
        <v>2180</v>
      </c>
      <c r="E280" s="73"/>
      <c r="F280" s="73"/>
      <c r="G280" s="73"/>
      <c r="H280" s="74"/>
    </row>
    <row r="281" spans="1:10" ht="15.75" thickBot="1" x14ac:dyDescent="0.3"/>
    <row r="282" spans="1:10" x14ac:dyDescent="0.25">
      <c r="A282" s="184" t="s">
        <v>28</v>
      </c>
      <c r="B282" s="187" t="s">
        <v>2</v>
      </c>
      <c r="C282" s="188"/>
      <c r="D282" s="77">
        <v>345</v>
      </c>
      <c r="E282" s="77">
        <f>H278</f>
        <v>34.479999999999997</v>
      </c>
      <c r="F282" s="77">
        <v>40</v>
      </c>
      <c r="G282" s="77">
        <f>D282*N268/100</f>
        <v>48.3</v>
      </c>
      <c r="H282" s="78">
        <f>E282+F282-G282</f>
        <v>26.179999999999993</v>
      </c>
      <c r="J282" t="s">
        <v>58</v>
      </c>
    </row>
    <row r="283" spans="1:10" x14ac:dyDescent="0.25">
      <c r="A283" s="185"/>
      <c r="B283" s="189" t="s">
        <v>3</v>
      </c>
      <c r="C283" s="190"/>
      <c r="D283" s="79">
        <f>D284-D282</f>
        <v>1253</v>
      </c>
      <c r="E283" s="79">
        <f>H279</f>
        <v>146.58200000000011</v>
      </c>
      <c r="F283" s="79">
        <v>283</v>
      </c>
      <c r="G283" s="79">
        <f>D283*L268/100</f>
        <v>215.51599999999999</v>
      </c>
      <c r="H283" s="80">
        <f>E283+F283-G283</f>
        <v>214.06600000000012</v>
      </c>
    </row>
    <row r="284" spans="1:10" ht="15.75" thickBot="1" x14ac:dyDescent="0.3">
      <c r="A284" s="186"/>
      <c r="B284" s="191"/>
      <c r="C284" s="192"/>
      <c r="D284" s="81">
        <f>87398-85800</f>
        <v>1598</v>
      </c>
      <c r="E284" s="81"/>
      <c r="F284" s="81"/>
      <c r="G284" s="81"/>
      <c r="H284" s="82"/>
    </row>
    <row r="285" spans="1:10" ht="15.75" thickBot="1" x14ac:dyDescent="0.3"/>
    <row r="286" spans="1:10" x14ac:dyDescent="0.25">
      <c r="A286" s="114" t="s">
        <v>30</v>
      </c>
      <c r="B286" s="117" t="s">
        <v>2</v>
      </c>
      <c r="C286" s="118"/>
      <c r="D286" s="29">
        <v>300</v>
      </c>
      <c r="E286" s="29">
        <f>H282</f>
        <v>26.179999999999993</v>
      </c>
      <c r="F286" s="29">
        <v>40</v>
      </c>
      <c r="G286" s="29">
        <f>D286*O268/100</f>
        <v>46.2</v>
      </c>
      <c r="H286" s="30">
        <f>E286+F286-G286</f>
        <v>19.97999999999999</v>
      </c>
      <c r="J286" t="s">
        <v>57</v>
      </c>
    </row>
    <row r="287" spans="1:10" x14ac:dyDescent="0.25">
      <c r="A287" s="115"/>
      <c r="B287" s="119" t="s">
        <v>3</v>
      </c>
      <c r="C287" s="120"/>
      <c r="D287" s="31">
        <f>D288-D286</f>
        <v>1177</v>
      </c>
      <c r="E287" s="31">
        <f>H283</f>
        <v>214.06600000000012</v>
      </c>
      <c r="F287" s="31">
        <v>303</v>
      </c>
      <c r="G287" s="31">
        <f>D287*M268/100</f>
        <v>235.6354</v>
      </c>
      <c r="H287" s="32">
        <f>E287+F287-G287</f>
        <v>281.43060000000014</v>
      </c>
    </row>
    <row r="288" spans="1:10" ht="15.75" thickBot="1" x14ac:dyDescent="0.3">
      <c r="A288" s="116"/>
      <c r="B288" s="121"/>
      <c r="C288" s="122"/>
      <c r="D288" s="33">
        <f>88875-87398</f>
        <v>1477</v>
      </c>
      <c r="E288" s="33"/>
      <c r="F288" s="33"/>
      <c r="G288" s="33"/>
      <c r="H288" s="34"/>
    </row>
    <row r="289" spans="1:8" ht="15.75" thickBot="1" x14ac:dyDescent="0.3"/>
    <row r="290" spans="1:8" x14ac:dyDescent="0.25">
      <c r="A290" s="144" t="s">
        <v>40</v>
      </c>
      <c r="B290" s="137" t="s">
        <v>2</v>
      </c>
      <c r="C290" s="138"/>
      <c r="D290" s="10"/>
      <c r="E290" s="10">
        <f>H286</f>
        <v>19.97999999999999</v>
      </c>
      <c r="F290" s="10"/>
      <c r="G290" s="10">
        <f>D290*O268/100</f>
        <v>0</v>
      </c>
      <c r="H290" s="11"/>
    </row>
    <row r="291" spans="1:8" x14ac:dyDescent="0.25">
      <c r="A291" s="145"/>
      <c r="B291" s="173" t="s">
        <v>3</v>
      </c>
      <c r="C291" s="174"/>
      <c r="D291" s="75"/>
      <c r="E291" s="75">
        <f>H287</f>
        <v>281.43060000000014</v>
      </c>
      <c r="F291" s="75"/>
      <c r="G291" s="75">
        <f>D291*M268/100</f>
        <v>0</v>
      </c>
      <c r="H291" s="76"/>
    </row>
    <row r="292" spans="1:8" ht="15.75" thickBot="1" x14ac:dyDescent="0.3">
      <c r="A292" s="146"/>
      <c r="B292" s="175"/>
      <c r="C292" s="176"/>
      <c r="D292" s="14"/>
      <c r="E292" s="14"/>
      <c r="F292" s="14"/>
      <c r="G292" s="14"/>
      <c r="H292" s="15"/>
    </row>
  </sheetData>
  <mergeCells count="165">
    <mergeCell ref="A286:A288"/>
    <mergeCell ref="B286:C286"/>
    <mergeCell ref="B287:C287"/>
    <mergeCell ref="B288:C288"/>
    <mergeCell ref="B260:L262"/>
    <mergeCell ref="L266:M266"/>
    <mergeCell ref="N266:O266"/>
    <mergeCell ref="A290:A292"/>
    <mergeCell ref="B290:C290"/>
    <mergeCell ref="B291:C291"/>
    <mergeCell ref="B292:C292"/>
    <mergeCell ref="A274:A276"/>
    <mergeCell ref="B274:C274"/>
    <mergeCell ref="B275:C275"/>
    <mergeCell ref="B276:C276"/>
    <mergeCell ref="A278:A280"/>
    <mergeCell ref="B278:C278"/>
    <mergeCell ref="B279:C279"/>
    <mergeCell ref="B280:C280"/>
    <mergeCell ref="A282:A284"/>
    <mergeCell ref="B282:C282"/>
    <mergeCell ref="B283:C283"/>
    <mergeCell ref="B284:C284"/>
    <mergeCell ref="A266:A268"/>
    <mergeCell ref="B118:C118"/>
    <mergeCell ref="B119:C119"/>
    <mergeCell ref="A181:A183"/>
    <mergeCell ref="B181:C181"/>
    <mergeCell ref="B182:C182"/>
    <mergeCell ref="B183:C183"/>
    <mergeCell ref="A152:H153"/>
    <mergeCell ref="A173:A175"/>
    <mergeCell ref="B173:C173"/>
    <mergeCell ref="B174:C174"/>
    <mergeCell ref="B175:C175"/>
    <mergeCell ref="A177:A179"/>
    <mergeCell ref="B120:C120"/>
    <mergeCell ref="A122:A124"/>
    <mergeCell ref="B122:C122"/>
    <mergeCell ref="B123:C123"/>
    <mergeCell ref="B124:C124"/>
    <mergeCell ref="A165:A167"/>
    <mergeCell ref="B165:C165"/>
    <mergeCell ref="B266:C266"/>
    <mergeCell ref="B267:C267"/>
    <mergeCell ref="B268:C268"/>
    <mergeCell ref="A270:A272"/>
    <mergeCell ref="B270:C270"/>
    <mergeCell ref="B271:C271"/>
    <mergeCell ref="B272:C272"/>
    <mergeCell ref="A58:A60"/>
    <mergeCell ref="B58:C58"/>
    <mergeCell ref="B59:C59"/>
    <mergeCell ref="B60:C60"/>
    <mergeCell ref="A62:A64"/>
    <mergeCell ref="B62:C62"/>
    <mergeCell ref="B63:C63"/>
    <mergeCell ref="B64:C64"/>
    <mergeCell ref="A70:A72"/>
    <mergeCell ref="B70:C70"/>
    <mergeCell ref="B71:C71"/>
    <mergeCell ref="B72:C72"/>
    <mergeCell ref="B158:C158"/>
    <mergeCell ref="A126:A128"/>
    <mergeCell ref="B126:C126"/>
    <mergeCell ref="B127:C127"/>
    <mergeCell ref="B128:C128"/>
    <mergeCell ref="M56:P56"/>
    <mergeCell ref="A30:A32"/>
    <mergeCell ref="A34:A36"/>
    <mergeCell ref="B34:C34"/>
    <mergeCell ref="B35:C35"/>
    <mergeCell ref="B36:C36"/>
    <mergeCell ref="A38:A40"/>
    <mergeCell ref="B38:C38"/>
    <mergeCell ref="B39:C39"/>
    <mergeCell ref="A54:A56"/>
    <mergeCell ref="B54:C54"/>
    <mergeCell ref="B55:C55"/>
    <mergeCell ref="B56:C56"/>
    <mergeCell ref="B42:C42"/>
    <mergeCell ref="B43:C43"/>
    <mergeCell ref="B30:C30"/>
    <mergeCell ref="B31:C31"/>
    <mergeCell ref="B32:C32"/>
    <mergeCell ref="J33:L33"/>
    <mergeCell ref="L1:N1"/>
    <mergeCell ref="A2:A4"/>
    <mergeCell ref="A6:A8"/>
    <mergeCell ref="A10:A12"/>
    <mergeCell ref="A14:A16"/>
    <mergeCell ref="B1:C1"/>
    <mergeCell ref="B2:C2"/>
    <mergeCell ref="B3:C3"/>
    <mergeCell ref="B4:C4"/>
    <mergeCell ref="B6:C6"/>
    <mergeCell ref="B7:C7"/>
    <mergeCell ref="B8:C8"/>
    <mergeCell ref="B10:C10"/>
    <mergeCell ref="B11:C11"/>
    <mergeCell ref="B12:C12"/>
    <mergeCell ref="B14:C14"/>
    <mergeCell ref="B40:C40"/>
    <mergeCell ref="A42:A44"/>
    <mergeCell ref="B44:C44"/>
    <mergeCell ref="A46:A48"/>
    <mergeCell ref="B46:C46"/>
    <mergeCell ref="B47:C47"/>
    <mergeCell ref="B48:C48"/>
    <mergeCell ref="B15:C15"/>
    <mergeCell ref="B16:C16"/>
    <mergeCell ref="B19:C19"/>
    <mergeCell ref="B20:C20"/>
    <mergeCell ref="A22:A24"/>
    <mergeCell ref="B22:C22"/>
    <mergeCell ref="B23:C23"/>
    <mergeCell ref="B24:C24"/>
    <mergeCell ref="A26:A28"/>
    <mergeCell ref="B26:C26"/>
    <mergeCell ref="B27:C27"/>
    <mergeCell ref="B28:C28"/>
    <mergeCell ref="A18:A20"/>
    <mergeCell ref="B18:C18"/>
    <mergeCell ref="K67:R68"/>
    <mergeCell ref="A66:A68"/>
    <mergeCell ref="B66:C66"/>
    <mergeCell ref="B67:C67"/>
    <mergeCell ref="B68:C68"/>
    <mergeCell ref="A109:A111"/>
    <mergeCell ref="B109:C109"/>
    <mergeCell ref="B110:C110"/>
    <mergeCell ref="A234:D234"/>
    <mergeCell ref="F221:G221"/>
    <mergeCell ref="N215:R216"/>
    <mergeCell ref="E221:E222"/>
    <mergeCell ref="D221:D222"/>
    <mergeCell ref="B221:B222"/>
    <mergeCell ref="A221:A222"/>
    <mergeCell ref="B177:C177"/>
    <mergeCell ref="B178:C178"/>
    <mergeCell ref="B179:C179"/>
    <mergeCell ref="B111:C111"/>
    <mergeCell ref="A114:A116"/>
    <mergeCell ref="B114:C114"/>
    <mergeCell ref="B115:C115"/>
    <mergeCell ref="B116:C116"/>
    <mergeCell ref="A118:A120"/>
    <mergeCell ref="A236:D236"/>
    <mergeCell ref="A130:A132"/>
    <mergeCell ref="B130:C130"/>
    <mergeCell ref="B131:C131"/>
    <mergeCell ref="B132:C132"/>
    <mergeCell ref="B159:C159"/>
    <mergeCell ref="A161:A163"/>
    <mergeCell ref="B161:C161"/>
    <mergeCell ref="B162:C162"/>
    <mergeCell ref="B163:C163"/>
    <mergeCell ref="A169:A171"/>
    <mergeCell ref="B169:C169"/>
    <mergeCell ref="B170:C170"/>
    <mergeCell ref="B171:C171"/>
    <mergeCell ref="A157:A159"/>
    <mergeCell ref="B157:C157"/>
    <mergeCell ref="B166:C166"/>
    <mergeCell ref="B167:C1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R26" sqref="R26:R31"/>
    </sheetView>
  </sheetViews>
  <sheetFormatPr defaultRowHeight="15" x14ac:dyDescent="0.25"/>
  <cols>
    <col min="14" max="15" width="9.140625" customWidth="1"/>
  </cols>
  <sheetData>
    <row r="1" spans="1:18" ht="45.75" thickBot="1" x14ac:dyDescent="0.3">
      <c r="A1" s="1" t="s">
        <v>0</v>
      </c>
      <c r="B1" s="168" t="s">
        <v>1</v>
      </c>
      <c r="C1" s="169"/>
      <c r="D1" s="2" t="s">
        <v>4</v>
      </c>
      <c r="E1" s="3" t="s">
        <v>5</v>
      </c>
      <c r="F1" s="2" t="s">
        <v>6</v>
      </c>
      <c r="G1" s="2" t="s">
        <v>7</v>
      </c>
      <c r="H1" s="4" t="s">
        <v>8</v>
      </c>
      <c r="K1" s="111" t="s">
        <v>64</v>
      </c>
      <c r="L1" s="111" t="s">
        <v>65</v>
      </c>
      <c r="Q1" s="111" t="s">
        <v>66</v>
      </c>
      <c r="R1" s="111"/>
    </row>
    <row r="2" spans="1:18" ht="17.25" customHeight="1" x14ac:dyDescent="0.25">
      <c r="A2" s="144" t="s">
        <v>9</v>
      </c>
      <c r="B2" s="137"/>
      <c r="C2" s="138"/>
      <c r="D2" s="10"/>
      <c r="E2" s="10"/>
      <c r="F2" s="10"/>
      <c r="G2" s="10"/>
      <c r="H2" s="11"/>
      <c r="K2" s="111">
        <v>20.74</v>
      </c>
      <c r="L2" s="111">
        <v>22.8</v>
      </c>
      <c r="Q2" s="111">
        <v>22.21</v>
      </c>
      <c r="R2" s="111">
        <v>24.3</v>
      </c>
    </row>
    <row r="3" spans="1:18" x14ac:dyDescent="0.25">
      <c r="A3" s="145"/>
      <c r="B3" s="147" t="s">
        <v>3</v>
      </c>
      <c r="C3" s="148"/>
      <c r="D3" s="12">
        <v>1040</v>
      </c>
      <c r="E3" s="12">
        <v>2</v>
      </c>
      <c r="F3" s="12">
        <v>244</v>
      </c>
      <c r="G3" s="12">
        <f>D3*R2/100</f>
        <v>252.72</v>
      </c>
      <c r="H3" s="13">
        <f>E3+F3-G3</f>
        <v>-6.7199999999999989</v>
      </c>
      <c r="Q3" s="111" t="s">
        <v>11</v>
      </c>
      <c r="R3" s="111" t="s">
        <v>12</v>
      </c>
    </row>
    <row r="4" spans="1:18" ht="15.75" thickBot="1" x14ac:dyDescent="0.3">
      <c r="A4" s="146"/>
      <c r="B4" s="123" t="s">
        <v>14</v>
      </c>
      <c r="C4" s="124"/>
      <c r="D4" s="14"/>
      <c r="E4" s="14"/>
      <c r="F4" s="14"/>
      <c r="G4" s="14"/>
      <c r="H4" s="15"/>
    </row>
    <row r="5" spans="1:18" ht="15.75" thickBot="1" x14ac:dyDescent="0.3">
      <c r="A5" s="58"/>
      <c r="B5" s="60"/>
      <c r="C5" s="60"/>
      <c r="D5" s="16"/>
      <c r="E5" s="16"/>
      <c r="F5" s="16"/>
      <c r="G5" s="16"/>
      <c r="H5" s="16"/>
    </row>
    <row r="6" spans="1:18" x14ac:dyDescent="0.25">
      <c r="A6" s="125" t="s">
        <v>13</v>
      </c>
      <c r="B6" s="128"/>
      <c r="C6" s="129"/>
      <c r="D6" s="17"/>
      <c r="E6" s="17"/>
      <c r="F6" s="17"/>
      <c r="G6" s="17"/>
      <c r="H6" s="18"/>
    </row>
    <row r="7" spans="1:18" x14ac:dyDescent="0.25">
      <c r="A7" s="126"/>
      <c r="B7" s="130" t="s">
        <v>3</v>
      </c>
      <c r="C7" s="131"/>
      <c r="D7" s="19">
        <v>1500</v>
      </c>
      <c r="E7" s="19">
        <f>H3</f>
        <v>-6.7199999999999989</v>
      </c>
      <c r="F7" s="19">
        <v>337</v>
      </c>
      <c r="G7" s="19">
        <f>D7*R2/100</f>
        <v>364.5</v>
      </c>
      <c r="H7" s="20">
        <f>E7+F7-G7</f>
        <v>-34.220000000000027</v>
      </c>
    </row>
    <row r="8" spans="1:18" ht="15.75" thickBot="1" x14ac:dyDescent="0.3">
      <c r="A8" s="127"/>
      <c r="B8" s="132" t="s">
        <v>14</v>
      </c>
      <c r="C8" s="133"/>
      <c r="D8" s="21"/>
      <c r="E8" s="21"/>
      <c r="F8" s="21"/>
      <c r="G8" s="21"/>
      <c r="H8" s="22"/>
    </row>
    <row r="9" spans="1:18" ht="15.75" thickBot="1" x14ac:dyDescent="0.3">
      <c r="A9" s="58"/>
      <c r="B9" s="59"/>
      <c r="C9" s="59"/>
      <c r="D9" s="16"/>
      <c r="E9" s="16"/>
      <c r="F9" s="16"/>
      <c r="G9" s="16"/>
      <c r="H9" s="16"/>
    </row>
    <row r="10" spans="1:18" x14ac:dyDescent="0.25">
      <c r="A10" s="151" t="s">
        <v>15</v>
      </c>
      <c r="B10" s="154"/>
      <c r="C10" s="155"/>
      <c r="D10" s="23"/>
      <c r="E10" s="23"/>
      <c r="F10" s="23"/>
      <c r="G10" s="23"/>
      <c r="H10" s="24"/>
    </row>
    <row r="11" spans="1:18" x14ac:dyDescent="0.25">
      <c r="A11" s="152"/>
      <c r="B11" s="139" t="s">
        <v>3</v>
      </c>
      <c r="C11" s="140"/>
      <c r="D11" s="25">
        <v>1580</v>
      </c>
      <c r="E11" s="25">
        <f>H7</f>
        <v>-34.220000000000027</v>
      </c>
      <c r="F11" s="25">
        <v>312</v>
      </c>
      <c r="G11" s="25">
        <f>D11*Q2/100</f>
        <v>350.91800000000001</v>
      </c>
      <c r="H11" s="26">
        <f>E11+F11-G11</f>
        <v>-73.138000000000034</v>
      </c>
    </row>
    <row r="12" spans="1:18" ht="15.75" thickBot="1" x14ac:dyDescent="0.3">
      <c r="A12" s="153"/>
      <c r="B12" s="141" t="s">
        <v>14</v>
      </c>
      <c r="C12" s="142"/>
      <c r="D12" s="27"/>
      <c r="E12" s="27"/>
      <c r="F12" s="27"/>
      <c r="G12" s="27"/>
      <c r="H12" s="28"/>
    </row>
    <row r="13" spans="1:18" ht="15.75" thickBot="1" x14ac:dyDescent="0.3">
      <c r="A13" s="58"/>
      <c r="B13" s="59"/>
      <c r="C13" s="59"/>
      <c r="D13" s="16"/>
      <c r="E13" s="16"/>
      <c r="F13" s="16"/>
      <c r="G13" s="16"/>
      <c r="H13" s="16"/>
    </row>
    <row r="14" spans="1:18" x14ac:dyDescent="0.25">
      <c r="A14" s="114" t="s">
        <v>16</v>
      </c>
      <c r="B14" s="117"/>
      <c r="C14" s="118"/>
      <c r="D14" s="29"/>
      <c r="E14" s="29"/>
      <c r="F14" s="29"/>
      <c r="G14" s="29"/>
      <c r="H14" s="30"/>
    </row>
    <row r="15" spans="1:18" x14ac:dyDescent="0.25">
      <c r="A15" s="115"/>
      <c r="B15" s="119" t="s">
        <v>3</v>
      </c>
      <c r="C15" s="120"/>
      <c r="D15" s="31">
        <v>1620</v>
      </c>
      <c r="E15" s="31">
        <v>41.52</v>
      </c>
      <c r="F15" s="31">
        <v>285</v>
      </c>
      <c r="G15" s="31">
        <f>D15*Q2/100</f>
        <v>359.80200000000002</v>
      </c>
      <c r="H15" s="32">
        <f>E15+F15-G15</f>
        <v>-33.282000000000039</v>
      </c>
    </row>
    <row r="16" spans="1:18" ht="15.75" thickBot="1" x14ac:dyDescent="0.3">
      <c r="A16" s="116"/>
      <c r="B16" s="121" t="s">
        <v>14</v>
      </c>
      <c r="C16" s="122"/>
      <c r="D16" s="33"/>
      <c r="E16" s="33"/>
      <c r="F16" s="33"/>
      <c r="G16" s="33"/>
      <c r="H16" s="34"/>
    </row>
    <row r="17" spans="1:18" ht="15.75" thickBot="1" x14ac:dyDescent="0.3">
      <c r="D17" s="35"/>
      <c r="E17" s="35"/>
      <c r="F17" s="35"/>
      <c r="G17" s="35"/>
      <c r="H17" s="35"/>
    </row>
    <row r="18" spans="1:18" x14ac:dyDescent="0.25">
      <c r="A18" s="156" t="s">
        <v>18</v>
      </c>
      <c r="B18" s="159"/>
      <c r="C18" s="160"/>
      <c r="D18" s="83"/>
      <c r="E18" s="83"/>
      <c r="F18" s="83"/>
      <c r="G18" s="83"/>
      <c r="H18" s="84"/>
      <c r="I18" s="112"/>
      <c r="J18" s="112"/>
      <c r="K18" s="112" t="s">
        <v>69</v>
      </c>
      <c r="L18" t="s">
        <v>70</v>
      </c>
      <c r="M18" t="s">
        <v>3</v>
      </c>
    </row>
    <row r="19" spans="1:18" x14ac:dyDescent="0.25">
      <c r="A19" s="157"/>
      <c r="B19" s="161" t="s">
        <v>3</v>
      </c>
      <c r="C19" s="162"/>
      <c r="D19" s="85">
        <v>2062</v>
      </c>
      <c r="E19" s="85">
        <v>26.62</v>
      </c>
      <c r="F19" s="85">
        <v>343</v>
      </c>
      <c r="G19" s="85">
        <f>D19*17.5/100</f>
        <v>360.85</v>
      </c>
      <c r="H19" s="86">
        <f>E19+F19-G19</f>
        <v>8.7699999999999818</v>
      </c>
      <c r="I19" s="112"/>
      <c r="J19" s="112"/>
      <c r="K19" s="112" t="s">
        <v>11</v>
      </c>
      <c r="L19">
        <v>14</v>
      </c>
      <c r="M19">
        <v>17.5</v>
      </c>
    </row>
    <row r="20" spans="1:18" ht="15.75" thickBot="1" x14ac:dyDescent="0.3">
      <c r="A20" s="158"/>
      <c r="B20" s="193" t="s">
        <v>14</v>
      </c>
      <c r="C20" s="194"/>
      <c r="D20" s="87"/>
      <c r="E20" s="87"/>
      <c r="F20" s="87"/>
      <c r="G20" s="87"/>
      <c r="H20" s="88"/>
      <c r="I20" s="112"/>
      <c r="J20" s="112"/>
      <c r="K20" s="112" t="s">
        <v>12</v>
      </c>
      <c r="L20">
        <v>15.4</v>
      </c>
      <c r="M20">
        <v>19.25</v>
      </c>
    </row>
    <row r="21" spans="1:18" ht="15.75" thickBot="1" x14ac:dyDescent="0.3">
      <c r="A21" s="58"/>
      <c r="B21" s="60"/>
      <c r="C21" s="60"/>
      <c r="D21" s="16"/>
      <c r="E21" s="16"/>
      <c r="F21" s="16"/>
      <c r="G21" s="16"/>
      <c r="H21" s="16"/>
    </row>
    <row r="22" spans="1:18" ht="15.75" thickBot="1" x14ac:dyDescent="0.3">
      <c r="A22" s="125" t="s">
        <v>19</v>
      </c>
      <c r="B22" s="128"/>
      <c r="C22" s="129"/>
      <c r="D22" s="17"/>
      <c r="E22" s="17"/>
      <c r="F22" s="17"/>
      <c r="G22" s="17"/>
      <c r="H22" s="18"/>
    </row>
    <row r="23" spans="1:18" x14ac:dyDescent="0.25">
      <c r="A23" s="126"/>
      <c r="B23" s="130" t="s">
        <v>3</v>
      </c>
      <c r="C23" s="131"/>
      <c r="D23" s="19">
        <v>1504</v>
      </c>
      <c r="E23" s="19">
        <f>H19</f>
        <v>8.7699999999999818</v>
      </c>
      <c r="F23" s="19">
        <v>214</v>
      </c>
      <c r="G23" s="19">
        <f>D23*17.5/100</f>
        <v>263.2</v>
      </c>
      <c r="H23" s="18">
        <f>E23+F23-G23</f>
        <v>-40.430000000000007</v>
      </c>
    </row>
    <row r="24" spans="1:18" ht="15.75" thickBot="1" x14ac:dyDescent="0.3">
      <c r="A24" s="127"/>
      <c r="B24" s="132" t="s">
        <v>14</v>
      </c>
      <c r="C24" s="133"/>
      <c r="D24" s="21"/>
      <c r="E24" s="21"/>
      <c r="F24" s="21"/>
      <c r="G24" s="21"/>
      <c r="H24" s="22"/>
    </row>
    <row r="25" spans="1:18" ht="15.75" thickBot="1" x14ac:dyDescent="0.3">
      <c r="A25" s="58"/>
      <c r="B25" s="59"/>
      <c r="C25" s="59"/>
      <c r="D25" s="16"/>
      <c r="E25" s="16"/>
      <c r="F25" s="16"/>
      <c r="G25" s="16"/>
      <c r="H25" s="16"/>
    </row>
    <row r="26" spans="1:18" x14ac:dyDescent="0.25">
      <c r="A26" s="151" t="s">
        <v>20</v>
      </c>
      <c r="B26" s="154"/>
      <c r="C26" s="155"/>
      <c r="D26" s="23"/>
      <c r="E26" s="23"/>
      <c r="F26" s="23"/>
      <c r="G26" s="23"/>
      <c r="H26" s="24"/>
      <c r="K26">
        <v>369</v>
      </c>
      <c r="M26">
        <v>16</v>
      </c>
      <c r="N26">
        <v>100</v>
      </c>
      <c r="O26">
        <f>K26/M26*100</f>
        <v>2306.25</v>
      </c>
      <c r="P26">
        <v>2062</v>
      </c>
      <c r="R26">
        <f>O26-P26</f>
        <v>244.25</v>
      </c>
    </row>
    <row r="27" spans="1:18" x14ac:dyDescent="0.25">
      <c r="A27" s="152"/>
      <c r="B27" s="139" t="s">
        <v>3</v>
      </c>
      <c r="C27" s="140"/>
      <c r="D27" s="25">
        <v>2017</v>
      </c>
      <c r="E27" s="25">
        <f>H23</f>
        <v>-40.430000000000007</v>
      </c>
      <c r="F27" s="25">
        <v>349</v>
      </c>
      <c r="G27" s="25">
        <f>D27*17.5/100</f>
        <v>352.97500000000002</v>
      </c>
      <c r="H27" s="26">
        <f>E27+F27-G27</f>
        <v>-44.40500000000003</v>
      </c>
      <c r="K27">
        <v>222</v>
      </c>
      <c r="M27">
        <v>16</v>
      </c>
      <c r="N27">
        <v>100</v>
      </c>
      <c r="O27">
        <f t="shared" ref="O27:O31" si="0">K27/M27*100</f>
        <v>1387.5</v>
      </c>
      <c r="P27">
        <v>1504</v>
      </c>
      <c r="R27">
        <f t="shared" ref="R27:R31" si="1">O27-P27</f>
        <v>-116.5</v>
      </c>
    </row>
    <row r="28" spans="1:18" ht="15.75" thickBot="1" x14ac:dyDescent="0.3">
      <c r="A28" s="153"/>
      <c r="B28" s="141" t="s">
        <v>14</v>
      </c>
      <c r="C28" s="142"/>
      <c r="D28" s="27"/>
      <c r="E28" s="27"/>
      <c r="F28" s="27"/>
      <c r="G28" s="27"/>
      <c r="H28" s="28"/>
      <c r="K28">
        <v>349</v>
      </c>
      <c r="M28">
        <v>16</v>
      </c>
      <c r="N28">
        <v>100</v>
      </c>
      <c r="O28">
        <f t="shared" si="0"/>
        <v>2181.25</v>
      </c>
      <c r="P28">
        <v>2017</v>
      </c>
      <c r="R28">
        <f t="shared" si="1"/>
        <v>164.25</v>
      </c>
    </row>
    <row r="29" spans="1:18" ht="15.75" thickBot="1" x14ac:dyDescent="0.3">
      <c r="A29" s="58"/>
      <c r="B29" s="59"/>
      <c r="C29" s="59"/>
      <c r="D29" s="16"/>
      <c r="E29" s="16"/>
      <c r="F29" s="16"/>
      <c r="G29" s="16"/>
      <c r="H29" s="16"/>
      <c r="K29">
        <v>197</v>
      </c>
      <c r="M29">
        <v>16</v>
      </c>
      <c r="N29">
        <v>100</v>
      </c>
      <c r="O29">
        <f t="shared" si="0"/>
        <v>1231.25</v>
      </c>
      <c r="P29">
        <v>1237</v>
      </c>
      <c r="R29">
        <f t="shared" si="1"/>
        <v>-5.75</v>
      </c>
    </row>
    <row r="30" spans="1:18" x14ac:dyDescent="0.25">
      <c r="A30" s="114" t="s">
        <v>21</v>
      </c>
      <c r="B30" s="117"/>
      <c r="C30" s="118"/>
      <c r="D30" s="29"/>
      <c r="E30" s="29"/>
      <c r="F30" s="29"/>
      <c r="G30" s="29"/>
      <c r="H30" s="30"/>
      <c r="K30">
        <v>394</v>
      </c>
      <c r="M30">
        <v>16</v>
      </c>
      <c r="N30">
        <v>100</v>
      </c>
      <c r="O30">
        <f t="shared" si="0"/>
        <v>2462.5</v>
      </c>
      <c r="P30">
        <v>2180</v>
      </c>
      <c r="R30">
        <f t="shared" si="1"/>
        <v>282.5</v>
      </c>
    </row>
    <row r="31" spans="1:18" x14ac:dyDescent="0.25">
      <c r="A31" s="115"/>
      <c r="B31" s="119" t="s">
        <v>3</v>
      </c>
      <c r="C31" s="120"/>
      <c r="D31" s="31">
        <v>1237</v>
      </c>
      <c r="E31" s="31">
        <f>H27</f>
        <v>-44.40500000000003</v>
      </c>
      <c r="F31" s="31">
        <v>197</v>
      </c>
      <c r="G31" s="31">
        <f>D31*17.5/100</f>
        <v>216.47499999999999</v>
      </c>
      <c r="H31" s="32">
        <f>E31+F31-G31</f>
        <v>-63.880000000000024</v>
      </c>
      <c r="K31">
        <v>283</v>
      </c>
      <c r="M31">
        <v>16</v>
      </c>
      <c r="N31">
        <v>100</v>
      </c>
      <c r="O31">
        <f t="shared" si="0"/>
        <v>1768.75</v>
      </c>
      <c r="P31">
        <v>1598</v>
      </c>
      <c r="R31">
        <f t="shared" si="1"/>
        <v>170.75</v>
      </c>
    </row>
    <row r="32" spans="1:18" ht="15.75" thickBot="1" x14ac:dyDescent="0.3">
      <c r="A32" s="116"/>
      <c r="B32" s="121"/>
      <c r="C32" s="122"/>
      <c r="D32" s="33"/>
      <c r="E32" s="33"/>
      <c r="F32" s="33"/>
      <c r="G32" s="33"/>
      <c r="H32" s="34"/>
    </row>
    <row r="33" spans="1:10" ht="15.75" thickBot="1" x14ac:dyDescent="0.3"/>
    <row r="34" spans="1:10" x14ac:dyDescent="0.25">
      <c r="A34" s="114" t="s">
        <v>22</v>
      </c>
      <c r="B34" s="117"/>
      <c r="C34" s="118"/>
      <c r="D34" s="29"/>
      <c r="E34" s="29"/>
      <c r="F34" s="29"/>
      <c r="G34" s="29"/>
      <c r="H34" s="30"/>
    </row>
    <row r="35" spans="1:10" x14ac:dyDescent="0.25">
      <c r="A35" s="115"/>
      <c r="B35" s="119" t="s">
        <v>3</v>
      </c>
      <c r="C35" s="120"/>
      <c r="D35" s="31">
        <v>2180</v>
      </c>
      <c r="E35" s="31">
        <f>H31</f>
        <v>-63.880000000000024</v>
      </c>
      <c r="F35" s="31">
        <v>394</v>
      </c>
      <c r="G35" s="31">
        <f>D35*17.5/100</f>
        <v>381.5</v>
      </c>
      <c r="H35" s="32">
        <f>E35+F35-G35</f>
        <v>-51.379999999999995</v>
      </c>
    </row>
    <row r="36" spans="1:10" ht="15.75" thickBot="1" x14ac:dyDescent="0.3">
      <c r="A36" s="116"/>
      <c r="B36" s="121"/>
      <c r="C36" s="122"/>
      <c r="D36" s="33"/>
      <c r="E36" s="33"/>
      <c r="F36" s="33"/>
      <c r="G36" s="33"/>
      <c r="H36" s="34"/>
    </row>
    <row r="37" spans="1:10" ht="15.75" thickBot="1" x14ac:dyDescent="0.3"/>
    <row r="38" spans="1:10" x14ac:dyDescent="0.25">
      <c r="A38" s="114" t="s">
        <v>28</v>
      </c>
      <c r="B38" s="117"/>
      <c r="C38" s="118"/>
      <c r="D38" s="29"/>
      <c r="E38" s="29"/>
      <c r="F38" s="29"/>
      <c r="G38" s="29"/>
      <c r="H38" s="30"/>
    </row>
    <row r="39" spans="1:10" x14ac:dyDescent="0.25">
      <c r="A39" s="115"/>
      <c r="B39" s="119" t="s">
        <v>3</v>
      </c>
      <c r="C39" s="120"/>
      <c r="D39" s="31">
        <v>1598</v>
      </c>
      <c r="E39" s="31">
        <f>H35</f>
        <v>-51.379999999999995</v>
      </c>
      <c r="F39" s="31">
        <v>283</v>
      </c>
      <c r="G39" s="31">
        <f>D39*17.5/100</f>
        <v>279.64999999999998</v>
      </c>
      <c r="H39" s="32">
        <f>E39+F39-G39</f>
        <v>-48.029999999999973</v>
      </c>
    </row>
    <row r="40" spans="1:10" ht="15.75" thickBot="1" x14ac:dyDescent="0.3">
      <c r="A40" s="116"/>
      <c r="B40" s="121"/>
      <c r="C40" s="122"/>
      <c r="D40" s="33"/>
      <c r="E40" s="33"/>
      <c r="F40" s="33"/>
      <c r="G40" s="33"/>
      <c r="H40" s="34"/>
    </row>
    <row r="41" spans="1:10" ht="15.75" thickBot="1" x14ac:dyDescent="0.3"/>
    <row r="42" spans="1:10" x14ac:dyDescent="0.25">
      <c r="A42" s="114" t="s">
        <v>30</v>
      </c>
      <c r="B42" s="117"/>
      <c r="C42" s="118"/>
      <c r="D42" s="29"/>
      <c r="E42" s="29"/>
      <c r="F42" s="29"/>
      <c r="G42" s="29"/>
      <c r="H42" s="30"/>
    </row>
    <row r="43" spans="1:10" x14ac:dyDescent="0.25">
      <c r="A43" s="115"/>
      <c r="B43" s="119" t="s">
        <v>3</v>
      </c>
      <c r="C43" s="120"/>
      <c r="D43" s="31">
        <v>1477</v>
      </c>
      <c r="E43" s="31">
        <f>H39</f>
        <v>-48.029999999999973</v>
      </c>
      <c r="F43" s="31">
        <v>303</v>
      </c>
      <c r="G43" s="31">
        <f>D43*19.25/100</f>
        <v>284.32249999999999</v>
      </c>
      <c r="H43" s="32">
        <f>E43+F43-G43</f>
        <v>-29.352499999999964</v>
      </c>
      <c r="J43" t="s">
        <v>63</v>
      </c>
    </row>
    <row r="44" spans="1:10" ht="15.75" thickBot="1" x14ac:dyDescent="0.3">
      <c r="A44" s="116"/>
      <c r="B44" s="121"/>
      <c r="C44" s="122"/>
      <c r="D44" s="33"/>
      <c r="E44" s="33"/>
      <c r="F44" s="33"/>
      <c r="G44" s="33"/>
      <c r="H44" s="34"/>
    </row>
    <row r="45" spans="1:10" ht="15.75" thickBot="1" x14ac:dyDescent="0.3"/>
    <row r="46" spans="1:10" x14ac:dyDescent="0.25">
      <c r="A46" s="156" t="s">
        <v>40</v>
      </c>
      <c r="B46" s="159"/>
      <c r="C46" s="160"/>
      <c r="D46" s="83"/>
      <c r="E46" s="83"/>
      <c r="F46" s="83"/>
      <c r="G46" s="83"/>
      <c r="H46" s="84"/>
    </row>
    <row r="47" spans="1:10" x14ac:dyDescent="0.25">
      <c r="A47" s="157"/>
      <c r="B47" s="161" t="s">
        <v>3</v>
      </c>
      <c r="C47" s="162"/>
      <c r="D47" s="85">
        <v>1600</v>
      </c>
      <c r="E47" s="85">
        <f>H43</f>
        <v>-29.352499999999964</v>
      </c>
      <c r="F47" s="85">
        <v>290</v>
      </c>
      <c r="G47" s="85">
        <f>D47*19.25/100</f>
        <v>308</v>
      </c>
      <c r="H47" s="86">
        <f>E47+F47-G47</f>
        <v>-47.352499999999964</v>
      </c>
    </row>
    <row r="48" spans="1:10" ht="15.75" thickBot="1" x14ac:dyDescent="0.3">
      <c r="A48" s="158"/>
      <c r="B48" s="163"/>
      <c r="C48" s="164"/>
      <c r="D48" s="87"/>
      <c r="E48" s="87"/>
      <c r="F48" s="87"/>
      <c r="G48" s="87"/>
      <c r="H48" s="88"/>
    </row>
  </sheetData>
  <mergeCells count="49">
    <mergeCell ref="A42:A44"/>
    <mergeCell ref="B42:C42"/>
    <mergeCell ref="B43:C43"/>
    <mergeCell ref="B44:C44"/>
    <mergeCell ref="A46:A48"/>
    <mergeCell ref="B46:C46"/>
    <mergeCell ref="B47:C47"/>
    <mergeCell ref="B48:C48"/>
    <mergeCell ref="A34:A36"/>
    <mergeCell ref="B34:C34"/>
    <mergeCell ref="B35:C35"/>
    <mergeCell ref="B36:C36"/>
    <mergeCell ref="A38:A40"/>
    <mergeCell ref="B38:C38"/>
    <mergeCell ref="B39:C39"/>
    <mergeCell ref="B40:C40"/>
    <mergeCell ref="A26:A28"/>
    <mergeCell ref="B26:C26"/>
    <mergeCell ref="B27:C27"/>
    <mergeCell ref="B28:C28"/>
    <mergeCell ref="A30:A32"/>
    <mergeCell ref="B30:C30"/>
    <mergeCell ref="B31:C31"/>
    <mergeCell ref="B32:C32"/>
    <mergeCell ref="A18:A20"/>
    <mergeCell ref="B18:C18"/>
    <mergeCell ref="B19:C19"/>
    <mergeCell ref="B20:C20"/>
    <mergeCell ref="A22:A24"/>
    <mergeCell ref="B22:C22"/>
    <mergeCell ref="B23:C23"/>
    <mergeCell ref="B24:C24"/>
    <mergeCell ref="A10:A12"/>
    <mergeCell ref="B10:C10"/>
    <mergeCell ref="B11:C11"/>
    <mergeCell ref="B12:C12"/>
    <mergeCell ref="A14:A16"/>
    <mergeCell ref="B14:C14"/>
    <mergeCell ref="B15:C15"/>
    <mergeCell ref="B16:C16"/>
    <mergeCell ref="A6:A8"/>
    <mergeCell ref="B6:C6"/>
    <mergeCell ref="B7:C7"/>
    <mergeCell ref="B8:C8"/>
    <mergeCell ref="B1:C1"/>
    <mergeCell ref="A2:A4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O29" sqref="O29"/>
    </sheetView>
  </sheetViews>
  <sheetFormatPr defaultRowHeight="15" x14ac:dyDescent="0.25"/>
  <sheetData>
    <row r="1" spans="1:15" ht="15.75" thickBot="1" x14ac:dyDescent="0.3">
      <c r="J1" t="s">
        <v>71</v>
      </c>
      <c r="K1" t="s">
        <v>23</v>
      </c>
      <c r="M1" s="113" t="s">
        <v>72</v>
      </c>
      <c r="N1" s="113"/>
      <c r="O1" s="113"/>
    </row>
    <row r="2" spans="1:15" ht="15.75" thickBot="1" x14ac:dyDescent="0.3">
      <c r="A2" s="125" t="s">
        <v>19</v>
      </c>
      <c r="B2" s="128" t="s">
        <v>2</v>
      </c>
      <c r="C2" s="129"/>
      <c r="D2" s="17">
        <v>510</v>
      </c>
      <c r="E2" s="17">
        <v>8.93</v>
      </c>
      <c r="F2" s="17">
        <v>80</v>
      </c>
      <c r="G2" s="17">
        <f>D2*M2/100</f>
        <v>86.7</v>
      </c>
      <c r="H2" s="18">
        <f>E2+F2-G2</f>
        <v>2.230000000000004</v>
      </c>
      <c r="J2">
        <v>130</v>
      </c>
      <c r="K2">
        <v>80</v>
      </c>
      <c r="M2" s="62">
        <v>17</v>
      </c>
      <c r="N2" s="62"/>
      <c r="O2" s="62">
        <v>21.25</v>
      </c>
    </row>
    <row r="3" spans="1:15" x14ac:dyDescent="0.25">
      <c r="A3" s="126"/>
      <c r="B3" s="130" t="s">
        <v>3</v>
      </c>
      <c r="C3" s="131"/>
      <c r="D3" s="19">
        <f>D4-D2</f>
        <v>994</v>
      </c>
      <c r="E3" s="19">
        <v>8.61</v>
      </c>
      <c r="F3" s="19">
        <v>214</v>
      </c>
      <c r="G3" s="19">
        <f>D3*O2/100</f>
        <v>211.22499999999999</v>
      </c>
      <c r="H3" s="18">
        <f>E3+F3-G3</f>
        <v>11.385000000000019</v>
      </c>
      <c r="M3" s="62">
        <v>18.7</v>
      </c>
      <c r="N3" s="62"/>
      <c r="O3" s="62">
        <v>23.4</v>
      </c>
    </row>
    <row r="4" spans="1:15" ht="15.75" thickBot="1" x14ac:dyDescent="0.3">
      <c r="A4" s="127"/>
      <c r="B4" s="132" t="s">
        <v>14</v>
      </c>
      <c r="C4" s="133"/>
      <c r="D4" s="21">
        <f>1504</f>
        <v>1504</v>
      </c>
      <c r="E4" s="21"/>
      <c r="F4" s="21"/>
      <c r="G4" s="21"/>
      <c r="H4" s="22"/>
    </row>
    <row r="5" spans="1:15" ht="15.75" thickBot="1" x14ac:dyDescent="0.3">
      <c r="A5" s="58"/>
      <c r="B5" s="59"/>
      <c r="C5" s="59"/>
      <c r="D5" s="16"/>
      <c r="E5" s="16"/>
      <c r="F5" s="16"/>
      <c r="G5" s="16"/>
      <c r="H5" s="16"/>
    </row>
    <row r="6" spans="1:15" x14ac:dyDescent="0.25">
      <c r="A6" s="151" t="s">
        <v>20</v>
      </c>
      <c r="B6" s="154" t="s">
        <v>2</v>
      </c>
      <c r="C6" s="155"/>
      <c r="D6" s="23">
        <v>435</v>
      </c>
      <c r="E6" s="23">
        <v>2.57</v>
      </c>
      <c r="F6" s="23">
        <v>100</v>
      </c>
      <c r="G6" s="23">
        <f>D6*M2/100</f>
        <v>73.95</v>
      </c>
      <c r="H6" s="24">
        <f>E6+F6-G6</f>
        <v>28.61999999999999</v>
      </c>
      <c r="J6">
        <v>141.41999999999999</v>
      </c>
      <c r="K6">
        <v>101.42</v>
      </c>
    </row>
    <row r="7" spans="1:15" x14ac:dyDescent="0.25">
      <c r="A7" s="152"/>
      <c r="B7" s="139" t="s">
        <v>3</v>
      </c>
      <c r="C7" s="140"/>
      <c r="D7" s="25">
        <f>D8-D6</f>
        <v>1582</v>
      </c>
      <c r="E7" s="25">
        <v>4.49</v>
      </c>
      <c r="F7" s="25">
        <v>349</v>
      </c>
      <c r="G7" s="25">
        <f>D7*O2/100</f>
        <v>336.17500000000001</v>
      </c>
      <c r="H7" s="26">
        <f>E7+F7-G7</f>
        <v>17.314999999999998</v>
      </c>
    </row>
    <row r="8" spans="1:15" ht="15.75" thickBot="1" x14ac:dyDescent="0.3">
      <c r="A8" s="153"/>
      <c r="B8" s="141" t="s">
        <v>14</v>
      </c>
      <c r="C8" s="142"/>
      <c r="D8" s="27">
        <v>2017</v>
      </c>
      <c r="E8" s="27"/>
      <c r="F8" s="27"/>
      <c r="G8" s="27"/>
      <c r="H8" s="28"/>
    </row>
    <row r="9" spans="1:15" ht="15.75" thickBot="1" x14ac:dyDescent="0.3">
      <c r="A9" s="58"/>
      <c r="B9" s="59"/>
      <c r="C9" s="59"/>
      <c r="D9" s="16"/>
      <c r="E9" s="16"/>
      <c r="F9" s="16"/>
      <c r="G9" s="16"/>
      <c r="H9" s="16"/>
    </row>
    <row r="10" spans="1:15" x14ac:dyDescent="0.25">
      <c r="A10" s="114" t="s">
        <v>21</v>
      </c>
      <c r="B10" s="117" t="s">
        <v>2</v>
      </c>
      <c r="C10" s="118"/>
      <c r="D10" s="29">
        <v>330</v>
      </c>
      <c r="E10" s="29">
        <f>H6</f>
        <v>28.61999999999999</v>
      </c>
      <c r="F10" s="29">
        <v>40</v>
      </c>
      <c r="G10" s="29">
        <f>D10*M2/100</f>
        <v>56.1</v>
      </c>
      <c r="H10" s="30">
        <f>E10+F10-G10</f>
        <v>12.519999999999989</v>
      </c>
      <c r="J10">
        <v>40</v>
      </c>
    </row>
    <row r="11" spans="1:15" x14ac:dyDescent="0.25">
      <c r="A11" s="115"/>
      <c r="B11" s="119" t="s">
        <v>3</v>
      </c>
      <c r="C11" s="120"/>
      <c r="D11" s="31">
        <f>D12-D10</f>
        <v>907</v>
      </c>
      <c r="E11" s="31">
        <f>H7</f>
        <v>17.314999999999998</v>
      </c>
      <c r="F11" s="31">
        <v>197</v>
      </c>
      <c r="G11" s="31">
        <f>D11*O2/100</f>
        <v>192.73750000000001</v>
      </c>
      <c r="H11" s="32">
        <f>E11+F11-G11</f>
        <v>21.577499999999986</v>
      </c>
    </row>
    <row r="12" spans="1:15" ht="15.75" thickBot="1" x14ac:dyDescent="0.3">
      <c r="A12" s="116"/>
      <c r="B12" s="121"/>
      <c r="C12" s="122"/>
      <c r="D12" s="33">
        <v>1237</v>
      </c>
      <c r="E12" s="33"/>
      <c r="F12" s="33"/>
      <c r="G12" s="33"/>
      <c r="H12" s="34"/>
    </row>
    <row r="13" spans="1:15" ht="15.75" thickBot="1" x14ac:dyDescent="0.3"/>
    <row r="14" spans="1:15" x14ac:dyDescent="0.25">
      <c r="A14" s="177" t="s">
        <v>22</v>
      </c>
      <c r="B14" s="180" t="s">
        <v>2</v>
      </c>
      <c r="C14" s="181"/>
      <c r="D14" s="71">
        <v>235</v>
      </c>
      <c r="E14" s="71">
        <f>H10</f>
        <v>12.519999999999989</v>
      </c>
      <c r="F14" s="71">
        <v>40</v>
      </c>
      <c r="G14" s="71">
        <f>D14*M2/100</f>
        <v>39.950000000000003</v>
      </c>
      <c r="H14" s="72">
        <f>E14+F14-G14</f>
        <v>12.569999999999986</v>
      </c>
      <c r="J14">
        <v>40</v>
      </c>
    </row>
    <row r="15" spans="1:15" x14ac:dyDescent="0.25">
      <c r="A15" s="178"/>
      <c r="B15" s="147" t="s">
        <v>3</v>
      </c>
      <c r="C15" s="148"/>
      <c r="D15" s="12">
        <f>D16-D14</f>
        <v>1945</v>
      </c>
      <c r="E15" s="12">
        <f>H11</f>
        <v>21.577499999999986</v>
      </c>
      <c r="F15" s="12">
        <v>394</v>
      </c>
      <c r="G15" s="12">
        <f>D15*O2/100</f>
        <v>413.3125</v>
      </c>
      <c r="H15" s="13">
        <f>E15+F15-G15</f>
        <v>2.2649999999999864</v>
      </c>
    </row>
    <row r="16" spans="1:15" ht="15.75" thickBot="1" x14ac:dyDescent="0.3">
      <c r="A16" s="179"/>
      <c r="B16" s="182"/>
      <c r="C16" s="183"/>
      <c r="D16" s="73">
        <f>85800-83620</f>
        <v>2180</v>
      </c>
      <c r="E16" s="73"/>
      <c r="F16" s="73"/>
      <c r="G16" s="73"/>
      <c r="H16" s="74"/>
    </row>
    <row r="17" spans="1:11" ht="15.75" thickBot="1" x14ac:dyDescent="0.3"/>
    <row r="18" spans="1:11" x14ac:dyDescent="0.25">
      <c r="A18" s="184" t="s">
        <v>28</v>
      </c>
      <c r="B18" s="187" t="s">
        <v>2</v>
      </c>
      <c r="C18" s="188"/>
      <c r="D18" s="77">
        <v>280</v>
      </c>
      <c r="E18" s="77">
        <f>H14</f>
        <v>12.569999999999986</v>
      </c>
      <c r="F18" s="77">
        <v>40</v>
      </c>
      <c r="G18" s="77">
        <f>D18*M2/100</f>
        <v>47.6</v>
      </c>
      <c r="H18" s="78">
        <f>E18+F18-G18</f>
        <v>4.9699999999999847</v>
      </c>
      <c r="J18">
        <v>40</v>
      </c>
    </row>
    <row r="19" spans="1:11" x14ac:dyDescent="0.25">
      <c r="A19" s="185"/>
      <c r="B19" s="189" t="s">
        <v>3</v>
      </c>
      <c r="C19" s="190"/>
      <c r="D19" s="79">
        <f>D20-D18</f>
        <v>1318</v>
      </c>
      <c r="E19" s="79">
        <f>H15</f>
        <v>2.2649999999999864</v>
      </c>
      <c r="F19" s="79">
        <v>283</v>
      </c>
      <c r="G19" s="79">
        <f>D19*O2/100</f>
        <v>280.07499999999999</v>
      </c>
      <c r="H19" s="80">
        <f>E19+F19-G19</f>
        <v>5.1899999999999977</v>
      </c>
    </row>
    <row r="20" spans="1:11" ht="15.75" thickBot="1" x14ac:dyDescent="0.3">
      <c r="A20" s="186"/>
      <c r="B20" s="191"/>
      <c r="C20" s="192"/>
      <c r="D20" s="81">
        <f>87398-85800</f>
        <v>1598</v>
      </c>
      <c r="E20" s="81"/>
      <c r="F20" s="81"/>
      <c r="G20" s="81"/>
      <c r="H20" s="82"/>
    </row>
    <row r="21" spans="1:11" ht="15.75" thickBot="1" x14ac:dyDescent="0.3"/>
    <row r="22" spans="1:11" x14ac:dyDescent="0.25">
      <c r="A22" s="114" t="s">
        <v>30</v>
      </c>
      <c r="B22" s="117" t="s">
        <v>2</v>
      </c>
      <c r="C22" s="118"/>
      <c r="D22" s="29">
        <v>245.8</v>
      </c>
      <c r="E22" s="29">
        <f>H18</f>
        <v>4.9699999999999847</v>
      </c>
      <c r="F22" s="29">
        <v>53</v>
      </c>
      <c r="G22" s="29">
        <f>D22*M3/100</f>
        <v>45.964599999999997</v>
      </c>
      <c r="H22" s="84">
        <f>E22+F22-G22</f>
        <v>12.005399999999987</v>
      </c>
      <c r="J22">
        <v>60</v>
      </c>
      <c r="K22">
        <v>7</v>
      </c>
    </row>
    <row r="23" spans="1:11" x14ac:dyDescent="0.25">
      <c r="A23" s="115"/>
      <c r="B23" s="119" t="s">
        <v>3</v>
      </c>
      <c r="C23" s="120"/>
      <c r="D23" s="31">
        <f>D24-D22</f>
        <v>1231.2</v>
      </c>
      <c r="E23" s="31">
        <f>H19</f>
        <v>5.1899999999999977</v>
      </c>
      <c r="F23" s="31">
        <v>303</v>
      </c>
      <c r="G23" s="31">
        <f>D23*O3/100</f>
        <v>288.10079999999999</v>
      </c>
      <c r="H23" s="32">
        <f>E23+F23-G23</f>
        <v>20.089200000000005</v>
      </c>
    </row>
    <row r="24" spans="1:11" ht="15.75" thickBot="1" x14ac:dyDescent="0.3">
      <c r="A24" s="116"/>
      <c r="B24" s="121"/>
      <c r="C24" s="122"/>
      <c r="D24" s="33">
        <f>88875-87398</f>
        <v>1477</v>
      </c>
      <c r="E24" s="33"/>
      <c r="F24" s="33"/>
      <c r="G24" s="33"/>
      <c r="H24" s="34"/>
    </row>
    <row r="25" spans="1:11" ht="15.75" thickBot="1" x14ac:dyDescent="0.3"/>
    <row r="26" spans="1:11" x14ac:dyDescent="0.25">
      <c r="A26" s="144" t="s">
        <v>40</v>
      </c>
      <c r="B26" s="137" t="s">
        <v>2</v>
      </c>
      <c r="C26" s="138"/>
      <c r="D26" s="10"/>
      <c r="E26" s="10">
        <f>H22</f>
        <v>12.005399999999987</v>
      </c>
      <c r="F26" s="10"/>
      <c r="G26" s="10"/>
      <c r="H26" s="11"/>
    </row>
    <row r="27" spans="1:11" x14ac:dyDescent="0.25">
      <c r="A27" s="145"/>
      <c r="B27" s="173" t="s">
        <v>3</v>
      </c>
      <c r="C27" s="174"/>
      <c r="D27" s="75"/>
      <c r="E27" s="75">
        <f>H23</f>
        <v>20.089200000000005</v>
      </c>
      <c r="F27" s="75"/>
      <c r="G27" s="75">
        <f>D27*N4/100</f>
        <v>0</v>
      </c>
      <c r="H27" s="76"/>
    </row>
    <row r="28" spans="1:11" ht="15.75" thickBot="1" x14ac:dyDescent="0.3">
      <c r="A28" s="146"/>
      <c r="B28" s="175"/>
      <c r="C28" s="176"/>
      <c r="D28" s="14"/>
      <c r="E28" s="14"/>
      <c r="F28" s="14"/>
      <c r="G28" s="14"/>
      <c r="H28" s="15"/>
    </row>
  </sheetData>
  <mergeCells count="29">
    <mergeCell ref="A26:A28"/>
    <mergeCell ref="B26:C26"/>
    <mergeCell ref="B27:C27"/>
    <mergeCell ref="B28:C28"/>
    <mergeCell ref="M1:O1"/>
    <mergeCell ref="A18:A20"/>
    <mergeCell ref="B18:C18"/>
    <mergeCell ref="B19:C19"/>
    <mergeCell ref="B20:C20"/>
    <mergeCell ref="A22:A24"/>
    <mergeCell ref="B22:C22"/>
    <mergeCell ref="B23:C23"/>
    <mergeCell ref="B24:C24"/>
    <mergeCell ref="A10:A12"/>
    <mergeCell ref="B10:C10"/>
    <mergeCell ref="B11:C11"/>
    <mergeCell ref="B12:C12"/>
    <mergeCell ref="A14:A16"/>
    <mergeCell ref="B14:C14"/>
    <mergeCell ref="B15:C15"/>
    <mergeCell ref="B16:C16"/>
    <mergeCell ref="A2:A4"/>
    <mergeCell ref="B2:C2"/>
    <mergeCell ref="B3:C3"/>
    <mergeCell ref="B4:C4"/>
    <mergeCell ref="A6:A8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газ-пробег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2018-10-10T06:22:15Z</cp:lastPrinted>
  <dcterms:created xsi:type="dcterms:W3CDTF">2018-05-25T07:02:17Z</dcterms:created>
  <dcterms:modified xsi:type="dcterms:W3CDTF">2018-12-20T07:53:50Z</dcterms:modified>
</cp:coreProperties>
</file>