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685"/>
  </bookViews>
  <sheets>
    <sheet name="Лист1" sheetId="1" r:id="rId1"/>
  </sheets>
  <definedNames>
    <definedName name="_xlnm.Print_Area" localSheetId="0">Лист1!$A$1:$W$94</definedName>
  </definedNames>
  <calcPr calcId="15251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1" l="1"/>
  <c r="X32" i="1"/>
  <c r="X33" i="1"/>
  <c r="X31" i="1"/>
  <c r="AB5" i="1" a="1"/>
  <c r="AB5" i="1" s="1"/>
  <c r="AD6" i="1" a="1"/>
  <c r="AD6" i="1" s="1"/>
  <c r="AD7" i="1" a="1"/>
  <c r="AD7" i="1"/>
  <c r="AD8" i="1" a="1"/>
  <c r="AD8" i="1" s="1"/>
  <c r="AD9" i="1" a="1"/>
  <c r="AD9" i="1"/>
  <c r="AD10" i="1" a="1"/>
  <c r="AD10" i="1" s="1"/>
  <c r="AD11" i="1" a="1"/>
  <c r="AD11" i="1"/>
  <c r="AD12" i="1" a="1"/>
  <c r="AD12" i="1" s="1"/>
  <c r="AD13" i="1" a="1"/>
  <c r="AD13" i="1"/>
  <c r="AD14" i="1" a="1"/>
  <c r="AD14" i="1" s="1"/>
  <c r="AD15" i="1" a="1"/>
  <c r="AD15" i="1"/>
  <c r="AD16" i="1" a="1"/>
  <c r="AD16" i="1" s="1"/>
  <c r="AD17" i="1" a="1"/>
  <c r="AD17" i="1"/>
  <c r="AD18" i="1" a="1"/>
  <c r="AD18" i="1" s="1"/>
  <c r="AD19" i="1" a="1"/>
  <c r="AD19" i="1"/>
  <c r="AD20" i="1" a="1"/>
  <c r="AD20" i="1" s="1"/>
  <c r="AD21" i="1" a="1"/>
  <c r="AD21" i="1"/>
  <c r="AD22" i="1" a="1"/>
  <c r="AD22" i="1" s="1"/>
  <c r="AD23" i="1" a="1"/>
  <c r="AD23" i="1"/>
  <c r="AD24" i="1" a="1"/>
  <c r="AD24" i="1" s="1"/>
  <c r="AD25" i="1" a="1"/>
  <c r="AD25" i="1"/>
  <c r="AD26" i="1" a="1"/>
  <c r="AD26" i="1" s="1"/>
  <c r="AD27" i="1" a="1"/>
  <c r="AD27" i="1"/>
  <c r="AD28" i="1" a="1"/>
  <c r="AD28" i="1" s="1"/>
  <c r="AD29" i="1" a="1"/>
  <c r="AD29" i="1"/>
  <c r="AD30" i="1" a="1"/>
  <c r="AD30" i="1" s="1"/>
  <c r="AD31" i="1" a="1"/>
  <c r="AD31" i="1" s="1"/>
  <c r="AD32" i="1" a="1"/>
  <c r="AD32" i="1" s="1"/>
  <c r="AD33" i="1" a="1"/>
  <c r="AD33" i="1"/>
  <c r="AD5" i="1" a="1"/>
  <c r="AD5" i="1" s="1"/>
  <c r="AD43" i="1"/>
  <c r="AC20" i="1" a="1"/>
  <c r="AC20" i="1" s="1"/>
  <c r="AC6" i="1" a="1"/>
  <c r="AC6" i="1" s="1"/>
  <c r="AC7" i="1" a="1"/>
  <c r="AC7" i="1"/>
  <c r="AC8" i="1" a="1"/>
  <c r="AC8" i="1" s="1"/>
  <c r="AC9" i="1" a="1"/>
  <c r="AC9" i="1"/>
  <c r="AC10" i="1" a="1"/>
  <c r="AC10" i="1" s="1"/>
  <c r="AC11" i="1" a="1"/>
  <c r="AC11" i="1"/>
  <c r="AC12" i="1" a="1"/>
  <c r="AC12" i="1" s="1"/>
  <c r="AC13" i="1" a="1"/>
  <c r="AC13" i="1"/>
  <c r="AC14" i="1" a="1"/>
  <c r="AC14" i="1" s="1"/>
  <c r="AC15" i="1" a="1"/>
  <c r="AC15" i="1"/>
  <c r="AC16" i="1" a="1"/>
  <c r="AC16" i="1" s="1"/>
  <c r="AC17" i="1" a="1"/>
  <c r="AC17" i="1"/>
  <c r="AC18" i="1" a="1"/>
  <c r="AC18" i="1" s="1"/>
  <c r="AC19" i="1" a="1"/>
  <c r="AC19" i="1"/>
  <c r="AC21" i="1" a="1"/>
  <c r="AC21" i="1"/>
  <c r="AC22" i="1" a="1"/>
  <c r="AC22" i="1" s="1"/>
  <c r="AC23" i="1" a="1"/>
  <c r="AC23" i="1"/>
  <c r="AC24" i="1" a="1"/>
  <c r="AC24" i="1" s="1"/>
  <c r="AC25" i="1" a="1"/>
  <c r="AC25" i="1"/>
  <c r="AC26" i="1" a="1"/>
  <c r="AC26" i="1" s="1"/>
  <c r="AC27" i="1" a="1"/>
  <c r="AC27" i="1"/>
  <c r="AC28" i="1" a="1"/>
  <c r="AC28" i="1" s="1"/>
  <c r="AC29" i="1" a="1"/>
  <c r="AC29" i="1"/>
  <c r="AC30" i="1" a="1"/>
  <c r="AC30" i="1" s="1"/>
  <c r="AC31" i="1" a="1"/>
  <c r="AC31" i="1"/>
  <c r="AC32" i="1" a="1"/>
  <c r="AC32" i="1" s="1"/>
  <c r="AC33" i="1" a="1"/>
  <c r="AC33" i="1"/>
  <c r="AC34" i="1" a="1"/>
  <c r="AC34" i="1" s="1"/>
  <c r="AC5" i="1" a="1"/>
  <c r="AC5" i="1"/>
  <c r="AC43" i="1"/>
  <c r="Y5" i="1"/>
  <c r="Y43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AB43" i="1"/>
  <c r="Z32" i="1"/>
  <c r="Z33" i="1"/>
  <c r="Z34" i="1"/>
  <c r="Y34" i="1" l="1"/>
  <c r="AB32" i="1" l="1" a="1"/>
  <c r="AB32" i="1" s="1"/>
  <c r="AB33" i="1" a="1"/>
  <c r="AB33" i="1" s="1"/>
  <c r="AA32" i="1" a="1"/>
  <c r="AA32" i="1" s="1"/>
  <c r="AA6" i="1" a="1"/>
  <c r="AA6" i="1" s="1"/>
  <c r="AA10" i="1" a="1"/>
  <c r="AA10" i="1" s="1"/>
  <c r="AA16" i="1" a="1"/>
  <c r="AA16" i="1" s="1"/>
  <c r="AA20" i="1" a="1"/>
  <c r="AA20" i="1" s="1"/>
  <c r="AA24" i="1" a="1"/>
  <c r="AA24" i="1" s="1"/>
  <c r="AA29" i="1" a="1"/>
  <c r="AA29" i="1" s="1"/>
  <c r="AA9" i="1" a="1"/>
  <c r="AA9" i="1" s="1"/>
  <c r="AA23" i="1" a="1"/>
  <c r="AA23" i="1" s="1"/>
  <c r="AA7" i="1" a="1"/>
  <c r="AA7" i="1" s="1"/>
  <c r="AA12" i="1" a="1"/>
  <c r="AA12" i="1" s="1"/>
  <c r="AA17" i="1" a="1"/>
  <c r="AA17" i="1" s="1"/>
  <c r="AA21" i="1" a="1"/>
  <c r="AA21" i="1" s="1"/>
  <c r="AA25" i="1" a="1"/>
  <c r="AA25" i="1" s="1"/>
  <c r="AA30" i="1" a="1"/>
  <c r="AA30" i="1" s="1"/>
  <c r="AA15" i="1" a="1"/>
  <c r="AA15" i="1" s="1"/>
  <c r="AA28" i="1" a="1"/>
  <c r="AA28" i="1" s="1"/>
  <c r="AA8" i="1" a="1"/>
  <c r="AA8" i="1" s="1"/>
  <c r="AA14" i="1" a="1"/>
  <c r="AA14" i="1" s="1"/>
  <c r="AA18" i="1" a="1"/>
  <c r="AA18" i="1" s="1"/>
  <c r="AA22" i="1" a="1"/>
  <c r="AA22" i="1" s="1"/>
  <c r="AA27" i="1" a="1"/>
  <c r="AA27" i="1" s="1"/>
  <c r="AA31" i="1" a="1"/>
  <c r="AA31" i="1" s="1"/>
  <c r="AA19" i="1" a="1"/>
  <c r="AA19" i="1" s="1"/>
  <c r="AA5" i="1" a="1"/>
  <c r="AA5" i="1" s="1"/>
  <c r="AA43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5" i="1"/>
  <c r="Z43" i="1" l="1"/>
  <c r="X43" i="1"/>
  <c r="C46" i="1" l="1"/>
  <c r="W40" i="1"/>
  <c r="V40" i="1"/>
  <c r="U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N78" i="1" l="1" a="1"/>
  <c r="N78" i="1" s="1"/>
  <c r="R78" i="1" s="1" a="1"/>
  <c r="R78" i="1" s="1"/>
  <c r="N81" i="1" a="1"/>
  <c r="N81" i="1" s="1"/>
  <c r="R81" i="1" s="1" a="1"/>
  <c r="R81" i="1" s="1"/>
  <c r="N86" i="1" a="1"/>
  <c r="N86" i="1" s="1"/>
  <c r="R86" i="1" s="1" a="1"/>
  <c r="R86" i="1" s="1"/>
  <c r="N89" i="1" a="1"/>
  <c r="N89" i="1" s="1"/>
  <c r="R89" i="1" s="1" a="1"/>
  <c r="R89" i="1" s="1"/>
  <c r="N83" i="1" a="1"/>
  <c r="N83" i="1" s="1"/>
  <c r="R83" i="1" s="1" a="1"/>
  <c r="R83" i="1" s="1"/>
  <c r="N79" i="1" a="1"/>
  <c r="N79" i="1" s="1"/>
  <c r="R79" i="1" s="1" a="1"/>
  <c r="R79" i="1" s="1"/>
  <c r="N84" i="1" a="1"/>
  <c r="N84" i="1" s="1"/>
  <c r="R84" i="1" s="1" a="1"/>
  <c r="R84" i="1" s="1"/>
  <c r="N87" i="1" a="1"/>
  <c r="N87" i="1" s="1"/>
  <c r="R87" i="1" s="1" a="1"/>
  <c r="R87" i="1" s="1"/>
  <c r="N77" i="1" a="1"/>
  <c r="N77" i="1" s="1"/>
  <c r="R77" i="1" s="1" a="1"/>
  <c r="R77" i="1" s="1"/>
  <c r="N88" i="1" a="1"/>
  <c r="N88" i="1" s="1"/>
  <c r="R88" i="1" s="1" a="1"/>
  <c r="R88" i="1" s="1"/>
  <c r="N82" i="1" a="1"/>
  <c r="N82" i="1" s="1"/>
  <c r="R82" i="1" s="1" a="1"/>
  <c r="R82" i="1" s="1"/>
  <c r="N85" i="1" a="1"/>
  <c r="N85" i="1" s="1"/>
  <c r="R85" i="1" s="1" a="1"/>
  <c r="R85" i="1" s="1"/>
  <c r="N90" i="1" a="1"/>
  <c r="N90" i="1" s="1"/>
  <c r="R90" i="1" s="1" a="1"/>
  <c r="R90" i="1" s="1"/>
  <c r="N80" i="1" a="1"/>
  <c r="N80" i="1" s="1"/>
  <c r="R80" i="1" s="1" a="1"/>
  <c r="R80" i="1" s="1"/>
  <c r="N91" i="1" a="1"/>
  <c r="N91" i="1" s="1"/>
  <c r="R91" i="1" s="1" a="1"/>
  <c r="R91" i="1" s="1"/>
  <c r="D78" i="1" a="1"/>
  <c r="D78" i="1" s="1"/>
  <c r="I78" i="1" s="1" a="1"/>
  <c r="I78" i="1" s="1"/>
  <c r="D81" i="1" a="1"/>
  <c r="D81" i="1" s="1"/>
  <c r="I81" i="1" s="1" a="1"/>
  <c r="I81" i="1" s="1"/>
  <c r="D86" i="1" a="1"/>
  <c r="D86" i="1" s="1"/>
  <c r="I86" i="1" s="1" a="1"/>
  <c r="I86" i="1" s="1"/>
  <c r="D89" i="1" a="1"/>
  <c r="D89" i="1" s="1"/>
  <c r="I89" i="1" s="1" a="1"/>
  <c r="I89" i="1" s="1"/>
  <c r="N64" i="1" a="1"/>
  <c r="N64" i="1" s="1"/>
  <c r="T64" i="1" s="1" a="1"/>
  <c r="T64" i="1" s="1"/>
  <c r="N67" i="1" a="1"/>
  <c r="N67" i="1" s="1"/>
  <c r="T67" i="1" s="1" a="1"/>
  <c r="T67" i="1" s="1"/>
  <c r="N72" i="1" a="1"/>
  <c r="N72" i="1" s="1"/>
  <c r="T72" i="1" s="1" a="1"/>
  <c r="T72" i="1" s="1"/>
  <c r="N59" i="1" a="1"/>
  <c r="N59" i="1" s="1"/>
  <c r="T59" i="1" s="1" a="1"/>
  <c r="T59" i="1" s="1"/>
  <c r="D63" i="1" a="1"/>
  <c r="D63" i="1" s="1"/>
  <c r="I63" i="1" s="1" a="1"/>
  <c r="I63" i="1" s="1"/>
  <c r="D67" i="1" a="1"/>
  <c r="D67" i="1" s="1"/>
  <c r="I67" i="1" s="1" a="1"/>
  <c r="I67" i="1" s="1"/>
  <c r="D71" i="1" a="1"/>
  <c r="D71" i="1" s="1"/>
  <c r="I71" i="1" s="1" a="1"/>
  <c r="I71" i="1" s="1"/>
  <c r="D59" i="1" a="1"/>
  <c r="D59" i="1" s="1"/>
  <c r="I59" i="1" s="1" a="1"/>
  <c r="I59" i="1" s="1"/>
  <c r="B62" i="1" a="1"/>
  <c r="B62" i="1" s="1"/>
  <c r="B65" i="1" a="1"/>
  <c r="B65" i="1" s="1"/>
  <c r="B70" i="1" a="1"/>
  <c r="B70" i="1" s="1"/>
  <c r="B73" i="1" a="1"/>
  <c r="B73" i="1" s="1"/>
  <c r="B79" i="1" a="1"/>
  <c r="B79" i="1" s="1"/>
  <c r="B84" i="1" a="1"/>
  <c r="B84" i="1" s="1"/>
  <c r="B87" i="1" a="1"/>
  <c r="B87" i="1" s="1"/>
  <c r="B77" i="1" a="1"/>
  <c r="B77" i="1" s="1"/>
  <c r="D88" i="1" a="1"/>
  <c r="D88" i="1" s="1"/>
  <c r="I88" i="1" s="1" a="1"/>
  <c r="I88" i="1" s="1"/>
  <c r="N66" i="1" a="1"/>
  <c r="N66" i="1" s="1"/>
  <c r="T66" i="1" s="1" a="1"/>
  <c r="T66" i="1" s="1"/>
  <c r="D62" i="1" a="1"/>
  <c r="D62" i="1" s="1"/>
  <c r="I62" i="1" s="1" a="1"/>
  <c r="I62" i="1" s="1"/>
  <c r="D79" i="1" a="1"/>
  <c r="D79" i="1" s="1"/>
  <c r="I79" i="1" s="1" a="1"/>
  <c r="I79" i="1" s="1"/>
  <c r="D84" i="1" a="1"/>
  <c r="D84" i="1" s="1"/>
  <c r="I84" i="1" s="1" a="1"/>
  <c r="I84" i="1" s="1"/>
  <c r="D87" i="1" a="1"/>
  <c r="D87" i="1" s="1"/>
  <c r="I87" i="1" s="1" a="1"/>
  <c r="I87" i="1" s="1"/>
  <c r="D77" i="1" a="1"/>
  <c r="D77" i="1" s="1"/>
  <c r="I77" i="1" s="1" a="1"/>
  <c r="I77" i="1" s="1"/>
  <c r="N62" i="1" a="1"/>
  <c r="N62" i="1" s="1"/>
  <c r="T62" i="1" s="1" a="1"/>
  <c r="T62" i="1" s="1"/>
  <c r="N65" i="1" a="1"/>
  <c r="N65" i="1" s="1"/>
  <c r="T65" i="1" s="1" a="1"/>
  <c r="T65" i="1" s="1"/>
  <c r="N70" i="1" a="1"/>
  <c r="N70" i="1" s="1"/>
  <c r="T70" i="1" s="1" a="1"/>
  <c r="T70" i="1" s="1"/>
  <c r="N73" i="1" a="1"/>
  <c r="N73" i="1" s="1"/>
  <c r="T73" i="1" s="1" a="1"/>
  <c r="T73" i="1" s="1"/>
  <c r="D60" i="1" a="1"/>
  <c r="D60" i="1" s="1"/>
  <c r="I60" i="1" s="1" a="1"/>
  <c r="I60" i="1" s="1"/>
  <c r="D64" i="1" a="1"/>
  <c r="D64" i="1" s="1"/>
  <c r="I64" i="1" s="1" a="1"/>
  <c r="I64" i="1" s="1"/>
  <c r="D68" i="1" a="1"/>
  <c r="D68" i="1" s="1"/>
  <c r="I68" i="1" s="1" a="1"/>
  <c r="I68" i="1" s="1"/>
  <c r="D72" i="1" a="1"/>
  <c r="D72" i="1" s="1"/>
  <c r="I72" i="1" s="1" a="1"/>
  <c r="I72" i="1" s="1"/>
  <c r="B60" i="1" a="1"/>
  <c r="B60" i="1" s="1"/>
  <c r="B63" i="1" a="1"/>
  <c r="B63" i="1" s="1"/>
  <c r="B68" i="1" a="1"/>
  <c r="B68" i="1" s="1"/>
  <c r="B71" i="1" a="1"/>
  <c r="B71" i="1" s="1"/>
  <c r="B74" i="1" a="1"/>
  <c r="B74" i="1" s="1"/>
  <c r="B82" i="1" a="1"/>
  <c r="B82" i="1" s="1"/>
  <c r="B85" i="1" a="1"/>
  <c r="B85" i="1" s="1"/>
  <c r="B90" i="1" a="1"/>
  <c r="B90" i="1" s="1"/>
  <c r="D83" i="1" a="1"/>
  <c r="D83" i="1" s="1"/>
  <c r="I83" i="1" s="1" a="1"/>
  <c r="I83" i="1" s="1"/>
  <c r="N61" i="1" a="1"/>
  <c r="N61" i="1" s="1"/>
  <c r="T61" i="1" s="1" a="1"/>
  <c r="T61" i="1" s="1"/>
  <c r="N74" i="1" a="1"/>
  <c r="N74" i="1" s="1"/>
  <c r="T74" i="1" s="1" a="1"/>
  <c r="T74" i="1" s="1"/>
  <c r="D70" i="1" a="1"/>
  <c r="D70" i="1" s="1"/>
  <c r="I70" i="1" s="1" a="1"/>
  <c r="I70" i="1" s="1"/>
  <c r="D82" i="1" a="1"/>
  <c r="D82" i="1" s="1"/>
  <c r="I82" i="1" s="1" a="1"/>
  <c r="I82" i="1" s="1"/>
  <c r="D85" i="1" a="1"/>
  <c r="D85" i="1" s="1"/>
  <c r="I85" i="1" s="1" a="1"/>
  <c r="I85" i="1" s="1"/>
  <c r="D90" i="1" a="1"/>
  <c r="D90" i="1" s="1"/>
  <c r="I90" i="1" s="1" a="1"/>
  <c r="I90" i="1" s="1"/>
  <c r="N60" i="1" a="1"/>
  <c r="N60" i="1" s="1"/>
  <c r="T60" i="1" s="1" a="1"/>
  <c r="T60" i="1" s="1"/>
  <c r="N63" i="1" a="1"/>
  <c r="N63" i="1" s="1"/>
  <c r="T63" i="1" s="1" a="1"/>
  <c r="T63" i="1" s="1"/>
  <c r="N68" i="1" a="1"/>
  <c r="N68" i="1" s="1"/>
  <c r="T68" i="1" s="1" a="1"/>
  <c r="T68" i="1" s="1"/>
  <c r="N71" i="1" a="1"/>
  <c r="N71" i="1" s="1"/>
  <c r="T71" i="1" s="1" a="1"/>
  <c r="T71" i="1" s="1"/>
  <c r="D61" i="1" a="1"/>
  <c r="D61" i="1" s="1"/>
  <c r="I61" i="1" s="1" a="1"/>
  <c r="I61" i="1" s="1"/>
  <c r="D65" i="1" a="1"/>
  <c r="D65" i="1" s="1"/>
  <c r="I65" i="1" s="1" a="1"/>
  <c r="I65" i="1" s="1"/>
  <c r="D69" i="1" a="1"/>
  <c r="D69" i="1" s="1"/>
  <c r="I69" i="1" s="1" a="1"/>
  <c r="I69" i="1" s="1"/>
  <c r="D73" i="1" a="1"/>
  <c r="D73" i="1" s="1"/>
  <c r="I73" i="1" s="1" a="1"/>
  <c r="I73" i="1" s="1"/>
  <c r="B61" i="1" a="1"/>
  <c r="B61" i="1" s="1"/>
  <c r="B66" i="1" a="1"/>
  <c r="B66" i="1" s="1"/>
  <c r="B69" i="1" a="1"/>
  <c r="B69" i="1" s="1"/>
  <c r="B59" i="1" a="1"/>
  <c r="B59" i="1" s="1"/>
  <c r="B80" i="1" a="1"/>
  <c r="B80" i="1" s="1"/>
  <c r="B83" i="1" a="1"/>
  <c r="B83" i="1" s="1"/>
  <c r="B88" i="1" a="1"/>
  <c r="B88" i="1" s="1"/>
  <c r="B91" i="1" a="1"/>
  <c r="B91" i="1" s="1"/>
  <c r="D80" i="1" a="1"/>
  <c r="D80" i="1" s="1"/>
  <c r="I80" i="1" s="1" a="1"/>
  <c r="I80" i="1" s="1"/>
  <c r="D91" i="1" a="1"/>
  <c r="D91" i="1" s="1"/>
  <c r="I91" i="1" s="1" a="1"/>
  <c r="I91" i="1" s="1"/>
  <c r="N69" i="1" a="1"/>
  <c r="N69" i="1" s="1"/>
  <c r="T69" i="1" s="1" a="1"/>
  <c r="T69" i="1" s="1"/>
  <c r="D66" i="1" a="1"/>
  <c r="D66" i="1" s="1"/>
  <c r="I66" i="1" s="1" a="1"/>
  <c r="I66" i="1" s="1"/>
  <c r="D74" i="1" a="1"/>
  <c r="D74" i="1" s="1"/>
  <c r="I74" i="1" s="1" a="1"/>
  <c r="I74" i="1" s="1"/>
  <c r="B64" i="1" a="1"/>
  <c r="B64" i="1" s="1"/>
  <c r="B67" i="1" a="1"/>
  <c r="B67" i="1" s="1"/>
  <c r="B72" i="1" a="1"/>
  <c r="B72" i="1" s="1"/>
  <c r="B86" i="1" a="1"/>
  <c r="B86" i="1" s="1"/>
  <c r="B78" i="1" a="1"/>
  <c r="B78" i="1" s="1"/>
  <c r="B89" i="1" a="1"/>
  <c r="B89" i="1" s="1"/>
  <c r="B81" i="1" a="1"/>
  <c r="B81" i="1" s="1"/>
  <c r="C54" i="1"/>
  <c r="C51" i="1"/>
  <c r="C52" i="1"/>
  <c r="C49" i="1"/>
  <c r="C48" i="1" s="1"/>
  <c r="C56" i="1" s="1"/>
  <c r="D56" i="1" s="1"/>
  <c r="C53" i="1"/>
  <c r="C50" i="1"/>
  <c r="T91" i="1" l="1" a="1"/>
  <c r="T91" i="1" s="1"/>
  <c r="V91" i="1" a="1"/>
  <c r="V91" i="1" s="1"/>
  <c r="S91" i="1" a="1"/>
  <c r="S91" i="1" s="1"/>
  <c r="U91" i="1" a="1"/>
  <c r="U91" i="1" s="1"/>
  <c r="W91" i="1" a="1"/>
  <c r="W91" i="1" s="1"/>
  <c r="S82" i="1" a="1"/>
  <c r="S82" i="1" s="1"/>
  <c r="U82" i="1" a="1"/>
  <c r="U82" i="1" s="1"/>
  <c r="W82" i="1" a="1"/>
  <c r="W82" i="1" s="1"/>
  <c r="T82" i="1" a="1"/>
  <c r="T82" i="1" s="1"/>
  <c r="V82" i="1" a="1"/>
  <c r="V82" i="1" s="1"/>
  <c r="S84" i="1" a="1"/>
  <c r="S84" i="1" s="1"/>
  <c r="U84" i="1" a="1"/>
  <c r="U84" i="1" s="1"/>
  <c r="W84" i="1" a="1"/>
  <c r="W84" i="1" s="1"/>
  <c r="T84" i="1" a="1"/>
  <c r="T84" i="1" s="1"/>
  <c r="V84" i="1" a="1"/>
  <c r="V84" i="1" s="1"/>
  <c r="S86" i="1" a="1"/>
  <c r="S86" i="1" s="1"/>
  <c r="U86" i="1" a="1"/>
  <c r="U86" i="1" s="1"/>
  <c r="W86" i="1" a="1"/>
  <c r="W86" i="1" s="1"/>
  <c r="T86" i="1" a="1"/>
  <c r="T86" i="1" s="1"/>
  <c r="V86" i="1" a="1"/>
  <c r="V86" i="1" s="1"/>
  <c r="T85" i="1" a="1"/>
  <c r="T85" i="1" s="1"/>
  <c r="V85" i="1" a="1"/>
  <c r="V85" i="1" s="1"/>
  <c r="S85" i="1" a="1"/>
  <c r="S85" i="1" s="1"/>
  <c r="U85" i="1" a="1"/>
  <c r="U85" i="1" s="1"/>
  <c r="W85" i="1" a="1"/>
  <c r="W85" i="1" s="1"/>
  <c r="T87" i="1" a="1"/>
  <c r="T87" i="1" s="1"/>
  <c r="V87" i="1" a="1"/>
  <c r="V87" i="1" s="1"/>
  <c r="S87" i="1" a="1"/>
  <c r="S87" i="1" s="1"/>
  <c r="U87" i="1" a="1"/>
  <c r="U87" i="1" s="1"/>
  <c r="W87" i="1" a="1"/>
  <c r="W87" i="1" s="1"/>
  <c r="T89" i="1" a="1"/>
  <c r="T89" i="1" s="1"/>
  <c r="V89" i="1" a="1"/>
  <c r="V89" i="1" s="1"/>
  <c r="S89" i="1" a="1"/>
  <c r="S89" i="1" s="1"/>
  <c r="U89" i="1" a="1"/>
  <c r="U89" i="1" s="1"/>
  <c r="W89" i="1" a="1"/>
  <c r="W89" i="1" s="1"/>
  <c r="S80" i="1" a="1"/>
  <c r="S80" i="1" s="1"/>
  <c r="U80" i="1" a="1"/>
  <c r="U80" i="1" s="1"/>
  <c r="W80" i="1" a="1"/>
  <c r="W80" i="1" s="1"/>
  <c r="T80" i="1" a="1"/>
  <c r="T80" i="1" s="1"/>
  <c r="V80" i="1" a="1"/>
  <c r="V80" i="1" s="1"/>
  <c r="S88" i="1" a="1"/>
  <c r="S88" i="1" s="1"/>
  <c r="U88" i="1" a="1"/>
  <c r="U88" i="1" s="1"/>
  <c r="W88" i="1" a="1"/>
  <c r="W88" i="1" s="1"/>
  <c r="T88" i="1" a="1"/>
  <c r="T88" i="1" s="1"/>
  <c r="V88" i="1" a="1"/>
  <c r="V88" i="1" s="1"/>
  <c r="T79" i="1" a="1"/>
  <c r="T79" i="1" s="1"/>
  <c r="V79" i="1" a="1"/>
  <c r="V79" i="1" s="1"/>
  <c r="S79" i="1" a="1"/>
  <c r="S79" i="1" s="1"/>
  <c r="U79" i="1" a="1"/>
  <c r="U79" i="1" s="1"/>
  <c r="W79" i="1" a="1"/>
  <c r="W79" i="1" s="1"/>
  <c r="T81" i="1" a="1"/>
  <c r="T81" i="1" s="1"/>
  <c r="V81" i="1" a="1"/>
  <c r="V81" i="1" s="1"/>
  <c r="S81" i="1" a="1"/>
  <c r="S81" i="1" s="1"/>
  <c r="U81" i="1" a="1"/>
  <c r="U81" i="1" s="1"/>
  <c r="W81" i="1" a="1"/>
  <c r="W81" i="1" s="1"/>
  <c r="S90" i="1" a="1"/>
  <c r="S90" i="1" s="1"/>
  <c r="U90" i="1" a="1"/>
  <c r="U90" i="1" s="1"/>
  <c r="W90" i="1" a="1"/>
  <c r="W90" i="1" s="1"/>
  <c r="T90" i="1" a="1"/>
  <c r="T90" i="1" s="1"/>
  <c r="V90" i="1" a="1"/>
  <c r="V90" i="1" s="1"/>
  <c r="T83" i="1" a="1"/>
  <c r="T83" i="1" s="1"/>
  <c r="V83" i="1" a="1"/>
  <c r="V83" i="1" s="1"/>
  <c r="S83" i="1" a="1"/>
  <c r="S83" i="1" s="1"/>
  <c r="U83" i="1" a="1"/>
  <c r="U83" i="1" s="1"/>
  <c r="W83" i="1" a="1"/>
  <c r="W83" i="1" s="1"/>
  <c r="S78" i="1" a="1"/>
  <c r="S78" i="1" s="1"/>
  <c r="U78" i="1" a="1"/>
  <c r="U78" i="1" s="1"/>
  <c r="W78" i="1" a="1"/>
  <c r="W78" i="1" s="1"/>
  <c r="T78" i="1" a="1"/>
  <c r="T78" i="1" s="1"/>
  <c r="V78" i="1" a="1"/>
  <c r="V78" i="1" s="1"/>
  <c r="T77" i="1" a="1"/>
  <c r="T77" i="1" s="1"/>
  <c r="V77" i="1" a="1"/>
  <c r="V77" i="1" s="1"/>
  <c r="U77" i="1" a="1"/>
  <c r="U77" i="1" s="1"/>
  <c r="W77" i="1" a="1"/>
  <c r="W77" i="1" s="1"/>
  <c r="S77" i="1" a="1"/>
  <c r="S77" i="1" s="1"/>
  <c r="C57" i="1"/>
  <c r="D57" i="1" s="1"/>
  <c r="AA11" i="1" l="1" a="1"/>
  <c r="AA11" i="1" s="1"/>
  <c r="AA26" i="1" a="1"/>
  <c r="AA26" i="1" s="1"/>
  <c r="AA13" i="1" a="1"/>
  <c r="AA13" i="1" s="1"/>
  <c r="AB21" i="1" a="1"/>
  <c r="AB21" i="1" s="1"/>
  <c r="AB26" i="1" a="1"/>
  <c r="AB26" i="1" s="1"/>
  <c r="AB8" i="1" a="1"/>
  <c r="AB8" i="1" s="1"/>
  <c r="AB17" i="1" a="1"/>
  <c r="AB17" i="1" s="1"/>
  <c r="AB7" i="1" a="1"/>
  <c r="AB7" i="1" s="1"/>
  <c r="AB12" i="1" a="1"/>
  <c r="AB12" i="1" s="1"/>
  <c r="AB16" i="1" a="1"/>
  <c r="AB16" i="1" s="1"/>
  <c r="AB20" i="1" a="1"/>
  <c r="AB20" i="1" s="1"/>
  <c r="AB6" i="1" a="1"/>
  <c r="AB6" i="1" s="1"/>
  <c r="AB28" i="1" a="1"/>
  <c r="AB28" i="1" s="1"/>
  <c r="AB25" i="1" a="1"/>
  <c r="AB25" i="1" s="1"/>
  <c r="AB15" i="1" a="1"/>
  <c r="AB15" i="1" s="1"/>
  <c r="AB24" i="1" a="1"/>
  <c r="AB24" i="1" s="1"/>
  <c r="AB31" i="1" a="1"/>
  <c r="AB31" i="1" s="1"/>
  <c r="AB10" i="1" a="1"/>
  <c r="AB10" i="1" s="1"/>
  <c r="AB30" i="1" a="1"/>
  <c r="AB30" i="1" s="1"/>
  <c r="AB23" i="1" a="1"/>
  <c r="AB23" i="1" s="1"/>
  <c r="AB13" i="1" a="1"/>
  <c r="AB13" i="1" s="1"/>
  <c r="AB27" i="1" a="1"/>
  <c r="AB27" i="1" s="1"/>
  <c r="AB9" i="1" a="1"/>
  <c r="AB9" i="1" s="1"/>
  <c r="AB14" i="1" a="1"/>
  <c r="AB14" i="1" s="1"/>
  <c r="AB18" i="1" a="1"/>
  <c r="AB18" i="1" s="1"/>
  <c r="AB29" i="1" a="1"/>
  <c r="AB29" i="1" s="1"/>
  <c r="AB22" i="1" a="1"/>
  <c r="AB22" i="1" s="1"/>
  <c r="AB11" i="1" a="1"/>
  <c r="AB11" i="1" s="1"/>
  <c r="AB19" i="1" a="1"/>
  <c r="AB19" i="1" s="1"/>
  <c r="AB34" i="1" a="1"/>
  <c r="AB34" i="1" s="1"/>
</calcChain>
</file>

<file path=xl/sharedStrings.xml><?xml version="1.0" encoding="utf-8"?>
<sst xmlns="http://schemas.openxmlformats.org/spreadsheetml/2006/main" count="204" uniqueCount="111">
  <si>
    <t>Страница1</t>
  </si>
  <si>
    <t>ВЕДОМОСТЬ</t>
  </si>
  <si>
    <t xml:space="preserve">успеваемости обучающихся </t>
  </si>
  <si>
    <t>5а</t>
  </si>
  <si>
    <t>за</t>
  </si>
  <si>
    <t>четверть 2018-2019 уч.год</t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</si>
  <si>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</si>
  <si>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</si>
  <si>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</si>
  <si>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</si>
  <si>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</si>
  <si>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</si>
  <si>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</si>
  <si>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</si>
  <si>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</si>
  <si>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</si>
  <si>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</si>
  <si>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</si>
  <si>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</si>
  <si>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</si>
  <si>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</si>
  <si>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</si>
  <si>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</si>
  <si>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</si>
  <si>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</si>
  <si>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</si>
  <si>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</si>
  <si>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</si>
  <si>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</si>
  <si>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</si>
  <si>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</si>
  <si>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</si>
  <si>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</si>
  <si>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</si>
  <si>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</si>
  <si>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</si>
  <si>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</si>
  <si>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</si>
  <si>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</si>
  <si>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</si>
  <si>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</si>
  <si>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</si>
  <si>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</si>
  <si>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</si>
  <si>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</si>
  <si>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</si>
  <si>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</si>
  <si>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</si>
  <si>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</si>
  <si>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</si>
  <si>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</si>
  <si>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</si>
  <si>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</si>
  <si>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</si>
  <si>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</si>
  <si>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</si>
  <si>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</si>
  <si>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</si>
  <si>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</si>
  <si>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</si>
  <si>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</si>
  <si>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</si>
  <si>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</si>
  <si>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</si>
  <si>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</si>
  <si>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</si>
  <si>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</si>
  <si>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</si>
  <si>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</si>
  <si>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</si>
  <si>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</si>
  <si>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</si>
  <si>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</si>
  <si>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</si>
  <si>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</si>
  <si>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</si>
  <si>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</si>
  <si>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</si>
  <si>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</si>
  <si>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</si>
  <si>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</si>
  <si>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</si>
  <si>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</si>
  <si>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</si>
  <si>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</si>
  <si>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</si>
  <si>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</si>
  <si>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</si>
  <si>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</si>
  <si>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</si>
  <si>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</si>
  <si>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</si>
  <si>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</si>
  <si>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</si>
  <si>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</si>
  <si>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</si>
  <si>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</si>
  <si>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</si>
  <si>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</si>
  <si>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</si>
  <si>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</si>
  <si>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</si>
  <si>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t>фзк</t>
  </si>
  <si>
    <t>ЕСЛИ(СЧЁТЕСЛИ($C5:$W5;"н\а")+СЧЁТЕСЛИ($C5:$W5;"2")&gt;1;"ну";ЕСЛИ(СЧЁТЕСЛИ($C5:$W5;"н\а")+СЧЁТЕСЛИ($C5:$W5;"2")=1;"ну1";ЕСЛИ(СЧЁТЕСЛИ($C5:$W5;"3")&gt;1;"у";ЕСЛИ(СЧЁТЕСЛИ($C5:$W5;"3")=1;"у1";ЕСЛИ(СЧЁТЕСЛИ($C5:$W5;"4")&gt;1;"хор";ЕСЛИ(СЧЁТЕСЛИ($C5:$W5;"4")=1;"хор1";ЕСЛИ(СЧЁТЕСЛИ($C5:$W5;"5")&gt;=1;"отл";"")))))))</t>
  </si>
  <si>
    <t>у</t>
  </si>
  <si>
    <t>ПРОСМОТР("я";ВЫБОР(ЗНАК(МУМНОЖ(СЧЁТЕСЛИ(C5:W5;{5;"а":4;9:3;9:2;"н\а"});{1:1})-1)+2;;{0:"хор":"у":"ну"}&amp;1;{"отл":"хор":"у":"ну"}))</t>
  </si>
  <si>
    <t>ПРОСМОТР("я";ВЫБОР(ЗНАК(МУМНОЖ(СЧЁТЕСЛИ(C5:W5;X$34:Y$38);{1:1})-1)+2;;Z$34:Z$38&amp;1;Z$34:Z$38))</t>
  </si>
  <si>
    <t>ИНДЕКС(Z$34:Z$38&amp;ЕСЛИ(МУМНОЖ(СЧЁТЕСЛИ(C5:W5;X$34:Y$38);{1:1})=1;1;"");LOG(СУММ(СЧЁТЕСЛИ(C5:W5;Y$34:Y$40)*22^(7-AA$34:AA$40));22);)</t>
  </si>
  <si>
    <t>ПРОСМОТР("я";ВЫБОР(ЗНАК(МУМНОЖ(СЧЁТЕСЛИ(C5:W5;{0;"":5;"а":4;9:3;9:2;"н\а"});{1:1})-1)+2;;{0:0:"хор":"у":"ну"}&amp;1;{"":"отл":"хор":"у":"ну"}))</t>
  </si>
  <si>
    <t>ИНДЕКС({"":"отл":"хор":"у":"ну"}&amp;ЕСЛИ(МУМНОЖ(СЧЁТЕСЛИ(C5:W5;{9;9:5;"а":4;9:3;9:2;"н\а"});{1:1})=1;1;"");LOG(СУММ(22^ОСТАТ(7-ОСТАТ(КОДСИМВ(C5:W5&amp;6)-48;19);8));22))</t>
  </si>
  <si>
    <t>ИНДЕКС({"":"отл":"хор":"у":"ну"}&amp;ЕСЛИ(МУМНОЖ(СЧЁТЕСЛИ(C5:W5;{9;9:5;"а":4;9:3;9:2;"н\а"});{1:1})=1;1;"");LOG(СУММ(22^ЕСЛИ(C5:W5&lt;&gt;"а";7-ЛЕВБ(ПОДСТАВИТЬ(C5:W5&amp;6;"н\а";2))));22))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</si>
</sst>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6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0" xfId="0" applyBorder="1"/>
    <xf numFmtId="0" fontId="0" fillId="0" borderId="21" xfId="0" applyBorder="1" applyProtection="1"/>
    <xf numFmtId="0" fontId="0" fillId="0" borderId="34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Alignment="1" applyProtection="1"/>
    <xf numFmtId="0" fontId="0" fillId="2" borderId="0" xfId="0" applyFill="1"/>
    <xf numFmtId="0" fontId="0" fillId="2" borderId="11" xfId="0" applyFill="1" applyBorder="1"/>
    <xf numFmtId="0" fontId="0" fillId="2" borderId="0" xfId="0" applyFill="1" applyBorder="1" applyProtection="1"/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8" fillId="0" borderId="0" xfId="0" applyFont="1" applyAlignment="1" applyProtection="1"/>
    <xf numFmtId="0" fontId="0" fillId="3" borderId="11" xfId="0" applyFill="1" applyBorder="1"/>
    <xf numFmtId="0" fontId="0" fillId="0" borderId="11" xfId="0" applyFill="1" applyBorder="1"/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9" fillId="3" borderId="0" xfId="0" applyFont="1" applyFill="1" applyAlignment="1">
      <alignment horizontal="center"/>
    </xf>
    <xf numFmtId="0" fontId="0" fillId="0" borderId="19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6" xfId="0" applyBorder="1" applyProtection="1">
      <protection locked="0"/>
    </xf>
    <xf numFmtId="0" fontId="0" fillId="4" borderId="11" xfId="0" applyFill="1" applyBorder="1"/>
    <xf numFmtId="0" fontId="0" fillId="4" borderId="0" xfId="0" applyFill="1" applyBorder="1" applyProtection="1"/>
    <xf numFmtId="0" fontId="0" fillId="4" borderId="0" xfId="0" applyFill="1"/>
  </cellXfs>
  <cellStyles count="1">
    <cellStyle name="Обычный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abSelected="1" zoomScale="130" zoomScaleNormal="130" workbookViewId="0">
      <selection activeCell="Y5" sqref="Y5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6.28515625" customWidth="1"/>
    <col min="25" max="26" width="6.140625" customWidth="1"/>
    <col min="27" max="27" width="6.42578125" customWidth="1"/>
    <col min="28" max="28" width="5.85546875" customWidth="1"/>
    <col min="29" max="29" width="6.85546875" customWidth="1"/>
    <col min="30" max="30" width="6" customWidth="1"/>
    <col min="31" max="32" width="3.7109375" customWidth="1"/>
    <col min="33" max="34" width="4.28515625" bestFit="1" customWidth="1"/>
    <col min="35" max="35" width="6.140625" customWidth="1"/>
    <col min="36" max="39" width="4.42578125" customWidth="1"/>
  </cols>
  <sheetData>
    <row r="1" spans="1:39" ht="19.5" customHeight="1" x14ac:dyDescent="0.35">
      <c r="A1" s="1"/>
      <c r="B1" s="1" t="s">
        <v>0</v>
      </c>
      <c r="C1" s="98" t="s">
        <v>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1"/>
      <c r="U1" s="1"/>
      <c r="V1" s="1"/>
      <c r="W1" s="1"/>
      <c r="X1" s="2"/>
      <c r="AH1" s="104"/>
      <c r="AI1" s="104"/>
      <c r="AJ1" s="104"/>
      <c r="AK1" s="104"/>
      <c r="AL1" s="104"/>
      <c r="AM1" s="104"/>
    </row>
    <row r="2" spans="1:39" ht="15" customHeight="1" x14ac:dyDescent="0.25">
      <c r="A2" s="1"/>
      <c r="B2" s="1"/>
      <c r="C2" s="98" t="s">
        <v>2</v>
      </c>
      <c r="D2" s="98"/>
      <c r="E2" s="98"/>
      <c r="F2" s="98"/>
      <c r="G2" s="98"/>
      <c r="H2" s="98"/>
      <c r="I2" s="98"/>
      <c r="J2" s="98"/>
      <c r="K2" s="99" t="s">
        <v>3</v>
      </c>
      <c r="L2" s="99"/>
      <c r="M2" s="100" t="s">
        <v>74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2"/>
    </row>
    <row r="3" spans="1:39" ht="15" customHeight="1" thickBot="1" x14ac:dyDescent="0.3">
      <c r="A3" s="3"/>
      <c r="B3" s="2"/>
      <c r="C3" s="2"/>
      <c r="D3" s="2"/>
      <c r="E3" s="2"/>
      <c r="F3" s="2"/>
      <c r="G3" s="2" t="s">
        <v>4</v>
      </c>
      <c r="H3" s="101">
        <v>1</v>
      </c>
      <c r="I3" s="101"/>
      <c r="J3" s="102" t="s">
        <v>5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2"/>
    </row>
    <row r="4" spans="1:39" ht="91.9" customHeight="1" thickBot="1" x14ac:dyDescent="0.3">
      <c r="A4" s="4" t="s">
        <v>6</v>
      </c>
      <c r="B4" s="5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102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2"/>
    </row>
    <row r="5" spans="1:39" ht="17.100000000000001" customHeight="1" x14ac:dyDescent="0.25">
      <c r="A5" s="6">
        <v>1</v>
      </c>
      <c r="B5" s="7" t="s">
        <v>75</v>
      </c>
      <c r="C5" s="8">
        <v>4</v>
      </c>
      <c r="D5" s="9">
        <v>5</v>
      </c>
      <c r="E5" s="9"/>
      <c r="F5" s="9">
        <v>2</v>
      </c>
      <c r="G5" s="9"/>
      <c r="H5" s="9"/>
      <c r="I5" s="9"/>
      <c r="J5" s="9"/>
      <c r="K5" s="9"/>
      <c r="L5" s="9">
        <v>4</v>
      </c>
      <c r="M5" s="9">
        <v>4</v>
      </c>
      <c r="N5" s="9"/>
      <c r="O5" s="9"/>
      <c r="P5" s="9">
        <v>5</v>
      </c>
      <c r="Q5" s="9">
        <v>3</v>
      </c>
      <c r="R5" s="9">
        <v>4</v>
      </c>
      <c r="S5" s="9">
        <v>5</v>
      </c>
      <c r="T5" s="9">
        <v>5</v>
      </c>
      <c r="U5" s="9" t="s">
        <v>28</v>
      </c>
      <c r="V5" s="10" t="s">
        <v>28</v>
      </c>
      <c r="W5" s="11" t="s">
        <v>28</v>
      </c>
      <c r="X5" s="86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115" t="str">
        <f>LOOKUP("я",CHOOSE(SIGN(MMULT(COUNTIF(C5:W5,{0,"";5,"а";4,9;3,9;2,"н\а"}),{1;1})-1)+2,,{0;0;"хор";"у";"ну"}&amp;1,{"";"отл";"хор";"у";"ну"}))</f>
        <v>ну1</v>
      </c>
      <c r="Z5" s="88" t="str">
        <f>LOOKUP("я",CHOOSE(SIGN(MMULT(COUNTIF(C5:W5,{5,"а";4,9;3,9;2,"н\а"}),{1;1})-1)+2,,{0;"хор";"у";"ну"}&amp;1,{"отл";"хор";"у";"ну"}))</f>
        <v>ну1</v>
      </c>
      <c r="AA5" s="106" t="str">
        <f t="array" ref="AA5">LOOKUP("я",CHOOSE(SIGN(MMULT(COUNTIF(C5:W5,X$34:Y$38),{1;1})-1)+2,,Z$34:Z$38&amp;1,Z$34:Z$38))</f>
        <v>ну1</v>
      </c>
      <c r="AB5" s="107" t="str">
        <f t="array" ref="AB5">INDEX(Z$34:Z$38&amp;IF(MMULT(COUNTIF(C5:W5,X$34:Y$38),{1;1})=1,1,""),LOG(SUM(COUNTIF(C5:W5,Y$34:Y$40)*22^(7-AA$34:AA$40)),22),)</f>
        <v>ну1</v>
      </c>
      <c r="AC5" s="107" t="str">
        <f t="array" ref="AC5">INDEX({"";"отл";"хор";"у";"ну"}&amp;IF(MMULT(COUNTIF(C5:W5,{9,9;5,"а";4,9;3,9;2,"н\а"}),{1;1})=1,1,""),LOG(SUM(22^MOD(7-MOD(CODE(C5:W5&amp;6)-48,19),8)),22))</f>
        <v>ну1</v>
      </c>
      <c r="AD5" s="107" t="str">
        <f t="array" ref="AD5">INDEX({"";"отл";"хор";"у";"ну"}&amp;IF(MMULT(COUNTIF(C5:W5,{9,9;5,"а";4,9;3,9;2,"н\а"}),{1;1})=1,1,""),LOG(SUM(22^IF(C5:W5&lt;&gt;"а",7-LEFTB(SUBSTITUTE(C5:W5&amp;6,"н\а",2)))),22))</f>
        <v>ну1</v>
      </c>
      <c r="AF5" s="105"/>
      <c r="AG5" s="105"/>
    </row>
    <row r="6" spans="1:39" ht="17.100000000000001" customHeight="1" x14ac:dyDescent="0.25">
      <c r="A6" s="13">
        <v>2</v>
      </c>
      <c r="B6" s="7" t="s">
        <v>76</v>
      </c>
      <c r="C6" s="14">
        <v>4</v>
      </c>
      <c r="D6" s="15">
        <v>4</v>
      </c>
      <c r="E6" s="15"/>
      <c r="F6" s="15">
        <v>4</v>
      </c>
      <c r="G6" s="15"/>
      <c r="H6" s="15"/>
      <c r="I6" s="15"/>
      <c r="J6" s="15"/>
      <c r="K6" s="15"/>
      <c r="L6" s="15">
        <v>4</v>
      </c>
      <c r="M6" s="15">
        <v>4</v>
      </c>
      <c r="N6" s="15"/>
      <c r="O6" s="15"/>
      <c r="P6" s="15">
        <v>4</v>
      </c>
      <c r="Q6" s="15">
        <v>5</v>
      </c>
      <c r="R6" s="15">
        <v>5</v>
      </c>
      <c r="S6" s="15">
        <v>5</v>
      </c>
      <c r="T6" s="15">
        <v>5</v>
      </c>
      <c r="U6" s="15" t="s">
        <v>28</v>
      </c>
      <c r="V6" s="16" t="s">
        <v>28</v>
      </c>
      <c r="W6" s="15" t="s">
        <v>28</v>
      </c>
      <c r="X6" s="86" t="str">
        <f t="shared" si="0"/>
        <v>хор</v>
      </c>
      <c r="Y6" s="115" t="str">
        <f>LOOKUP("я",CHOOSE(SIGN(MMULT(COUNTIF(C6:W6,{0,"";5,"а";4,9;3,9;2,"н\а"}),{1;1})-1)+2,,{0;0;"хор";"у";"ну"}&amp;1,{"";"отл";"хор";"у";"ну"}))</f>
        <v>хор</v>
      </c>
      <c r="Z6" s="88" t="str">
        <f>LOOKUP("я",CHOOSE(SIGN(MMULT(COUNTIF(C6:W6,{5,"а";4,9;3,9;2,"н\а"}),{1;1})-1)+2,,{0;"хор";"у";"ну"}&amp;1,{"отл";"хор";"у";"ну"}))</f>
        <v>хор</v>
      </c>
      <c r="AA6" s="106" t="str">
        <f t="array" ref="AA6">LOOKUP("я",CHOOSE(SIGN(MMULT(COUNTIF(C6:W6,X$34:Y$38),{1;1})-1)+2,,Z$34:Z$38&amp;1,Z$34:Z$38))</f>
        <v>хор</v>
      </c>
      <c r="AB6" s="107" t="str">
        <f t="array" ref="AB6">INDEX(Z$34:Z$38&amp;IF(MMULT(COUNTIF(C6:W6,X$34:Y$38),{1;1})=1,1,""),LOG(SUM(COUNTIF(C6:W6,Y$34:Y$40)*22^(7-AA$34:AA$40)),22),)</f>
        <v>хор</v>
      </c>
      <c r="AC6" s="107" t="str">
        <f t="array" ref="AC6">INDEX({"";"отл";"хор";"у";"ну"}&amp;IF(MMULT(COUNTIF(C6:W6,{9,9;5,"а";4,9;3,9;2,"н\а"}),{1;1})=1,1,""),LOG(SUM(22^MOD(7-MOD(CODE(C6:W6&amp;6)-48,19),8)),22))</f>
        <v>хор</v>
      </c>
      <c r="AD6" s="107" t="str">
        <f t="array" ref="AD6">INDEX({"";"отл";"хор";"у";"ну"}&amp;IF(MMULT(COUNTIF(C6:W6,{9,9;5,"а";4,9;3,9;2,"н\а"}),{1;1})=1,1,""),LOG(SUM(22^IF(C6:W6&lt;&gt;"а",7-LEFTB(SUBSTITUTE(C6:W6&amp;6,"н\а",2)))),22))</f>
        <v>хор</v>
      </c>
      <c r="AF6" s="105"/>
      <c r="AG6" s="105"/>
    </row>
    <row r="7" spans="1:39" ht="17.100000000000001" customHeight="1" x14ac:dyDescent="0.25">
      <c r="A7" s="13">
        <v>3</v>
      </c>
      <c r="B7" s="7" t="s">
        <v>77</v>
      </c>
      <c r="C7" s="14">
        <v>4</v>
      </c>
      <c r="D7" s="15">
        <v>4</v>
      </c>
      <c r="E7" s="15"/>
      <c r="F7" s="15">
        <v>4</v>
      </c>
      <c r="G7" s="15"/>
      <c r="H7" s="15"/>
      <c r="I7" s="15"/>
      <c r="J7" s="15"/>
      <c r="K7" s="15"/>
      <c r="L7" s="15">
        <v>4</v>
      </c>
      <c r="M7" s="15">
        <v>3</v>
      </c>
      <c r="N7" s="15"/>
      <c r="O7" s="15"/>
      <c r="P7" s="15">
        <v>4</v>
      </c>
      <c r="Q7" s="15">
        <v>4</v>
      </c>
      <c r="R7" s="15">
        <v>3</v>
      </c>
      <c r="S7" s="15">
        <v>5</v>
      </c>
      <c r="T7" s="15">
        <v>5</v>
      </c>
      <c r="U7" s="15" t="s">
        <v>28</v>
      </c>
      <c r="V7" s="16" t="s">
        <v>28</v>
      </c>
      <c r="W7" s="15" t="s">
        <v>28</v>
      </c>
      <c r="X7" s="86" t="str">
        <f t="shared" si="0"/>
        <v>у</v>
      </c>
      <c r="Y7" s="115" t="str">
        <f>LOOKUP("я",CHOOSE(SIGN(MMULT(COUNTIF(C7:W7,{0,"";5,"а";4,9;3,9;2,"н\а"}),{1;1})-1)+2,,{0;0;"хор";"у";"ну"}&amp;1,{"";"отл";"хор";"у";"ну"}))</f>
        <v>у</v>
      </c>
      <c r="Z7" s="88" t="str">
        <f>LOOKUP("я",CHOOSE(SIGN(MMULT(COUNTIF(C7:W7,{5,"а";4,9;3,9;2,"н\а"}),{1;1})-1)+2,,{0;"хор";"у";"ну"}&amp;1,{"отл";"хор";"у";"ну"}))</f>
        <v>у</v>
      </c>
      <c r="AA7" s="106" t="str">
        <f t="array" ref="AA7">LOOKUP("я",CHOOSE(SIGN(MMULT(COUNTIF(C7:W7,X$34:Y$38),{1;1})-1)+2,,Z$34:Z$38&amp;1,Z$34:Z$38))</f>
        <v>у</v>
      </c>
      <c r="AB7" s="107" t="str">
        <f t="array" ref="AB7">INDEX(Z$34:Z$38&amp;IF(MMULT(COUNTIF(C7:W7,X$34:Y$38),{1;1})=1,1,""),LOG(SUM(COUNTIF(C7:W7,Y$34:Y$40)*22^(7-AA$34:AA$40)),22),)</f>
        <v>у</v>
      </c>
      <c r="AC7" s="107" t="str">
        <f t="array" ref="AC7">INDEX({"";"отл";"хор";"у";"ну"}&amp;IF(MMULT(COUNTIF(C7:W7,{9,9;5,"а";4,9;3,9;2,"н\а"}),{1;1})=1,1,""),LOG(SUM(22^MOD(7-MOD(CODE(C7:W7&amp;6)-48,19),8)),22))</f>
        <v>у</v>
      </c>
      <c r="AD7" s="107" t="str">
        <f t="array" ref="AD7">INDEX({"";"отл";"хор";"у";"ну"}&amp;IF(MMULT(COUNTIF(C7:W7,{9,9;5,"а";4,9;3,9;2,"н\а"}),{1;1})=1,1,""),LOG(SUM(22^IF(C7:W7&lt;&gt;"а",7-LEFTB(SUBSTITUTE(C7:W7&amp;6,"н\а",2)))),22))</f>
        <v>у</v>
      </c>
      <c r="AF7" s="105"/>
      <c r="AG7" s="105"/>
    </row>
    <row r="8" spans="1:39" ht="17.100000000000001" customHeight="1" x14ac:dyDescent="0.25">
      <c r="A8" s="13">
        <v>4</v>
      </c>
      <c r="B8" s="7" t="s">
        <v>78</v>
      </c>
      <c r="C8" s="14">
        <v>4</v>
      </c>
      <c r="D8" s="15">
        <v>2</v>
      </c>
      <c r="E8" s="15"/>
      <c r="F8" s="15">
        <v>2</v>
      </c>
      <c r="G8" s="15"/>
      <c r="H8" s="15"/>
      <c r="I8" s="15"/>
      <c r="J8" s="15"/>
      <c r="K8" s="15"/>
      <c r="L8" s="15">
        <v>4</v>
      </c>
      <c r="M8" s="15">
        <v>4</v>
      </c>
      <c r="N8" s="15"/>
      <c r="O8" s="15"/>
      <c r="P8" s="15">
        <v>4</v>
      </c>
      <c r="Q8" s="15">
        <v>2</v>
      </c>
      <c r="R8" s="15">
        <v>4</v>
      </c>
      <c r="S8" s="15" t="s">
        <v>29</v>
      </c>
      <c r="T8" s="15">
        <v>5</v>
      </c>
      <c r="U8" s="15" t="s">
        <v>28</v>
      </c>
      <c r="V8" s="16" t="s">
        <v>29</v>
      </c>
      <c r="W8" s="15" t="s">
        <v>28</v>
      </c>
      <c r="X8" s="86" t="str">
        <f t="shared" si="0"/>
        <v>ну</v>
      </c>
      <c r="Y8" s="115" t="str">
        <f>LOOKUP("я",CHOOSE(SIGN(MMULT(COUNTIF(C8:W8,{0,"";5,"а";4,9;3,9;2,"н\а"}),{1;1})-1)+2,,{0;0;"хор";"у";"ну"}&amp;1,{"";"отл";"хор";"у";"ну"}))</f>
        <v>ну</v>
      </c>
      <c r="Z8" s="88" t="str">
        <f>LOOKUP("я",CHOOSE(SIGN(MMULT(COUNTIF(C8:W8,{5,"а";4,9;3,9;2,"н\а"}),{1;1})-1)+2,,{0;"хор";"у";"ну"}&amp;1,{"отл";"хор";"у";"ну"}))</f>
        <v>ну</v>
      </c>
      <c r="AA8" s="106" t="str">
        <f t="array" ref="AA8">LOOKUP("я",CHOOSE(SIGN(MMULT(COUNTIF(C8:W8,X$34:Y$38),{1;1})-1)+2,,Z$34:Z$38&amp;1,Z$34:Z$38))</f>
        <v>ну</v>
      </c>
      <c r="AB8" s="107" t="str">
        <f t="array" ref="AB8">INDEX(Z$34:Z$38&amp;IF(MMULT(COUNTIF(C8:W8,X$34:Y$38),{1;1})=1,1,""),LOG(SUM(COUNTIF(C8:W8,Y$34:Y$40)*22^(7-AA$34:AA$40)),22),)</f>
        <v>ну</v>
      </c>
      <c r="AC8" s="107" t="str">
        <f t="array" ref="AC8">INDEX({"";"отл";"хор";"у";"ну"}&amp;IF(MMULT(COUNTIF(C8:W8,{9,9;5,"а";4,9;3,9;2,"н\а"}),{1;1})=1,1,""),LOG(SUM(22^MOD(7-MOD(CODE(C8:W8&amp;6)-48,19),8)),22))</f>
        <v>ну</v>
      </c>
      <c r="AD8" s="107" t="str">
        <f t="array" ref="AD8">INDEX({"";"отл";"хор";"у";"ну"}&amp;IF(MMULT(COUNTIF(C8:W8,{9,9;5,"а";4,9;3,9;2,"н\а"}),{1;1})=1,1,""),LOG(SUM(22^IF(C8:W8&lt;&gt;"а",7-LEFTB(SUBSTITUTE(C8:W8&amp;6,"н\а",2)))),22))</f>
        <v>ну</v>
      </c>
      <c r="AF8" s="105"/>
      <c r="AG8" s="105"/>
    </row>
    <row r="9" spans="1:39" ht="17.100000000000001" customHeight="1" x14ac:dyDescent="0.25">
      <c r="A9" s="13">
        <v>5</v>
      </c>
      <c r="B9" s="7" t="s">
        <v>79</v>
      </c>
      <c r="C9" s="14">
        <v>4</v>
      </c>
      <c r="D9" s="15">
        <v>4</v>
      </c>
      <c r="E9" s="15"/>
      <c r="F9" s="15">
        <v>4</v>
      </c>
      <c r="G9" s="15"/>
      <c r="H9" s="15"/>
      <c r="I9" s="15"/>
      <c r="J9" s="15"/>
      <c r="K9" s="15"/>
      <c r="L9" s="15">
        <v>5</v>
      </c>
      <c r="M9" s="15">
        <v>4</v>
      </c>
      <c r="N9" s="15"/>
      <c r="O9" s="15"/>
      <c r="P9" s="15">
        <v>5</v>
      </c>
      <c r="Q9" s="15">
        <v>5</v>
      </c>
      <c r="R9" s="15">
        <v>5</v>
      </c>
      <c r="S9" s="15">
        <v>5</v>
      </c>
      <c r="T9" s="15">
        <v>5</v>
      </c>
      <c r="U9" s="15" t="s">
        <v>28</v>
      </c>
      <c r="V9" s="16" t="s">
        <v>28</v>
      </c>
      <c r="W9" s="15" t="s">
        <v>28</v>
      </c>
      <c r="X9" s="86" t="str">
        <f t="shared" si="0"/>
        <v>хор</v>
      </c>
      <c r="Y9" s="115" t="str">
        <f>LOOKUP("я",CHOOSE(SIGN(MMULT(COUNTIF(C9:W9,{0,"";5,"а";4,9;3,9;2,"н\а"}),{1;1})-1)+2,,{0;0;"хор";"у";"ну"}&amp;1,{"";"отл";"хор";"у";"ну"}))</f>
        <v>хор</v>
      </c>
      <c r="Z9" s="88" t="str">
        <f>LOOKUP("я",CHOOSE(SIGN(MMULT(COUNTIF(C9:W9,{5,"а";4,9;3,9;2,"н\а"}),{1;1})-1)+2,,{0;"хор";"у";"ну"}&amp;1,{"отл";"хор";"у";"ну"}))</f>
        <v>хор</v>
      </c>
      <c r="AA9" s="106" t="str">
        <f t="array" ref="AA9">LOOKUP("я",CHOOSE(SIGN(MMULT(COUNTIF(C9:W9,X$34:Y$38),{1;1})-1)+2,,Z$34:Z$38&amp;1,Z$34:Z$38))</f>
        <v>хор</v>
      </c>
      <c r="AB9" s="107" t="str">
        <f t="array" ref="AB9">INDEX(Z$34:Z$38&amp;IF(MMULT(COUNTIF(C9:W9,X$34:Y$38),{1;1})=1,1,""),LOG(SUM(COUNTIF(C9:W9,Y$34:Y$40)*22^(7-AA$34:AA$40)),22),)</f>
        <v>хор</v>
      </c>
      <c r="AC9" s="107" t="str">
        <f t="array" ref="AC9">INDEX({"";"отл";"хор";"у";"ну"}&amp;IF(MMULT(COUNTIF(C9:W9,{9,9;5,"а";4,9;3,9;2,"н\а"}),{1;1})=1,1,""),LOG(SUM(22^MOD(7-MOD(CODE(C9:W9&amp;6)-48,19),8)),22))</f>
        <v>хор</v>
      </c>
      <c r="AD9" s="107" t="str">
        <f t="array" ref="AD9">INDEX({"";"отл";"хор";"у";"ну"}&amp;IF(MMULT(COUNTIF(C9:W9,{9,9;5,"а";4,9;3,9;2,"н\а"}),{1;1})=1,1,""),LOG(SUM(22^IF(C9:W9&lt;&gt;"а",7-LEFTB(SUBSTITUTE(C9:W9&amp;6,"н\а",2)))),22))</f>
        <v>хор</v>
      </c>
      <c r="AG9" s="105"/>
    </row>
    <row r="10" spans="1:39" ht="17.100000000000001" customHeight="1" x14ac:dyDescent="0.25">
      <c r="A10" s="13">
        <v>6</v>
      </c>
      <c r="B10" s="7" t="s">
        <v>80</v>
      </c>
      <c r="C10" s="14">
        <v>4</v>
      </c>
      <c r="D10" s="15">
        <v>5</v>
      </c>
      <c r="E10" s="15"/>
      <c r="F10" s="15">
        <v>5</v>
      </c>
      <c r="G10" s="15"/>
      <c r="H10" s="15"/>
      <c r="I10" s="15"/>
      <c r="J10" s="15"/>
      <c r="K10" s="15"/>
      <c r="L10" s="15">
        <v>4</v>
      </c>
      <c r="M10" s="15">
        <v>4</v>
      </c>
      <c r="N10" s="15"/>
      <c r="O10" s="15"/>
      <c r="P10" s="15">
        <v>4</v>
      </c>
      <c r="Q10" s="15">
        <v>5</v>
      </c>
      <c r="R10" s="15">
        <v>4</v>
      </c>
      <c r="S10" s="15">
        <v>5</v>
      </c>
      <c r="T10" s="15">
        <v>5</v>
      </c>
      <c r="U10" s="15" t="s">
        <v>28</v>
      </c>
      <c r="V10" s="16" t="s">
        <v>28</v>
      </c>
      <c r="W10" s="15" t="s">
        <v>28</v>
      </c>
      <c r="X10" s="86" t="str">
        <f t="shared" si="0"/>
        <v>хор</v>
      </c>
      <c r="Y10" s="115" t="str">
        <f>LOOKUP("я",CHOOSE(SIGN(MMULT(COUNTIF(C10:W10,{0,"";5,"а";4,9;3,9;2,"н\а"}),{1;1})-1)+2,,{0;0;"хор";"у";"ну"}&amp;1,{"";"отл";"хор";"у";"ну"}))</f>
        <v>хор</v>
      </c>
      <c r="Z10" s="88" t="str">
        <f>LOOKUP("я",CHOOSE(SIGN(MMULT(COUNTIF(C10:W10,{5,"а";4,9;3,9;2,"н\а"}),{1;1})-1)+2,,{0;"хор";"у";"ну"}&amp;1,{"отл";"хор";"у";"ну"}))</f>
        <v>хор</v>
      </c>
      <c r="AA10" s="106" t="str">
        <f t="array" ref="AA10">LOOKUP("я",CHOOSE(SIGN(MMULT(COUNTIF(C10:W10,X$34:Y$38),{1;1})-1)+2,,Z$34:Z$38&amp;1,Z$34:Z$38))</f>
        <v>хор</v>
      </c>
      <c r="AB10" s="107" t="str">
        <f t="array" ref="AB10">INDEX(Z$34:Z$38&amp;IF(MMULT(COUNTIF(C10:W10,X$34:Y$38),{1;1})=1,1,""),LOG(SUM(COUNTIF(C10:W10,Y$34:Y$40)*22^(7-AA$34:AA$40)),22),)</f>
        <v>хор</v>
      </c>
      <c r="AC10" s="107" t="str">
        <f t="array" ref="AC10">INDEX({"";"отл";"хор";"у";"ну"}&amp;IF(MMULT(COUNTIF(C10:W10,{9,9;5,"а";4,9;3,9;2,"н\а"}),{1;1})=1,1,""),LOG(SUM(22^MOD(7-MOD(CODE(C10:W10&amp;6)-48,19),8)),22))</f>
        <v>хор</v>
      </c>
      <c r="AD10" s="107" t="str">
        <f t="array" ref="AD10">INDEX({"";"отл";"хор";"у";"ну"}&amp;IF(MMULT(COUNTIF(C10:W10,{9,9;5,"а";4,9;3,9;2,"н\а"}),{1;1})=1,1,""),LOG(SUM(22^IF(C10:W10&lt;&gt;"а",7-LEFTB(SUBSTITUTE(C10:W10&amp;6,"н\а",2)))),22))</f>
        <v>хор</v>
      </c>
      <c r="AG10" s="105"/>
    </row>
    <row r="11" spans="1:39" ht="17.100000000000001" customHeight="1" x14ac:dyDescent="0.25">
      <c r="A11" s="13">
        <v>7</v>
      </c>
      <c r="B11" s="7" t="s">
        <v>81</v>
      </c>
      <c r="C11" s="14">
        <v>5</v>
      </c>
      <c r="D11" s="15">
        <v>5</v>
      </c>
      <c r="E11" s="15"/>
      <c r="F11" s="15">
        <v>5</v>
      </c>
      <c r="G11" s="15"/>
      <c r="H11" s="15"/>
      <c r="I11" s="15"/>
      <c r="J11" s="15"/>
      <c r="K11" s="15"/>
      <c r="L11" s="15">
        <v>5</v>
      </c>
      <c r="M11" s="15">
        <v>5</v>
      </c>
      <c r="N11" s="15"/>
      <c r="O11" s="15"/>
      <c r="P11" s="15">
        <v>5</v>
      </c>
      <c r="Q11" s="15">
        <v>5</v>
      </c>
      <c r="R11" s="15">
        <v>5</v>
      </c>
      <c r="S11" s="15">
        <v>5</v>
      </c>
      <c r="T11" s="15">
        <v>5</v>
      </c>
      <c r="U11" s="15" t="s">
        <v>28</v>
      </c>
      <c r="V11" s="16" t="s">
        <v>28</v>
      </c>
      <c r="W11" s="15" t="s">
        <v>28</v>
      </c>
      <c r="X11" s="86" t="str">
        <f t="shared" si="0"/>
        <v>отл</v>
      </c>
      <c r="Y11" s="115" t="str">
        <f>LOOKUP("я",CHOOSE(SIGN(MMULT(COUNTIF(C11:W11,{0,"";5,"а";4,9;3,9;2,"н\а"}),{1;1})-1)+2,,{0;0;"хор";"у";"ну"}&amp;1,{"";"отл";"хор";"у";"ну"}))</f>
        <v>отл</v>
      </c>
      <c r="Z11" s="88" t="str">
        <f>LOOKUP("я",CHOOSE(SIGN(MMULT(COUNTIF(C11:W11,{5,"а";4,9;3,9;2,"н\а"}),{1;1})-1)+2,,{0;"хор";"у";"ну"}&amp;1,{"отл";"хор";"у";"ну"}))</f>
        <v>отл</v>
      </c>
      <c r="AA11" s="106" t="str">
        <f t="array" ref="AA11">LOOKUP("я",CHOOSE(SIGN(MMULT(COUNTIF(C11:W11,X$34:Y$38),{1;1})-1)+2,,Z$34:Z$38&amp;1,Z$34:Z$38))</f>
        <v>отл</v>
      </c>
      <c r="AB11" s="107" t="str">
        <f t="array" ref="AB11">INDEX(Z$34:Z$38&amp;IF(MMULT(COUNTIF(C11:W11,X$34:Y$38),{1;1})=1,1,""),LOG(SUM(COUNTIF(C11:W11,Y$34:Y$40)*22^(7-AA$34:AA$40)),22),)</f>
        <v>отл</v>
      </c>
      <c r="AC11" s="107" t="str">
        <f t="array" ref="AC11">INDEX({"";"отл";"хор";"у";"ну"}&amp;IF(MMULT(COUNTIF(C11:W11,{9,9;5,"а";4,9;3,9;2,"н\а"}),{1;1})=1,1,""),LOG(SUM(22^MOD(7-MOD(CODE(C11:W11&amp;6)-48,19),8)),22))</f>
        <v>отл</v>
      </c>
      <c r="AD11" s="107" t="str">
        <f t="array" ref="AD11">INDEX({"";"отл";"хор";"у";"ну"}&amp;IF(MMULT(COUNTIF(C11:W11,{9,9;5,"а";4,9;3,9;2,"н\а"}),{1;1})=1,1,""),LOG(SUM(22^IF(C11:W11&lt;&gt;"а",7-LEFTB(SUBSTITUTE(C11:W11&amp;6,"н\а",2)))),22))</f>
        <v>отл</v>
      </c>
    </row>
    <row r="12" spans="1:39" ht="17.100000000000001" customHeight="1" x14ac:dyDescent="0.35">
      <c r="A12" s="13">
        <v>8</v>
      </c>
      <c r="B12" s="7" t="s">
        <v>82</v>
      </c>
      <c r="C12" s="14">
        <v>4</v>
      </c>
      <c r="D12" s="15">
        <v>5</v>
      </c>
      <c r="E12" s="15"/>
      <c r="F12" s="15">
        <v>4</v>
      </c>
      <c r="G12" s="15"/>
      <c r="H12" s="15"/>
      <c r="I12" s="15"/>
      <c r="J12" s="15"/>
      <c r="K12" s="15"/>
      <c r="L12" s="15">
        <v>4</v>
      </c>
      <c r="M12" s="15">
        <v>4</v>
      </c>
      <c r="N12" s="15"/>
      <c r="O12" s="15"/>
      <c r="P12" s="15">
        <v>4</v>
      </c>
      <c r="Q12" s="15">
        <v>5</v>
      </c>
      <c r="R12" s="15">
        <v>4</v>
      </c>
      <c r="S12" s="15">
        <v>5</v>
      </c>
      <c r="T12" s="15">
        <v>5</v>
      </c>
      <c r="U12" s="15" t="s">
        <v>28</v>
      </c>
      <c r="V12" s="16" t="s">
        <v>28</v>
      </c>
      <c r="W12" s="15" t="s">
        <v>28</v>
      </c>
      <c r="X12" s="86" t="str">
        <f t="shared" si="0"/>
        <v>хор</v>
      </c>
      <c r="Y12" s="115" t="str">
        <f>LOOKUP("я",CHOOSE(SIGN(MMULT(COUNTIF(C12:W12,{0,"";5,"а";4,9;3,9;2,"н\а"}),{1;1})-1)+2,,{0;0;"хор";"у";"ну"}&amp;1,{"";"отл";"хор";"у";"ну"}))</f>
        <v>хор</v>
      </c>
      <c r="Z12" s="88" t="str">
        <f>LOOKUP("я",CHOOSE(SIGN(MMULT(COUNTIF(C12:W12,{5,"а";4,9;3,9;2,"н\а"}),{1;1})-1)+2,,{0;"хор";"у";"ну"}&amp;1,{"отл";"хор";"у";"ну"}))</f>
        <v>хор</v>
      </c>
      <c r="AA12" s="106" t="str">
        <f t="array" ref="AA12">LOOKUP("я",CHOOSE(SIGN(MMULT(COUNTIF(C12:W12,X$34:Y$38),{1;1})-1)+2,,Z$34:Z$38&amp;1,Z$34:Z$38))</f>
        <v>хор</v>
      </c>
      <c r="AB12" s="107" t="str">
        <f t="array" ref="AB12">INDEX(Z$34:Z$38&amp;IF(MMULT(COUNTIF(C12:W12,X$34:Y$38),{1;1})=1,1,""),LOG(SUM(COUNTIF(C12:W12,Y$34:Y$40)*22^(7-AA$34:AA$40)),22),)</f>
        <v>хор</v>
      </c>
      <c r="AC12" s="107" t="str">
        <f t="array" ref="AC12">INDEX({"";"отл";"хор";"у";"ну"}&amp;IF(MMULT(COUNTIF(C12:W12,{9,9;5,"а";4,9;3,9;2,"н\а"}),{1;1})=1,1,""),LOG(SUM(22^MOD(7-MOD(CODE(C12:W12&amp;6)-48,19),8)),22))</f>
        <v>хор</v>
      </c>
      <c r="AD12" s="107" t="str">
        <f t="array" ref="AD12">INDEX({"";"отл";"хор";"у";"ну"}&amp;IF(MMULT(COUNTIF(C12:W12,{9,9;5,"а";4,9;3,9;2,"н\а"}),{1;1})=1,1,""),LOG(SUM(22^IF(C12:W12&lt;&gt;"а",7-LEFTB(SUBSTITUTE(C12:W12&amp;6,"н\а",2)))),22))</f>
        <v>хор</v>
      </c>
      <c r="AH12" s="104"/>
      <c r="AI12" s="104"/>
      <c r="AJ12" s="104"/>
      <c r="AK12" s="104"/>
      <c r="AL12" s="104"/>
      <c r="AM12" s="104"/>
    </row>
    <row r="13" spans="1:39" ht="17.100000000000001" customHeight="1" x14ac:dyDescent="0.35">
      <c r="A13" s="13">
        <v>9</v>
      </c>
      <c r="B13" s="7" t="s">
        <v>83</v>
      </c>
      <c r="C13" s="14">
        <v>5</v>
      </c>
      <c r="D13" s="15">
        <v>5</v>
      </c>
      <c r="E13" s="15"/>
      <c r="F13" s="15">
        <v>5</v>
      </c>
      <c r="G13" s="15"/>
      <c r="H13" s="15"/>
      <c r="I13" s="15"/>
      <c r="J13" s="15"/>
      <c r="K13" s="15"/>
      <c r="L13" s="15">
        <v>5</v>
      </c>
      <c r="M13" s="15">
        <v>5</v>
      </c>
      <c r="N13" s="15"/>
      <c r="O13" s="15"/>
      <c r="P13" s="15">
        <v>5</v>
      </c>
      <c r="Q13" s="15">
        <v>5</v>
      </c>
      <c r="R13" s="15">
        <v>5</v>
      </c>
      <c r="S13" s="15">
        <v>5</v>
      </c>
      <c r="T13" s="15">
        <v>5</v>
      </c>
      <c r="U13" s="15" t="s">
        <v>28</v>
      </c>
      <c r="V13" s="16" t="s">
        <v>28</v>
      </c>
      <c r="W13" s="15" t="s">
        <v>28</v>
      </c>
      <c r="X13" s="86" t="str">
        <f t="shared" si="0"/>
        <v>отл</v>
      </c>
      <c r="Y13" s="115" t="str">
        <f>LOOKUP("я",CHOOSE(SIGN(MMULT(COUNTIF(C13:W13,{0,"";5,"а";4,9;3,9;2,"н\а"}),{1;1})-1)+2,,{0;0;"хор";"у";"ну"}&amp;1,{"";"отл";"хор";"у";"ну"}))</f>
        <v>отл</v>
      </c>
      <c r="Z13" s="88" t="str">
        <f>LOOKUP("я",CHOOSE(SIGN(MMULT(COUNTIF(C13:W13,{5,"а";4,9;3,9;2,"н\а"}),{1;1})-1)+2,,{0;"хор";"у";"ну"}&amp;1,{"отл";"хор";"у";"ну"}))</f>
        <v>отл</v>
      </c>
      <c r="AA13" s="106" t="str">
        <f t="array" ref="AA13">LOOKUP("я",CHOOSE(SIGN(MMULT(COUNTIF(C13:W13,X$34:Y$38),{1;1})-1)+2,,Z$34:Z$38&amp;1,Z$34:Z$38))</f>
        <v>отл</v>
      </c>
      <c r="AB13" s="107" t="str">
        <f t="array" ref="AB13">INDEX(Z$34:Z$38&amp;IF(MMULT(COUNTIF(C13:W13,X$34:Y$38),{1;1})=1,1,""),LOG(SUM(COUNTIF(C13:W13,Y$34:Y$40)*22^(7-AA$34:AA$40)),22),)</f>
        <v>отл</v>
      </c>
      <c r="AC13" s="107" t="str">
        <f t="array" ref="AC13">INDEX({"";"отл";"хор";"у";"ну"}&amp;IF(MMULT(COUNTIF(C13:W13,{9,9;5,"а";4,9;3,9;2,"н\а"}),{1;1})=1,1,""),LOG(SUM(22^MOD(7-MOD(CODE(C13:W13&amp;6)-48,19),8)),22))</f>
        <v>отл</v>
      </c>
      <c r="AD13" s="107" t="str">
        <f t="array" ref="AD13">INDEX({"";"отл";"хор";"у";"ну"}&amp;IF(MMULT(COUNTIF(C13:W13,{9,9;5,"а";4,9;3,9;2,"н\а"}),{1;1})=1,1,""),LOG(SUM(22^IF(C13:W13&lt;&gt;"а",7-LEFTB(SUBSTITUTE(C13:W13&amp;6,"н\а",2)))),22))</f>
        <v>отл</v>
      </c>
      <c r="AH13" s="104"/>
      <c r="AI13" s="104"/>
      <c r="AJ13" s="104"/>
      <c r="AK13" s="104"/>
      <c r="AL13" s="104"/>
      <c r="AM13" s="104"/>
    </row>
    <row r="14" spans="1:39" ht="17.100000000000001" customHeight="1" x14ac:dyDescent="0.35">
      <c r="A14" s="13">
        <v>10</v>
      </c>
      <c r="B14" s="7" t="s">
        <v>84</v>
      </c>
      <c r="C14" s="14">
        <v>3</v>
      </c>
      <c r="D14" s="15">
        <v>4</v>
      </c>
      <c r="E14" s="15"/>
      <c r="F14" s="15">
        <v>3</v>
      </c>
      <c r="G14" s="15"/>
      <c r="H14" s="15"/>
      <c r="I14" s="15"/>
      <c r="J14" s="15"/>
      <c r="K14" s="15"/>
      <c r="L14" s="15">
        <v>4</v>
      </c>
      <c r="M14" s="15">
        <v>4</v>
      </c>
      <c r="N14" s="15"/>
      <c r="O14" s="15"/>
      <c r="P14" s="15">
        <v>4</v>
      </c>
      <c r="Q14" s="15">
        <v>5</v>
      </c>
      <c r="R14" s="15">
        <v>3</v>
      </c>
      <c r="S14" s="15">
        <v>5</v>
      </c>
      <c r="T14" s="15">
        <v>5</v>
      </c>
      <c r="U14" s="15" t="s">
        <v>28</v>
      </c>
      <c r="V14" s="16" t="s">
        <v>28</v>
      </c>
      <c r="W14" s="15" t="s">
        <v>28</v>
      </c>
      <c r="X14" s="86" t="str">
        <f t="shared" si="0"/>
        <v>у</v>
      </c>
      <c r="Y14" s="115" t="str">
        <f>LOOKUP("я",CHOOSE(SIGN(MMULT(COUNTIF(C14:W14,{0,"";5,"а";4,9;3,9;2,"н\а"}),{1;1})-1)+2,,{0;0;"хор";"у";"ну"}&amp;1,{"";"отл";"хор";"у";"ну"}))</f>
        <v>у</v>
      </c>
      <c r="Z14" s="88" t="str">
        <f>LOOKUP("я",CHOOSE(SIGN(MMULT(COUNTIF(C14:W14,{5,"а";4,9;3,9;2,"н\а"}),{1;1})-1)+2,,{0;"хор";"у";"ну"}&amp;1,{"отл";"хор";"у";"ну"}))</f>
        <v>у</v>
      </c>
      <c r="AA14" s="106" t="str">
        <f t="array" ref="AA14">LOOKUP("я",CHOOSE(SIGN(MMULT(COUNTIF(C14:W14,X$34:Y$38),{1;1})-1)+2,,Z$34:Z$38&amp;1,Z$34:Z$38))</f>
        <v>у</v>
      </c>
      <c r="AB14" s="107" t="str">
        <f t="array" ref="AB14">INDEX(Z$34:Z$38&amp;IF(MMULT(COUNTIF(C14:W14,X$34:Y$38),{1;1})=1,1,""),LOG(SUM(COUNTIF(C14:W14,Y$34:Y$40)*22^(7-AA$34:AA$40)),22),)</f>
        <v>у</v>
      </c>
      <c r="AC14" s="107" t="str">
        <f t="array" ref="AC14">INDEX({"";"отл";"хор";"у";"ну"}&amp;IF(MMULT(COUNTIF(C14:W14,{9,9;5,"а";4,9;3,9;2,"н\а"}),{1;1})=1,1,""),LOG(SUM(22^MOD(7-MOD(CODE(C14:W14&amp;6)-48,19),8)),22))</f>
        <v>у</v>
      </c>
      <c r="AD14" s="107" t="str">
        <f t="array" ref="AD14">INDEX({"";"отл";"хор";"у";"ну"}&amp;IF(MMULT(COUNTIF(C14:W14,{9,9;5,"а";4,9;3,9;2,"н\а"}),{1;1})=1,1,""),LOG(SUM(22^IF(C14:W14&lt;&gt;"а",7-LEFTB(SUBSTITUTE(C14:W14&amp;6,"н\а",2)))),22))</f>
        <v>у</v>
      </c>
      <c r="AH14" s="104"/>
      <c r="AI14" s="104"/>
      <c r="AJ14" s="104"/>
      <c r="AK14" s="104"/>
      <c r="AL14" s="104"/>
      <c r="AM14" s="104"/>
    </row>
    <row r="15" spans="1:39" ht="17.100000000000001" customHeight="1" x14ac:dyDescent="0.35">
      <c r="A15" s="13">
        <v>11</v>
      </c>
      <c r="B15" s="7" t="s">
        <v>85</v>
      </c>
      <c r="C15" s="14">
        <v>4</v>
      </c>
      <c r="D15" s="15">
        <v>4</v>
      </c>
      <c r="E15" s="15"/>
      <c r="F15" s="15">
        <v>4</v>
      </c>
      <c r="G15" s="15"/>
      <c r="H15" s="15"/>
      <c r="I15" s="15"/>
      <c r="J15" s="15"/>
      <c r="K15" s="15"/>
      <c r="L15" s="15">
        <v>3</v>
      </c>
      <c r="M15" s="15">
        <v>4</v>
      </c>
      <c r="N15" s="15"/>
      <c r="O15" s="15"/>
      <c r="P15" s="15">
        <v>4</v>
      </c>
      <c r="Q15" s="15">
        <v>5</v>
      </c>
      <c r="R15" s="15">
        <v>4</v>
      </c>
      <c r="S15" s="15">
        <v>5</v>
      </c>
      <c r="T15" s="15">
        <v>5</v>
      </c>
      <c r="U15" s="15" t="s">
        <v>28</v>
      </c>
      <c r="V15" s="16" t="s">
        <v>28</v>
      </c>
      <c r="W15" s="15" t="s">
        <v>28</v>
      </c>
      <c r="X15" s="86" t="str">
        <f t="shared" si="0"/>
        <v>у1</v>
      </c>
      <c r="Y15" s="115" t="str">
        <f>LOOKUP("я",CHOOSE(SIGN(MMULT(COUNTIF(C15:W15,{0,"";5,"а";4,9;3,9;2,"н\а"}),{1;1})-1)+2,,{0;0;"хор";"у";"ну"}&amp;1,{"";"отл";"хор";"у";"ну"}))</f>
        <v>у1</v>
      </c>
      <c r="Z15" s="88" t="str">
        <f>LOOKUP("я",CHOOSE(SIGN(MMULT(COUNTIF(C15:W15,{5,"а";4,9;3,9;2,"н\а"}),{1;1})-1)+2,,{0;"хор";"у";"ну"}&amp;1,{"отл";"хор";"у";"ну"}))</f>
        <v>у1</v>
      </c>
      <c r="AA15" s="106" t="str">
        <f t="array" ref="AA15">LOOKUP("я",CHOOSE(SIGN(MMULT(COUNTIF(C15:W15,X$34:Y$38),{1;1})-1)+2,,Z$34:Z$38&amp;1,Z$34:Z$38))</f>
        <v>у1</v>
      </c>
      <c r="AB15" s="107" t="str">
        <f t="array" ref="AB15">INDEX(Z$34:Z$38&amp;IF(MMULT(COUNTIF(C15:W15,X$34:Y$38),{1;1})=1,1,""),LOG(SUM(COUNTIF(C15:W15,Y$34:Y$40)*22^(7-AA$34:AA$40)),22),)</f>
        <v>у1</v>
      </c>
      <c r="AC15" s="107" t="str">
        <f t="array" ref="AC15">INDEX({"";"отл";"хор";"у";"ну"}&amp;IF(MMULT(COUNTIF(C15:W15,{9,9;5,"а";4,9;3,9;2,"н\а"}),{1;1})=1,1,""),LOG(SUM(22^MOD(7-MOD(CODE(C15:W15&amp;6)-48,19),8)),22))</f>
        <v>у1</v>
      </c>
      <c r="AD15" s="107" t="str">
        <f t="array" ref="AD15">INDEX({"";"отл";"хор";"у";"ну"}&amp;IF(MMULT(COUNTIF(C15:W15,{9,9;5,"а";4,9;3,9;2,"н\а"}),{1;1})=1,1,""),LOG(SUM(22^IF(C15:W15&lt;&gt;"а",7-LEFTB(SUBSTITUTE(C15:W15&amp;6,"н\а",2)))),22))</f>
        <v>у1</v>
      </c>
      <c r="AH15" s="104"/>
      <c r="AI15" s="104"/>
      <c r="AJ15" s="104"/>
      <c r="AK15" s="104"/>
      <c r="AL15" s="104"/>
      <c r="AM15" s="104"/>
    </row>
    <row r="16" spans="1:39" ht="17.100000000000001" customHeight="1" x14ac:dyDescent="0.35">
      <c r="A16" s="13">
        <v>12</v>
      </c>
      <c r="B16" s="7" t="s">
        <v>86</v>
      </c>
      <c r="C16" s="14">
        <v>4</v>
      </c>
      <c r="D16" s="15">
        <v>4</v>
      </c>
      <c r="E16" s="15"/>
      <c r="F16" s="15">
        <v>4</v>
      </c>
      <c r="G16" s="15"/>
      <c r="H16" s="15"/>
      <c r="I16" s="15"/>
      <c r="J16" s="15"/>
      <c r="K16" s="15"/>
      <c r="L16" s="15">
        <v>4</v>
      </c>
      <c r="M16" s="15">
        <v>4</v>
      </c>
      <c r="N16" s="15"/>
      <c r="O16" s="15"/>
      <c r="P16" s="15">
        <v>5</v>
      </c>
      <c r="Q16" s="15">
        <v>5</v>
      </c>
      <c r="R16" s="15">
        <v>4</v>
      </c>
      <c r="S16" s="15">
        <v>5</v>
      </c>
      <c r="T16" s="15">
        <v>5</v>
      </c>
      <c r="U16" s="15" t="s">
        <v>28</v>
      </c>
      <c r="V16" s="16" t="s">
        <v>28</v>
      </c>
      <c r="W16" s="15" t="s">
        <v>28</v>
      </c>
      <c r="X16" s="86" t="str">
        <f t="shared" si="0"/>
        <v>хор</v>
      </c>
      <c r="Y16" s="115" t="str">
        <f>LOOKUP("я",CHOOSE(SIGN(MMULT(COUNTIF(C16:W16,{0,"";5,"а";4,9;3,9;2,"н\а"}),{1;1})-1)+2,,{0;0;"хор";"у";"ну"}&amp;1,{"";"отл";"хор";"у";"ну"}))</f>
        <v>хор</v>
      </c>
      <c r="Z16" s="88" t="str">
        <f>LOOKUP("я",CHOOSE(SIGN(MMULT(COUNTIF(C16:W16,{5,"а";4,9;3,9;2,"н\а"}),{1;1})-1)+2,,{0;"хор";"у";"ну"}&amp;1,{"отл";"хор";"у";"ну"}))</f>
        <v>хор</v>
      </c>
      <c r="AA16" s="106" t="str">
        <f t="array" ref="AA16">LOOKUP("я",CHOOSE(SIGN(MMULT(COUNTIF(C16:W16,X$34:Y$38),{1;1})-1)+2,,Z$34:Z$38&amp;1,Z$34:Z$38))</f>
        <v>хор</v>
      </c>
      <c r="AB16" s="107" t="str">
        <f t="array" ref="AB16">INDEX(Z$34:Z$38&amp;IF(MMULT(COUNTIF(C16:W16,X$34:Y$38),{1;1})=1,1,""),LOG(SUM(COUNTIF(C16:W16,Y$34:Y$40)*22^(7-AA$34:AA$40)),22),)</f>
        <v>хор</v>
      </c>
      <c r="AC16" s="107" t="str">
        <f t="array" ref="AC16">INDEX({"";"отл";"хор";"у";"ну"}&amp;IF(MMULT(COUNTIF(C16:W16,{9,9;5,"а";4,9;3,9;2,"н\а"}),{1;1})=1,1,""),LOG(SUM(22^MOD(7-MOD(CODE(C16:W16&amp;6)-48,19),8)),22))</f>
        <v>хор</v>
      </c>
      <c r="AD16" s="107" t="str">
        <f t="array" ref="AD16">INDEX({"";"отл";"хор";"у";"ну"}&amp;IF(MMULT(COUNTIF(C16:W16,{9,9;5,"а";4,9;3,9;2,"н\а"}),{1;1})=1,1,""),LOG(SUM(22^IF(C16:W16&lt;&gt;"а",7-LEFTB(SUBSTITUTE(C16:W16&amp;6,"н\а",2)))),22))</f>
        <v>хор</v>
      </c>
      <c r="AH16" s="104"/>
      <c r="AI16" s="104"/>
      <c r="AJ16" s="104"/>
      <c r="AK16" s="104"/>
      <c r="AL16" s="104"/>
      <c r="AM16" s="104"/>
    </row>
    <row r="17" spans="1:39" ht="17.100000000000001" customHeight="1" x14ac:dyDescent="0.35">
      <c r="A17" s="13">
        <v>13</v>
      </c>
      <c r="B17" s="7" t="s">
        <v>87</v>
      </c>
      <c r="C17" s="14">
        <v>5</v>
      </c>
      <c r="D17" s="15">
        <v>5</v>
      </c>
      <c r="E17" s="15"/>
      <c r="F17" s="15">
        <v>4</v>
      </c>
      <c r="G17" s="15"/>
      <c r="H17" s="15"/>
      <c r="I17" s="15"/>
      <c r="J17" s="15"/>
      <c r="K17" s="15"/>
      <c r="L17" s="15">
        <v>5</v>
      </c>
      <c r="M17" s="15">
        <v>4</v>
      </c>
      <c r="N17" s="15"/>
      <c r="O17" s="15"/>
      <c r="P17" s="15">
        <v>5</v>
      </c>
      <c r="Q17" s="15">
        <v>4</v>
      </c>
      <c r="R17" s="15">
        <v>4</v>
      </c>
      <c r="S17" s="15">
        <v>5</v>
      </c>
      <c r="T17" s="15">
        <v>5</v>
      </c>
      <c r="U17" s="15" t="s">
        <v>28</v>
      </c>
      <c r="V17" s="16" t="s">
        <v>28</v>
      </c>
      <c r="W17" s="15" t="s">
        <v>28</v>
      </c>
      <c r="X17" s="86" t="str">
        <f t="shared" si="0"/>
        <v>хор</v>
      </c>
      <c r="Y17" s="115" t="str">
        <f>LOOKUP("я",CHOOSE(SIGN(MMULT(COUNTIF(C17:W17,{0,"";5,"а";4,9;3,9;2,"н\а"}),{1;1})-1)+2,,{0;0;"хор";"у";"ну"}&amp;1,{"";"отл";"хор";"у";"ну"}))</f>
        <v>хор</v>
      </c>
      <c r="Z17" s="88" t="str">
        <f>LOOKUP("я",CHOOSE(SIGN(MMULT(COUNTIF(C17:W17,{5,"а";4,9;3,9;2,"н\а"}),{1;1})-1)+2,,{0;"хор";"у";"ну"}&amp;1,{"отл";"хор";"у";"ну"}))</f>
        <v>хор</v>
      </c>
      <c r="AA17" s="106" t="str">
        <f t="array" ref="AA17">LOOKUP("я",CHOOSE(SIGN(MMULT(COUNTIF(C17:W17,X$34:Y$38),{1;1})-1)+2,,Z$34:Z$38&amp;1,Z$34:Z$38))</f>
        <v>хор</v>
      </c>
      <c r="AB17" s="107" t="str">
        <f t="array" ref="AB17">INDEX(Z$34:Z$38&amp;IF(MMULT(COUNTIF(C17:W17,X$34:Y$38),{1;1})=1,1,""),LOG(SUM(COUNTIF(C17:W17,Y$34:Y$40)*22^(7-AA$34:AA$40)),22),)</f>
        <v>хор</v>
      </c>
      <c r="AC17" s="107" t="str">
        <f t="array" ref="AC17">INDEX({"";"отл";"хор";"у";"ну"}&amp;IF(MMULT(COUNTIF(C17:W17,{9,9;5,"а";4,9;3,9;2,"н\а"}),{1;1})=1,1,""),LOG(SUM(22^MOD(7-MOD(CODE(C17:W17&amp;6)-48,19),8)),22))</f>
        <v>хор</v>
      </c>
      <c r="AD17" s="107" t="str">
        <f t="array" ref="AD17">INDEX({"";"отл";"хор";"у";"ну"}&amp;IF(MMULT(COUNTIF(C17:W17,{9,9;5,"а";4,9;3,9;2,"н\а"}),{1;1})=1,1,""),LOG(SUM(22^IF(C17:W17&lt;&gt;"а",7-LEFTB(SUBSTITUTE(C17:W17&amp;6,"н\а",2)))),22))</f>
        <v>хор</v>
      </c>
      <c r="AH17" s="104"/>
      <c r="AI17" s="104"/>
      <c r="AJ17" s="104"/>
      <c r="AK17" s="104"/>
      <c r="AL17" s="104"/>
      <c r="AM17" s="104"/>
    </row>
    <row r="18" spans="1:39" ht="17.100000000000001" customHeight="1" x14ac:dyDescent="0.35">
      <c r="A18" s="13">
        <v>14</v>
      </c>
      <c r="B18" s="7" t="s">
        <v>88</v>
      </c>
      <c r="C18" s="14">
        <v>4</v>
      </c>
      <c r="D18" s="15">
        <v>4</v>
      </c>
      <c r="E18" s="15"/>
      <c r="F18" s="15">
        <v>4</v>
      </c>
      <c r="G18" s="15"/>
      <c r="H18" s="15"/>
      <c r="I18" s="15"/>
      <c r="J18" s="15"/>
      <c r="K18" s="15"/>
      <c r="L18" s="15">
        <v>4</v>
      </c>
      <c r="M18" s="15">
        <v>4</v>
      </c>
      <c r="N18" s="15"/>
      <c r="O18" s="15"/>
      <c r="P18" s="15">
        <v>4</v>
      </c>
      <c r="Q18" s="15">
        <v>5</v>
      </c>
      <c r="R18" s="15">
        <v>4</v>
      </c>
      <c r="S18" s="15">
        <v>5</v>
      </c>
      <c r="T18" s="15">
        <v>5</v>
      </c>
      <c r="U18" s="15" t="s">
        <v>28</v>
      </c>
      <c r="V18" s="16" t="s">
        <v>28</v>
      </c>
      <c r="W18" s="15" t="s">
        <v>28</v>
      </c>
      <c r="X18" s="86" t="str">
        <f t="shared" si="0"/>
        <v>хор</v>
      </c>
      <c r="Y18" s="115" t="str">
        <f>LOOKUP("я",CHOOSE(SIGN(MMULT(COUNTIF(C18:W18,{0,"";5,"а";4,9;3,9;2,"н\а"}),{1;1})-1)+2,,{0;0;"хор";"у";"ну"}&amp;1,{"";"отл";"хор";"у";"ну"}))</f>
        <v>хор</v>
      </c>
      <c r="Z18" s="88" t="str">
        <f>LOOKUP("я",CHOOSE(SIGN(MMULT(COUNTIF(C18:W18,{5,"а";4,9;3,9;2,"н\а"}),{1;1})-1)+2,,{0;"хор";"у";"ну"}&amp;1,{"отл";"хор";"у";"ну"}))</f>
        <v>хор</v>
      </c>
      <c r="AA18" s="106" t="str">
        <f t="array" ref="AA18">LOOKUP("я",CHOOSE(SIGN(MMULT(COUNTIF(C18:W18,X$34:Y$38),{1;1})-1)+2,,Z$34:Z$38&amp;1,Z$34:Z$38))</f>
        <v>хор</v>
      </c>
      <c r="AB18" s="107" t="str">
        <f t="array" ref="AB18">INDEX(Z$34:Z$38&amp;IF(MMULT(COUNTIF(C18:W18,X$34:Y$38),{1;1})=1,1,""),LOG(SUM(COUNTIF(C18:W18,Y$34:Y$40)*22^(7-AA$34:AA$40)),22),)</f>
        <v>хор</v>
      </c>
      <c r="AC18" s="107" t="str">
        <f t="array" ref="AC18">INDEX({"";"отл";"хор";"у";"ну"}&amp;IF(MMULT(COUNTIF(C18:W18,{9,9;5,"а";4,9;3,9;2,"н\а"}),{1;1})=1,1,""),LOG(SUM(22^MOD(7-MOD(CODE(C18:W18&amp;6)-48,19),8)),22))</f>
        <v>хор</v>
      </c>
      <c r="AD18" s="107" t="str">
        <f t="array" ref="AD18">INDEX({"";"отл";"хор";"у";"ну"}&amp;IF(MMULT(COUNTIF(C18:W18,{9,9;5,"а";4,9;3,9;2,"н\а"}),{1;1})=1,1,""),LOG(SUM(22^IF(C18:W18&lt;&gt;"а",7-LEFTB(SUBSTITUTE(C18:W18&amp;6,"н\а",2)))),22))</f>
        <v>хор</v>
      </c>
      <c r="AH18" s="104"/>
      <c r="AI18" s="104"/>
      <c r="AJ18" s="104"/>
      <c r="AK18" s="104"/>
      <c r="AL18" s="104"/>
      <c r="AM18" s="104"/>
    </row>
    <row r="19" spans="1:39" ht="17.100000000000001" customHeight="1" x14ac:dyDescent="0.25">
      <c r="A19" s="13">
        <v>15</v>
      </c>
      <c r="B19" s="7" t="s">
        <v>89</v>
      </c>
      <c r="C19" s="14">
        <v>4</v>
      </c>
      <c r="D19" s="15">
        <v>5</v>
      </c>
      <c r="E19" s="15"/>
      <c r="F19" s="15">
        <v>5</v>
      </c>
      <c r="G19" s="15"/>
      <c r="H19" s="15"/>
      <c r="I19" s="15"/>
      <c r="J19" s="15"/>
      <c r="K19" s="15"/>
      <c r="L19" s="15">
        <v>5</v>
      </c>
      <c r="M19" s="15">
        <v>5</v>
      </c>
      <c r="N19" s="15"/>
      <c r="O19" s="15"/>
      <c r="P19" s="15">
        <v>5</v>
      </c>
      <c r="Q19" s="15">
        <v>5</v>
      </c>
      <c r="R19" s="15">
        <v>5</v>
      </c>
      <c r="S19" s="15">
        <v>5</v>
      </c>
      <c r="T19" s="15">
        <v>5</v>
      </c>
      <c r="U19" s="15" t="s">
        <v>28</v>
      </c>
      <c r="V19" s="16" t="s">
        <v>28</v>
      </c>
      <c r="W19" s="15" t="s">
        <v>28</v>
      </c>
      <c r="X19" s="86" t="str">
        <f t="shared" si="0"/>
        <v>хор1</v>
      </c>
      <c r="Y19" s="115" t="str">
        <f>LOOKUP("я",CHOOSE(SIGN(MMULT(COUNTIF(C19:W19,{0,"";5,"а";4,9;3,9;2,"н\а"}),{1;1})-1)+2,,{0;0;"хор";"у";"ну"}&amp;1,{"";"отл";"хор";"у";"ну"}))</f>
        <v>хор1</v>
      </c>
      <c r="Z19" s="88" t="str">
        <f>LOOKUP("я",CHOOSE(SIGN(MMULT(COUNTIF(C19:W19,{5,"а";4,9;3,9;2,"н\а"}),{1;1})-1)+2,,{0;"хор";"у";"ну"}&amp;1,{"отл";"хор";"у";"ну"}))</f>
        <v>хор1</v>
      </c>
      <c r="AA19" s="106" t="str">
        <f t="array" ref="AA19">LOOKUP("я",CHOOSE(SIGN(MMULT(COUNTIF(C19:W19,X$34:Y$38),{1;1})-1)+2,,Z$34:Z$38&amp;1,Z$34:Z$38))</f>
        <v>хор1</v>
      </c>
      <c r="AB19" s="107" t="str">
        <f t="array" ref="AB19">INDEX(Z$34:Z$38&amp;IF(MMULT(COUNTIF(C19:W19,X$34:Y$38),{1;1})=1,1,""),LOG(SUM(COUNTIF(C19:W19,Y$34:Y$40)*22^(7-AA$34:AA$40)),22),)</f>
        <v>хор1</v>
      </c>
      <c r="AC19" s="107" t="str">
        <f t="array" ref="AC19">INDEX({"";"отл";"хор";"у";"ну"}&amp;IF(MMULT(COUNTIF(C19:W19,{9,9;5,"а";4,9;3,9;2,"н\а"}),{1;1})=1,1,""),LOG(SUM(22^MOD(7-MOD(CODE(C19:W19&amp;6)-48,19),8)),22))</f>
        <v>хор1</v>
      </c>
      <c r="AD19" s="107" t="str">
        <f t="array" ref="AD19">INDEX({"";"отл";"хор";"у";"ну"}&amp;IF(MMULT(COUNTIF(C19:W19,{9,9;5,"а";4,9;3,9;2,"н\а"}),{1;1})=1,1,""),LOG(SUM(22^IF(C19:W19&lt;&gt;"а",7-LEFTB(SUBSTITUTE(C19:W19&amp;6,"н\а",2)))),22))</f>
        <v>хор1</v>
      </c>
    </row>
    <row r="20" spans="1:39" ht="17.100000000000001" customHeight="1" x14ac:dyDescent="0.25">
      <c r="A20" s="13">
        <v>16</v>
      </c>
      <c r="B20" s="7" t="s">
        <v>90</v>
      </c>
      <c r="C20" s="14">
        <v>3</v>
      </c>
      <c r="D20" s="15">
        <v>4</v>
      </c>
      <c r="E20" s="15"/>
      <c r="F20" s="15">
        <v>4</v>
      </c>
      <c r="G20" s="15"/>
      <c r="H20" s="15"/>
      <c r="I20" s="15"/>
      <c r="J20" s="15"/>
      <c r="K20" s="15"/>
      <c r="L20" s="15">
        <v>4</v>
      </c>
      <c r="M20" s="15">
        <v>4</v>
      </c>
      <c r="N20" s="15"/>
      <c r="O20" s="15"/>
      <c r="P20" s="15">
        <v>4</v>
      </c>
      <c r="Q20" s="15">
        <v>4</v>
      </c>
      <c r="R20" s="15">
        <v>5</v>
      </c>
      <c r="S20" s="15">
        <v>5</v>
      </c>
      <c r="T20" s="15">
        <v>5</v>
      </c>
      <c r="U20" s="15" t="s">
        <v>28</v>
      </c>
      <c r="V20" s="16" t="s">
        <v>28</v>
      </c>
      <c r="W20" s="15" t="s">
        <v>28</v>
      </c>
      <c r="X20" s="86" t="str">
        <f t="shared" si="0"/>
        <v>у1</v>
      </c>
      <c r="Y20" s="115" t="str">
        <f>LOOKUP("я",CHOOSE(SIGN(MMULT(COUNTIF(C20:W20,{0,"";5,"а";4,9;3,9;2,"н\а"}),{1;1})-1)+2,,{0;0;"хор";"у";"ну"}&amp;1,{"";"отл";"хор";"у";"ну"}))</f>
        <v>у1</v>
      </c>
      <c r="Z20" s="88" t="str">
        <f>LOOKUP("я",CHOOSE(SIGN(MMULT(COUNTIF(C20:W20,{5,"а";4,9;3,9;2,"н\а"}),{1;1})-1)+2,,{0;"хор";"у";"ну"}&amp;1,{"отл";"хор";"у";"ну"}))</f>
        <v>у1</v>
      </c>
      <c r="AA20" s="106" t="str">
        <f t="array" ref="AA20">LOOKUP("я",CHOOSE(SIGN(MMULT(COUNTIF(C20:W20,X$34:Y$38),{1;1})-1)+2,,Z$34:Z$38&amp;1,Z$34:Z$38))</f>
        <v>у1</v>
      </c>
      <c r="AB20" s="107" t="str">
        <f t="array" ref="AB20">INDEX(Z$34:Z$38&amp;IF(MMULT(COUNTIF(C20:W20,X$34:Y$38),{1;1})=1,1,""),LOG(SUM(COUNTIF(C20:W20,Y$34:Y$40)*22^(7-AA$34:AA$40)),22),)</f>
        <v>у1</v>
      </c>
      <c r="AC20" s="107" t="str">
        <f t="array" ref="AC20">INDEX({"";"отл";"хор";"у";"ну"}&amp;IF(MMULT(COUNTIF(C20:W20,{9,9;5,"а";4,9;3,9;2,"н\а"}),{1;1})=1,1,""),LOG(SUM(22^MOD(7-MOD(CODE(C20:W20&amp;6)-48,19),8)),22))</f>
        <v>у1</v>
      </c>
      <c r="AD20" s="107" t="str">
        <f t="array" ref="AD20">INDEX({"";"отл";"хор";"у";"ну"}&amp;IF(MMULT(COUNTIF(C20:W20,{9,9;5,"а";4,9;3,9;2,"н\а"}),{1;1})=1,1,""),LOG(SUM(22^IF(C20:W20&lt;&gt;"а",7-LEFTB(SUBSTITUTE(C20:W20&amp;6,"н\а",2)))),22))</f>
        <v>у1</v>
      </c>
    </row>
    <row r="21" spans="1:39" ht="17.100000000000001" customHeight="1" x14ac:dyDescent="0.25">
      <c r="A21" s="13">
        <v>17</v>
      </c>
      <c r="B21" s="7" t="s">
        <v>91</v>
      </c>
      <c r="C21" s="14">
        <v>4</v>
      </c>
      <c r="D21" s="15">
        <v>4</v>
      </c>
      <c r="E21" s="15"/>
      <c r="F21" s="15">
        <v>3</v>
      </c>
      <c r="G21" s="15"/>
      <c r="H21" s="15"/>
      <c r="I21" s="15"/>
      <c r="J21" s="15"/>
      <c r="K21" s="15"/>
      <c r="L21" s="15">
        <v>4</v>
      </c>
      <c r="M21" s="15">
        <v>3</v>
      </c>
      <c r="N21" s="15"/>
      <c r="O21" s="15"/>
      <c r="P21" s="15">
        <v>4</v>
      </c>
      <c r="Q21" s="15">
        <v>5</v>
      </c>
      <c r="R21" s="15">
        <v>3</v>
      </c>
      <c r="S21" s="15">
        <v>5</v>
      </c>
      <c r="T21" s="15">
        <v>5</v>
      </c>
      <c r="U21" s="15" t="s">
        <v>28</v>
      </c>
      <c r="V21" s="16" t="s">
        <v>28</v>
      </c>
      <c r="W21" s="15" t="s">
        <v>28</v>
      </c>
      <c r="X21" s="86" t="str">
        <f t="shared" si="0"/>
        <v>у</v>
      </c>
      <c r="Y21" s="115" t="str">
        <f>LOOKUP("я",CHOOSE(SIGN(MMULT(COUNTIF(C21:W21,{0,"";5,"а";4,9;3,9;2,"н\а"}),{1;1})-1)+2,,{0;0;"хор";"у";"ну"}&amp;1,{"";"отл";"хор";"у";"ну"}))</f>
        <v>у</v>
      </c>
      <c r="Z21" s="88" t="str">
        <f>LOOKUP("я",CHOOSE(SIGN(MMULT(COUNTIF(C21:W21,{5,"а";4,9;3,9;2,"н\а"}),{1;1})-1)+2,,{0;"хор";"у";"ну"}&amp;1,{"отл";"хор";"у";"ну"}))</f>
        <v>у</v>
      </c>
      <c r="AA21" s="106" t="str">
        <f t="array" ref="AA21">LOOKUP("я",CHOOSE(SIGN(MMULT(COUNTIF(C21:W21,X$34:Y$38),{1;1})-1)+2,,Z$34:Z$38&amp;1,Z$34:Z$38))</f>
        <v>у</v>
      </c>
      <c r="AB21" s="107" t="str">
        <f t="array" ref="AB21">INDEX(Z$34:Z$38&amp;IF(MMULT(COUNTIF(C21:W21,X$34:Y$38),{1;1})=1,1,""),LOG(SUM(COUNTIF(C21:W21,Y$34:Y$40)*22^(7-AA$34:AA$40)),22),)</f>
        <v>у</v>
      </c>
      <c r="AC21" s="107" t="str">
        <f t="array" ref="AC21">INDEX({"";"отл";"хор";"у";"ну"}&amp;IF(MMULT(COUNTIF(C21:W21,{9,9;5,"а";4,9;3,9;2,"н\а"}),{1;1})=1,1,""),LOG(SUM(22^MOD(7-MOD(CODE(C21:W21&amp;6)-48,19),8)),22))</f>
        <v>у</v>
      </c>
      <c r="AD21" s="107" t="str">
        <f t="array" ref="AD21">INDEX({"";"отл";"хор";"у";"ну"}&amp;IF(MMULT(COUNTIF(C21:W21,{9,9;5,"а";4,9;3,9;2,"н\а"}),{1;1})=1,1,""),LOG(SUM(22^IF(C21:W21&lt;&gt;"а",7-LEFTB(SUBSTITUTE(C21:W21&amp;6,"н\а",2)))),22))</f>
        <v>у</v>
      </c>
    </row>
    <row r="22" spans="1:39" ht="17.100000000000001" customHeight="1" x14ac:dyDescent="0.25">
      <c r="A22" s="13">
        <v>18</v>
      </c>
      <c r="B22" s="7" t="s">
        <v>92</v>
      </c>
      <c r="C22" s="14">
        <v>4</v>
      </c>
      <c r="D22" s="15">
        <v>5</v>
      </c>
      <c r="E22" s="15"/>
      <c r="F22" s="15">
        <v>4</v>
      </c>
      <c r="G22" s="15"/>
      <c r="H22" s="15"/>
      <c r="I22" s="15"/>
      <c r="J22" s="15"/>
      <c r="K22" s="15"/>
      <c r="L22" s="15">
        <v>5</v>
      </c>
      <c r="M22" s="15">
        <v>5</v>
      </c>
      <c r="N22" s="15"/>
      <c r="O22" s="15"/>
      <c r="P22" s="15">
        <v>5</v>
      </c>
      <c r="Q22" s="15">
        <v>4</v>
      </c>
      <c r="R22" s="15">
        <v>5</v>
      </c>
      <c r="S22" s="15">
        <v>5</v>
      </c>
      <c r="T22" s="15">
        <v>5</v>
      </c>
      <c r="U22" s="15" t="s">
        <v>28</v>
      </c>
      <c r="V22" s="16" t="s">
        <v>28</v>
      </c>
      <c r="W22" s="15" t="s">
        <v>28</v>
      </c>
      <c r="X22" s="86" t="str">
        <f t="shared" si="0"/>
        <v>хор</v>
      </c>
      <c r="Y22" s="115" t="str">
        <f>LOOKUP("я",CHOOSE(SIGN(MMULT(COUNTIF(C22:W22,{0,"";5,"а";4,9;3,9;2,"н\а"}),{1;1})-1)+2,,{0;0;"хор";"у";"ну"}&amp;1,{"";"отл";"хор";"у";"ну"}))</f>
        <v>хор</v>
      </c>
      <c r="Z22" s="88" t="str">
        <f>LOOKUP("я",CHOOSE(SIGN(MMULT(COUNTIF(C22:W22,{5,"а";4,9;3,9;2,"н\а"}),{1;1})-1)+2,,{0;"хор";"у";"ну"}&amp;1,{"отл";"хор";"у";"ну"}))</f>
        <v>хор</v>
      </c>
      <c r="AA22" s="106" t="str">
        <f t="array" ref="AA22">LOOKUP("я",CHOOSE(SIGN(MMULT(COUNTIF(C22:W22,X$34:Y$38),{1;1})-1)+2,,Z$34:Z$38&amp;1,Z$34:Z$38))</f>
        <v>хор</v>
      </c>
      <c r="AB22" s="107" t="str">
        <f t="array" ref="AB22">INDEX(Z$34:Z$38&amp;IF(MMULT(COUNTIF(C22:W22,X$34:Y$38),{1;1})=1,1,""),LOG(SUM(COUNTIF(C22:W22,Y$34:Y$40)*22^(7-AA$34:AA$40)),22),)</f>
        <v>хор</v>
      </c>
      <c r="AC22" s="107" t="str">
        <f t="array" ref="AC22">INDEX({"";"отл";"хор";"у";"ну"}&amp;IF(MMULT(COUNTIF(C22:W22,{9,9;5,"а";4,9;3,9;2,"н\а"}),{1;1})=1,1,""),LOG(SUM(22^MOD(7-MOD(CODE(C22:W22&amp;6)-48,19),8)),22))</f>
        <v>хор</v>
      </c>
      <c r="AD22" s="107" t="str">
        <f t="array" ref="AD22">INDEX({"";"отл";"хор";"у";"ну"}&amp;IF(MMULT(COUNTIF(C22:W22,{9,9;5,"а";4,9;3,9;2,"н\а"}),{1;1})=1,1,""),LOG(SUM(22^IF(C22:W22&lt;&gt;"а",7-LEFTB(SUBSTITUTE(C22:W22&amp;6,"н\а",2)))),22))</f>
        <v>хор</v>
      </c>
    </row>
    <row r="23" spans="1:39" ht="17.100000000000001" customHeight="1" x14ac:dyDescent="0.25">
      <c r="A23" s="13">
        <v>19</v>
      </c>
      <c r="B23" s="7" t="s">
        <v>93</v>
      </c>
      <c r="C23" s="14">
        <v>4</v>
      </c>
      <c r="D23" s="15">
        <v>5</v>
      </c>
      <c r="E23" s="15"/>
      <c r="F23" s="15">
        <v>4</v>
      </c>
      <c r="G23" s="15"/>
      <c r="H23" s="15"/>
      <c r="I23" s="15"/>
      <c r="J23" s="15"/>
      <c r="K23" s="15"/>
      <c r="L23" s="15">
        <v>4</v>
      </c>
      <c r="M23" s="15">
        <v>4</v>
      </c>
      <c r="N23" s="15"/>
      <c r="O23" s="15"/>
      <c r="P23" s="15">
        <v>4</v>
      </c>
      <c r="Q23" s="15">
        <v>5</v>
      </c>
      <c r="R23" s="15">
        <v>5</v>
      </c>
      <c r="S23" s="15">
        <v>5</v>
      </c>
      <c r="T23" s="15">
        <v>5</v>
      </c>
      <c r="U23" s="15" t="s">
        <v>28</v>
      </c>
      <c r="V23" s="16" t="s">
        <v>28</v>
      </c>
      <c r="W23" s="15" t="s">
        <v>28</v>
      </c>
      <c r="X23" s="86" t="str">
        <f t="shared" si="0"/>
        <v>хор</v>
      </c>
      <c r="Y23" s="115" t="str">
        <f>LOOKUP("я",CHOOSE(SIGN(MMULT(COUNTIF(C23:W23,{0,"";5,"а";4,9;3,9;2,"н\а"}),{1;1})-1)+2,,{0;0;"хор";"у";"ну"}&amp;1,{"";"отл";"хор";"у";"ну"}))</f>
        <v>хор</v>
      </c>
      <c r="Z23" s="88" t="str">
        <f>LOOKUP("я",CHOOSE(SIGN(MMULT(COUNTIF(C23:W23,{5,"а";4,9;3,9;2,"н\а"}),{1;1})-1)+2,,{0;"хор";"у";"ну"}&amp;1,{"отл";"хор";"у";"ну"}))</f>
        <v>хор</v>
      </c>
      <c r="AA23" s="106" t="str">
        <f t="array" ref="AA23">LOOKUP("я",CHOOSE(SIGN(MMULT(COUNTIF(C23:W23,X$34:Y$38),{1;1})-1)+2,,Z$34:Z$38&amp;1,Z$34:Z$38))</f>
        <v>хор</v>
      </c>
      <c r="AB23" s="107" t="str">
        <f t="array" ref="AB23">INDEX(Z$34:Z$38&amp;IF(MMULT(COUNTIF(C23:W23,X$34:Y$38),{1;1})=1,1,""),LOG(SUM(COUNTIF(C23:W23,Y$34:Y$40)*22^(7-AA$34:AA$40)),22),)</f>
        <v>хор</v>
      </c>
      <c r="AC23" s="107" t="str">
        <f t="array" ref="AC23">INDEX({"";"отл";"хор";"у";"ну"}&amp;IF(MMULT(COUNTIF(C23:W23,{9,9;5,"а";4,9;3,9;2,"н\а"}),{1;1})=1,1,""),LOG(SUM(22^MOD(7-MOD(CODE(C23:W23&amp;6)-48,19),8)),22))</f>
        <v>хор</v>
      </c>
      <c r="AD23" s="107" t="str">
        <f t="array" ref="AD23">INDEX({"";"отл";"хор";"у";"ну"}&amp;IF(MMULT(COUNTIF(C23:W23,{9,9;5,"а";4,9;3,9;2,"н\а"}),{1;1})=1,1,""),LOG(SUM(22^IF(C23:W23&lt;&gt;"а",7-LEFTB(SUBSTITUTE(C23:W23&amp;6,"н\а",2)))),22))</f>
        <v>хор</v>
      </c>
    </row>
    <row r="24" spans="1:39" ht="17.100000000000001" customHeight="1" x14ac:dyDescent="0.25">
      <c r="A24" s="13">
        <v>20</v>
      </c>
      <c r="B24" s="7" t="s">
        <v>94</v>
      </c>
      <c r="C24" s="14">
        <v>4</v>
      </c>
      <c r="D24" s="15">
        <v>4</v>
      </c>
      <c r="E24" s="15"/>
      <c r="F24" s="15">
        <v>4</v>
      </c>
      <c r="G24" s="15"/>
      <c r="H24" s="15"/>
      <c r="I24" s="15"/>
      <c r="J24" s="15"/>
      <c r="K24" s="15"/>
      <c r="L24" s="15">
        <v>4</v>
      </c>
      <c r="M24" s="15">
        <v>4</v>
      </c>
      <c r="N24" s="15"/>
      <c r="O24" s="15"/>
      <c r="P24" s="15">
        <v>4</v>
      </c>
      <c r="Q24" s="15">
        <v>4</v>
      </c>
      <c r="R24" s="15">
        <v>4</v>
      </c>
      <c r="S24" s="15">
        <v>5</v>
      </c>
      <c r="T24" s="15">
        <v>5</v>
      </c>
      <c r="U24" s="15" t="s">
        <v>28</v>
      </c>
      <c r="V24" s="16" t="s">
        <v>28</v>
      </c>
      <c r="W24" s="15" t="s">
        <v>28</v>
      </c>
      <c r="X24" s="86" t="str">
        <f t="shared" si="0"/>
        <v>хор</v>
      </c>
      <c r="Y24" s="115" t="str">
        <f>LOOKUP("я",CHOOSE(SIGN(MMULT(COUNTIF(C24:W24,{0,"";5,"а";4,9;3,9;2,"н\а"}),{1;1})-1)+2,,{0;0;"хор";"у";"ну"}&amp;1,{"";"отл";"хор";"у";"ну"}))</f>
        <v>хор</v>
      </c>
      <c r="Z24" s="88" t="str">
        <f>LOOKUP("я",CHOOSE(SIGN(MMULT(COUNTIF(C24:W24,{5,"а";4,9;3,9;2,"н\а"}),{1;1})-1)+2,,{0;"хор";"у";"ну"}&amp;1,{"отл";"хор";"у";"ну"}))</f>
        <v>хор</v>
      </c>
      <c r="AA24" s="106" t="str">
        <f t="array" ref="AA24">LOOKUP("я",CHOOSE(SIGN(MMULT(COUNTIF(C24:W24,X$34:Y$38),{1;1})-1)+2,,Z$34:Z$38&amp;1,Z$34:Z$38))</f>
        <v>хор</v>
      </c>
      <c r="AB24" s="107" t="str">
        <f t="array" ref="AB24">INDEX(Z$34:Z$38&amp;IF(MMULT(COUNTIF(C24:W24,X$34:Y$38),{1;1})=1,1,""),LOG(SUM(COUNTIF(C24:W24,Y$34:Y$40)*22^(7-AA$34:AA$40)),22),)</f>
        <v>хор</v>
      </c>
      <c r="AC24" s="107" t="str">
        <f t="array" ref="AC24">INDEX({"";"отл";"хор";"у";"ну"}&amp;IF(MMULT(COUNTIF(C24:W24,{9,9;5,"а";4,9;3,9;2,"н\а"}),{1;1})=1,1,""),LOG(SUM(22^MOD(7-MOD(CODE(C24:W24&amp;6)-48,19),8)),22))</f>
        <v>хор</v>
      </c>
      <c r="AD24" s="107" t="str">
        <f t="array" ref="AD24">INDEX({"";"отл";"хор";"у";"ну"}&amp;IF(MMULT(COUNTIF(C24:W24,{9,9;5,"а";4,9;3,9;2,"н\а"}),{1;1})=1,1,""),LOG(SUM(22^IF(C24:W24&lt;&gt;"а",7-LEFTB(SUBSTITUTE(C24:W24&amp;6,"н\а",2)))),22))</f>
        <v>хор</v>
      </c>
    </row>
    <row r="25" spans="1:39" ht="17.100000000000001" customHeight="1" x14ac:dyDescent="0.25">
      <c r="A25" s="13">
        <v>21</v>
      </c>
      <c r="B25" s="7" t="s">
        <v>95</v>
      </c>
      <c r="C25" s="14">
        <v>4</v>
      </c>
      <c r="D25" s="15">
        <v>4</v>
      </c>
      <c r="E25" s="15"/>
      <c r="F25" s="15">
        <v>4</v>
      </c>
      <c r="G25" s="15"/>
      <c r="H25" s="15"/>
      <c r="I25" s="15"/>
      <c r="J25" s="15"/>
      <c r="K25" s="15"/>
      <c r="L25" s="15">
        <v>4</v>
      </c>
      <c r="M25" s="15">
        <v>3</v>
      </c>
      <c r="N25" s="15"/>
      <c r="O25" s="15"/>
      <c r="P25" s="15">
        <v>4</v>
      </c>
      <c r="Q25" s="15">
        <v>5</v>
      </c>
      <c r="R25" s="15">
        <v>4</v>
      </c>
      <c r="S25" s="15">
        <v>5</v>
      </c>
      <c r="T25" s="15">
        <v>5</v>
      </c>
      <c r="U25" s="15" t="s">
        <v>28</v>
      </c>
      <c r="V25" s="16" t="s">
        <v>28</v>
      </c>
      <c r="W25" s="15" t="s">
        <v>28</v>
      </c>
      <c r="X25" s="86" t="str">
        <f t="shared" si="0"/>
        <v>у1</v>
      </c>
      <c r="Y25" s="115" t="str">
        <f>LOOKUP("я",CHOOSE(SIGN(MMULT(COUNTIF(C25:W25,{0,"";5,"а";4,9;3,9;2,"н\а"}),{1;1})-1)+2,,{0;0;"хор";"у";"ну"}&amp;1,{"";"отл";"хор";"у";"ну"}))</f>
        <v>у1</v>
      </c>
      <c r="Z25" s="88" t="str">
        <f>LOOKUP("я",CHOOSE(SIGN(MMULT(COUNTIF(C25:W25,{5,"а";4,9;3,9;2,"н\а"}),{1;1})-1)+2,,{0;"хор";"у";"ну"}&amp;1,{"отл";"хор";"у";"ну"}))</f>
        <v>у1</v>
      </c>
      <c r="AA25" s="106" t="str">
        <f t="array" ref="AA25">LOOKUP("я",CHOOSE(SIGN(MMULT(COUNTIF(C25:W25,X$34:Y$38),{1;1})-1)+2,,Z$34:Z$38&amp;1,Z$34:Z$38))</f>
        <v>у1</v>
      </c>
      <c r="AB25" s="107" t="str">
        <f t="array" ref="AB25">INDEX(Z$34:Z$38&amp;IF(MMULT(COUNTIF(C25:W25,X$34:Y$38),{1;1})=1,1,""),LOG(SUM(COUNTIF(C25:W25,Y$34:Y$40)*22^(7-AA$34:AA$40)),22),)</f>
        <v>у1</v>
      </c>
      <c r="AC25" s="107" t="str">
        <f t="array" ref="AC25">INDEX({"";"отл";"хор";"у";"ну"}&amp;IF(MMULT(COUNTIF(C25:W25,{9,9;5,"а";4,9;3,9;2,"н\а"}),{1;1})=1,1,""),LOG(SUM(22^MOD(7-MOD(CODE(C25:W25&amp;6)-48,19),8)),22))</f>
        <v>у1</v>
      </c>
      <c r="AD25" s="107" t="str">
        <f t="array" ref="AD25">INDEX({"";"отл";"хор";"у";"ну"}&amp;IF(MMULT(COUNTIF(C25:W25,{9,9;5,"а";4,9;3,9;2,"н\а"}),{1;1})=1,1,""),LOG(SUM(22^IF(C25:W25&lt;&gt;"а",7-LEFTB(SUBSTITUTE(C25:W25&amp;6,"н\а",2)))),22))</f>
        <v>у1</v>
      </c>
    </row>
    <row r="26" spans="1:39" ht="17.100000000000001" customHeight="1" x14ac:dyDescent="0.25">
      <c r="A26" s="13">
        <v>22</v>
      </c>
      <c r="B26" s="7" t="s">
        <v>96</v>
      </c>
      <c r="C26" s="14">
        <v>5</v>
      </c>
      <c r="D26" s="15">
        <v>5</v>
      </c>
      <c r="E26" s="15"/>
      <c r="F26" s="15">
        <v>5</v>
      </c>
      <c r="G26" s="15"/>
      <c r="H26" s="15"/>
      <c r="I26" s="15"/>
      <c r="J26" s="15"/>
      <c r="K26" s="15"/>
      <c r="L26" s="15">
        <v>5</v>
      </c>
      <c r="M26" s="15">
        <v>5</v>
      </c>
      <c r="N26" s="15"/>
      <c r="O26" s="15"/>
      <c r="P26" s="15">
        <v>5</v>
      </c>
      <c r="Q26" s="15">
        <v>5</v>
      </c>
      <c r="R26" s="15">
        <v>5</v>
      </c>
      <c r="S26" s="15">
        <v>5</v>
      </c>
      <c r="T26" s="15">
        <v>5</v>
      </c>
      <c r="U26" s="15" t="s">
        <v>28</v>
      </c>
      <c r="V26" s="16" t="s">
        <v>28</v>
      </c>
      <c r="W26" s="15" t="s">
        <v>28</v>
      </c>
      <c r="X26" s="86" t="str">
        <f t="shared" si="0"/>
        <v>отл</v>
      </c>
      <c r="Y26" s="115" t="str">
        <f>LOOKUP("я",CHOOSE(SIGN(MMULT(COUNTIF(C26:W26,{0,"";5,"а";4,9;3,9;2,"н\а"}),{1;1})-1)+2,,{0;0;"хор";"у";"ну"}&amp;1,{"";"отл";"хор";"у";"ну"}))</f>
        <v>отл</v>
      </c>
      <c r="Z26" s="88" t="str">
        <f>LOOKUP("я",CHOOSE(SIGN(MMULT(COUNTIF(C26:W26,{5,"а";4,9;3,9;2,"н\а"}),{1;1})-1)+2,,{0;"хор";"у";"ну"}&amp;1,{"отл";"хор";"у";"ну"}))</f>
        <v>отл</v>
      </c>
      <c r="AA26" s="106" t="str">
        <f t="array" ref="AA26">LOOKUP("я",CHOOSE(SIGN(MMULT(COUNTIF(C26:W26,X$34:Y$38),{1;1})-1)+2,,Z$34:Z$38&amp;1,Z$34:Z$38))</f>
        <v>отл</v>
      </c>
      <c r="AB26" s="107" t="str">
        <f t="array" ref="AB26">INDEX(Z$34:Z$38&amp;IF(MMULT(COUNTIF(C26:W26,X$34:Y$38),{1;1})=1,1,""),LOG(SUM(COUNTIF(C26:W26,Y$34:Y$40)*22^(7-AA$34:AA$40)),22),)</f>
        <v>отл</v>
      </c>
      <c r="AC26" s="107" t="str">
        <f t="array" ref="AC26">INDEX({"";"отл";"хор";"у";"ну"}&amp;IF(MMULT(COUNTIF(C26:W26,{9,9;5,"а";4,9;3,9;2,"н\а"}),{1;1})=1,1,""),LOG(SUM(22^MOD(7-MOD(CODE(C26:W26&amp;6)-48,19),8)),22))</f>
        <v>отл</v>
      </c>
      <c r="AD26" s="107" t="str">
        <f t="array" ref="AD26">INDEX({"";"отл";"хор";"у";"ну"}&amp;IF(MMULT(COUNTIF(C26:W26,{9,9;5,"а";4,9;3,9;2,"н\а"}),{1;1})=1,1,""),LOG(SUM(22^IF(C26:W26&lt;&gt;"а",7-LEFTB(SUBSTITUTE(C26:W26&amp;6,"н\а",2)))),22))</f>
        <v>отл</v>
      </c>
    </row>
    <row r="27" spans="1:39" ht="17.100000000000001" customHeight="1" x14ac:dyDescent="0.25">
      <c r="A27" s="13">
        <v>23</v>
      </c>
      <c r="B27" s="7" t="s">
        <v>97</v>
      </c>
      <c r="C27" s="14">
        <v>4</v>
      </c>
      <c r="D27" s="15">
        <v>5</v>
      </c>
      <c r="E27" s="15"/>
      <c r="F27" s="15">
        <v>4</v>
      </c>
      <c r="G27" s="15"/>
      <c r="H27" s="15"/>
      <c r="I27" s="15"/>
      <c r="J27" s="15"/>
      <c r="K27" s="15"/>
      <c r="L27" s="15">
        <v>4</v>
      </c>
      <c r="M27" s="15">
        <v>4</v>
      </c>
      <c r="N27" s="15"/>
      <c r="O27" s="15"/>
      <c r="P27" s="15">
        <v>4</v>
      </c>
      <c r="Q27" s="15">
        <v>4</v>
      </c>
      <c r="R27" s="15">
        <v>5</v>
      </c>
      <c r="S27" s="15">
        <v>5</v>
      </c>
      <c r="T27" s="15">
        <v>5</v>
      </c>
      <c r="U27" s="15" t="s">
        <v>28</v>
      </c>
      <c r="V27" s="16" t="s">
        <v>28</v>
      </c>
      <c r="W27" s="15" t="s">
        <v>28</v>
      </c>
      <c r="X27" s="86" t="str">
        <f t="shared" si="0"/>
        <v>хор</v>
      </c>
      <c r="Y27" s="115" t="str">
        <f>LOOKUP("я",CHOOSE(SIGN(MMULT(COUNTIF(C27:W27,{0,"";5,"а";4,9;3,9;2,"н\а"}),{1;1})-1)+2,,{0;0;"хор";"у";"ну"}&amp;1,{"";"отл";"хор";"у";"ну"}))</f>
        <v>хор</v>
      </c>
      <c r="Z27" s="88" t="str">
        <f>LOOKUP("я",CHOOSE(SIGN(MMULT(COUNTIF(C27:W27,{5,"а";4,9;3,9;2,"н\а"}),{1;1})-1)+2,,{0;"хор";"у";"ну"}&amp;1,{"отл";"хор";"у";"ну"}))</f>
        <v>хор</v>
      </c>
      <c r="AA27" s="106" t="str">
        <f t="array" ref="AA27">LOOKUP("я",CHOOSE(SIGN(MMULT(COUNTIF(C27:W27,X$34:Y$38),{1;1})-1)+2,,Z$34:Z$38&amp;1,Z$34:Z$38))</f>
        <v>хор</v>
      </c>
      <c r="AB27" s="107" t="str">
        <f t="array" ref="AB27">INDEX(Z$34:Z$38&amp;IF(MMULT(COUNTIF(C27:W27,X$34:Y$38),{1;1})=1,1,""),LOG(SUM(COUNTIF(C27:W27,Y$34:Y$40)*22^(7-AA$34:AA$40)),22),)</f>
        <v>хор</v>
      </c>
      <c r="AC27" s="107" t="str">
        <f t="array" ref="AC27">INDEX({"";"отл";"хор";"у";"ну"}&amp;IF(MMULT(COUNTIF(C27:W27,{9,9;5,"а";4,9;3,9;2,"н\а"}),{1;1})=1,1,""),LOG(SUM(22^MOD(7-MOD(CODE(C27:W27&amp;6)-48,19),8)),22))</f>
        <v>хор</v>
      </c>
      <c r="AD27" s="107" t="str">
        <f t="array" ref="AD27">INDEX({"";"отл";"хор";"у";"ну"}&amp;IF(MMULT(COUNTIF(C27:W27,{9,9;5,"а";4,9;3,9;2,"н\а"}),{1;1})=1,1,""),LOG(SUM(22^IF(C27:W27&lt;&gt;"а",7-LEFTB(SUBSTITUTE(C27:W27&amp;6,"н\а",2)))),22))</f>
        <v>хор</v>
      </c>
    </row>
    <row r="28" spans="1:39" ht="17.100000000000001" customHeight="1" x14ac:dyDescent="0.25">
      <c r="A28" s="13">
        <v>24</v>
      </c>
      <c r="B28" s="7" t="s">
        <v>98</v>
      </c>
      <c r="C28" s="14">
        <v>4</v>
      </c>
      <c r="D28" s="15">
        <v>4</v>
      </c>
      <c r="E28" s="15"/>
      <c r="F28" s="15">
        <v>4</v>
      </c>
      <c r="G28" s="15"/>
      <c r="H28" s="15"/>
      <c r="I28" s="15"/>
      <c r="J28" s="15"/>
      <c r="K28" s="15"/>
      <c r="L28" s="15">
        <v>4</v>
      </c>
      <c r="M28" s="15">
        <v>3</v>
      </c>
      <c r="N28" s="15"/>
      <c r="O28" s="15"/>
      <c r="P28" s="15">
        <v>4</v>
      </c>
      <c r="Q28" s="15">
        <v>4</v>
      </c>
      <c r="R28" s="15">
        <v>4</v>
      </c>
      <c r="S28" s="15">
        <v>5</v>
      </c>
      <c r="T28" s="15">
        <v>5</v>
      </c>
      <c r="U28" s="15" t="s">
        <v>28</v>
      </c>
      <c r="V28" s="16" t="s">
        <v>28</v>
      </c>
      <c r="W28" s="15" t="s">
        <v>28</v>
      </c>
      <c r="X28" s="86" t="str">
        <f t="shared" si="0"/>
        <v>у1</v>
      </c>
      <c r="Y28" s="115" t="str">
        <f>LOOKUP("я",CHOOSE(SIGN(MMULT(COUNTIF(C28:W28,{0,"";5,"а";4,9;3,9;2,"н\а"}),{1;1})-1)+2,,{0;0;"хор";"у";"ну"}&amp;1,{"";"отл";"хор";"у";"ну"}))</f>
        <v>у1</v>
      </c>
      <c r="Z28" s="88" t="str">
        <f>LOOKUP("я",CHOOSE(SIGN(MMULT(COUNTIF(C28:W28,{5,"а";4,9;3,9;2,"н\а"}),{1;1})-1)+2,,{0;"хор";"у";"ну"}&amp;1,{"отл";"хор";"у";"ну"}))</f>
        <v>у1</v>
      </c>
      <c r="AA28" s="106" t="str">
        <f t="array" ref="AA28">LOOKUP("я",CHOOSE(SIGN(MMULT(COUNTIF(C28:W28,X$34:Y$38),{1;1})-1)+2,,Z$34:Z$38&amp;1,Z$34:Z$38))</f>
        <v>у1</v>
      </c>
      <c r="AB28" s="107" t="str">
        <f t="array" ref="AB28">INDEX(Z$34:Z$38&amp;IF(MMULT(COUNTIF(C28:W28,X$34:Y$38),{1;1})=1,1,""),LOG(SUM(COUNTIF(C28:W28,Y$34:Y$40)*22^(7-AA$34:AA$40)),22),)</f>
        <v>у1</v>
      </c>
      <c r="AC28" s="107" t="str">
        <f t="array" ref="AC28">INDEX({"";"отл";"хор";"у";"ну"}&amp;IF(MMULT(COUNTIF(C28:W28,{9,9;5,"а";4,9;3,9;2,"н\а"}),{1;1})=1,1,""),LOG(SUM(22^MOD(7-MOD(CODE(C28:W28&amp;6)-48,19),8)),22))</f>
        <v>у1</v>
      </c>
      <c r="AD28" s="107" t="str">
        <f t="array" ref="AD28">INDEX({"";"отл";"хор";"у";"ну"}&amp;IF(MMULT(COUNTIF(C28:W28,{9,9;5,"а";4,9;3,9;2,"н\а"}),{1;1})=1,1,""),LOG(SUM(22^IF(C28:W28&lt;&gt;"а",7-LEFTB(SUBSTITUTE(C28:W28&amp;6,"н\а",2)))),22))</f>
        <v>у1</v>
      </c>
    </row>
    <row r="29" spans="1:39" ht="17.100000000000001" customHeight="1" x14ac:dyDescent="0.25">
      <c r="A29" s="13">
        <v>25</v>
      </c>
      <c r="B29" s="7" t="s">
        <v>99</v>
      </c>
      <c r="C29" s="14">
        <v>4</v>
      </c>
      <c r="D29" s="15">
        <v>4</v>
      </c>
      <c r="E29" s="15"/>
      <c r="F29" s="15">
        <v>4</v>
      </c>
      <c r="G29" s="15"/>
      <c r="H29" s="15"/>
      <c r="I29" s="15"/>
      <c r="J29" s="15"/>
      <c r="K29" s="15"/>
      <c r="L29" s="15">
        <v>4</v>
      </c>
      <c r="M29" s="15">
        <v>3</v>
      </c>
      <c r="N29" s="15"/>
      <c r="O29" s="15"/>
      <c r="P29" s="15">
        <v>5</v>
      </c>
      <c r="Q29" s="15">
        <v>5</v>
      </c>
      <c r="R29" s="15">
        <v>5</v>
      </c>
      <c r="S29" s="15">
        <v>5</v>
      </c>
      <c r="T29" s="15">
        <v>5</v>
      </c>
      <c r="U29" s="15" t="s">
        <v>28</v>
      </c>
      <c r="V29" s="16" t="s">
        <v>28</v>
      </c>
      <c r="W29" s="15" t="s">
        <v>28</v>
      </c>
      <c r="X29" s="86" t="str">
        <f t="shared" si="0"/>
        <v>у1</v>
      </c>
      <c r="Y29" s="115" t="str">
        <f>LOOKUP("я",CHOOSE(SIGN(MMULT(COUNTIF(C29:W29,{0,"";5,"а";4,9;3,9;2,"н\а"}),{1;1})-1)+2,,{0;0;"хор";"у";"ну"}&amp;1,{"";"отл";"хор";"у";"ну"}))</f>
        <v>у1</v>
      </c>
      <c r="Z29" s="88" t="str">
        <f>LOOKUP("я",CHOOSE(SIGN(MMULT(COUNTIF(C29:W29,{5,"а";4,9;3,9;2,"н\а"}),{1;1})-1)+2,,{0;"хор";"у";"ну"}&amp;1,{"отл";"хор";"у";"ну"}))</f>
        <v>у1</v>
      </c>
      <c r="AA29" s="106" t="str">
        <f t="array" ref="AA29">LOOKUP("я",CHOOSE(SIGN(MMULT(COUNTIF(C29:W29,X$34:Y$38),{1;1})-1)+2,,Z$34:Z$38&amp;1,Z$34:Z$38))</f>
        <v>у1</v>
      </c>
      <c r="AB29" s="107" t="str">
        <f t="array" ref="AB29">INDEX(Z$34:Z$38&amp;IF(MMULT(COUNTIF(C29:W29,X$34:Y$38),{1;1})=1,1,""),LOG(SUM(COUNTIF(C29:W29,Y$34:Y$40)*22^(7-AA$34:AA$40)),22),)</f>
        <v>у1</v>
      </c>
      <c r="AC29" s="107" t="str">
        <f t="array" ref="AC29">INDEX({"";"отл";"хор";"у";"ну"}&amp;IF(MMULT(COUNTIF(C29:W29,{9,9;5,"а";4,9;3,9;2,"н\а"}),{1;1})=1,1,""),LOG(SUM(22^MOD(7-MOD(CODE(C29:W29&amp;6)-48,19),8)),22))</f>
        <v>у1</v>
      </c>
      <c r="AD29" s="107" t="str">
        <f t="array" ref="AD29">INDEX({"";"отл";"хор";"у";"ну"}&amp;IF(MMULT(COUNTIF(C29:W29,{9,9;5,"а";4,9;3,9;2,"н\а"}),{1;1})=1,1,""),LOG(SUM(22^IF(C29:W29&lt;&gt;"а",7-LEFTB(SUBSTITUTE(C29:W29&amp;6,"н\а",2)))),22))</f>
        <v>у1</v>
      </c>
    </row>
    <row r="30" spans="1:39" ht="17.100000000000001" customHeight="1" x14ac:dyDescent="0.25">
      <c r="A30" s="13">
        <v>26</v>
      </c>
      <c r="B30" s="7" t="s">
        <v>100</v>
      </c>
      <c r="C30" s="14">
        <v>4</v>
      </c>
      <c r="D30" s="15">
        <v>4</v>
      </c>
      <c r="E30" s="15"/>
      <c r="F30" s="15">
        <v>4</v>
      </c>
      <c r="G30" s="15"/>
      <c r="H30" s="15"/>
      <c r="I30" s="15"/>
      <c r="J30" s="15"/>
      <c r="K30" s="15"/>
      <c r="L30" s="15" t="s">
        <v>29</v>
      </c>
      <c r="M30" s="15">
        <v>3</v>
      </c>
      <c r="N30" s="15"/>
      <c r="O30" s="15"/>
      <c r="P30" s="15">
        <v>4</v>
      </c>
      <c r="Q30" s="15">
        <v>4</v>
      </c>
      <c r="R30" s="15">
        <v>4</v>
      </c>
      <c r="S30" s="15">
        <v>5</v>
      </c>
      <c r="T30" s="15">
        <v>5</v>
      </c>
      <c r="U30" s="15" t="s">
        <v>28</v>
      </c>
      <c r="V30" s="16" t="s">
        <v>28</v>
      </c>
      <c r="W30" s="15" t="s">
        <v>28</v>
      </c>
      <c r="X30" s="86" t="str">
        <f t="shared" si="0"/>
        <v>ну1</v>
      </c>
      <c r="Y30" s="115" t="str">
        <f>LOOKUP("я",CHOOSE(SIGN(MMULT(COUNTIF(C30:W30,{0,"";5,"а";4,9;3,9;2,"н\а"}),{1;1})-1)+2,,{0;0;"хор";"у";"ну"}&amp;1,{"";"отл";"хор";"у";"ну"}))</f>
        <v>ну1</v>
      </c>
      <c r="Z30" s="88" t="str">
        <f>LOOKUP("я",CHOOSE(SIGN(MMULT(COUNTIF(C30:W30,{5,"а";4,9;3,9;2,"н\а"}),{1;1})-1)+2,,{0;"хор";"у";"ну"}&amp;1,{"отл";"хор";"у";"ну"}))</f>
        <v>ну1</v>
      </c>
      <c r="AA30" s="106" t="str">
        <f t="array" ref="AA30">LOOKUP("я",CHOOSE(SIGN(MMULT(COUNTIF(C30:W30,X$34:Y$38),{1;1})-1)+2,,Z$34:Z$38&amp;1,Z$34:Z$38))</f>
        <v>ну1</v>
      </c>
      <c r="AB30" s="107" t="str">
        <f t="array" ref="AB30">INDEX(Z$34:Z$38&amp;IF(MMULT(COUNTIF(C30:W30,X$34:Y$38),{1;1})=1,1,""),LOG(SUM(COUNTIF(C30:W30,Y$34:Y$40)*22^(7-AA$34:AA$40)),22),)</f>
        <v>ну1</v>
      </c>
      <c r="AC30" s="107" t="str">
        <f t="array" ref="AC30">INDEX({"";"отл";"хор";"у";"ну"}&amp;IF(MMULT(COUNTIF(C30:W30,{9,9;5,"а";4,9;3,9;2,"н\а"}),{1;1})=1,1,""),LOG(SUM(22^MOD(7-MOD(CODE(C30:W30&amp;6)-48,19),8)),22))</f>
        <v>ну1</v>
      </c>
      <c r="AD30" s="107" t="str">
        <f t="array" ref="AD30">INDEX({"";"отл";"хор";"у";"ну"}&amp;IF(MMULT(COUNTIF(C30:W30,{9,9;5,"а";4,9;3,9;2,"н\а"}),{1;1})=1,1,""),LOG(SUM(22^IF(C30:W30&lt;&gt;"а",7-LEFTB(SUBSTITUTE(C30:W30&amp;6,"н\а",2)))),22))</f>
        <v>ну1</v>
      </c>
    </row>
    <row r="31" spans="1:39" ht="17.100000000000001" customHeight="1" x14ac:dyDescent="0.25">
      <c r="A31" s="13">
        <v>27</v>
      </c>
      <c r="B31" s="7" t="s">
        <v>101</v>
      </c>
      <c r="C31" s="14">
        <v>2</v>
      </c>
      <c r="D31" s="15">
        <v>2</v>
      </c>
      <c r="E31" s="15"/>
      <c r="F31" s="15">
        <v>2</v>
      </c>
      <c r="G31" s="15"/>
      <c r="H31" s="15"/>
      <c r="I31" s="15"/>
      <c r="J31" s="15"/>
      <c r="K31" s="15"/>
      <c r="L31" s="15">
        <v>2</v>
      </c>
      <c r="M31" s="15" t="s">
        <v>29</v>
      </c>
      <c r="N31" s="15"/>
      <c r="O31" s="15"/>
      <c r="P31" s="15">
        <v>3</v>
      </c>
      <c r="Q31" s="15">
        <v>2</v>
      </c>
      <c r="R31" s="15">
        <v>2</v>
      </c>
      <c r="S31" s="15">
        <v>5</v>
      </c>
      <c r="T31" s="15">
        <v>5</v>
      </c>
      <c r="U31" s="15" t="s">
        <v>28</v>
      </c>
      <c r="V31" s="16" t="s">
        <v>28</v>
      </c>
      <c r="W31" s="15" t="s">
        <v>28</v>
      </c>
      <c r="X31" s="86" t="str">
        <f>IF(COUNTIF($C31:$W31,"н\а")+COUNTIF($C31:$W31,"2")&gt;1,"ну",IF(COUNTIF($C31:$W31,"н\а")+COUNTIF($C31:$W31,"2")=1,"ну1",IF(COUNTIF($C31:$W31,"3")&gt;1,"у",IF(COUNTIF($C31:$W31,"3")=1,"у1",IF(COUNTIF($C31:$W31,"4")&gt;1,"хор",IF(COUNTIF($C31:$W31,"4")=1,"хор1",IF(COUNTIF($C31:$W31,"5")&gt;=1,"отл","")))))))</f>
        <v>ну</v>
      </c>
      <c r="Y31" s="115" t="str">
        <f>LOOKUP("я",CHOOSE(SIGN(MMULT(COUNTIF(C31:W31,{0,"";5,"а";4,9;3,9;2,"н\а"}),{1;1})-1)+2,,{0;0;"хор";"у";"ну"}&amp;1,{"";"отл";"хор";"у";"ну"}))</f>
        <v>ну</v>
      </c>
      <c r="Z31" s="88" t="str">
        <f>LOOKUP("я",CHOOSE(SIGN(MMULT(COUNTIF(C31:W31,{5,"а";4,9;3,9;2,"н\а"}),{1;1})-1)+2,,{0;"хор";"у";"ну"}&amp;1,{"отл";"хор";"у";"ну"}))</f>
        <v>ну</v>
      </c>
      <c r="AA31" s="106" t="str">
        <f t="array" ref="AA31">LOOKUP("я",CHOOSE(SIGN(MMULT(COUNTIF(C31:W31,X$34:Y$38),{1;1})-1)+2,,Z$34:Z$38&amp;1,Z$34:Z$38))</f>
        <v>ну</v>
      </c>
      <c r="AB31" s="107" t="str">
        <f t="array" ref="AB31">INDEX(Z$34:Z$38&amp;IF(MMULT(COUNTIF(C31:W31,X$34:Y$38),{1;1})=1,1,""),LOG(SUM(COUNTIF(C31:W31,Y$34:Y$40)*22^(7-AA$34:AA$40)),22),)</f>
        <v>ну</v>
      </c>
      <c r="AC31" s="107" t="str">
        <f t="array" ref="AC31">INDEX({"";"отл";"хор";"у";"ну"}&amp;IF(MMULT(COUNTIF(C31:W31,{9,9;5,"а";4,9;3,9;2,"н\а"}),{1;1})=1,1,""),LOG(SUM(22^MOD(7-MOD(CODE(C31:W31&amp;6)-48,19),8)),22))</f>
        <v>ну</v>
      </c>
      <c r="AD31" s="107" t="str">
        <f t="array" ref="AD31">INDEX({"";"отл";"хор";"у";"ну"}&amp;IF(MMULT(COUNTIF(C31:W31,{9,9;5,"а";4,9;3,9;2,"н\а"}),{1;1})=1,1,""),LOG(SUM(22^IF(C31:W31&lt;&gt;"а",7-LEFTB(SUBSTITUTE(C31:W31&amp;6,"н\а",2)))),22))</f>
        <v>ну</v>
      </c>
    </row>
    <row r="32" spans="1:39" ht="17.100000000000001" customHeight="1" x14ac:dyDescent="0.25">
      <c r="A32" s="13">
        <v>28</v>
      </c>
      <c r="B32" s="17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W32" s="15"/>
      <c r="X32" s="86" t="str">
        <f t="shared" ref="X32:X33" si="1">IF(COUNTIF($C32:$W32,"н\а")+COUNTIF($C32:$W32,"2")&gt;1,"ну",IF(COUNTIF($C32:$W32,"н\а")+COUNTIF($C32:$W32,"2")=1,"ну1",IF(COUNTIF($C32:$W32,"3")&gt;1,"у",IF(COUNTIF($C32:$W32,"3")=1,"у1",IF(COUNTIF($C32:$W32,"4")&gt;1,"хор",IF(COUNTIF($C32:$W32,"4")=1,"хор1",IF(COUNTIF($C32:$W32,"5")&gt;=1,"отл","")))))))</f>
        <v/>
      </c>
      <c r="Y32" s="115" t="str">
        <f>LOOKUP("я",CHOOSE(SIGN(MMULT(COUNTIF(C32:W32,{0,"";5,"а";4,9;3,9;2,"н\а"}),{1;1})-1)+2,,{0;0;"хор";"у";"ну"}&amp;1,{"";"отл";"хор";"у";"ну"}))</f>
        <v/>
      </c>
      <c r="Z32" s="88" t="e">
        <f>LOOKUP("я",CHOOSE(SIGN(MMULT(COUNTIF(C32:W32,{5,"а";4,9;3,9;2,"н\а"}),{1;1})-1)+2,,{0;"хор";"у";"ну"}&amp;1,{"отл";"хор";"у";"ну"}))</f>
        <v>#N/A</v>
      </c>
      <c r="AA32" s="106" t="str">
        <f t="array" ref="AA32">LOOKUP("я",CHOOSE(SIGN(MMULT(COUNTIF(C32:W32,X$34:Y$38),{1;1})-1)+2,,Z$34:Z$38&amp;1,Z$34:Z$38))</f>
        <v/>
      </c>
      <c r="AB32" s="107" t="str">
        <f t="array" ref="AB32">INDEX(Z$34:Z$38&amp;IF(MMULT(COUNTIF(C32:W32,X$34:Y$38),{1;1})=1,1,""),LOG(SUM(COUNTIF(C32:W32,Y$34:Y$40)*22^(7-AA$34:AA$40)),22),)</f>
        <v/>
      </c>
      <c r="AC32" s="107" t="str">
        <f t="array" ref="AC32">INDEX({"";"отл";"хор";"у";"ну"}&amp;IF(MMULT(COUNTIF(C32:W32,{9,9;5,"а";4,9;3,9;2,"н\а"}),{1;1})=1,1,""),LOG(SUM(22^MOD(7-MOD(CODE(C32:W32&amp;6)-48,19),8)),22))</f>
        <v/>
      </c>
      <c r="AD32" s="107" t="str">
        <f t="array" ref="AD32">INDEX({"";"отл";"хор";"у";"ну"}&amp;IF(MMULT(COUNTIF(C32:W32,{9,9;5,"а";4,9;3,9;2,"н\а"}),{1;1})=1,1,""),LOG(SUM(22^IF(C32:W32&lt;&gt;"а",7-LEFTB(SUBSTITUTE(C32:W32&amp;6,"н\а",2)))),22))</f>
        <v/>
      </c>
    </row>
    <row r="33" spans="1:30" ht="17.100000000000001" customHeight="1" x14ac:dyDescent="0.25">
      <c r="A33" s="13">
        <v>29</v>
      </c>
      <c r="B33" s="111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4"/>
      <c r="W33" s="113"/>
      <c r="X33" s="86" t="str">
        <f t="shared" si="1"/>
        <v/>
      </c>
      <c r="Y33" s="115" t="str">
        <f>LOOKUP("я",CHOOSE(SIGN(MMULT(COUNTIF(C33:W33,{0,"";5,"а";4,9;3,9;2,"н\а"}),{1;1})-1)+2,,{0;0;"хор";"у";"ну"}&amp;1,{"";"отл";"хор";"у";"ну"}))</f>
        <v/>
      </c>
      <c r="Z33" s="88" t="e">
        <f>LOOKUP("я",CHOOSE(SIGN(MMULT(COUNTIF(C33:W33,{5,"а";4,9;3,9;2,"н\а"}),{1;1})-1)+2,,{0;"хор";"у";"ну"}&amp;1,{"отл";"хор";"у";"ну"}))</f>
        <v>#N/A</v>
      </c>
      <c r="AA33" s="106" t="str">
        <f>LOOKUP("я",CHOOSE(SIGN(MMULT(COUNTIF(C33:W33,X$34:Y$38),{1;1})-1)+2,,Z$34:Z$38&amp;1,Z$34:Z$38))</f>
        <v/>
      </c>
      <c r="AB33" s="107" t="str">
        <f t="array" ref="AB33">INDEX(Z$34:Z$38&amp;IF(MMULT(COUNTIF(C33:W33,X$34:Y$38),{1;1})=1,1,""),LOG(SUM(COUNTIF(C33:W33,Y$34:Y$40)*22^(7-AA$34:AA$40)),22),)</f>
        <v/>
      </c>
      <c r="AC33" s="107" t="str">
        <f t="array" ref="AC33">INDEX({"";"отл";"хор";"у";"ну"}&amp;IF(MMULT(COUNTIF(C33:W33,{9,9;5,"а";4,9;3,9;2,"н\а"}),{1;1})=1,1,""),LOG(SUM(22^MOD(7-MOD(CODE(C33:W33&amp;6)-48,19),8)),22))</f>
        <v/>
      </c>
      <c r="AD33" s="107" t="str">
        <f t="array" ref="AD33">INDEX({"";"отл";"хор";"у";"ну"}&amp;IF(MMULT(COUNTIF(C33:W33,{9,9;5,"а";4,9;3,9;2,"н\а"}),{1;1})=1,1,""),LOG(SUM(22^IF(C33:W33&lt;&gt;"а",7-LEFTB(SUBSTITUTE(C33:W33&amp;6,"н\а",2)))),22))</f>
        <v/>
      </c>
    </row>
    <row r="34" spans="1:30" ht="0.95" customHeight="1" thickBot="1" x14ac:dyDescent="0.3">
      <c r="A34" s="18"/>
      <c r="B34" s="19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1"/>
      <c r="X34" s="108"/>
      <c r="Y34" s="108" t="str">
        <f>""</f>
        <v/>
      </c>
      <c r="Z34" s="108" t="str">
        <f>""</f>
        <v/>
      </c>
      <c r="AA34" s="110">
        <v>6</v>
      </c>
      <c r="AB34" t="str">
        <f t="array" aca="1" ref="AB34" ca="1">OFFSET(Z$39,LOG(SUM(COUNTIF(C34:W34,Y$34:Y$40)*22^-AA$34:AA$40),22),)</f>
        <v/>
      </c>
      <c r="AC34" t="str">
        <f t="array" ref="AC34">INDEX({"";"отл";"хор";"у";"ну"}&amp;IF(MMULT(COUNTIF(C34:W34,{9,9;5,"а";4,9;3,9;2,"н\а"}),{1;1})=1,1,""),LOG(SUM(22^MOD(7-MOD(CODE(C34:W34&amp;6)-48,19),8)),22))</f>
        <v/>
      </c>
    </row>
    <row r="35" spans="1:30" ht="17.100000000000001" customHeight="1" thickBot="1" x14ac:dyDescent="0.3">
      <c r="A35" s="92" t="s">
        <v>30</v>
      </c>
      <c r="B35" s="23" t="s">
        <v>31</v>
      </c>
      <c r="C35" s="24">
        <f t="shared" ref="C35:W35" si="2">COUNTIF(C$5:C$34,5)</f>
        <v>4</v>
      </c>
      <c r="D35" s="24">
        <f t="shared" si="2"/>
        <v>11</v>
      </c>
      <c r="E35" s="24">
        <f t="shared" si="2"/>
        <v>0</v>
      </c>
      <c r="F35" s="24">
        <f t="shared" si="2"/>
        <v>5</v>
      </c>
      <c r="G35" s="24">
        <f t="shared" si="2"/>
        <v>0</v>
      </c>
      <c r="H35" s="24">
        <f t="shared" si="2"/>
        <v>0</v>
      </c>
      <c r="I35" s="24">
        <f t="shared" si="2"/>
        <v>0</v>
      </c>
      <c r="J35" s="24">
        <f t="shared" si="2"/>
        <v>0</v>
      </c>
      <c r="K35" s="24">
        <f t="shared" si="2"/>
        <v>0</v>
      </c>
      <c r="L35" s="24">
        <f t="shared" si="2"/>
        <v>7</v>
      </c>
      <c r="M35" s="24">
        <f t="shared" si="2"/>
        <v>5</v>
      </c>
      <c r="N35" s="24">
        <f t="shared" si="2"/>
        <v>0</v>
      </c>
      <c r="O35" s="24">
        <f t="shared" si="2"/>
        <v>0</v>
      </c>
      <c r="P35" s="24">
        <f t="shared" si="2"/>
        <v>10</v>
      </c>
      <c r="Q35" s="24">
        <f t="shared" si="2"/>
        <v>16</v>
      </c>
      <c r="R35" s="24">
        <f t="shared" si="2"/>
        <v>11</v>
      </c>
      <c r="S35" s="24">
        <f t="shared" si="2"/>
        <v>26</v>
      </c>
      <c r="T35" s="24">
        <f t="shared" si="2"/>
        <v>27</v>
      </c>
      <c r="U35" s="24">
        <f t="shared" si="2"/>
        <v>0</v>
      </c>
      <c r="V35" s="24">
        <f t="shared" si="2"/>
        <v>0</v>
      </c>
      <c r="W35" s="24">
        <f t="shared" si="2"/>
        <v>0</v>
      </c>
      <c r="X35" s="108" t="s">
        <v>28</v>
      </c>
      <c r="Y35" s="108">
        <v>5</v>
      </c>
      <c r="Z35" s="108" t="s">
        <v>66</v>
      </c>
      <c r="AA35" s="108">
        <v>5</v>
      </c>
    </row>
    <row r="36" spans="1:30" ht="17.100000000000001" customHeight="1" thickBot="1" x14ac:dyDescent="0.3">
      <c r="A36" s="93"/>
      <c r="B36" s="23" t="s">
        <v>32</v>
      </c>
      <c r="C36" s="24">
        <f t="shared" ref="C36:W36" si="3">COUNTIF(C$5:C$34,4)</f>
        <v>20</v>
      </c>
      <c r="D36" s="24">
        <f t="shared" si="3"/>
        <v>14</v>
      </c>
      <c r="E36" s="24">
        <f t="shared" si="3"/>
        <v>0</v>
      </c>
      <c r="F36" s="24">
        <f t="shared" si="3"/>
        <v>17</v>
      </c>
      <c r="G36" s="24">
        <f t="shared" si="3"/>
        <v>0</v>
      </c>
      <c r="H36" s="24">
        <f t="shared" si="3"/>
        <v>0</v>
      </c>
      <c r="I36" s="24">
        <f t="shared" si="3"/>
        <v>0</v>
      </c>
      <c r="J36" s="24">
        <f t="shared" si="3"/>
        <v>0</v>
      </c>
      <c r="K36" s="24">
        <f t="shared" si="3"/>
        <v>0</v>
      </c>
      <c r="L36" s="24">
        <f t="shared" si="3"/>
        <v>17</v>
      </c>
      <c r="M36" s="24">
        <f t="shared" si="3"/>
        <v>15</v>
      </c>
      <c r="N36" s="24">
        <f t="shared" si="3"/>
        <v>0</v>
      </c>
      <c r="O36" s="24">
        <f t="shared" si="3"/>
        <v>0</v>
      </c>
      <c r="P36" s="24">
        <f t="shared" si="3"/>
        <v>16</v>
      </c>
      <c r="Q36" s="24">
        <f t="shared" si="3"/>
        <v>8</v>
      </c>
      <c r="R36" s="24">
        <f t="shared" si="3"/>
        <v>12</v>
      </c>
      <c r="S36" s="24">
        <f t="shared" si="3"/>
        <v>0</v>
      </c>
      <c r="T36" s="24">
        <f t="shared" si="3"/>
        <v>0</v>
      </c>
      <c r="U36" s="24">
        <f t="shared" si="3"/>
        <v>0</v>
      </c>
      <c r="V36" s="24">
        <f t="shared" si="3"/>
        <v>0</v>
      </c>
      <c r="W36" s="24">
        <f t="shared" si="3"/>
        <v>0</v>
      </c>
      <c r="X36" s="108"/>
      <c r="Y36" s="108">
        <v>4</v>
      </c>
      <c r="Z36" s="108" t="s">
        <v>60</v>
      </c>
      <c r="AA36" s="108">
        <v>4</v>
      </c>
    </row>
    <row r="37" spans="1:30" ht="17.100000000000001" customHeight="1" thickBot="1" x14ac:dyDescent="0.3">
      <c r="A37" s="93"/>
      <c r="B37" s="23" t="s">
        <v>33</v>
      </c>
      <c r="C37" s="24">
        <f t="shared" ref="C37:U37" si="4">COUNTIF(C$5:C$34,3)</f>
        <v>2</v>
      </c>
      <c r="D37" s="24">
        <f t="shared" si="4"/>
        <v>0</v>
      </c>
      <c r="E37" s="24">
        <f t="shared" si="4"/>
        <v>0</v>
      </c>
      <c r="F37" s="24">
        <f t="shared" si="4"/>
        <v>2</v>
      </c>
      <c r="G37" s="24">
        <f t="shared" si="4"/>
        <v>0</v>
      </c>
      <c r="H37" s="24">
        <f t="shared" si="4"/>
        <v>0</v>
      </c>
      <c r="I37" s="24">
        <f t="shared" si="4"/>
        <v>0</v>
      </c>
      <c r="J37" s="24">
        <f t="shared" si="4"/>
        <v>0</v>
      </c>
      <c r="K37" s="24">
        <f t="shared" si="4"/>
        <v>0</v>
      </c>
      <c r="L37" s="24">
        <f t="shared" si="4"/>
        <v>1</v>
      </c>
      <c r="M37" s="24">
        <f t="shared" si="4"/>
        <v>6</v>
      </c>
      <c r="N37" s="24">
        <f t="shared" si="4"/>
        <v>0</v>
      </c>
      <c r="O37" s="24">
        <f t="shared" si="4"/>
        <v>0</v>
      </c>
      <c r="P37" s="24">
        <f t="shared" si="4"/>
        <v>1</v>
      </c>
      <c r="Q37" s="24">
        <f t="shared" si="4"/>
        <v>1</v>
      </c>
      <c r="R37" s="24">
        <f t="shared" si="4"/>
        <v>3</v>
      </c>
      <c r="S37" s="24">
        <f t="shared" si="4"/>
        <v>0</v>
      </c>
      <c r="T37" s="24">
        <f t="shared" si="4"/>
        <v>0</v>
      </c>
      <c r="U37" s="24">
        <f t="shared" si="4"/>
        <v>0</v>
      </c>
      <c r="V37" s="24">
        <f>COUNTIF(V$5:V$34,3)</f>
        <v>0</v>
      </c>
      <c r="W37" s="24">
        <f>COUNTIF(W$5:W$34,3)</f>
        <v>0</v>
      </c>
      <c r="X37" s="108"/>
      <c r="Y37" s="108">
        <v>3</v>
      </c>
      <c r="Z37" s="108" t="s">
        <v>104</v>
      </c>
      <c r="AA37" s="108">
        <v>3</v>
      </c>
    </row>
    <row r="38" spans="1:30" ht="17.100000000000001" customHeight="1" thickBot="1" x14ac:dyDescent="0.3">
      <c r="A38" s="93"/>
      <c r="B38" s="23" t="s">
        <v>34</v>
      </c>
      <c r="C38" s="24">
        <f t="shared" ref="C38:U38" si="5">COUNTIF(C$5:C$34,2)</f>
        <v>1</v>
      </c>
      <c r="D38" s="24">
        <f t="shared" si="5"/>
        <v>2</v>
      </c>
      <c r="E38" s="24">
        <f t="shared" si="5"/>
        <v>0</v>
      </c>
      <c r="F38" s="24">
        <f t="shared" si="5"/>
        <v>3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1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 t="shared" si="5"/>
        <v>0</v>
      </c>
      <c r="Q38" s="24">
        <f t="shared" si="5"/>
        <v>2</v>
      </c>
      <c r="R38" s="24">
        <f t="shared" si="5"/>
        <v>1</v>
      </c>
      <c r="S38" s="24">
        <f t="shared" si="5"/>
        <v>0</v>
      </c>
      <c r="T38" s="24">
        <f t="shared" si="5"/>
        <v>0</v>
      </c>
      <c r="U38" s="24">
        <f t="shared" si="5"/>
        <v>0</v>
      </c>
      <c r="V38" s="24">
        <f>COUNTIF(V$5:V$34,2)</f>
        <v>0</v>
      </c>
      <c r="W38" s="24">
        <f>COUNTIF(W$5:W$34,2)</f>
        <v>0</v>
      </c>
      <c r="X38" s="108" t="s">
        <v>29</v>
      </c>
      <c r="Y38" s="108">
        <v>2</v>
      </c>
      <c r="Z38" s="108" t="s">
        <v>68</v>
      </c>
      <c r="AA38" s="108">
        <v>2</v>
      </c>
    </row>
    <row r="39" spans="1:30" ht="17.100000000000001" customHeight="1" thickBot="1" x14ac:dyDescent="0.4">
      <c r="A39" s="94"/>
      <c r="B39" s="25" t="s">
        <v>35</v>
      </c>
      <c r="C39" s="24">
        <f t="shared" ref="C39:U39" si="6">COUNTIF(C$5:C$34,"н\а")</f>
        <v>0</v>
      </c>
      <c r="D39" s="24">
        <f t="shared" si="6"/>
        <v>0</v>
      </c>
      <c r="E39" s="24">
        <f t="shared" si="6"/>
        <v>0</v>
      </c>
      <c r="F39" s="24">
        <f t="shared" si="6"/>
        <v>0</v>
      </c>
      <c r="G39" s="24">
        <f t="shared" si="6"/>
        <v>0</v>
      </c>
      <c r="H39" s="24">
        <f t="shared" si="6"/>
        <v>0</v>
      </c>
      <c r="I39" s="24">
        <f t="shared" si="6"/>
        <v>0</v>
      </c>
      <c r="J39" s="24">
        <f t="shared" si="6"/>
        <v>0</v>
      </c>
      <c r="K39" s="24">
        <f t="shared" si="6"/>
        <v>0</v>
      </c>
      <c r="L39" s="24">
        <f t="shared" si="6"/>
        <v>1</v>
      </c>
      <c r="M39" s="24">
        <f t="shared" si="6"/>
        <v>1</v>
      </c>
      <c r="N39" s="24">
        <f t="shared" si="6"/>
        <v>0</v>
      </c>
      <c r="O39" s="24">
        <f t="shared" si="6"/>
        <v>0</v>
      </c>
      <c r="P39" s="24">
        <f t="shared" si="6"/>
        <v>0</v>
      </c>
      <c r="Q39" s="24">
        <f t="shared" si="6"/>
        <v>0</v>
      </c>
      <c r="R39" s="24">
        <f t="shared" si="6"/>
        <v>0</v>
      </c>
      <c r="S39" s="24">
        <f t="shared" si="6"/>
        <v>1</v>
      </c>
      <c r="T39" s="24">
        <f t="shared" si="6"/>
        <v>0</v>
      </c>
      <c r="U39" s="24">
        <f t="shared" si="6"/>
        <v>0</v>
      </c>
      <c r="V39" s="24">
        <f>COUNTIF(V$5:V$34,"н\а")</f>
        <v>1</v>
      </c>
      <c r="W39" s="24">
        <f>COUNTIF(W$5:W$34,"н\а")</f>
        <v>0</v>
      </c>
      <c r="X39" s="103"/>
      <c r="Y39" s="108" t="s">
        <v>29</v>
      </c>
      <c r="Z39" s="109"/>
      <c r="AA39" s="108">
        <v>2</v>
      </c>
    </row>
    <row r="40" spans="1:30" ht="15" customHeight="1" thickBot="1" x14ac:dyDescent="0.4">
      <c r="A40" s="2"/>
      <c r="B40" s="26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7">
        <f>COUNTIF(U$5:U$34,"а")</f>
        <v>27</v>
      </c>
      <c r="V40" s="24">
        <f>COUNTIF(V$5:V$34,"а")</f>
        <v>26</v>
      </c>
      <c r="W40" s="24">
        <f>COUNTIF(W$5:W$34,"а")</f>
        <v>27</v>
      </c>
      <c r="X40" s="103"/>
      <c r="Y40" s="108" t="s">
        <v>28</v>
      </c>
      <c r="Z40" s="109"/>
      <c r="AA40" s="108">
        <v>5</v>
      </c>
    </row>
    <row r="41" spans="1:30" ht="15.75" customHeight="1" x14ac:dyDescent="0.25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9"/>
      <c r="V41" s="29"/>
      <c r="W41" s="29"/>
    </row>
    <row r="42" spans="1:30" ht="15" customHeight="1" x14ac:dyDescent="0.25">
      <c r="A42" s="2"/>
      <c r="B42" s="28" t="s">
        <v>37</v>
      </c>
      <c r="C42" s="30"/>
      <c r="D42" s="30"/>
      <c r="E42" s="2"/>
      <c r="F42" s="95" t="s">
        <v>38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2"/>
      <c r="V42" s="2"/>
      <c r="W42" s="2"/>
      <c r="X42" s="2"/>
      <c r="Y42" s="2"/>
      <c r="Z42" s="2"/>
      <c r="AA42" s="2"/>
    </row>
    <row r="43" spans="1:30" x14ac:dyDescent="0.25">
      <c r="A43" s="27">
        <v>1</v>
      </c>
      <c r="B43" s="31" t="s">
        <v>39</v>
      </c>
      <c r="C43" s="32"/>
      <c r="D43" s="33"/>
      <c r="E43" s="34" t="s">
        <v>40</v>
      </c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85">
        <f>LEN(X44)</f>
        <v>300</v>
      </c>
      <c r="Y43" s="116">
        <f>LEN(Y44)</f>
        <v>139</v>
      </c>
      <c r="Z43" s="89">
        <f>LEN(Z44)</f>
        <v>129</v>
      </c>
      <c r="AA43" s="85">
        <f>LEN(AA44)</f>
        <v>93</v>
      </c>
      <c r="AB43" s="85">
        <f>LEN(AB44)</f>
        <v>130</v>
      </c>
      <c r="AC43" s="85">
        <f>LEN(AC44)</f>
        <v>162</v>
      </c>
      <c r="AD43" s="85">
        <f>LEN(AD44)</f>
        <v>174</v>
      </c>
    </row>
    <row r="44" spans="1:30" x14ac:dyDescent="0.25">
      <c r="A44" s="27"/>
      <c r="B44" s="36" t="s">
        <v>41</v>
      </c>
      <c r="C44" s="32"/>
      <c r="D44" s="33"/>
      <c r="E44" s="37"/>
      <c r="F44" s="37"/>
      <c r="G44" s="37"/>
      <c r="H44" s="37"/>
      <c r="I44" s="37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2" t="s">
        <v>103</v>
      </c>
      <c r="Y44" s="117" t="s">
        <v>108</v>
      </c>
      <c r="Z44" s="87" t="s">
        <v>105</v>
      </c>
      <c r="AA44" s="2" t="s">
        <v>106</v>
      </c>
      <c r="AB44" s="2" t="s">
        <v>107</v>
      </c>
      <c r="AC44" t="s">
        <v>109</v>
      </c>
      <c r="AD44" t="s">
        <v>110</v>
      </c>
    </row>
    <row r="45" spans="1:30" x14ac:dyDescent="0.25">
      <c r="A45" s="27"/>
      <c r="B45" s="36" t="s">
        <v>42</v>
      </c>
      <c r="C45" s="32"/>
      <c r="D45" s="33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2"/>
      <c r="Y45" s="2"/>
      <c r="Z45" s="2"/>
    </row>
    <row r="46" spans="1:30" x14ac:dyDescent="0.25">
      <c r="A46" s="27">
        <v>2</v>
      </c>
      <c r="B46" s="31" t="s">
        <v>43</v>
      </c>
      <c r="C46" s="38">
        <f>COUNTA(B5:B34)</f>
        <v>27</v>
      </c>
      <c r="D46" s="33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2"/>
      <c r="Y46" s="2"/>
      <c r="Z46" s="2"/>
    </row>
    <row r="47" spans="1:30" x14ac:dyDescent="0.25">
      <c r="A47" s="39"/>
      <c r="B47" s="40"/>
      <c r="C47" s="39"/>
      <c r="D47" s="29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2"/>
      <c r="Y47" s="2"/>
      <c r="Z47" s="2"/>
      <c r="AA47" s="2"/>
    </row>
    <row r="48" spans="1:30" x14ac:dyDescent="0.25">
      <c r="A48" s="41">
        <v>3</v>
      </c>
      <c r="B48" s="41" t="s">
        <v>44</v>
      </c>
      <c r="C48" s="38">
        <f>$C$46-$C$49</f>
        <v>23</v>
      </c>
      <c r="D48" s="33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2"/>
      <c r="Y48" s="2"/>
      <c r="Z48" s="2"/>
      <c r="AA48" s="2"/>
    </row>
    <row r="49" spans="1:27" x14ac:dyDescent="0.25">
      <c r="A49" s="42">
        <v>4</v>
      </c>
      <c r="B49" s="42" t="s">
        <v>45</v>
      </c>
      <c r="C49" s="38">
        <f>COUNTIF($X$5:$X$33,"ну")+COUNTIF($X$5:$X$33,"ну1")</f>
        <v>4</v>
      </c>
      <c r="D49" s="33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2"/>
      <c r="Y49" s="2"/>
      <c r="Z49" s="2"/>
      <c r="AA49" s="2"/>
    </row>
    <row r="50" spans="1:27" x14ac:dyDescent="0.25">
      <c r="A50" s="96" t="s">
        <v>46</v>
      </c>
      <c r="B50" s="97"/>
      <c r="C50" s="43">
        <f>COUNTIF($X$5:$X$33,"ну1")</f>
        <v>2</v>
      </c>
      <c r="D50" s="33"/>
      <c r="E50" s="34" t="s">
        <v>47</v>
      </c>
      <c r="F50" s="34"/>
      <c r="G50" s="34"/>
      <c r="H50" s="34"/>
      <c r="I50" s="34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2"/>
      <c r="Y50" s="2"/>
      <c r="Z50" s="2"/>
      <c r="AA50" s="2"/>
    </row>
    <row r="51" spans="1:27" x14ac:dyDescent="0.25">
      <c r="A51" s="27">
        <v>5</v>
      </c>
      <c r="B51" s="31" t="s">
        <v>48</v>
      </c>
      <c r="C51" s="44">
        <f>COUNTIF($X$5:$X$33,"отл")</f>
        <v>3</v>
      </c>
      <c r="D51" s="33"/>
      <c r="E51" s="37"/>
      <c r="F51" s="37"/>
      <c r="G51" s="37"/>
      <c r="H51" s="37"/>
      <c r="I51" s="37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"/>
      <c r="Y51" s="2"/>
      <c r="Z51" s="2"/>
      <c r="AA51" s="2"/>
    </row>
    <row r="52" spans="1:27" x14ac:dyDescent="0.25">
      <c r="A52" s="27">
        <v>6</v>
      </c>
      <c r="B52" s="31" t="s">
        <v>49</v>
      </c>
      <c r="C52" s="44">
        <f>COUNTIF($X$5:$X$33,"хор")+COUNTIF($X$5:$X$33,"хор1")</f>
        <v>12</v>
      </c>
      <c r="D52" s="33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"/>
      <c r="Y52" s="2"/>
      <c r="Z52" s="2"/>
      <c r="AA52" s="2"/>
    </row>
    <row r="53" spans="1:27" x14ac:dyDescent="0.25">
      <c r="A53" s="96" t="s">
        <v>50</v>
      </c>
      <c r="B53" s="97"/>
      <c r="C53" s="45">
        <f>COUNTIF($X$5:$X$33,"хор1")</f>
        <v>1</v>
      </c>
      <c r="D53" s="3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"/>
      <c r="Y53" s="2"/>
      <c r="Z53" s="2"/>
      <c r="AA53" s="2"/>
    </row>
    <row r="54" spans="1:27" ht="15.75" thickBot="1" x14ac:dyDescent="0.3">
      <c r="A54" s="27">
        <v>7</v>
      </c>
      <c r="B54" s="27" t="s">
        <v>51</v>
      </c>
      <c r="C54" s="46">
        <f>COUNTIF($X$5:$X$33,"у1")</f>
        <v>5</v>
      </c>
      <c r="D54" s="33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"/>
      <c r="Y54" s="2"/>
      <c r="Z54" s="2"/>
      <c r="AA54" s="2"/>
    </row>
    <row r="55" spans="1:27" ht="15.75" thickBot="1" x14ac:dyDescent="0.3">
      <c r="A55" s="2"/>
      <c r="B55" s="90" t="s">
        <v>52</v>
      </c>
      <c r="C55" s="91"/>
      <c r="D55" s="47" t="s">
        <v>53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7">
        <v>8</v>
      </c>
      <c r="B56" s="31" t="s">
        <v>54</v>
      </c>
      <c r="C56" s="48">
        <f>$C$48</f>
        <v>23</v>
      </c>
      <c r="D56" s="49">
        <f>IFERROR(C56/$C$46*100,"0")</f>
        <v>85.18518518518519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7">
        <v>9</v>
      </c>
      <c r="B57" s="50" t="s">
        <v>55</v>
      </c>
      <c r="C57" s="48">
        <f>$C$51+$C$52</f>
        <v>15</v>
      </c>
      <c r="D57" s="51">
        <f>IFERROR(C57/$C$46*100,"0")</f>
        <v>55.555555555555557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thickBot="1" x14ac:dyDescent="0.3">
      <c r="A58" s="2"/>
      <c r="B58" s="52" t="s">
        <v>56</v>
      </c>
      <c r="D58" s="53" t="s">
        <v>57</v>
      </c>
      <c r="E58" s="54"/>
      <c r="F58" s="54"/>
      <c r="G58" s="54"/>
      <c r="H58" s="55"/>
      <c r="I58" s="53" t="s">
        <v>58</v>
      </c>
      <c r="J58" s="54"/>
      <c r="K58" s="54"/>
      <c r="L58" s="56"/>
      <c r="M58" s="2"/>
      <c r="N58" s="53" t="s">
        <v>59</v>
      </c>
      <c r="O58" s="54"/>
      <c r="P58" s="54"/>
      <c r="Q58" s="54"/>
      <c r="R58" s="57"/>
      <c r="S58" s="56"/>
      <c r="T58" s="53" t="s">
        <v>58</v>
      </c>
      <c r="U58" s="54"/>
      <c r="V58" s="54"/>
      <c r="W58" s="56"/>
      <c r="X58" s="2"/>
    </row>
    <row r="59" spans="1:27" x14ac:dyDescent="0.25">
      <c r="A59" s="12" t="s">
        <v>60</v>
      </c>
      <c r="B59" s="59" t="str">
        <f t="array" ref="B59">IFERROR(INDEX($B$5:$B$34,SMALL(IF($A$59=$X$5:$X$33,ROW($B$5:$B$34)-4,""),ROW(D1))),"")</f>
        <v/>
      </c>
      <c r="C59" s="12" t="s">
        <v>61</v>
      </c>
      <c r="D59" s="60" t="str">
        <f t="array" ref="D59">IFERROR(INDEX($B$5:$B$34,SMALL(IF($C$59=$X$5:$X$33,ROW($B$5:$B$34)-4,""),ROW(D1))),"")</f>
        <v/>
      </c>
      <c r="E59" s="61"/>
      <c r="F59" s="61"/>
      <c r="G59" s="64"/>
      <c r="H59" s="63"/>
      <c r="I59" s="60" t="str">
        <f t="array" ref="I59">IF(D59="","",INDEX($4:$4,SUMPRODUCT(COLUMN(C:W)*(INDEX(C:W,MATCH(D59,B$1:B$34,),)=$C$60))))</f>
        <v/>
      </c>
      <c r="J59" s="64"/>
      <c r="K59" s="64"/>
      <c r="L59" s="62"/>
      <c r="M59" s="12" t="s">
        <v>62</v>
      </c>
      <c r="N59" s="60" t="str">
        <f t="array" ref="N59">IFERROR(INDEX($B$5:$B$34,SMALL(IF($M$59=$X$5:$X$33,ROW($B$5:$B$34)-4,""),ROW(D1))),"")</f>
        <v/>
      </c>
      <c r="O59" s="61"/>
      <c r="P59" s="61"/>
      <c r="Q59" s="61"/>
      <c r="R59" s="65"/>
      <c r="S59" s="61"/>
      <c r="T59" s="60" t="str">
        <f t="array" ref="T59">IF(N59="","",INDEX($4:$4,SUMPRODUCT(COLUMN(C:W)*(INDEX(C:W,MATCH(N59,B$1:B$34,),)=$M$60))))</f>
        <v/>
      </c>
      <c r="U59" s="64"/>
      <c r="V59" s="64"/>
      <c r="W59" s="62"/>
      <c r="X59" s="2"/>
    </row>
    <row r="60" spans="1:27" x14ac:dyDescent="0.25">
      <c r="A60" s="2"/>
      <c r="B60" s="59" t="str">
        <f t="array" ref="B60">IFERROR(INDEX($B$5:$B$34,SMALL(IF($A$59=$X$5:$X$33,ROW($B$5:$B$34)-4,""),ROW(D2))),"")</f>
        <v/>
      </c>
      <c r="C60" s="12">
        <v>4</v>
      </c>
      <c r="D60" s="60" t="str">
        <f t="array" ref="D60">IFERROR(INDEX($B$5:$B$34,SMALL(IF($C$59=$X$5:$X$33,ROW($B$5:$B$34)-4,""),ROW(D2))),"")</f>
        <v/>
      </c>
      <c r="E60" s="39"/>
      <c r="F60" s="39"/>
      <c r="G60" s="39"/>
      <c r="H60" s="66"/>
      <c r="I60" s="60" t="str">
        <f t="array" ref="I60">IF(D60="","",INDEX($4:$4,SUMPRODUCT(COLUMN(C:W)*(INDEX(C:W,MATCH(D60,B$1:B$34,),)=$C$60))))</f>
        <v/>
      </c>
      <c r="J60" s="39"/>
      <c r="K60" s="39"/>
      <c r="L60" s="67"/>
      <c r="M60" s="12">
        <v>3</v>
      </c>
      <c r="N60" s="60" t="str">
        <f t="array" ref="N60">IFERROR(INDEX($B$5:$B$34,SMALL(IF($M$59=$X$5:$X$33,ROW($B$5:$B$34)-4,""),ROW(D2))),"")</f>
        <v/>
      </c>
      <c r="O60" s="39"/>
      <c r="P60" s="39"/>
      <c r="Q60" s="39"/>
      <c r="R60" s="68"/>
      <c r="S60" s="39"/>
      <c r="T60" s="60" t="str">
        <f t="array" ref="T60">IF(N60="","",INDEX($4:$4,SUMPRODUCT(COLUMN(C:W)*(INDEX(C:W,MATCH(N60,B$1:B$34,),)=$M$60))))</f>
        <v/>
      </c>
      <c r="U60" s="39"/>
      <c r="V60" s="39"/>
      <c r="W60" s="67"/>
      <c r="X60" s="2"/>
    </row>
    <row r="61" spans="1:27" x14ac:dyDescent="0.25">
      <c r="A61" s="2"/>
      <c r="B61" s="59" t="str">
        <f t="array" ref="B61">IFERROR(INDEX($B$5:$B$34,SMALL(IF($A$59=$X$5:$X$33,ROW($B$5:$B$34)-4,""),ROW(D3))),"")</f>
        <v/>
      </c>
      <c r="C61" s="2"/>
      <c r="D61" s="60" t="str">
        <f t="array" ref="D61">IFERROR(INDEX($B$5:$B$34,SMALL(IF($C$59=$X$5:$X$33,ROW($B$5:$B$34)-4,""),ROW(D3))),"")</f>
        <v/>
      </c>
      <c r="E61" s="39"/>
      <c r="F61" s="39"/>
      <c r="G61" s="39"/>
      <c r="H61" s="66"/>
      <c r="I61" s="60" t="str">
        <f t="array" ref="I61">IF(D61="","",INDEX($4:$4,SUMPRODUCT(COLUMN(C:W)*(INDEX(C:W,MATCH(D61,B$1:B$34,),)=$C$60))))</f>
        <v/>
      </c>
      <c r="J61" s="39"/>
      <c r="K61" s="39"/>
      <c r="L61" s="67"/>
      <c r="M61" s="2"/>
      <c r="N61" s="60" t="str">
        <f t="array" ref="N61">IFERROR(INDEX($B$5:$B$34,SMALL(IF($M$59=$X$5:$X$33,ROW($B$5:$B$34)-4,""),ROW(D3))),"")</f>
        <v/>
      </c>
      <c r="O61" s="39"/>
      <c r="P61" s="39"/>
      <c r="Q61" s="39"/>
      <c r="R61" s="68"/>
      <c r="S61" s="39"/>
      <c r="T61" s="60" t="str">
        <f t="array" ref="T61">IF(N61="","",INDEX($4:$4,SUMPRODUCT(COLUMN(C:W)*(INDEX(C:W,MATCH(N61,B$1:B$34,),)=$M$60))))</f>
        <v/>
      </c>
      <c r="U61" s="39"/>
      <c r="V61" s="39"/>
      <c r="W61" s="67"/>
      <c r="X61" s="2"/>
    </row>
    <row r="62" spans="1:27" x14ac:dyDescent="0.25">
      <c r="A62" s="2"/>
      <c r="B62" s="59" t="str">
        <f t="array" ref="B62">IFERROR(INDEX($B$5:$B$34,SMALL(IF($A$59=$X$5:$X$33,ROW($B$5:$B$34)-4,""),ROW(D4))),"")</f>
        <v/>
      </c>
      <c r="D62" s="60" t="str">
        <f t="array" ref="D62">IFERROR(INDEX($B$5:$B$34,SMALL(IF($C$59=$X$5:$X$33,ROW($B$5:$B$34)-4,""),ROW(D4))),"")</f>
        <v/>
      </c>
      <c r="E62" s="39"/>
      <c r="F62" s="39"/>
      <c r="G62" s="39"/>
      <c r="H62" s="66"/>
      <c r="I62" s="60" t="str">
        <f t="array" ref="I62">IF(D62="","",INDEX($4:$4,SUMPRODUCT(COLUMN(C:W)*(INDEX(C:W,MATCH(D62,B$1:B$34,),)=$C$60))))</f>
        <v/>
      </c>
      <c r="J62" s="39"/>
      <c r="K62" s="39"/>
      <c r="L62" s="67"/>
      <c r="M62" s="2"/>
      <c r="N62" s="60" t="str">
        <f t="array" ref="N62">IFERROR(INDEX($B$5:$B$34,SMALL(IF($M$59=$X$5:$X$33,ROW($B$5:$B$34)-4,""),ROW(D4))),"")</f>
        <v/>
      </c>
      <c r="O62" s="39"/>
      <c r="P62" s="39"/>
      <c r="Q62" s="39"/>
      <c r="R62" s="68"/>
      <c r="S62" s="39"/>
      <c r="T62" s="60" t="str">
        <f t="array" ref="T62">IF(N62="","",INDEX($4:$4,SUMPRODUCT(COLUMN(C:W)*(INDEX(C:W,MATCH(N62,B$1:B$34,),)=$M$60))))</f>
        <v/>
      </c>
      <c r="U62" s="39"/>
      <c r="V62" s="39"/>
      <c r="W62" s="67"/>
      <c r="X62" s="2"/>
    </row>
    <row r="63" spans="1:27" x14ac:dyDescent="0.25">
      <c r="A63" s="2"/>
      <c r="B63" s="59" t="str">
        <f t="array" ref="B63">IFERROR(INDEX($B$5:$B$34,SMALL(IF($A$59=$X$5:$X$33,ROW($B$5:$B$34)-4,""),ROW(D5))),"")</f>
        <v/>
      </c>
      <c r="C63" s="2"/>
      <c r="D63" s="60" t="str">
        <f t="array" ref="D63">IFERROR(INDEX($B$5:$B$34,SMALL(IF($C$59=$X$5:$X$33,ROW($B$5:$B$34)-4,""),ROW(D5))),"")</f>
        <v/>
      </c>
      <c r="E63" s="39"/>
      <c r="F63" s="39"/>
      <c r="G63" s="39"/>
      <c r="H63" s="66"/>
      <c r="I63" s="60" t="str">
        <f t="array" ref="I63">IF(D63="","",INDEX($4:$4,SUMPRODUCT(COLUMN(C:W)*(INDEX(C:W,MATCH(D63,B$1:B$34,),)=$C$60))))</f>
        <v/>
      </c>
      <c r="J63" s="39"/>
      <c r="K63" s="39"/>
      <c r="L63" s="67"/>
      <c r="M63" s="2"/>
      <c r="N63" s="60" t="str">
        <f t="array" ref="N63">IFERROR(INDEX($B$5:$B$34,SMALL(IF($M$59=$X$5:$X$33,ROW($B$5:$B$34)-4,""),ROW(D5))),"")</f>
        <v/>
      </c>
      <c r="O63" s="39"/>
      <c r="P63" s="39"/>
      <c r="Q63" s="39"/>
      <c r="R63" s="68"/>
      <c r="S63" s="39"/>
      <c r="T63" s="60" t="str">
        <f t="array" ref="T63">IF(N63="","",INDEX($4:$4,SUMPRODUCT(COLUMN(C:W)*(INDEX(C:W,MATCH(N63,B$1:B$34,),)=$M$60))))</f>
        <v/>
      </c>
      <c r="U63" s="39"/>
      <c r="V63" s="39"/>
      <c r="W63" s="67"/>
      <c r="X63" s="2"/>
    </row>
    <row r="64" spans="1:27" x14ac:dyDescent="0.25">
      <c r="A64" s="2"/>
      <c r="B64" s="59" t="str">
        <f t="array" ref="B64">IFERROR(INDEX($B$5:$B$34,SMALL(IF($A$59=$X$5:$X$33,ROW($B$5:$B$34)-4,""),ROW(D6))),"")</f>
        <v/>
      </c>
      <c r="C64" s="2"/>
      <c r="D64" s="60" t="str">
        <f t="array" ref="D64">IFERROR(INDEX($B$5:$B$34,SMALL(IF($C$59=$X$5:$X$33,ROW($B$5:$B$34)-4,""),ROW(D6))),"")</f>
        <v/>
      </c>
      <c r="E64" s="39"/>
      <c r="F64" s="39"/>
      <c r="G64" s="39"/>
      <c r="H64" s="66"/>
      <c r="I64" s="60" t="str">
        <f t="array" ref="I64">IF(D64="","",INDEX($4:$4,SUMPRODUCT(COLUMN(C:W)*(INDEX(C:W,MATCH(D64,B$1:B$34,),)=$C$60))))</f>
        <v/>
      </c>
      <c r="J64" s="39"/>
      <c r="K64" s="39"/>
      <c r="L64" s="67"/>
      <c r="M64" s="2"/>
      <c r="N64" s="60" t="str">
        <f t="array" ref="N64">IFERROR(INDEX($B$5:$B$34,SMALL(IF($M$59=$X$5:$X$33,ROW($B$5:$B$34)-4,""),ROW(D6))),"")</f>
        <v/>
      </c>
      <c r="O64" s="39"/>
      <c r="P64" s="39"/>
      <c r="Q64" s="39"/>
      <c r="R64" s="68"/>
      <c r="S64" s="39"/>
      <c r="T64" s="60" t="str">
        <f t="array" ref="T64">IF(N64="","",INDEX($4:$4,SUMPRODUCT(COLUMN(C:W)*(INDEX(C:W,MATCH(N64,B$1:B$34,),)=$M$60))))</f>
        <v/>
      </c>
      <c r="U64" s="39"/>
      <c r="V64" s="39"/>
      <c r="W64" s="67"/>
      <c r="X64" s="2"/>
    </row>
    <row r="65" spans="1:33" x14ac:dyDescent="0.25">
      <c r="A65" s="2"/>
      <c r="B65" s="59" t="str">
        <f t="array" ref="B65">IFERROR(INDEX($B$5:$B$34,SMALL(IF($A$59=$X$5:$X$33,ROW($B$5:$B$34)-4,""),ROW(D7))),"")</f>
        <v/>
      </c>
      <c r="C65" s="2"/>
      <c r="D65" s="60" t="str">
        <f t="array" ref="D65">IFERROR(INDEX($B$5:$B$34,SMALL(IF($C$59=$X$5:$X$33,ROW($B$5:$B$34)-4,""),ROW(D7))),"")</f>
        <v/>
      </c>
      <c r="E65" s="39"/>
      <c r="F65" s="39"/>
      <c r="G65" s="39"/>
      <c r="H65" s="66"/>
      <c r="I65" s="60" t="str">
        <f t="array" ref="I65">IF(D65="","",INDEX($4:$4,SUMPRODUCT(COLUMN(C:W)*(INDEX(C:W,MATCH(D65,B$1:B$34,),)=$C$60))))</f>
        <v/>
      </c>
      <c r="J65" s="39"/>
      <c r="K65" s="39"/>
      <c r="L65" s="67"/>
      <c r="M65" s="2"/>
      <c r="N65" s="60" t="str">
        <f t="array" ref="N65">IFERROR(INDEX($B$5:$B$34,SMALL(IF($M$59=$X$5:$X$33,ROW($B$5:$B$34)-4,""),ROW(D7))),"")</f>
        <v/>
      </c>
      <c r="O65" s="39"/>
      <c r="P65" s="39"/>
      <c r="Q65" s="39"/>
      <c r="R65" s="68"/>
      <c r="S65" s="39"/>
      <c r="T65" s="60" t="str">
        <f t="array" ref="T65">IF(N65="","",INDEX($4:$4,SUMPRODUCT(COLUMN(C:W)*(INDEX(C:W,MATCH(N65,B$1:B$34,),)=$M$60))))</f>
        <v/>
      </c>
      <c r="U65" s="39"/>
      <c r="V65" s="39"/>
      <c r="W65" s="67"/>
      <c r="X65" s="2"/>
    </row>
    <row r="66" spans="1:33" x14ac:dyDescent="0.25">
      <c r="A66" s="2"/>
      <c r="B66" s="59" t="str">
        <f t="array" ref="B66">IFERROR(INDEX($B$5:$B$34,SMALL(IF($A$59=$X$5:$X$33,ROW($B$5:$B$34)-4,""),ROW(D8))),"")</f>
        <v/>
      </c>
      <c r="C66" s="2"/>
      <c r="D66" s="60" t="str">
        <f t="array" ref="D66">IFERROR(INDEX($B$5:$B$34,SMALL(IF($C$59=$X$5:$X$33,ROW($B$5:$B$34)-4,""),ROW(D8))),"")</f>
        <v/>
      </c>
      <c r="E66" s="39"/>
      <c r="F66" s="39"/>
      <c r="G66" s="39"/>
      <c r="H66" s="66"/>
      <c r="I66" s="60" t="str">
        <f t="array" ref="I66">IF(D66="","",INDEX($4:$4,SUMPRODUCT(COLUMN(C:W)*(INDEX(C:W,MATCH(D66,B$1:B$34,),)=$C$60))))</f>
        <v/>
      </c>
      <c r="J66" s="39"/>
      <c r="K66" s="39"/>
      <c r="L66" s="67"/>
      <c r="M66" s="2"/>
      <c r="N66" s="60" t="str">
        <f t="array" ref="N66">IFERROR(INDEX($B$5:$B$34,SMALL(IF($M$59=$X$5:$X$33,ROW($B$5:$B$34)-4,""),ROW(D8))),"")</f>
        <v/>
      </c>
      <c r="O66" s="39"/>
      <c r="P66" s="39"/>
      <c r="Q66" s="39"/>
      <c r="R66" s="68"/>
      <c r="S66" s="39"/>
      <c r="T66" s="60" t="str">
        <f t="array" ref="T66">IF(N66="","",INDEX($4:$4,SUMPRODUCT(COLUMN(C:W)*(INDEX(C:W,MATCH(N66,B$1:B$34,),)=$M$60))))</f>
        <v/>
      </c>
      <c r="U66" s="39"/>
      <c r="V66" s="39"/>
      <c r="W66" s="67"/>
      <c r="X66" s="2"/>
    </row>
    <row r="67" spans="1:33" x14ac:dyDescent="0.25">
      <c r="A67" s="2"/>
      <c r="B67" s="59" t="str">
        <f t="array" ref="B67">IFERROR(INDEX($B$5:$B$34,SMALL(IF($A$59=$X$5:$X$33,ROW($B$5:$B$34)-4,""),ROW(D9))),"")</f>
        <v/>
      </c>
      <c r="C67" s="2"/>
      <c r="D67" s="60" t="str">
        <f t="array" ref="D67">IFERROR(INDEX($B$5:$B$34,SMALL(IF($C$59=$X$5:$X$33,ROW($B$5:$B$34)-4,""),ROW(D9))),"")</f>
        <v/>
      </c>
      <c r="E67" s="39"/>
      <c r="F67" s="39"/>
      <c r="G67" s="39"/>
      <c r="H67" s="66"/>
      <c r="I67" s="60" t="str">
        <f t="array" ref="I67">IF(D67="","",INDEX($4:$4,SUMPRODUCT(COLUMN(C:W)*(INDEX(C:W,MATCH(D67,B$1:B$34,),)=$C$60))))</f>
        <v/>
      </c>
      <c r="J67" s="39"/>
      <c r="K67" s="39"/>
      <c r="L67" s="67"/>
      <c r="M67" s="2"/>
      <c r="N67" s="60" t="str">
        <f t="array" ref="N67">IFERROR(INDEX($B$5:$B$34,SMALL(IF($M$59=$X$5:$X$33,ROW($B$5:$B$34)-4,""),ROW(D9))),"")</f>
        <v/>
      </c>
      <c r="O67" s="39"/>
      <c r="P67" s="39"/>
      <c r="Q67" s="39"/>
      <c r="R67" s="68"/>
      <c r="S67" s="39"/>
      <c r="T67" s="60" t="str">
        <f t="array" ref="T67">IF(N67="","",INDEX($4:$4,SUMPRODUCT(COLUMN(C:W)*(INDEX(C:W,MATCH(N67,B$1:B$34,),)=$M$60))))</f>
        <v/>
      </c>
      <c r="U67" s="39"/>
      <c r="V67" s="39"/>
      <c r="W67" s="67"/>
      <c r="X67" s="2"/>
    </row>
    <row r="68" spans="1:33" x14ac:dyDescent="0.25">
      <c r="A68" s="2"/>
      <c r="B68" s="59" t="str">
        <f t="array" ref="B68">IFERROR(INDEX($B$5:$B$34,SMALL(IF($A$59=$X$5:$X$33,ROW($B$5:$B$34)-4,""),ROW(D10))),"")</f>
        <v/>
      </c>
      <c r="D68" s="60" t="str">
        <f t="array" ref="D68">IFERROR(INDEX($B$5:$B$34,SMALL(IF($C$59=$X$5:$X$33,ROW($B$5:$B$34)-4,""),ROW(D10))),"")</f>
        <v/>
      </c>
      <c r="E68" s="39"/>
      <c r="F68" s="39"/>
      <c r="G68" s="39"/>
      <c r="H68" s="66"/>
      <c r="I68" s="60" t="str">
        <f t="array" ref="I68">IF(D68="","",INDEX($4:$4,SUMPRODUCT(COLUMN(C:W)*(INDEX(C:W,MATCH(D68,B$1:B$34,),)=$C$60))))</f>
        <v/>
      </c>
      <c r="J68" s="39"/>
      <c r="K68" s="39"/>
      <c r="L68" s="67"/>
      <c r="N68" s="60" t="str">
        <f t="array" ref="N68">IFERROR(INDEX($B$5:$B$34,SMALL(IF($M$59=$X$5:$X$33,ROW($B$5:$B$34)-4,""),ROW(D10))),"")</f>
        <v/>
      </c>
      <c r="O68" s="39"/>
      <c r="P68" s="39"/>
      <c r="Q68" s="39"/>
      <c r="R68" s="68"/>
      <c r="S68" s="39"/>
      <c r="T68" s="60" t="str">
        <f t="array" ref="T68">IF(N68="","",INDEX($4:$4,SUMPRODUCT(COLUMN(C:W)*(INDEX(C:W,MATCH(N68,B$1:B$34,),)=$M$60))))</f>
        <v/>
      </c>
      <c r="U68" s="39"/>
      <c r="V68" s="39"/>
      <c r="W68" s="67"/>
      <c r="X68" s="2"/>
    </row>
    <row r="69" spans="1:33" x14ac:dyDescent="0.25">
      <c r="A69" s="2"/>
      <c r="B69" s="59" t="str">
        <f t="array" ref="B69">IFERROR(INDEX($B$5:$B$34,SMALL(IF($A$59=$X$5:$X$33,ROW($B$5:$B$34)-4,""),ROW(D11))),"")</f>
        <v/>
      </c>
      <c r="C69" s="2"/>
      <c r="D69" s="60" t="str">
        <f t="array" ref="D69">IFERROR(INDEX($B$5:$B$34,SMALL(IF($C$59=$X$5:$X$33,ROW($B$5:$B$34)-4,""),ROW(D11))),"")</f>
        <v/>
      </c>
      <c r="E69" s="39"/>
      <c r="F69" s="39"/>
      <c r="G69" s="39"/>
      <c r="H69" s="66"/>
      <c r="I69" s="60" t="str">
        <f t="array" ref="I69">IF(D69="","",INDEX($4:$4,SUMPRODUCT(COLUMN(C:W)*(INDEX(C:W,MATCH(D69,B$1:B$34,),)=$C$60))))</f>
        <v/>
      </c>
      <c r="J69" s="39"/>
      <c r="K69" s="39"/>
      <c r="L69" s="67"/>
      <c r="N69" s="60" t="str">
        <f t="array" ref="N69">IFERROR(INDEX($B$5:$B$34,SMALL(IF($M$59=$X$5:$X$33,ROW($B$5:$B$34)-4,""),ROW(D11))),"")</f>
        <v/>
      </c>
      <c r="O69" s="39"/>
      <c r="P69" s="39"/>
      <c r="Q69" s="39"/>
      <c r="R69" s="68"/>
      <c r="S69" s="39"/>
      <c r="T69" s="60" t="str">
        <f t="array" ref="T69">IF(N69="","",INDEX($4:$4,SUMPRODUCT(COLUMN(C:W)*(INDEX(C:W,MATCH(N69,B$1:B$34,),)=$M$60))))</f>
        <v/>
      </c>
      <c r="U69" s="39"/>
      <c r="V69" s="39"/>
      <c r="W69" s="67"/>
      <c r="X69" s="2"/>
      <c r="Y69" s="2"/>
      <c r="Z69" s="2"/>
      <c r="AA69" s="2"/>
    </row>
    <row r="70" spans="1:33" x14ac:dyDescent="0.25">
      <c r="A70" s="2"/>
      <c r="B70" s="59" t="str">
        <f t="array" ref="B70">IFERROR(INDEX($B$5:$B$34,SMALL(IF($A$59=$X$5:$X$33,ROW($B$5:$B$34)-4,""),ROW(D12))),"")</f>
        <v/>
      </c>
      <c r="D70" s="60" t="str">
        <f t="array" ref="D70">IFERROR(INDEX($B$5:$B$34,SMALL(IF($C$59=$X$5:$X$33,ROW($B$5:$B$34)-4,""),ROW(D12))),"")</f>
        <v/>
      </c>
      <c r="E70" s="39"/>
      <c r="F70" s="39"/>
      <c r="G70" s="39"/>
      <c r="H70" s="66"/>
      <c r="I70" s="60" t="str">
        <f t="array" ref="I70">IF(D70="","",INDEX($4:$4,SUMPRODUCT(COLUMN(C:W)*(INDEX(C:W,MATCH(D70,B$1:B$34,),)=$C$60))))</f>
        <v/>
      </c>
      <c r="J70" s="39"/>
      <c r="K70" s="39"/>
      <c r="L70" s="67"/>
      <c r="N70" s="60" t="str">
        <f t="array" ref="N70">IFERROR(INDEX($B$5:$B$34,SMALL(IF($M$59=$X$5:$X$33,ROW($B$5:$B$34)-4,""),ROW(D12))),"")</f>
        <v/>
      </c>
      <c r="O70" s="39"/>
      <c r="P70" s="39"/>
      <c r="Q70" s="39"/>
      <c r="R70" s="68"/>
      <c r="S70" s="39"/>
      <c r="T70" s="60" t="str">
        <f t="array" ref="T70">IF(N70="","",INDEX($4:$4,SUMPRODUCT(COLUMN(C:W)*(INDEX(C:W,MATCH(N70,B$1:B$34,),)=$M$60))))</f>
        <v/>
      </c>
      <c r="U70" s="39"/>
      <c r="V70" s="39"/>
      <c r="W70" s="67"/>
      <c r="X70" s="2"/>
      <c r="Y70" s="2"/>
      <c r="Z70" s="2"/>
      <c r="AA70" s="2"/>
    </row>
    <row r="71" spans="1:33" x14ac:dyDescent="0.25">
      <c r="A71" s="2"/>
      <c r="B71" s="59" t="str">
        <f t="array" ref="B71">IFERROR(INDEX($B$5:$B$34,SMALL(IF($A$59=$X$5:$X$33,ROW($B$5:$B$34)-4,""),ROW(D13))),"")</f>
        <v/>
      </c>
      <c r="D71" s="60" t="str">
        <f t="array" ref="D71">IFERROR(INDEX($B$5:$B$34,SMALL(IF($C$59=$X$5:$X$33,ROW($B$5:$B$34)-4,""),ROW(D13))),"")</f>
        <v/>
      </c>
      <c r="E71" s="39"/>
      <c r="F71" s="39"/>
      <c r="G71" s="39"/>
      <c r="H71" s="66"/>
      <c r="I71" s="60" t="str">
        <f t="array" ref="I71">IF(D71="","",INDEX($4:$4,SUMPRODUCT(COLUMN(C:W)*(INDEX(C:W,MATCH(D71,B$1:B$34,),)=$C$60))))</f>
        <v/>
      </c>
      <c r="J71" s="39"/>
      <c r="K71" s="39"/>
      <c r="L71" s="67"/>
      <c r="N71" s="60" t="str">
        <f t="array" ref="N71">IFERROR(INDEX($B$5:$B$34,SMALL(IF($M$59=$X$5:$X$33,ROW($B$5:$B$34)-4,""),ROW(D13))),"")</f>
        <v/>
      </c>
      <c r="O71" s="39"/>
      <c r="P71" s="39"/>
      <c r="Q71" s="39"/>
      <c r="R71" s="68"/>
      <c r="S71" s="39"/>
      <c r="T71" s="60" t="str">
        <f t="array" ref="T71">IF(N71="","",INDEX($4:$4,SUMPRODUCT(COLUMN(C:W)*(INDEX(C:W,MATCH(N71,B$1:B$34,),)=$M$60))))</f>
        <v/>
      </c>
      <c r="U71" s="39"/>
      <c r="V71" s="39"/>
      <c r="W71" s="67"/>
      <c r="X71" s="2"/>
      <c r="Y71" s="2"/>
      <c r="Z71" s="2"/>
      <c r="AA71" s="2"/>
    </row>
    <row r="72" spans="1:33" x14ac:dyDescent="0.25">
      <c r="A72" s="2"/>
      <c r="B72" s="59" t="str">
        <f t="array" ref="B72">IFERROR(INDEX($B$5:$B$34,SMALL(IF($A$59=$X$5:$X$33,ROW($B$5:$B$34)-4,""),ROW(D14))),"")</f>
        <v/>
      </c>
      <c r="D72" s="60" t="str">
        <f t="array" ref="D72">IFERROR(INDEX($B$5:$B$34,SMALL(IF($C$59=$X$5:$X$33,ROW($B$5:$B$34)-4,""),ROW(D14))),"")</f>
        <v/>
      </c>
      <c r="E72" s="39"/>
      <c r="F72" s="39"/>
      <c r="G72" s="39"/>
      <c r="H72" s="66"/>
      <c r="I72" s="60" t="str">
        <f t="array" ref="I72">IF(D72="","",INDEX($4:$4,SUMPRODUCT(COLUMN(C:W)*(INDEX(C:W,MATCH(D72,B$1:B$34,),)=$C$60))))</f>
        <v/>
      </c>
      <c r="J72" s="39"/>
      <c r="K72" s="39"/>
      <c r="L72" s="67"/>
      <c r="N72" s="60" t="str">
        <f t="array" ref="N72">IFERROR(INDEX($B$5:$B$34,SMALL(IF($M$59=$X$5:$X$33,ROW($B$5:$B$34)-4,""),ROW(D14))),"")</f>
        <v/>
      </c>
      <c r="O72" s="39"/>
      <c r="P72" s="39"/>
      <c r="Q72" s="39"/>
      <c r="R72" s="68"/>
      <c r="S72" s="39"/>
      <c r="T72" s="60" t="str">
        <f t="array" ref="T72">IF(N72="","",INDEX($4:$4,SUMPRODUCT(COLUMN(C:W)*(INDEX(C:W,MATCH(N72,B$1:B$34,),)=$M$60))))</f>
        <v/>
      </c>
      <c r="U72" s="39"/>
      <c r="V72" s="39"/>
      <c r="W72" s="67"/>
      <c r="X72" s="2"/>
      <c r="Y72" s="2"/>
      <c r="Z72" s="2"/>
      <c r="AA72" s="2"/>
    </row>
    <row r="73" spans="1:33" x14ac:dyDescent="0.25">
      <c r="A73" s="2"/>
      <c r="B73" s="59" t="str">
        <f t="array" ref="B73">IFERROR(INDEX($B$5:$B$34,SMALL(IF($A$59=$X$5:$X$33,ROW($B$5:$B$34)-4,""),ROW(D15))),"")</f>
        <v/>
      </c>
      <c r="D73" s="60" t="str">
        <f t="array" ref="D73">IFERROR(INDEX($B$5:$B$34,SMALL(IF($C$59=$X$5:$X$33,ROW($B$5:$B$34)-4,""),ROW(D15))),"")</f>
        <v/>
      </c>
      <c r="E73" s="39"/>
      <c r="F73" s="39"/>
      <c r="G73" s="39"/>
      <c r="H73" s="66"/>
      <c r="I73" s="60" t="str">
        <f t="array" ref="I73">IF(D73="","",INDEX($4:$4,SUMPRODUCT(COLUMN(C:W)*(INDEX(C:W,MATCH(D73,B$1:B$34,),)=$C$60))))</f>
        <v/>
      </c>
      <c r="J73" s="39"/>
      <c r="K73" s="39"/>
      <c r="L73" s="67"/>
      <c r="N73" s="60" t="str">
        <f t="array" ref="N73">IFERROR(INDEX($B$5:$B$34,SMALL(IF($M$59=$X$5:$X$33,ROW($B$5:$B$34)-4,""),ROW(D15))),"")</f>
        <v/>
      </c>
      <c r="O73" s="39"/>
      <c r="P73" s="39"/>
      <c r="Q73" s="39"/>
      <c r="R73" s="68"/>
      <c r="S73" s="39"/>
      <c r="T73" s="60" t="str">
        <f t="array" ref="T73">IF(N73="","",INDEX($4:$4,SUMPRODUCT(COLUMN(C:W)*(INDEX(C:W,MATCH(N73,B$1:B$34,),)=$M$60))))</f>
        <v/>
      </c>
      <c r="U73" s="39"/>
      <c r="V73" s="39"/>
      <c r="W73" s="67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x14ac:dyDescent="0.25">
      <c r="A74" s="2"/>
      <c r="B74" s="59" t="str">
        <f t="array" ref="B74">IFERROR(INDEX($B$5:$B$34,SMALL(IF($A$59=$X$5:$X$33,ROW($B$5:$B$34)-4,""),ROW(D16))),"")</f>
        <v/>
      </c>
      <c r="D74" s="60" t="str">
        <f t="array" ref="D74">IFERROR(INDEX($B$5:$B$34,SMALL(IF($C$59=$X$5:$X$33,ROW($B$5:$B$34)-4,""),ROW(D16))),"")</f>
        <v/>
      </c>
      <c r="E74" s="39"/>
      <c r="F74" s="39"/>
      <c r="G74" s="39"/>
      <c r="H74" s="66"/>
      <c r="I74" s="60" t="str">
        <f t="array" ref="I74">IF(D74="","",INDEX($4:$4,SUMPRODUCT(COLUMN(C:W)*(INDEX(C:W,MATCH(D74,B$1:B$34,),)=$C$60))))</f>
        <v/>
      </c>
      <c r="J74" s="39"/>
      <c r="K74" s="39"/>
      <c r="L74" s="67"/>
      <c r="N74" s="60" t="str">
        <f t="array" ref="N74">IFERROR(INDEX($B$5:$B$34,SMALL(IF($M$59=$X$5:$X$33,ROW($B$5:$B$34)-4,""),ROW(D16))),"")</f>
        <v/>
      </c>
      <c r="O74" s="39"/>
      <c r="P74" s="39"/>
      <c r="Q74" s="39"/>
      <c r="R74" s="68"/>
      <c r="S74" s="39"/>
      <c r="T74" s="60" t="str">
        <f t="array" ref="T74">IF(N74="","",INDEX($4:$4,SUMPRODUCT(COLUMN(C:W)*(INDEX(C:W,MATCH(N74,B$1:B$34,),)=$M$60))))</f>
        <v/>
      </c>
      <c r="U74" s="39"/>
      <c r="V74" s="39"/>
      <c r="W74" s="67"/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1:33" ht="15.75" thickBot="1" x14ac:dyDescent="0.3"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15.75" thickBot="1" x14ac:dyDescent="0.3">
      <c r="B76" s="69" t="s">
        <v>63</v>
      </c>
      <c r="D76" s="53" t="s">
        <v>64</v>
      </c>
      <c r="E76" s="58"/>
      <c r="F76" s="58"/>
      <c r="G76" s="58"/>
      <c r="H76" s="58"/>
      <c r="I76" s="58"/>
      <c r="J76" s="58"/>
      <c r="K76" s="58"/>
      <c r="L76" s="70"/>
      <c r="M76" s="2"/>
      <c r="N76" s="71" t="s">
        <v>45</v>
      </c>
      <c r="O76" s="54"/>
      <c r="P76" s="54"/>
      <c r="Q76" s="56"/>
      <c r="R76" s="53" t="s">
        <v>65</v>
      </c>
      <c r="S76" s="54"/>
      <c r="T76" s="54"/>
      <c r="U76" s="54"/>
      <c r="V76" s="54"/>
      <c r="W76" s="72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x14ac:dyDescent="0.25">
      <c r="A77" s="12" t="s">
        <v>66</v>
      </c>
      <c r="B77" s="73" t="str">
        <f t="array" ref="B77">IFERROR(INDEX($B$5:$B$34,SMALL(IF($A$77=$X$5:$X$33,ROW($B$5:$B$34)-4,""),ROW(D1))),"")</f>
        <v/>
      </c>
      <c r="C77" s="12" t="s">
        <v>67</v>
      </c>
      <c r="D77" s="60" t="str">
        <f t="array" ref="D77">IFERROR(INDEX($B$5:$B$34,SMALL(IF($C$77=$X$5:$X$33,ROW($B$5:$B$34)-4,""),ROW(D1))),"")</f>
        <v/>
      </c>
      <c r="E77" s="61"/>
      <c r="F77" s="61"/>
      <c r="G77" s="61"/>
      <c r="H77" s="63"/>
      <c r="I77" s="61" t="str">
        <f t="array" ref="I77">IF(D77="","",INDEX($4:$4,SUMPRODUCT(COLUMN(C:W)*(INDEX(C:W,MATCH(D77,B$1:B$34,),)=C$78:C$79))))</f>
        <v/>
      </c>
      <c r="J77" s="61"/>
      <c r="K77" s="61"/>
      <c r="L77" s="24"/>
      <c r="M77" s="74" t="s">
        <v>68</v>
      </c>
      <c r="N77" s="60" t="str">
        <f t="array" ref="N77">IFERROR(INDEX($B$5:$B$34,SMALL(IF($M$77=$X$5:$X$33,ROW($B$5:$B$34)-4,""),ROW(D1))),"")</f>
        <v/>
      </c>
      <c r="O77" s="61"/>
      <c r="P77" s="61"/>
      <c r="Q77" s="24"/>
      <c r="R77" s="84" t="str">
        <f t="array" ref="R77">IF(N77="","",SUMPRODUCT(COUNTIF(INDEX(C:W,MATCH(N77,B$1:B$34,),),M$78:M$79)))</f>
        <v/>
      </c>
      <c r="S77" s="61" t="str">
        <f t="array" ref="S77">IF($R77&gt;5,"",LEFT(IF($N77="","",IFERROR(INDEX($4:$4,SMALL(IF(INDEX($C:$W,MATCH($N77,$B$1:$B$34,),)=$M$78:$M$79,COLUMN($C:$W)),COLUMN(A77))),"")),3))</f>
        <v/>
      </c>
      <c r="T77" s="61" t="str">
        <f t="array" ref="T77">IF($R77&gt;5,"",LEFT(IF($N77="","",IFERROR(INDEX($4:$4,SMALL(IF(INDEX($C:$W,MATCH($N77,$B$1:$B$34,),)=$M$78:$M$79,COLUMN($C:$W)),COLUMN(B77))),"")),3))</f>
        <v/>
      </c>
      <c r="U77" s="61" t="str">
        <f t="array" ref="U77">IF($R77&gt;5,"",LEFT(IF($N77="","",IFERROR(INDEX($4:$4,SMALL(IF(INDEX($C:$W,MATCH($N77,$B$1:$B$34,),)=$M$78:$M$79,COLUMN($C:$W)),COLUMN(C77))),"")),3))</f>
        <v/>
      </c>
      <c r="V77" s="61" t="str">
        <f t="array" ref="V77">IF($R77&gt;5,"",LEFT(IF($N77="","",IFERROR(INDEX($4:$4,SMALL(IF(INDEX($C:$W,MATCH($N77,$B$1:$B$34,),)=$M$78:$M$79,COLUMN($C:$W)),COLUMN(D77))),"")),3))</f>
        <v/>
      </c>
      <c r="W77" s="61" t="str">
        <f t="array" ref="W77">IF($R77&gt;5,"",LEFT(IF($N77="","",IFERROR(INDEX($4:$4,SMALL(IF(INDEX($C:$W,MATCH($N77,$B$1:$B$34,),)=$M$78:$M$79,COLUMN($C:$W)),COLUMN(E77))),"")),3))</f>
        <v/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x14ac:dyDescent="0.25">
      <c r="A78" s="2"/>
      <c r="B78" s="73" t="str">
        <f t="array" ref="B78">IFERROR(INDEX($B$5:$B$34,SMALL(IF($A$77=$X$5:$X$33,ROW($B$5:$B$34)-4,""),ROW(D2))),"")</f>
        <v/>
      </c>
      <c r="C78" s="12" t="s">
        <v>29</v>
      </c>
      <c r="D78" s="60" t="str">
        <f t="array" ref="D78">IFERROR(INDEX($B$5:$B$34,SMALL(IF($C$77=$X$5:$X$33,ROW($B$5:$B$34)-4,""),ROW(D2))),"")</f>
        <v/>
      </c>
      <c r="E78" s="39"/>
      <c r="F78" s="39"/>
      <c r="G78" s="39"/>
      <c r="H78" s="66"/>
      <c r="I78" s="61" t="str">
        <f t="array" ref="I78">IF(D78="","",INDEX($4:$4,SUMPRODUCT(COLUMN(C:W)*(INDEX(C:W,MATCH(D78,B$1:B$34,),)=C$78:C$79))))</f>
        <v/>
      </c>
      <c r="J78" s="39"/>
      <c r="K78" s="39"/>
      <c r="L78" s="67"/>
      <c r="M78" s="12" t="s">
        <v>29</v>
      </c>
      <c r="N78" s="60" t="str">
        <f t="array" ref="N78">IFERROR(INDEX($B$5:$B$34,SMALL(IF($M$77=$X$5:$X$33,ROW($B$5:$B$34)-4,""),ROW(D2))),"")</f>
        <v/>
      </c>
      <c r="O78" s="39"/>
      <c r="P78" s="39"/>
      <c r="Q78" s="67"/>
      <c r="R78" s="83" t="str">
        <f t="array" ref="R78">IF(N78="","",SUMPRODUCT(COUNTIF(INDEX(C:W,MATCH(N78,B$1:B$34,),),M$78:M$79)))</f>
        <v/>
      </c>
      <c r="S78" s="61" t="str">
        <f t="array" ref="S78">IF($R78&gt;5,"",LEFT(IF($N78="","",IFERROR(INDEX($4:$4,SMALL(IF(INDEX($C:$W,MATCH($N78,$B$1:$B$34,),)=$M$78:$M$79,COLUMN($C:$W)),COLUMN(A78))),"")),3))</f>
        <v/>
      </c>
      <c r="T78" s="61" t="str">
        <f t="array" ref="T78">IF($R78&gt;5,"",LEFT(IF($N78="","",IFERROR(INDEX($4:$4,SMALL(IF(INDEX($C:$W,MATCH($N78,$B$1:$B$34,),)=$M$78:$M$79,COLUMN($C:$W)),COLUMN(B78))),"")),3))</f>
        <v/>
      </c>
      <c r="U78" s="61" t="str">
        <f t="array" ref="U78">IF($R78&gt;5,"",LEFT(IF($N78="","",IFERROR(INDEX($4:$4,SMALL(IF(INDEX($C:$W,MATCH($N78,$B$1:$B$34,),)=$M$78:$M$79,COLUMN($C:$W)),COLUMN(C78))),"")),3))</f>
        <v/>
      </c>
      <c r="V78" s="61" t="str">
        <f t="array" ref="V78">IF($R78&gt;5,"",LEFT(IF($N78="","",IFERROR(INDEX($4:$4,SMALL(IF(INDEX($C:$W,MATCH($N78,$B$1:$B$34,),)=$M$78:$M$79,COLUMN($C:$W)),COLUMN(D78))),"")),3))</f>
        <v/>
      </c>
      <c r="W78" s="61" t="str">
        <f t="array" ref="W78">IF($R78&gt;5,"",LEFT(IF($N78="","",IFERROR(INDEX($4:$4,SMALL(IF(INDEX($C:$W,MATCH($N78,$B$1:$B$34,),)=$M$78:$M$79,COLUMN($C:$W)),COLUMN(E78))),"")),3))</f>
        <v/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x14ac:dyDescent="0.25">
      <c r="A79" s="2"/>
      <c r="B79" s="73" t="str">
        <f t="array" ref="B79">IFERROR(INDEX($B$5:$B$34,SMALL(IF($A$77=$X$5:$X$33,ROW($B$5:$B$34)-4,""),ROW(D3))),"")</f>
        <v/>
      </c>
      <c r="C79" s="12">
        <v>2</v>
      </c>
      <c r="D79" s="60" t="str">
        <f t="array" ref="D79">IFERROR(INDEX($B$5:$B$34,SMALL(IF($C$77=$X$5:$X$33,ROW($B$5:$B$34)-4,""),ROW(D3))),"")</f>
        <v/>
      </c>
      <c r="E79" s="39"/>
      <c r="F79" s="39"/>
      <c r="G79" s="39"/>
      <c r="H79" s="66"/>
      <c r="I79" s="61" t="str">
        <f t="array" ref="I79">IF(D79="","",INDEX($4:$4,SUMPRODUCT(COLUMN(C:W)*(INDEX(C:W,MATCH(D79,B$1:B$34,),)=C$78:C$79))))</f>
        <v/>
      </c>
      <c r="J79" s="39"/>
      <c r="K79" s="39"/>
      <c r="L79" s="67"/>
      <c r="M79" s="12">
        <v>2</v>
      </c>
      <c r="N79" s="60" t="str">
        <f t="array" ref="N79">IFERROR(INDEX($B$5:$B$34,SMALL(IF($M$77=$X$5:$X$33,ROW($B$5:$B$34)-4,""),ROW(D3))),"")</f>
        <v/>
      </c>
      <c r="O79" s="39"/>
      <c r="P79" s="39"/>
      <c r="Q79" s="67"/>
      <c r="R79" s="83" t="str">
        <f t="array" ref="R79">IF(N79="","",SUMPRODUCT(COUNTIF(INDEX(C:W,MATCH(N79,B$1:B$34,),),M$78:M$79)))</f>
        <v/>
      </c>
      <c r="S79" s="61" t="str">
        <f t="array" ref="S79">IF($R79&gt;5,"",LEFT(IF($N79="","",IFERROR(INDEX($4:$4,SMALL(IF(INDEX($C:$W,MATCH($N79,$B$1:$B$34,),)=$M$78:$M$79,COLUMN($C:$W)),COLUMN(A79))),"")),3))</f>
        <v/>
      </c>
      <c r="T79" s="61" t="str">
        <f t="array" ref="T79">IF($R79&gt;5,"",LEFT(IF($N79="","",IFERROR(INDEX($4:$4,SMALL(IF(INDEX($C:$W,MATCH($N79,$B$1:$B$34,),)=$M$78:$M$79,COLUMN($C:$W)),COLUMN(B79))),"")),3))</f>
        <v/>
      </c>
      <c r="U79" s="61" t="str">
        <f t="array" ref="U79">IF($R79&gt;5,"",LEFT(IF($N79="","",IFERROR(INDEX($4:$4,SMALL(IF(INDEX($C:$W,MATCH($N79,$B$1:$B$34,),)=$M$78:$M$79,COLUMN($C:$W)),COLUMN(C79))),"")),3))</f>
        <v/>
      </c>
      <c r="V79" s="61" t="str">
        <f t="array" ref="V79">IF($R79&gt;5,"",LEFT(IF($N79="","",IFERROR(INDEX($4:$4,SMALL(IF(INDEX($C:$W,MATCH($N79,$B$1:$B$34,),)=$M$78:$M$79,COLUMN($C:$W)),COLUMN(D79))),"")),3))</f>
        <v/>
      </c>
      <c r="W79" s="61" t="str">
        <f t="array" ref="W79">IF($R79&gt;5,"",LEFT(IF($N79="","",IFERROR(INDEX($4:$4,SMALL(IF(INDEX($C:$W,MATCH($N79,$B$1:$B$34,),)=$M$78:$M$79,COLUMN($C:$W)),COLUMN(E79))),"")),3))</f>
        <v/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x14ac:dyDescent="0.25">
      <c r="A80" s="2"/>
      <c r="B80" s="73" t="str">
        <f t="array" ref="B80">IFERROR(INDEX($B$5:$B$34,SMALL(IF($A$77=$X$5:$X$33,ROW($B$5:$B$34)-4,""),ROW(D4))),"")</f>
        <v/>
      </c>
      <c r="D80" s="60" t="str">
        <f t="array" ref="D80">IFERROR(INDEX($B$5:$B$34,SMALL(IF($C$77=$X$5:$X$33,ROW($B$5:$B$34)-4,""),ROW(D4))),"")</f>
        <v/>
      </c>
      <c r="E80" s="39"/>
      <c r="F80" s="39"/>
      <c r="G80" s="39"/>
      <c r="H80" s="66"/>
      <c r="I80" s="61" t="str">
        <f t="array" ref="I80">IF(D80="","",INDEX($4:$4,SUMPRODUCT(COLUMN(C:W)*(INDEX(C:W,MATCH(D80,B$1:B$34,),)=C$78:C$79))))</f>
        <v/>
      </c>
      <c r="J80" s="39"/>
      <c r="K80" s="39"/>
      <c r="L80" s="67"/>
      <c r="M80" s="2"/>
      <c r="N80" s="60" t="str">
        <f t="array" ref="N80">IFERROR(INDEX($B$5:$B$34,SMALL(IF($M$77=$X$5:$X$33,ROW($B$5:$B$34)-4,""),ROW(D4))),"")</f>
        <v/>
      </c>
      <c r="O80" s="39"/>
      <c r="P80" s="39"/>
      <c r="Q80" s="67"/>
      <c r="R80" s="83" t="str">
        <f t="array" ref="R80">IF(N80="","",SUMPRODUCT(COUNTIF(INDEX(C:W,MATCH(N80,B$1:B$34,),),M$78:M$79)))</f>
        <v/>
      </c>
      <c r="S80" s="61" t="str">
        <f t="array" ref="S80">IF($R80&gt;5,"",LEFT(IF($N80="","",IFERROR(INDEX($4:$4,SMALL(IF(INDEX($C:$W,MATCH($N80,$B$1:$B$34,),)=$M$78:$M$79,COLUMN($C:$W)),COLUMN(A80))),"")),3))</f>
        <v/>
      </c>
      <c r="T80" s="61" t="str">
        <f t="array" ref="T80">IF($R80&gt;5,"",LEFT(IF($N80="","",IFERROR(INDEX($4:$4,SMALL(IF(INDEX($C:$W,MATCH($N80,$B$1:$B$34,),)=$M$78:$M$79,COLUMN($C:$W)),COLUMN(B80))),"")),3))</f>
        <v/>
      </c>
      <c r="U80" s="61" t="str">
        <f t="array" ref="U80">IF($R80&gt;5,"",LEFT(IF($N80="","",IFERROR(INDEX($4:$4,SMALL(IF(INDEX($C:$W,MATCH($N80,$B$1:$B$34,),)=$M$78:$M$79,COLUMN($C:$W)),COLUMN(C80))),"")),3))</f>
        <v/>
      </c>
      <c r="V80" s="61" t="str">
        <f t="array" ref="V80">IF($R80&gt;5,"",LEFT(IF($N80="","",IFERROR(INDEX($4:$4,SMALL(IF(INDEX($C:$W,MATCH($N80,$B$1:$B$34,),)=$M$78:$M$79,COLUMN($C:$W)),COLUMN(D80))),"")),3))</f>
        <v/>
      </c>
      <c r="W80" s="61" t="str">
        <f t="array" ref="W80">IF($R80&gt;5,"",LEFT(IF($N80="","",IFERROR(INDEX($4:$4,SMALL(IF(INDEX($C:$W,MATCH($N80,$B$1:$B$34,),)=$M$78:$M$79,COLUMN($C:$W)),COLUMN(E80))),"")),3))</f>
        <v/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1:33" x14ac:dyDescent="0.25">
      <c r="A81" s="2"/>
      <c r="B81" s="73" t="str">
        <f t="array" ref="B81">IFERROR(INDEX($B$5:$B$34,SMALL(IF($A$77=$X$5:$X$33,ROW($B$5:$B$34)-4,""),ROW(D5))),"")</f>
        <v/>
      </c>
      <c r="C81" s="2"/>
      <c r="D81" s="60" t="str">
        <f t="array" ref="D81">IFERROR(INDEX($B$5:$B$34,SMALL(IF($C$77=$X$5:$X$33,ROW($B$5:$B$34)-4,""),ROW(D5))),"")</f>
        <v/>
      </c>
      <c r="E81" s="61"/>
      <c r="F81" s="61"/>
      <c r="G81" s="61"/>
      <c r="H81" s="66"/>
      <c r="I81" s="61" t="str">
        <f t="array" ref="I81">IF(D81="","",INDEX($4:$4,SUMPRODUCT(COLUMN(C:W)*(INDEX(C:W,MATCH(D81,B$1:B$34,),)=C$78:C$79))))</f>
        <v/>
      </c>
      <c r="J81" s="61"/>
      <c r="K81" s="61"/>
      <c r="L81" s="24"/>
      <c r="M81" s="2"/>
      <c r="N81" s="60" t="str">
        <f t="array" ref="N81">IFERROR(INDEX($B$5:$B$34,SMALL(IF($M$77=$X$5:$X$33,ROW($B$5:$B$34)-4,""),ROW(D5))),"")</f>
        <v/>
      </c>
      <c r="O81" s="39"/>
      <c r="P81" s="39"/>
      <c r="Q81" s="67"/>
      <c r="R81" s="83" t="str">
        <f t="array" ref="R81">IF(N81="","",SUMPRODUCT(COUNTIF(INDEX(C:W,MATCH(N81,B$1:B$34,),),M$78:M$79)))</f>
        <v/>
      </c>
      <c r="S81" s="61" t="str">
        <f t="array" ref="S81">IF($R81&gt;5,"",LEFT(IF($N81="","",IFERROR(INDEX($4:$4,SMALL(IF(INDEX($C:$W,MATCH($N81,$B$1:$B$34,),)=$M$78:$M$79,COLUMN($C:$W)),COLUMN(A81))),"")),3))</f>
        <v/>
      </c>
      <c r="T81" s="61" t="str">
        <f t="array" ref="T81">IF($R81&gt;5,"",LEFT(IF($N81="","",IFERROR(INDEX($4:$4,SMALL(IF(INDEX($C:$W,MATCH($N81,$B$1:$B$34,),)=$M$78:$M$79,COLUMN($C:$W)),COLUMN(B81))),"")),3))</f>
        <v/>
      </c>
      <c r="U81" s="61" t="str">
        <f t="array" ref="U81">IF($R81&gt;5,"",LEFT(IF($N81="","",IFERROR(INDEX($4:$4,SMALL(IF(INDEX($C:$W,MATCH($N81,$B$1:$B$34,),)=$M$78:$M$79,COLUMN($C:$W)),COLUMN(C81))),"")),3))</f>
        <v/>
      </c>
      <c r="V81" s="61" t="str">
        <f t="array" ref="V81">IF($R81&gt;5,"",LEFT(IF($N81="","",IFERROR(INDEX($4:$4,SMALL(IF(INDEX($C:$W,MATCH($N81,$B$1:$B$34,),)=$M$78:$M$79,COLUMN($C:$W)),COLUMN(D81))),"")),3))</f>
        <v/>
      </c>
      <c r="W81" s="61" t="str">
        <f t="array" ref="W81">IF($R81&gt;5,"",LEFT(IF($N81="","",IFERROR(INDEX($4:$4,SMALL(IF(INDEX($C:$W,MATCH($N81,$B$1:$B$34,),)=$M$78:$M$79,COLUMN($C:$W)),COLUMN(E81))),"")),3))</f>
        <v/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x14ac:dyDescent="0.25">
      <c r="A82" s="2"/>
      <c r="B82" s="73" t="str">
        <f t="array" ref="B82">IFERROR(INDEX($B$5:$B$34,SMALL(IF($A$77=$X$5:$X$33,ROW($B$5:$B$34)-4,""),ROW(D6))),"")</f>
        <v/>
      </c>
      <c r="C82" s="2"/>
      <c r="D82" s="60" t="str">
        <f t="array" ref="D82">IFERROR(INDEX($B$5:$B$34,SMALL(IF($C$77=$X$5:$X$33,ROW($B$5:$B$34)-4,""),ROW(D6))),"")</f>
        <v/>
      </c>
      <c r="E82" s="39"/>
      <c r="F82" s="39"/>
      <c r="G82" s="39"/>
      <c r="H82" s="66"/>
      <c r="I82" s="61" t="str">
        <f t="array" ref="I82">IF(D82="","",INDEX($4:$4,SUMPRODUCT(COLUMN(C:W)*(INDEX(C:W,MATCH(D82,B$1:B$34,),)=C$78:C$79))))</f>
        <v/>
      </c>
      <c r="J82" s="39"/>
      <c r="K82" s="39"/>
      <c r="L82" s="67"/>
      <c r="M82" s="2"/>
      <c r="N82" s="60" t="str">
        <f t="array" ref="N82">IFERROR(INDEX($B$5:$B$34,SMALL(IF($M$77=$X$5:$X$33,ROW($B$5:$B$34)-4,""),ROW(D6))),"")</f>
        <v/>
      </c>
      <c r="O82" s="39"/>
      <c r="P82" s="39"/>
      <c r="Q82" s="67"/>
      <c r="R82" s="83" t="str">
        <f t="array" ref="R82">IF(N82="","",SUMPRODUCT(COUNTIF(INDEX(C:W,MATCH(N82,B$1:B$34,),),M$78:M$79)))</f>
        <v/>
      </c>
      <c r="S82" s="61" t="str">
        <f t="array" ref="S82">IF($R82&gt;5,"",LEFT(IF($N82="","",IFERROR(INDEX($4:$4,SMALL(IF(INDEX($C:$W,MATCH($N82,$B$1:$B$34,),)=$M$78:$M$79,COLUMN($C:$W)),COLUMN(A82))),"")),3))</f>
        <v/>
      </c>
      <c r="T82" s="61" t="str">
        <f t="array" ref="T82">IF($R82&gt;5,"",LEFT(IF($N82="","",IFERROR(INDEX($4:$4,SMALL(IF(INDEX($C:$W,MATCH($N82,$B$1:$B$34,),)=$M$78:$M$79,COLUMN($C:$W)),COLUMN(B82))),"")),3))</f>
        <v/>
      </c>
      <c r="U82" s="61" t="str">
        <f t="array" ref="U82">IF($R82&gt;5,"",LEFT(IF($N82="","",IFERROR(INDEX($4:$4,SMALL(IF(INDEX($C:$W,MATCH($N82,$B$1:$B$34,),)=$M$78:$M$79,COLUMN($C:$W)),COLUMN(C82))),"")),3))</f>
        <v/>
      </c>
      <c r="V82" s="61" t="str">
        <f t="array" ref="V82">IF($R82&gt;5,"",LEFT(IF($N82="","",IFERROR(INDEX($4:$4,SMALL(IF(INDEX($C:$W,MATCH($N82,$B$1:$B$34,),)=$M$78:$M$79,COLUMN($C:$W)),COLUMN(D82))),"")),3))</f>
        <v/>
      </c>
      <c r="W82" s="61" t="str">
        <f t="array" ref="W82">IF($R82&gt;5,"",LEFT(IF($N82="","",IFERROR(INDEX($4:$4,SMALL(IF(INDEX($C:$W,MATCH($N82,$B$1:$B$34,),)=$M$78:$M$79,COLUMN($C:$W)),COLUMN(E82))),"")),3))</f>
        <v/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x14ac:dyDescent="0.25">
      <c r="A83" s="2"/>
      <c r="B83" s="73" t="str">
        <f t="array" ref="B83">IFERROR(INDEX($B$5:$B$34,SMALL(IF($A$77=$X$5:$X$33,ROW($B$5:$B$34)-4,""),ROW(D7))),"")</f>
        <v/>
      </c>
      <c r="C83" s="2"/>
      <c r="D83" s="60" t="str">
        <f t="array" ref="D83">IFERROR(INDEX($B$5:$B$34,SMALL(IF($C$77=$X$5:$X$33,ROW($B$5:$B$34)-4,""),ROW(D7))),"")</f>
        <v/>
      </c>
      <c r="E83" s="39"/>
      <c r="F83" s="39"/>
      <c r="G83" s="39"/>
      <c r="H83" s="66"/>
      <c r="I83" s="61" t="str">
        <f t="array" ref="I83">IF(D83="","",INDEX($4:$4,SUMPRODUCT(COLUMN(C:W)*(INDEX(C:W,MATCH(D83,B$1:B$34,),)=C$78:C$79))))</f>
        <v/>
      </c>
      <c r="J83" s="39"/>
      <c r="K83" s="39"/>
      <c r="L83" s="67"/>
      <c r="M83" s="2"/>
      <c r="N83" s="60" t="str">
        <f t="array" ref="N83">IFERROR(INDEX($B$5:$B$34,SMALL(IF($M$77=$X$5:$X$33,ROW($B$5:$B$34)-4,""),ROW(D7))),"")</f>
        <v/>
      </c>
      <c r="O83" s="39"/>
      <c r="P83" s="39"/>
      <c r="Q83" s="67"/>
      <c r="R83" s="83" t="str">
        <f t="array" ref="R83">IF(N83="","",SUMPRODUCT(COUNTIF(INDEX(C:W,MATCH(N83,B$1:B$34,),),M$78:M$79)))</f>
        <v/>
      </c>
      <c r="S83" s="61" t="str">
        <f t="array" ref="S83">IF($R83&gt;5,"",LEFT(IF($N83="","",IFERROR(INDEX($4:$4,SMALL(IF(INDEX($C:$W,MATCH($N83,$B$1:$B$34,),)=$M$78:$M$79,COLUMN($C:$W)),COLUMN(A83))),"")),3))</f>
        <v/>
      </c>
      <c r="T83" s="61" t="str">
        <f t="array" ref="T83">IF($R83&gt;5,"",LEFT(IF($N83="","",IFERROR(INDEX($4:$4,SMALL(IF(INDEX($C:$W,MATCH($N83,$B$1:$B$34,),)=$M$78:$M$79,COLUMN($C:$W)),COLUMN(B83))),"")),3))</f>
        <v/>
      </c>
      <c r="U83" s="61" t="str">
        <f t="array" ref="U83">IF($R83&gt;5,"",LEFT(IF($N83="","",IFERROR(INDEX($4:$4,SMALL(IF(INDEX($C:$W,MATCH($N83,$B$1:$B$34,),)=$M$78:$M$79,COLUMN($C:$W)),COLUMN(C83))),"")),3))</f>
        <v/>
      </c>
      <c r="V83" s="61" t="str">
        <f t="array" ref="V83">IF($R83&gt;5,"",LEFT(IF($N83="","",IFERROR(INDEX($4:$4,SMALL(IF(INDEX($C:$W,MATCH($N83,$B$1:$B$34,),)=$M$78:$M$79,COLUMN($C:$W)),COLUMN(D83))),"")),3))</f>
        <v/>
      </c>
      <c r="W83" s="61" t="str">
        <f t="array" ref="W83">IF($R83&gt;5,"",LEFT(IF($N83="","",IFERROR(INDEX($4:$4,SMALL(IF(INDEX($C:$W,MATCH($N83,$B$1:$B$34,),)=$M$78:$M$79,COLUMN($C:$W)),COLUMN(E83))),"")),3))</f>
        <v/>
      </c>
      <c r="X83" s="29"/>
      <c r="Y83" s="29"/>
      <c r="Z83" s="29"/>
      <c r="AA83" s="29"/>
      <c r="AB83" s="29"/>
      <c r="AC83" s="29"/>
      <c r="AD83" s="29"/>
      <c r="AE83" s="29"/>
      <c r="AF83" s="29"/>
      <c r="AG83" s="75"/>
    </row>
    <row r="84" spans="1:33" x14ac:dyDescent="0.25">
      <c r="A84" s="2"/>
      <c r="B84" s="73" t="str">
        <f t="array" ref="B84">IFERROR(INDEX($B$5:$B$34,SMALL(IF($A$77=$X$5:$X$33,ROW($B$5:$B$34)-4,""),ROW(D8))),"")</f>
        <v/>
      </c>
      <c r="D84" s="60" t="str">
        <f t="array" ref="D84">IFERROR(INDEX($B$5:$B$34,SMALL(IF($C$77=$X$5:$X$33,ROW($B$5:$B$34)-4,""),ROW(D8))),"")</f>
        <v/>
      </c>
      <c r="E84" s="39"/>
      <c r="F84" s="39"/>
      <c r="G84" s="39"/>
      <c r="H84" s="66"/>
      <c r="I84" s="61" t="str">
        <f t="array" ref="I84">IF(D84="","",INDEX($4:$4,SUMPRODUCT(COLUMN(C:W)*(INDEX(C:W,MATCH(D84,B$1:B$34,),)=C$78:C$79))))</f>
        <v/>
      </c>
      <c r="J84" s="39"/>
      <c r="K84" s="39"/>
      <c r="L84" s="67"/>
      <c r="M84" s="2"/>
      <c r="N84" s="60" t="str">
        <f t="array" ref="N84">IFERROR(INDEX($B$5:$B$34,SMALL(IF($M$77=$X$5:$X$33,ROW($B$5:$B$34)-4,""),ROW(D8))),"")</f>
        <v/>
      </c>
      <c r="O84" s="76"/>
      <c r="P84" s="76"/>
      <c r="Q84" s="77"/>
      <c r="R84" s="83" t="str">
        <f t="array" ref="R84">IF(N84="","",SUMPRODUCT(COUNTIF(INDEX(C:W,MATCH(N84,B$1:B$34,),),M$78:M$79)))</f>
        <v/>
      </c>
      <c r="S84" s="61" t="str">
        <f t="array" ref="S84">IF($R84&gt;5,"",LEFT(IF($N84="","",IFERROR(INDEX($4:$4,SMALL(IF(INDEX($C:$W,MATCH($N84,$B$1:$B$34,),)=$M$78:$M$79,COLUMN($C:$W)),COLUMN(A84))),"")),3))</f>
        <v/>
      </c>
      <c r="T84" s="61" t="str">
        <f t="array" ref="T84">IF($R84&gt;5,"",LEFT(IF($N84="","",IFERROR(INDEX($4:$4,SMALL(IF(INDEX($C:$W,MATCH($N84,$B$1:$B$34,),)=$M$78:$M$79,COLUMN($C:$W)),COLUMN(B84))),"")),3))</f>
        <v/>
      </c>
      <c r="U84" s="61" t="str">
        <f t="array" ref="U84">IF($R84&gt;5,"",LEFT(IF($N84="","",IFERROR(INDEX($4:$4,SMALL(IF(INDEX($C:$W,MATCH($N84,$B$1:$B$34,),)=$M$78:$M$79,COLUMN($C:$W)),COLUMN(C84))),"")),3))</f>
        <v/>
      </c>
      <c r="V84" s="61" t="str">
        <f t="array" ref="V84">IF($R84&gt;5,"",LEFT(IF($N84="","",IFERROR(INDEX($4:$4,SMALL(IF(INDEX($C:$W,MATCH($N84,$B$1:$B$34,),)=$M$78:$M$79,COLUMN($C:$W)),COLUMN(D84))),"")),3))</f>
        <v/>
      </c>
      <c r="W84" s="61" t="str">
        <f t="array" ref="W84">IF($R84&gt;5,"",LEFT(IF($N84="","",IFERROR(INDEX($4:$4,SMALL(IF(INDEX($C:$W,MATCH($N84,$B$1:$B$34,),)=$M$78:$M$79,COLUMN($C:$W)),COLUMN(E84))),"")),3))</f>
        <v/>
      </c>
      <c r="X84" s="29"/>
      <c r="Y84" s="29"/>
      <c r="Z84" s="29"/>
      <c r="AA84" s="29"/>
      <c r="AB84" s="29"/>
      <c r="AC84" s="29"/>
      <c r="AD84" s="29"/>
      <c r="AE84" s="29"/>
      <c r="AF84" s="29"/>
    </row>
    <row r="85" spans="1:33" x14ac:dyDescent="0.25">
      <c r="A85" s="2"/>
      <c r="B85" s="73" t="str">
        <f t="array" ref="B85">IFERROR(INDEX($B$5:$B$34,SMALL(IF($A$77=$X$5:$X$33,ROW($B$5:$B$34)-4,""),ROW(D9))),"")</f>
        <v/>
      </c>
      <c r="D85" s="60" t="str">
        <f t="array" ref="D85">IFERROR(INDEX($B$5:$B$34,SMALL(IF($C$77=$X$5:$X$33,ROW($B$5:$B$34)-4,""),ROW(D9))),"")</f>
        <v/>
      </c>
      <c r="E85" s="39"/>
      <c r="F85" s="39"/>
      <c r="G85" s="39"/>
      <c r="H85" s="66"/>
      <c r="I85" s="61" t="str">
        <f t="array" ref="I85">IF(D85="","",INDEX($4:$4,SUMPRODUCT(COLUMN(C:W)*(INDEX(C:W,MATCH(D85,B$1:B$34,),)=C$78:C$79))))</f>
        <v/>
      </c>
      <c r="J85" s="39"/>
      <c r="K85" s="39"/>
      <c r="L85" s="67"/>
      <c r="M85" s="2"/>
      <c r="N85" s="60" t="str">
        <f t="array" ref="N85">IFERROR(INDEX($B$5:$B$34,SMALL(IF($M$77=$X$5:$X$33,ROW($B$5:$B$34)-4,""),ROW(D9))),"")</f>
        <v/>
      </c>
      <c r="O85" s="76"/>
      <c r="P85" s="76"/>
      <c r="Q85" s="76"/>
      <c r="R85" s="83" t="str">
        <f t="array" ref="R85">IF(N85="","",SUMPRODUCT(COUNTIF(INDEX(C:W,MATCH(N85,B$1:B$34,),),M$78:M$79)))</f>
        <v/>
      </c>
      <c r="S85" s="61" t="str">
        <f t="array" ref="S85">IF($R85&gt;5,"",LEFT(IF($N85="","",IFERROR(INDEX($4:$4,SMALL(IF(INDEX($C:$W,MATCH($N85,$B$1:$B$34,),)=$M$78:$M$79,COLUMN($C:$W)),COLUMN(A85))),"")),3))</f>
        <v/>
      </c>
      <c r="T85" s="61" t="str">
        <f t="array" ref="T85">IF($R85&gt;5,"",LEFT(IF($N85="","",IFERROR(INDEX($4:$4,SMALL(IF(INDEX($C:$W,MATCH($N85,$B$1:$B$34,),)=$M$78:$M$79,COLUMN($C:$W)),COLUMN(B85))),"")),3))</f>
        <v/>
      </c>
      <c r="U85" s="61" t="str">
        <f t="array" ref="U85">IF($R85&gt;5,"",LEFT(IF($N85="","",IFERROR(INDEX($4:$4,SMALL(IF(INDEX($C:$W,MATCH($N85,$B$1:$B$34,),)=$M$78:$M$79,COLUMN($C:$W)),COLUMN(C85))),"")),3))</f>
        <v/>
      </c>
      <c r="V85" s="61" t="str">
        <f t="array" ref="V85">IF($R85&gt;5,"",LEFT(IF($N85="","",IFERROR(INDEX($4:$4,SMALL(IF(INDEX($C:$W,MATCH($N85,$B$1:$B$34,),)=$M$78:$M$79,COLUMN($C:$W)),COLUMN(D85))),"")),3))</f>
        <v/>
      </c>
      <c r="W85" s="61" t="str">
        <f t="array" ref="W85">IF($R85&gt;5,"",LEFT(IF($N85="","",IFERROR(INDEX($4:$4,SMALL(IF(INDEX($C:$W,MATCH($N85,$B$1:$B$34,),)=$M$78:$M$79,COLUMN($C:$W)),COLUMN(E85))),"")),3))</f>
        <v/>
      </c>
      <c r="X85" s="29"/>
      <c r="Y85" s="29"/>
      <c r="Z85" s="29"/>
      <c r="AA85" s="29"/>
      <c r="AB85" s="29"/>
      <c r="AC85" s="29"/>
      <c r="AD85" s="29"/>
      <c r="AE85" s="29"/>
      <c r="AF85" s="29"/>
    </row>
    <row r="86" spans="1:33" x14ac:dyDescent="0.25">
      <c r="A86" s="2"/>
      <c r="B86" s="73" t="str">
        <f t="array" ref="B86">IFERROR(INDEX($B$5:$B$34,SMALL(IF($A$77=$X$5:$X$33,ROW($B$5:$B$34)-4,""),ROW(D10))),"")</f>
        <v/>
      </c>
      <c r="D86" s="60" t="str">
        <f t="array" ref="D86">IFERROR(INDEX($B$5:$B$34,SMALL(IF($C$77=$X$5:$X$33,ROW($B$5:$B$34)-4,""),ROW(D10))),"")</f>
        <v/>
      </c>
      <c r="E86" s="39"/>
      <c r="F86" s="39"/>
      <c r="G86" s="39"/>
      <c r="H86" s="66"/>
      <c r="I86" s="61" t="str">
        <f t="array" ref="I86">IF(D86="","",INDEX($4:$4,SUMPRODUCT(COLUMN(C:W)*(INDEX(C:W,MATCH(D86,B$1:B$34,),)=C$78:C$79))))</f>
        <v/>
      </c>
      <c r="J86" s="39"/>
      <c r="K86" s="39"/>
      <c r="L86" s="67"/>
      <c r="M86" s="2"/>
      <c r="N86" s="60" t="str">
        <f t="array" ref="N86">IFERROR(INDEX($B$5:$B$34,SMALL(IF($M$77=$X$5:$X$33,ROW($B$5:$B$34)-4,""),ROW(D10))),"")</f>
        <v/>
      </c>
      <c r="O86" s="68"/>
      <c r="P86" s="68"/>
      <c r="Q86" s="68"/>
      <c r="R86" s="83" t="str">
        <f t="array" ref="R86">IF(N86="","",SUMPRODUCT(COUNTIF(INDEX(C:W,MATCH(N86,B$1:B$34,),),M$78:M$79)))</f>
        <v/>
      </c>
      <c r="S86" s="61" t="str">
        <f t="array" ref="S86">IF($R86&gt;5,"",LEFT(IF($N86="","",IFERROR(INDEX($4:$4,SMALL(IF(INDEX($C:$W,MATCH($N86,$B$1:$B$34,),)=$M$78:$M$79,COLUMN($C:$W)),COLUMN(A86))),"")),3))</f>
        <v/>
      </c>
      <c r="T86" s="61" t="str">
        <f t="array" ref="T86">IF($R86&gt;5,"",LEFT(IF($N86="","",IFERROR(INDEX($4:$4,SMALL(IF(INDEX($C:$W,MATCH($N86,$B$1:$B$34,),)=$M$78:$M$79,COLUMN($C:$W)),COLUMN(B86))),"")),3))</f>
        <v/>
      </c>
      <c r="U86" s="61" t="str">
        <f t="array" ref="U86">IF($R86&gt;5,"",LEFT(IF($N86="","",IFERROR(INDEX($4:$4,SMALL(IF(INDEX($C:$W,MATCH($N86,$B$1:$B$34,),)=$M$78:$M$79,COLUMN($C:$W)),COLUMN(C86))),"")),3))</f>
        <v/>
      </c>
      <c r="V86" s="61" t="str">
        <f t="array" ref="V86">IF($R86&gt;5,"",LEFT(IF($N86="","",IFERROR(INDEX($4:$4,SMALL(IF(INDEX($C:$W,MATCH($N86,$B$1:$B$34,),)=$M$78:$M$79,COLUMN($C:$W)),COLUMN(D86))),"")),3))</f>
        <v/>
      </c>
      <c r="W86" s="61" t="str">
        <f t="array" ref="W86">IF($R86&gt;5,"",LEFT(IF($N86="","",IFERROR(INDEX($4:$4,SMALL(IF(INDEX($C:$W,MATCH($N86,$B$1:$B$34,),)=$M$78:$M$79,COLUMN($C:$W)),COLUMN(E86))),"")),3))</f>
        <v/>
      </c>
      <c r="X86" s="29"/>
      <c r="Y86" s="29"/>
      <c r="Z86" s="29"/>
      <c r="AA86" s="29"/>
      <c r="AB86" s="29"/>
      <c r="AC86" s="29"/>
      <c r="AD86" s="29"/>
      <c r="AE86" s="29"/>
      <c r="AF86" s="29"/>
    </row>
    <row r="87" spans="1:33" x14ac:dyDescent="0.25">
      <c r="A87" s="2"/>
      <c r="B87" s="73" t="str">
        <f t="array" ref="B87">IFERROR(INDEX($B$5:$B$34,SMALL(IF($A$77=$X$5:$X$33,ROW($B$5:$B$34)-4,""),ROW(D11))),"")</f>
        <v/>
      </c>
      <c r="D87" s="60" t="str">
        <f t="array" ref="D87">IFERROR(INDEX($B$5:$B$34,SMALL(IF($C$77=$X$5:$X$33,ROW($B$5:$B$34)-4,""),ROW(D11))),"")</f>
        <v/>
      </c>
      <c r="E87" s="39"/>
      <c r="F87" s="39"/>
      <c r="G87" s="39"/>
      <c r="H87" s="66"/>
      <c r="I87" s="61" t="str">
        <f t="array" ref="I87">IF(D87="","",INDEX($4:$4,SUMPRODUCT(COLUMN(C:W)*(INDEX(C:W,MATCH(D87,B$1:B$34,),)=C$78:C$79))))</f>
        <v/>
      </c>
      <c r="J87" s="39"/>
      <c r="K87" s="39"/>
      <c r="L87" s="67"/>
      <c r="N87" s="60" t="str">
        <f t="array" ref="N87">IFERROR(INDEX($B$5:$B$34,SMALL(IF($M$77=$X$5:$X$33,ROW($B$5:$B$34)-4,""),ROW(D11))),"")</f>
        <v/>
      </c>
      <c r="O87" s="68"/>
      <c r="P87" s="68"/>
      <c r="Q87" s="68"/>
      <c r="R87" s="83" t="str">
        <f t="array" ref="R87">IF(N87="","",SUMPRODUCT(COUNTIF(INDEX(C:W,MATCH(N87,B$1:B$34,),),M$78:M$79)))</f>
        <v/>
      </c>
      <c r="S87" s="61" t="str">
        <f t="array" ref="S87">IF($R87&gt;5,"",LEFT(IF($N87="","",IFERROR(INDEX($4:$4,SMALL(IF(INDEX($C:$W,MATCH($N87,$B$1:$B$34,),)=$M$78:$M$79,COLUMN($C:$W)),COLUMN(A87))),"")),3))</f>
        <v/>
      </c>
      <c r="T87" s="61" t="str">
        <f t="array" ref="T87">IF($R87&gt;5,"",LEFT(IF($N87="","",IFERROR(INDEX($4:$4,SMALL(IF(INDEX($C:$W,MATCH($N87,$B$1:$B$34,),)=$M$78:$M$79,COLUMN($C:$W)),COLUMN(B87))),"")),3))</f>
        <v/>
      </c>
      <c r="U87" s="61" t="str">
        <f t="array" ref="U87">IF($R87&gt;5,"",LEFT(IF($N87="","",IFERROR(INDEX($4:$4,SMALL(IF(INDEX($C:$W,MATCH($N87,$B$1:$B$34,),)=$M$78:$M$79,COLUMN($C:$W)),COLUMN(C87))),"")),3))</f>
        <v/>
      </c>
      <c r="V87" s="61" t="str">
        <f t="array" ref="V87">IF($R87&gt;5,"",LEFT(IF($N87="","",IFERROR(INDEX($4:$4,SMALL(IF(INDEX($C:$W,MATCH($N87,$B$1:$B$34,),)=$M$78:$M$79,COLUMN($C:$W)),COLUMN(D87))),"")),3))</f>
        <v/>
      </c>
      <c r="W87" s="61" t="str">
        <f t="array" ref="W87">IF($R87&gt;5,"",LEFT(IF($N87="","",IFERROR(INDEX($4:$4,SMALL(IF(INDEX($C:$W,MATCH($N87,$B$1:$B$34,),)=$M$78:$M$79,COLUMN($C:$W)),COLUMN(E87))),"")),3))</f>
        <v/>
      </c>
      <c r="X87" s="29"/>
      <c r="Y87" s="29"/>
      <c r="Z87" s="29"/>
      <c r="AA87" s="29"/>
      <c r="AB87" s="29"/>
      <c r="AC87" s="29"/>
      <c r="AD87" s="29"/>
      <c r="AE87" s="29"/>
      <c r="AF87" s="29"/>
    </row>
    <row r="88" spans="1:33" x14ac:dyDescent="0.25">
      <c r="A88" s="2"/>
      <c r="B88" s="73" t="str">
        <f t="array" ref="B88">IFERROR(INDEX($B$5:$B$34,SMALL(IF($A$77=$X$5:$X$33,ROW($B$5:$B$34)-4,""),ROW(D12))),"")</f>
        <v/>
      </c>
      <c r="D88" s="60" t="str">
        <f t="array" ref="D88">IFERROR(INDEX($B$5:$B$34,SMALL(IF($C$77=$X$5:$X$33,ROW($B$5:$B$34)-4,""),ROW(D12))),"")</f>
        <v/>
      </c>
      <c r="E88" s="39"/>
      <c r="F88" s="39"/>
      <c r="G88" s="39"/>
      <c r="H88" s="66"/>
      <c r="I88" s="61" t="str">
        <f t="array" ref="I88">IF(D88="","",INDEX($4:$4,SUMPRODUCT(COLUMN(C:W)*(INDEX(C:W,MATCH(D88,B$1:B$34,),)=C$78:C$79))))</f>
        <v/>
      </c>
      <c r="J88" s="39"/>
      <c r="K88" s="39"/>
      <c r="L88" s="67"/>
      <c r="M88" s="2"/>
      <c r="N88" s="60" t="str">
        <f t="array" ref="N88">IFERROR(INDEX($B$5:$B$34,SMALL(IF($M$77=$X$5:$X$33,ROW($B$5:$B$34)-4,""),ROW(D12))),"")</f>
        <v/>
      </c>
      <c r="O88" s="68"/>
      <c r="P88" s="68"/>
      <c r="Q88" s="68"/>
      <c r="R88" s="83" t="str">
        <f t="array" ref="R88">IF(N88="","",SUMPRODUCT(COUNTIF(INDEX(C:W,MATCH(N88,B$1:B$34,),),M$78:M$79)))</f>
        <v/>
      </c>
      <c r="S88" s="61" t="str">
        <f t="array" ref="S88">IF($R88&gt;5,"",LEFT(IF($N88="","",IFERROR(INDEX($4:$4,SMALL(IF(INDEX($C:$W,MATCH($N88,$B$1:$B$34,),)=$M$78:$M$79,COLUMN($C:$W)),COLUMN(A88))),"")),3))</f>
        <v/>
      </c>
      <c r="T88" s="61" t="str">
        <f t="array" ref="T88">IF($R88&gt;5,"",LEFT(IF($N88="","",IFERROR(INDEX($4:$4,SMALL(IF(INDEX($C:$W,MATCH($N88,$B$1:$B$34,),)=$M$78:$M$79,COLUMN($C:$W)),COLUMN(B88))),"")),3))</f>
        <v/>
      </c>
      <c r="U88" s="61" t="str">
        <f t="array" ref="U88">IF($R88&gt;5,"",LEFT(IF($N88="","",IFERROR(INDEX($4:$4,SMALL(IF(INDEX($C:$W,MATCH($N88,$B$1:$B$34,),)=$M$78:$M$79,COLUMN($C:$W)),COLUMN(C88))),"")),3))</f>
        <v/>
      </c>
      <c r="V88" s="61" t="str">
        <f t="array" ref="V88">IF($R88&gt;5,"",LEFT(IF($N88="","",IFERROR(INDEX($4:$4,SMALL(IF(INDEX($C:$W,MATCH($N88,$B$1:$B$34,),)=$M$78:$M$79,COLUMN($C:$W)),COLUMN(D88))),"")),3))</f>
        <v/>
      </c>
      <c r="W88" s="61" t="str">
        <f t="array" ref="W88">IF($R88&gt;5,"",LEFT(IF($N88="","",IFERROR(INDEX($4:$4,SMALL(IF(INDEX($C:$W,MATCH($N88,$B$1:$B$34,),)=$M$78:$M$79,COLUMN($C:$W)),COLUMN(E88))),"")),3))</f>
        <v/>
      </c>
      <c r="X88" s="29"/>
      <c r="Y88" s="29"/>
      <c r="Z88" s="29"/>
      <c r="AA88" s="29"/>
      <c r="AB88" s="29"/>
      <c r="AC88" s="29"/>
      <c r="AD88" s="29"/>
      <c r="AE88" s="29"/>
      <c r="AF88" s="29"/>
    </row>
    <row r="89" spans="1:33" x14ac:dyDescent="0.25">
      <c r="A89" s="2"/>
      <c r="B89" s="73" t="str">
        <f t="array" ref="B89">IFERROR(INDEX($B$5:$B$34,SMALL(IF($A$77=$X$5:$X$33,ROW($B$5:$B$34)-4,""),ROW(D13))),"")</f>
        <v/>
      </c>
      <c r="D89" s="60" t="str">
        <f t="array" ref="D89">IFERROR(INDEX($B$5:$B$34,SMALL(IF($C$77=$X$5:$X$33,ROW($B$5:$B$34)-4,""),ROW(D13))),"")</f>
        <v/>
      </c>
      <c r="E89" s="39"/>
      <c r="F89" s="39"/>
      <c r="G89" s="39"/>
      <c r="H89" s="66"/>
      <c r="I89" s="61" t="str">
        <f t="array" ref="I89">IF(D89="","",INDEX($4:$4,SUMPRODUCT(COLUMN(C:W)*(INDEX(C:W,MATCH(D89,B$1:B$34,),)=C$78:C$79))))</f>
        <v/>
      </c>
      <c r="J89" s="39"/>
      <c r="K89" s="39"/>
      <c r="L89" s="67"/>
      <c r="M89" s="2"/>
      <c r="N89" s="60" t="str">
        <f t="array" ref="N89">IFERROR(INDEX($B$5:$B$34,SMALL(IF($M$77=$X$5:$X$33,ROW($B$5:$B$34)-4,""),ROW(D13))),"")</f>
        <v/>
      </c>
      <c r="O89" s="68"/>
      <c r="P89" s="68"/>
      <c r="Q89" s="68"/>
      <c r="R89" s="83" t="str">
        <f t="array" ref="R89">IF(N89="","",SUMPRODUCT(COUNTIF(INDEX(C:W,MATCH(N89,B$1:B$34,),),M$78:M$79)))</f>
        <v/>
      </c>
      <c r="S89" s="61" t="str">
        <f t="array" ref="S89">IF($R89&gt;5,"",LEFT(IF($N89="","",IFERROR(INDEX($4:$4,SMALL(IF(INDEX($C:$W,MATCH($N89,$B$1:$B$34,),)=$M$78:$M$79,COLUMN($C:$W)),COLUMN(A89))),"")),3))</f>
        <v/>
      </c>
      <c r="T89" s="61" t="str">
        <f t="array" ref="T89">IF($R89&gt;5,"",LEFT(IF($N89="","",IFERROR(INDEX($4:$4,SMALL(IF(INDEX($C:$W,MATCH($N89,$B$1:$B$34,),)=$M$78:$M$79,COLUMN($C:$W)),COLUMN(B89))),"")),3))</f>
        <v/>
      </c>
      <c r="U89" s="61" t="str">
        <f t="array" ref="U89">IF($R89&gt;5,"",LEFT(IF($N89="","",IFERROR(INDEX($4:$4,SMALL(IF(INDEX($C:$W,MATCH($N89,$B$1:$B$34,),)=$M$78:$M$79,COLUMN($C:$W)),COLUMN(C89))),"")),3))</f>
        <v/>
      </c>
      <c r="V89" s="61" t="str">
        <f t="array" ref="V89">IF($R89&gt;5,"",LEFT(IF($N89="","",IFERROR(INDEX($4:$4,SMALL(IF(INDEX($C:$W,MATCH($N89,$B$1:$B$34,),)=$M$78:$M$79,COLUMN($C:$W)),COLUMN(D89))),"")),3))</f>
        <v/>
      </c>
      <c r="W89" s="61" t="str">
        <f t="array" ref="W89">IF($R89&gt;5,"",LEFT(IF($N89="","",IFERROR(INDEX($4:$4,SMALL(IF(INDEX($C:$W,MATCH($N89,$B$1:$B$34,),)=$M$78:$M$79,COLUMN($C:$W)),COLUMN(E89))),"")),3))</f>
        <v/>
      </c>
      <c r="X89" s="29"/>
      <c r="Y89" s="29"/>
      <c r="Z89" s="29"/>
      <c r="AA89" s="29"/>
      <c r="AB89" s="29"/>
      <c r="AC89" s="29"/>
      <c r="AD89" s="29"/>
      <c r="AE89" s="29"/>
      <c r="AF89" s="29"/>
    </row>
    <row r="90" spans="1:33" x14ac:dyDescent="0.25">
      <c r="A90" s="2"/>
      <c r="B90" s="73" t="str">
        <f t="array" ref="B90">IFERROR(INDEX($B$5:$B$34,SMALL(IF($A$77=$X$5:$X$33,ROW($B$5:$B$34)-4,""),ROW(D14))),"")</f>
        <v/>
      </c>
      <c r="D90" s="60" t="str">
        <f t="array" ref="D90">IFERROR(INDEX($B$5:$B$34,SMALL(IF($C$77=$X$5:$X$33,ROW($B$5:$B$34)-4,""),ROW(D14))),"")</f>
        <v/>
      </c>
      <c r="E90" s="39"/>
      <c r="F90" s="39"/>
      <c r="G90" s="39"/>
      <c r="H90" s="66"/>
      <c r="I90" s="61" t="str">
        <f t="array" ref="I90">IF(D90="","",INDEX($4:$4,SUMPRODUCT(COLUMN(C:W)*(INDEX(C:W,MATCH(D90,B$1:B$34,),)=C$78:C$79))))</f>
        <v/>
      </c>
      <c r="J90" s="39"/>
      <c r="K90" s="39"/>
      <c r="L90" s="67"/>
      <c r="N90" s="60" t="str">
        <f t="array" ref="N90">IFERROR(INDEX($B$5:$B$34,SMALL(IF($M$77=$X$5:$X$33,ROW($B$5:$B$34)-4,""),ROW(D14))),"")</f>
        <v/>
      </c>
      <c r="O90" s="68"/>
      <c r="P90" s="68"/>
      <c r="Q90" s="68"/>
      <c r="R90" s="83" t="str">
        <f t="array" ref="R90">IF(N90="","",SUMPRODUCT(COUNTIF(INDEX(C:W,MATCH(N90,B$1:B$34,),),M$78:M$79)))</f>
        <v/>
      </c>
      <c r="S90" s="61" t="str">
        <f t="array" ref="S90">IF($R90&gt;5,"",LEFT(IF($N90="","",IFERROR(INDEX($4:$4,SMALL(IF(INDEX($C:$W,MATCH($N90,$B$1:$B$34,),)=$M$78:$M$79,COLUMN($C:$W)),COLUMN(A90))),"")),3))</f>
        <v/>
      </c>
      <c r="T90" s="61" t="str">
        <f t="array" ref="T90">IF($R90&gt;5,"",LEFT(IF($N90="","",IFERROR(INDEX($4:$4,SMALL(IF(INDEX($C:$W,MATCH($N90,$B$1:$B$34,),)=$M$78:$M$79,COLUMN($C:$W)),COLUMN(B90))),"")),3))</f>
        <v/>
      </c>
      <c r="U90" s="61" t="str">
        <f t="array" ref="U90">IF($R90&gt;5,"",LEFT(IF($N90="","",IFERROR(INDEX($4:$4,SMALL(IF(INDEX($C:$W,MATCH($N90,$B$1:$B$34,),)=$M$78:$M$79,COLUMN($C:$W)),COLUMN(C90))),"")),3))</f>
        <v/>
      </c>
      <c r="V90" s="61" t="str">
        <f t="array" ref="V90">IF($R90&gt;5,"",LEFT(IF($N90="","",IFERROR(INDEX($4:$4,SMALL(IF(INDEX($C:$W,MATCH($N90,$B$1:$B$34,),)=$M$78:$M$79,COLUMN($C:$W)),COLUMN(D90))),"")),3))</f>
        <v/>
      </c>
      <c r="W90" s="61" t="str">
        <f t="array" ref="W90">IF($R90&gt;5,"",LEFT(IF($N90="","",IFERROR(INDEX($4:$4,SMALL(IF(INDEX($C:$W,MATCH($N90,$B$1:$B$34,),)=$M$78:$M$79,COLUMN($C:$W)),COLUMN(E90))),"")),3))</f>
        <v/>
      </c>
      <c r="X90" s="29"/>
      <c r="Y90" s="29"/>
      <c r="Z90" s="29"/>
      <c r="AA90" s="29"/>
      <c r="AB90" s="29"/>
      <c r="AC90" s="29"/>
      <c r="AD90" s="29"/>
      <c r="AE90" s="29"/>
      <c r="AF90" s="29"/>
    </row>
    <row r="91" spans="1:33" x14ac:dyDescent="0.25">
      <c r="A91" s="2"/>
      <c r="B91" s="73" t="str">
        <f t="array" ref="B91">IFERROR(INDEX($B$5:$B$34,SMALL(IF($A$77=$X$5:$X$33,ROW($B$5:$B$34)-4,""),ROW(D15))),"")</f>
        <v/>
      </c>
      <c r="D91" s="60" t="str">
        <f t="array" ref="D91">IFERROR(INDEX($B$5:$B$34,SMALL(IF($C$77=$X$5:$X$33,ROW($B$5:$B$34)-4,""),ROW(D15))),"")</f>
        <v/>
      </c>
      <c r="E91" s="39"/>
      <c r="F91" s="39"/>
      <c r="G91" s="39"/>
      <c r="H91" s="66"/>
      <c r="I91" s="61" t="str">
        <f t="array" ref="I91">IF(D91="","",INDEX($4:$4,SUMPRODUCT(COLUMN(C:W)*(INDEX(C:W,MATCH(D91,B$1:B$34,),)=C$78:C$79))))</f>
        <v/>
      </c>
      <c r="J91" s="39"/>
      <c r="K91" s="39"/>
      <c r="L91" s="67"/>
      <c r="N91" s="60" t="str">
        <f t="array" ref="N91">IFERROR(INDEX($B$5:$B$34,SMALL(IF($M$77=$X$5:$X$33,ROW($B$5:$B$34)-4,""),ROW(D15))),"")</f>
        <v/>
      </c>
      <c r="O91" s="68"/>
      <c r="P91" s="68"/>
      <c r="Q91" s="68"/>
      <c r="R91" s="83" t="str">
        <f t="array" ref="R91">IF(N91="","",SUMPRODUCT(COUNTIF(INDEX(C:W,MATCH(N91,B$1:B$34,),),M$78:M$79)))</f>
        <v/>
      </c>
      <c r="S91" s="61" t="str">
        <f t="array" ref="S91">IF($R91&gt;5,"",LEFT(IF($N91="","",IFERROR(INDEX($4:$4,SMALL(IF(INDEX($C:$W,MATCH($N91,$B$1:$B$34,),)=$M$78:$M$79,COLUMN($C:$W)),COLUMN(A91))),"")),3))</f>
        <v/>
      </c>
      <c r="T91" s="61" t="str">
        <f t="array" ref="T91">IF($R91&gt;5,"",LEFT(IF($N91="","",IFERROR(INDEX($4:$4,SMALL(IF(INDEX($C:$W,MATCH($N91,$B$1:$B$34,),)=$M$78:$M$79,COLUMN($C:$W)),COLUMN(B91))),"")),3))</f>
        <v/>
      </c>
      <c r="U91" s="61" t="str">
        <f t="array" ref="U91">IF($R91&gt;5,"",LEFT(IF($N91="","",IFERROR(INDEX($4:$4,SMALL(IF(INDEX($C:$W,MATCH($N91,$B$1:$B$34,),)=$M$78:$M$79,COLUMN($C:$W)),COLUMN(C91))),"")),3))</f>
        <v/>
      </c>
      <c r="V91" s="61" t="str">
        <f t="array" ref="V91">IF($R91&gt;5,"",LEFT(IF($N91="","",IFERROR(INDEX($4:$4,SMALL(IF(INDEX($C:$W,MATCH($N91,$B$1:$B$34,),)=$M$78:$M$79,COLUMN($C:$W)),COLUMN(D91))),"")),3))</f>
        <v/>
      </c>
      <c r="W91" s="61" t="str">
        <f t="array" ref="W91">IF($R91&gt;5,"",LEFT(IF($N91="","",IFERROR(INDEX($4:$4,SMALL(IF(INDEX($C:$W,MATCH($N91,$B$1:$B$34,),)=$M$78:$M$79,COLUMN($C:$W)),COLUMN(E91))),"")),3))</f>
        <v/>
      </c>
      <c r="X91" s="29"/>
      <c r="Y91" s="29"/>
      <c r="Z91" s="29"/>
      <c r="AA91" s="29"/>
      <c r="AB91" s="29"/>
      <c r="AC91" s="29"/>
      <c r="AD91" s="29"/>
      <c r="AE91" s="29"/>
      <c r="AF91" s="29"/>
    </row>
    <row r="92" spans="1:33" x14ac:dyDescent="0.25">
      <c r="B92" s="78" t="s">
        <v>69</v>
      </c>
      <c r="C92" s="79"/>
      <c r="D92" s="79"/>
      <c r="E92" s="37"/>
      <c r="F92" s="37"/>
      <c r="G92" s="37"/>
      <c r="H92" s="37"/>
      <c r="I92" s="37"/>
      <c r="J92" s="37"/>
      <c r="K92" s="37"/>
      <c r="L92" s="37"/>
      <c r="M92" s="79"/>
      <c r="N92" s="2" t="s">
        <v>70</v>
      </c>
      <c r="O92" s="80"/>
      <c r="P92" s="37"/>
      <c r="Q92" s="37" t="s">
        <v>71</v>
      </c>
      <c r="R92" s="37"/>
      <c r="S92" s="37"/>
      <c r="T92" s="37"/>
      <c r="U92" s="81" t="s">
        <v>72</v>
      </c>
      <c r="V92" s="82" t="s">
        <v>73</v>
      </c>
      <c r="W92" s="2"/>
    </row>
  </sheetData>
  <mergeCells count="11">
    <mergeCell ref="C1:S1"/>
    <mergeCell ref="C2:J2"/>
    <mergeCell ref="K2:L2"/>
    <mergeCell ref="M2:W2"/>
    <mergeCell ref="H3:I3"/>
    <mergeCell ref="J3:W3"/>
    <mergeCell ref="B55:C55"/>
    <mergeCell ref="A35:A39"/>
    <mergeCell ref="F42:T42"/>
    <mergeCell ref="A50:B50"/>
    <mergeCell ref="A53:B53"/>
  </mergeCells>
  <conditionalFormatting sqref="Y5:AD33">
    <cfRule type="expression" dxfId="0" priority="4">
      <formula>$X5&lt;&gt;Y5</formula>
    </cfRule>
  </conditionalFormatting>
  <dataValidations count="2">
    <dataValidation type="list" allowBlank="1" showInputMessage="1" showErrorMessage="1" sqref="C5:T34">
      <formula1>"2, 3, 4, 5, н\а"</formula1>
    </dataValidation>
    <dataValidation type="list" allowBlank="1" showInputMessage="1" showErrorMessage="1" sqref="U5:W34">
      <formula1>"а, н\а"</formula1>
    </dataValidation>
  </dataValidations>
  <pageMargins left="0.19685039370078741" right="0.19685039370078741" top="0.39370078740157483" bottom="0.39370078740157483" header="0" footer="0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Белых Сергей Алексеевич</cp:lastModifiedBy>
  <cp:lastPrinted>2018-12-18T21:47:09Z</cp:lastPrinted>
  <dcterms:created xsi:type="dcterms:W3CDTF">2018-12-18T15:49:56Z</dcterms:created>
  <dcterms:modified xsi:type="dcterms:W3CDTF">2019-01-07T08:10:36Z</dcterms:modified>
</cp:coreProperties>
</file>