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5200" windowHeight="11985"/>
  </bookViews>
  <sheets>
    <sheet name="Лист1" sheetId="1" r:id="rId1"/>
    <sheet name="Лист2" sheetId="2" r:id="rId2"/>
    <sheet name="Лист3" sheetId="3" r:id="rId3"/>
  </sheets>
  <externalReferences>
    <externalReference r:id="rId4"/>
  </externalReferences>
  <calcPr calcId="152511"/>
</workbook>
</file>

<file path=xl/calcChain.xml><?xml version="1.0" encoding="utf-8"?>
<calcChain xmlns="http://schemas.openxmlformats.org/spreadsheetml/2006/main">
  <c r="K104" i="1" l="1"/>
  <c r="D104" i="1"/>
  <c r="D103" i="1"/>
  <c r="D96" i="1"/>
  <c r="D95" i="1"/>
  <c r="X108" i="1"/>
  <c r="X107" i="1"/>
  <c r="X106" i="1"/>
  <c r="X105" i="1"/>
  <c r="X104" i="1"/>
  <c r="K105" i="1"/>
  <c r="K106" i="1"/>
  <c r="K107" i="1"/>
  <c r="K108" i="1"/>
  <c r="K95" i="1" l="1" a="1"/>
  <c r="K95" i="1"/>
  <c r="X96" i="1" a="1"/>
  <c r="X96" i="1" s="1"/>
  <c r="X97" i="1" a="1"/>
  <c r="X97" i="1" s="1"/>
  <c r="X98" i="1" a="1"/>
  <c r="X98" i="1" s="1"/>
  <c r="X99" i="1" a="1"/>
  <c r="X99" i="1" s="1"/>
  <c r="X95" i="1" a="1"/>
  <c r="X95" i="1"/>
  <c r="K96" i="1" a="1"/>
  <c r="K96" i="1" s="1"/>
  <c r="K97" i="1" a="1"/>
  <c r="K97" i="1" s="1"/>
  <c r="K98" i="1" a="1"/>
  <c r="K98" i="1" s="1"/>
  <c r="K99" i="1" a="1"/>
  <c r="K99" i="1" s="1"/>
  <c r="D102" i="1"/>
  <c r="D94" i="1"/>
  <c r="D105" i="1"/>
  <c r="G104" i="1"/>
  <c r="G103" i="1"/>
  <c r="X102" i="1"/>
  <c r="K102" i="1"/>
  <c r="K93" i="1"/>
  <c r="X93" i="1"/>
  <c r="B92" i="1"/>
  <c r="AW112" i="1" l="1"/>
  <c r="AV112" i="1"/>
  <c r="AX112" i="1" s="1"/>
  <c r="AW109" i="1"/>
  <c r="AW108" i="1"/>
  <c r="AW107" i="1"/>
  <c r="AW104" i="1"/>
  <c r="AL104" i="1"/>
  <c r="AL102" i="1"/>
  <c r="AW100" i="1"/>
  <c r="AW99" i="1"/>
  <c r="AV99" i="1"/>
  <c r="AL99" i="1"/>
  <c r="G112" i="1"/>
  <c r="D112" i="1"/>
  <c r="AW98" i="1"/>
  <c r="AL97" i="1"/>
  <c r="D97" i="1"/>
  <c r="G94" i="1"/>
  <c r="AW92" i="1"/>
  <c r="AW90" i="1"/>
  <c r="AW89" i="1"/>
  <c r="AU89" i="1"/>
  <c r="AK89" i="1"/>
  <c r="AJ89" i="1"/>
  <c r="AI89" i="1"/>
  <c r="AH89" i="1"/>
  <c r="AG89" i="1"/>
  <c r="AF89" i="1"/>
  <c r="AE89" i="1"/>
  <c r="AD89" i="1"/>
  <c r="AC89" i="1"/>
  <c r="AB89" i="1"/>
  <c r="AA89" i="1"/>
  <c r="Z89" i="1"/>
  <c r="Y89" i="1"/>
  <c r="X89" i="1"/>
  <c r="W89" i="1"/>
  <c r="V89" i="1"/>
  <c r="AW88" i="1"/>
  <c r="AL88" i="1"/>
  <c r="AO88" i="1" s="1"/>
  <c r="U88" i="1"/>
  <c r="T88" i="1"/>
  <c r="G88" i="1"/>
  <c r="A88" i="1"/>
  <c r="AW87" i="1"/>
  <c r="AL87" i="1"/>
  <c r="AO87" i="1" s="1"/>
  <c r="U87" i="1"/>
  <c r="T87" i="1"/>
  <c r="G87" i="1"/>
  <c r="A87" i="1"/>
  <c r="AW86" i="1"/>
  <c r="AL86" i="1"/>
  <c r="AO86" i="1" s="1"/>
  <c r="U86" i="1"/>
  <c r="T86" i="1"/>
  <c r="G86" i="1"/>
  <c r="A86" i="1"/>
  <c r="AW85" i="1"/>
  <c r="AL85" i="1"/>
  <c r="AO85" i="1" s="1"/>
  <c r="U85" i="1"/>
  <c r="T85" i="1"/>
  <c r="G85" i="1"/>
  <c r="A85" i="1"/>
  <c r="AW84" i="1"/>
  <c r="AL84" i="1"/>
  <c r="AO84" i="1" s="1"/>
  <c r="U84" i="1"/>
  <c r="T84" i="1"/>
  <c r="G84" i="1"/>
  <c r="A84" i="1"/>
  <c r="AW83" i="1"/>
  <c r="AL83" i="1"/>
  <c r="AO83" i="1" s="1"/>
  <c r="U83" i="1"/>
  <c r="T83" i="1"/>
  <c r="G83" i="1"/>
  <c r="A83" i="1"/>
  <c r="AW82" i="1"/>
  <c r="AL82" i="1"/>
  <c r="AO82" i="1" s="1"/>
  <c r="U82" i="1"/>
  <c r="U89" i="1" s="1"/>
  <c r="T82" i="1"/>
  <c r="G82" i="1"/>
  <c r="G89" i="1" s="1"/>
  <c r="A82" i="1"/>
  <c r="AW81" i="1"/>
  <c r="AL81" i="1"/>
  <c r="AO81" i="1" s="1"/>
  <c r="U81" i="1"/>
  <c r="T81" i="1"/>
  <c r="G81" i="1"/>
  <c r="AW80" i="1"/>
  <c r="AU80" i="1"/>
  <c r="AK80" i="1"/>
  <c r="AJ80" i="1"/>
  <c r="AI80" i="1"/>
  <c r="AH80" i="1"/>
  <c r="AG80" i="1"/>
  <c r="AF80" i="1"/>
  <c r="AE80" i="1"/>
  <c r="AD80" i="1"/>
  <c r="AC80" i="1"/>
  <c r="AB80" i="1"/>
  <c r="AA80" i="1"/>
  <c r="Z80" i="1"/>
  <c r="Y80" i="1"/>
  <c r="X80" i="1"/>
  <c r="W80" i="1"/>
  <c r="V80" i="1"/>
  <c r="AW79" i="1"/>
  <c r="AO79" i="1"/>
  <c r="AL79" i="1"/>
  <c r="U79" i="1"/>
  <c r="T79" i="1"/>
  <c r="G79" i="1"/>
  <c r="A79" i="1"/>
  <c r="AW78" i="1"/>
  <c r="AL78" i="1"/>
  <c r="AO78" i="1" s="1"/>
  <c r="U78" i="1"/>
  <c r="T78" i="1"/>
  <c r="G78" i="1"/>
  <c r="A78" i="1"/>
  <c r="AW77" i="1"/>
  <c r="AL77" i="1"/>
  <c r="AO77" i="1" s="1"/>
  <c r="U77" i="1"/>
  <c r="T77" i="1"/>
  <c r="G77" i="1"/>
  <c r="A77" i="1"/>
  <c r="AW76" i="1"/>
  <c r="AL76" i="1"/>
  <c r="AO76" i="1" s="1"/>
  <c r="U76" i="1"/>
  <c r="T76" i="1"/>
  <c r="G76" i="1"/>
  <c r="A76" i="1"/>
  <c r="AW75" i="1"/>
  <c r="AO75" i="1"/>
  <c r="AL75" i="1"/>
  <c r="U75" i="1"/>
  <c r="T75" i="1"/>
  <c r="G75" i="1"/>
  <c r="A75" i="1"/>
  <c r="AW74" i="1"/>
  <c r="AL74" i="1"/>
  <c r="AO74" i="1" s="1"/>
  <c r="U74" i="1"/>
  <c r="T74" i="1"/>
  <c r="G74" i="1"/>
  <c r="A74" i="1"/>
  <c r="AW73" i="1"/>
  <c r="AL73" i="1"/>
  <c r="AO73" i="1" s="1"/>
  <c r="U73" i="1"/>
  <c r="T73" i="1"/>
  <c r="G73" i="1"/>
  <c r="A73" i="1"/>
  <c r="AW72" i="1"/>
  <c r="AL72" i="1"/>
  <c r="AO72" i="1" s="1"/>
  <c r="U72" i="1"/>
  <c r="T72" i="1"/>
  <c r="G72" i="1"/>
  <c r="A72" i="1"/>
  <c r="AW71" i="1"/>
  <c r="AO71" i="1"/>
  <c r="AL71" i="1"/>
  <c r="U71" i="1"/>
  <c r="T71" i="1"/>
  <c r="G71" i="1"/>
  <c r="A71" i="1"/>
  <c r="AW70" i="1"/>
  <c r="AL70" i="1"/>
  <c r="AO70" i="1" s="1"/>
  <c r="U70" i="1"/>
  <c r="T70" i="1"/>
  <c r="G70" i="1"/>
  <c r="A70" i="1"/>
  <c r="AW69" i="1"/>
  <c r="AL69" i="1"/>
  <c r="AO69" i="1" s="1"/>
  <c r="U69" i="1"/>
  <c r="T69" i="1"/>
  <c r="G69" i="1"/>
  <c r="A69" i="1"/>
  <c r="AW68" i="1"/>
  <c r="AL68" i="1"/>
  <c r="AO68" i="1" s="1"/>
  <c r="U68" i="1"/>
  <c r="T68" i="1"/>
  <c r="G68" i="1"/>
  <c r="A68" i="1"/>
  <c r="AW67" i="1"/>
  <c r="AO67" i="1"/>
  <c r="AL67" i="1"/>
  <c r="U67" i="1"/>
  <c r="T67" i="1"/>
  <c r="G67" i="1"/>
  <c r="A67" i="1"/>
  <c r="AW66" i="1"/>
  <c r="AL66" i="1"/>
  <c r="AO66" i="1" s="1"/>
  <c r="U66" i="1"/>
  <c r="T66" i="1"/>
  <c r="G66" i="1"/>
  <c r="A66" i="1"/>
  <c r="AW65" i="1"/>
  <c r="AL65" i="1"/>
  <c r="AO65" i="1" s="1"/>
  <c r="U65" i="1"/>
  <c r="T65" i="1"/>
  <c r="G65" i="1"/>
  <c r="A65" i="1"/>
  <c r="AW64" i="1"/>
  <c r="AL64" i="1"/>
  <c r="AO64" i="1" s="1"/>
  <c r="U64" i="1"/>
  <c r="T64" i="1"/>
  <c r="G64" i="1"/>
  <c r="A64" i="1"/>
  <c r="AW63" i="1"/>
  <c r="AO63" i="1"/>
  <c r="AL63" i="1"/>
  <c r="U63" i="1"/>
  <c r="T63" i="1"/>
  <c r="G63" i="1"/>
  <c r="A63" i="1"/>
  <c r="AW62" i="1"/>
  <c r="AL62" i="1"/>
  <c r="AO62" i="1" s="1"/>
  <c r="U62" i="1"/>
  <c r="T62" i="1"/>
  <c r="G62" i="1"/>
  <c r="A62" i="1"/>
  <c r="AW61" i="1"/>
  <c r="AL61" i="1"/>
  <c r="AO61" i="1" s="1"/>
  <c r="U61" i="1"/>
  <c r="T61" i="1"/>
  <c r="G61" i="1"/>
  <c r="A61" i="1"/>
  <c r="AW60" i="1"/>
  <c r="AL60" i="1"/>
  <c r="AO60" i="1" s="1"/>
  <c r="U60" i="1"/>
  <c r="T60" i="1"/>
  <c r="G60" i="1"/>
  <c r="A60" i="1"/>
  <c r="AW59" i="1"/>
  <c r="AO59" i="1"/>
  <c r="AL59" i="1"/>
  <c r="U59" i="1"/>
  <c r="T59" i="1"/>
  <c r="G59" i="1"/>
  <c r="A59" i="1"/>
  <c r="AW58" i="1"/>
  <c r="AL58" i="1"/>
  <c r="AO58" i="1" s="1"/>
  <c r="U58" i="1"/>
  <c r="T58" i="1"/>
  <c r="G58" i="1"/>
  <c r="A58" i="1"/>
  <c r="AW57" i="1"/>
  <c r="AL57" i="1"/>
  <c r="AO57" i="1" s="1"/>
  <c r="U57" i="1"/>
  <c r="T57" i="1"/>
  <c r="G57" i="1"/>
  <c r="A57" i="1"/>
  <c r="AW56" i="1"/>
  <c r="AL56" i="1"/>
  <c r="AO56" i="1" s="1"/>
  <c r="U56" i="1"/>
  <c r="T56" i="1"/>
  <c r="G56" i="1"/>
  <c r="A56" i="1"/>
  <c r="AW55" i="1"/>
  <c r="AO55" i="1"/>
  <c r="AL55" i="1"/>
  <c r="U55" i="1"/>
  <c r="T55" i="1"/>
  <c r="G55" i="1"/>
  <c r="A55" i="1"/>
  <c r="AW54" i="1"/>
  <c r="AL54" i="1"/>
  <c r="AO54" i="1" s="1"/>
  <c r="U54" i="1"/>
  <c r="T54" i="1"/>
  <c r="G54" i="1"/>
  <c r="AW53" i="1"/>
  <c r="AO53" i="1"/>
  <c r="AL53" i="1"/>
  <c r="U53" i="1"/>
  <c r="T53" i="1"/>
  <c r="G53" i="1"/>
  <c r="AW52" i="1"/>
  <c r="AL52" i="1"/>
  <c r="AO52" i="1" s="1"/>
  <c r="U52" i="1"/>
  <c r="T52" i="1"/>
  <c r="G52" i="1"/>
  <c r="AW51" i="1"/>
  <c r="AL51" i="1"/>
  <c r="AO51" i="1" s="1"/>
  <c r="U51" i="1"/>
  <c r="T51" i="1"/>
  <c r="G51" i="1"/>
  <c r="AW50" i="1"/>
  <c r="AL50" i="1"/>
  <c r="AO50" i="1" s="1"/>
  <c r="U50" i="1"/>
  <c r="U80" i="1" s="1"/>
  <c r="T50" i="1"/>
  <c r="G50" i="1"/>
  <c r="AN49" i="1"/>
  <c r="AN90" i="1" s="1"/>
  <c r="AM49" i="1"/>
  <c r="AM90" i="1" s="1"/>
  <c r="AK49" i="1"/>
  <c r="AK90" i="1" s="1"/>
  <c r="AJ49" i="1"/>
  <c r="AJ90" i="1" s="1"/>
  <c r="AI49" i="1"/>
  <c r="AI90" i="1" s="1"/>
  <c r="AH49" i="1"/>
  <c r="AH90" i="1" s="1"/>
  <c r="AG49" i="1"/>
  <c r="AG90" i="1" s="1"/>
  <c r="AF49" i="1"/>
  <c r="AF90" i="1" s="1"/>
  <c r="AE49" i="1"/>
  <c r="AE90" i="1" s="1"/>
  <c r="AD49" i="1"/>
  <c r="AD90" i="1" s="1"/>
  <c r="AC49" i="1"/>
  <c r="AC90" i="1" s="1"/>
  <c r="AB49" i="1"/>
  <c r="AB90" i="1" s="1"/>
  <c r="AA49" i="1"/>
  <c r="AA90" i="1" s="1"/>
  <c r="Z49" i="1"/>
  <c r="Z90" i="1" s="1"/>
  <c r="Y49" i="1"/>
  <c r="Y90" i="1" s="1"/>
  <c r="X49" i="1"/>
  <c r="X90" i="1" s="1"/>
  <c r="W49" i="1"/>
  <c r="W90" i="1" s="1"/>
  <c r="V49" i="1"/>
  <c r="V90" i="1" s="1"/>
  <c r="D49" i="1"/>
  <c r="G96" i="1" s="1"/>
  <c r="C49" i="1"/>
  <c r="AW48" i="1"/>
  <c r="AO48" i="1"/>
  <c r="AL48" i="1"/>
  <c r="U48" i="1"/>
  <c r="T48" i="1"/>
  <c r="G48" i="1"/>
  <c r="F48" i="1" a="1"/>
  <c r="F48" i="1" s="1"/>
  <c r="A48" i="1"/>
  <c r="AW47" i="1"/>
  <c r="AL47" i="1"/>
  <c r="AO47" i="1" s="1"/>
  <c r="U47" i="1"/>
  <c r="T47" i="1"/>
  <c r="G47" i="1"/>
  <c r="F47" i="1" a="1"/>
  <c r="F47" i="1" s="1"/>
  <c r="A47" i="1"/>
  <c r="AW46" i="1"/>
  <c r="AL46" i="1"/>
  <c r="AO46" i="1" s="1"/>
  <c r="U46" i="1"/>
  <c r="T46" i="1"/>
  <c r="G46" i="1"/>
  <c r="F46" i="1" a="1"/>
  <c r="F46" i="1" s="1"/>
  <c r="A46" i="1"/>
  <c r="AW45" i="1"/>
  <c r="AL45" i="1"/>
  <c r="AO45" i="1" s="1"/>
  <c r="U45" i="1"/>
  <c r="T45" i="1"/>
  <c r="G45" i="1"/>
  <c r="F45" i="1" a="1"/>
  <c r="F45" i="1" s="1"/>
  <c r="A45" i="1"/>
  <c r="AW44" i="1"/>
  <c r="AL44" i="1"/>
  <c r="AO44" i="1" s="1"/>
  <c r="U44" i="1"/>
  <c r="T44" i="1"/>
  <c r="G44" i="1"/>
  <c r="F44" i="1" a="1"/>
  <c r="F44" i="1" s="1"/>
  <c r="A44" i="1"/>
  <c r="AW43" i="1"/>
  <c r="AL43" i="1"/>
  <c r="AO43" i="1" s="1"/>
  <c r="U43" i="1"/>
  <c r="T43" i="1"/>
  <c r="G43" i="1"/>
  <c r="F43" i="1" a="1"/>
  <c r="F43" i="1" s="1"/>
  <c r="A43" i="1"/>
  <c r="AW42" i="1"/>
  <c r="AL42" i="1"/>
  <c r="AO42" i="1" s="1"/>
  <c r="U42" i="1"/>
  <c r="T42" i="1"/>
  <c r="G42" i="1"/>
  <c r="F42" i="1" a="1"/>
  <c r="F42" i="1" s="1"/>
  <c r="A42" i="1"/>
  <c r="AW41" i="1"/>
  <c r="AL41" i="1"/>
  <c r="AO41" i="1" s="1"/>
  <c r="U41" i="1"/>
  <c r="T41" i="1"/>
  <c r="G41" i="1"/>
  <c r="F41" i="1" a="1"/>
  <c r="F41" i="1" s="1"/>
  <c r="AW40" i="1"/>
  <c r="AO40" i="1"/>
  <c r="AQ40" i="1" s="1"/>
  <c r="AL40" i="1"/>
  <c r="U40" i="1"/>
  <c r="T40" i="1"/>
  <c r="G40" i="1"/>
  <c r="F40" i="1" a="1"/>
  <c r="F40" i="1" s="1"/>
  <c r="AW39" i="1"/>
  <c r="AL39" i="1"/>
  <c r="AO39" i="1" s="1"/>
  <c r="AQ39" i="1" s="1"/>
  <c r="U39" i="1"/>
  <c r="T39" i="1"/>
  <c r="G39" i="1"/>
  <c r="F39" i="1" a="1"/>
  <c r="F39" i="1" s="1"/>
  <c r="AW38" i="1"/>
  <c r="AL38" i="1"/>
  <c r="AO38" i="1" s="1"/>
  <c r="AQ38" i="1" s="1"/>
  <c r="U38" i="1"/>
  <c r="T38" i="1"/>
  <c r="G38" i="1"/>
  <c r="F38" i="1" a="1"/>
  <c r="F38" i="1" s="1"/>
  <c r="AW37" i="1"/>
  <c r="AO37" i="1"/>
  <c r="AQ37" i="1" s="1"/>
  <c r="AL37" i="1"/>
  <c r="U37" i="1"/>
  <c r="T37" i="1"/>
  <c r="G37" i="1"/>
  <c r="F37" i="1" a="1"/>
  <c r="F37" i="1" s="1"/>
  <c r="AW36" i="1"/>
  <c r="AL36" i="1"/>
  <c r="AO36" i="1" s="1"/>
  <c r="U36" i="1"/>
  <c r="T36" i="1"/>
  <c r="G36" i="1"/>
  <c r="F36" i="1" a="1"/>
  <c r="F36" i="1" s="1"/>
  <c r="AW35" i="1"/>
  <c r="AO35" i="1"/>
  <c r="AQ35" i="1" s="1"/>
  <c r="AL35" i="1"/>
  <c r="U35" i="1"/>
  <c r="T35" i="1"/>
  <c r="G35" i="1"/>
  <c r="F35" i="1" a="1"/>
  <c r="F35" i="1" s="1"/>
  <c r="AW34" i="1"/>
  <c r="AL34" i="1"/>
  <c r="AO34" i="1" s="1"/>
  <c r="U34" i="1"/>
  <c r="T34" i="1"/>
  <c r="G34" i="1"/>
  <c r="F34" i="1" a="1"/>
  <c r="F34" i="1" s="1"/>
  <c r="AW33" i="1"/>
  <c r="AO33" i="1"/>
  <c r="AQ33" i="1" s="1"/>
  <c r="AL33" i="1"/>
  <c r="U33" i="1"/>
  <c r="T33" i="1"/>
  <c r="G33" i="1"/>
  <c r="F33" i="1" a="1"/>
  <c r="F33" i="1" s="1"/>
  <c r="AW32" i="1"/>
  <c r="AL32" i="1"/>
  <c r="AO32" i="1" s="1"/>
  <c r="U32" i="1"/>
  <c r="T32" i="1"/>
  <c r="G32" i="1"/>
  <c r="F32" i="1" a="1"/>
  <c r="F32" i="1" s="1"/>
  <c r="AW31" i="1"/>
  <c r="AO31" i="1"/>
  <c r="AQ31" i="1" s="1"/>
  <c r="AL31" i="1"/>
  <c r="U31" i="1"/>
  <c r="T31" i="1"/>
  <c r="G31" i="1"/>
  <c r="F31" i="1" a="1"/>
  <c r="F31" i="1" s="1"/>
  <c r="AW30" i="1"/>
  <c r="AL30" i="1"/>
  <c r="AO30" i="1" s="1"/>
  <c r="U30" i="1"/>
  <c r="T30" i="1"/>
  <c r="G30" i="1"/>
  <c r="F30" i="1" a="1"/>
  <c r="F30" i="1" s="1"/>
  <c r="AW29" i="1"/>
  <c r="AO29" i="1"/>
  <c r="AQ29" i="1" s="1"/>
  <c r="AL29" i="1"/>
  <c r="U29" i="1"/>
  <c r="T29" i="1"/>
  <c r="G29" i="1"/>
  <c r="F29" i="1" a="1"/>
  <c r="F29" i="1" s="1"/>
  <c r="AW28" i="1"/>
  <c r="AL28" i="1"/>
  <c r="AO28" i="1" s="1"/>
  <c r="U28" i="1"/>
  <c r="T28" i="1"/>
  <c r="G28" i="1"/>
  <c r="F28" i="1" a="1"/>
  <c r="F28" i="1" s="1"/>
  <c r="AW27" i="1"/>
  <c r="AO27" i="1"/>
  <c r="AQ27" i="1" s="1"/>
  <c r="AL27" i="1"/>
  <c r="U27" i="1"/>
  <c r="T27" i="1"/>
  <c r="G27" i="1"/>
  <c r="F27" i="1" a="1"/>
  <c r="F27" i="1" s="1"/>
  <c r="AW26" i="1"/>
  <c r="AL26" i="1"/>
  <c r="AO26" i="1" s="1"/>
  <c r="U26" i="1"/>
  <c r="T26" i="1"/>
  <c r="G26" i="1"/>
  <c r="F26" i="1" a="1"/>
  <c r="F26" i="1" s="1"/>
  <c r="AW25" i="1"/>
  <c r="AL25" i="1"/>
  <c r="AO25" i="1" s="1"/>
  <c r="U25" i="1"/>
  <c r="T25" i="1"/>
  <c r="G25" i="1"/>
  <c r="F25" i="1" a="1"/>
  <c r="F25" i="1" s="1"/>
  <c r="AW24" i="1"/>
  <c r="AL24" i="1"/>
  <c r="AO24" i="1" s="1"/>
  <c r="U24" i="1"/>
  <c r="T24" i="1"/>
  <c r="G24" i="1"/>
  <c r="F24" i="1" a="1"/>
  <c r="F24" i="1" s="1"/>
  <c r="AW23" i="1"/>
  <c r="AL23" i="1"/>
  <c r="AO23" i="1" s="1"/>
  <c r="U23" i="1"/>
  <c r="T23" i="1"/>
  <c r="G23" i="1"/>
  <c r="F23" i="1" a="1"/>
  <c r="F23" i="1" s="1"/>
  <c r="AW22" i="1"/>
  <c r="AL22" i="1"/>
  <c r="AO22" i="1" s="1"/>
  <c r="U22" i="1"/>
  <c r="T22" i="1"/>
  <c r="G22" i="1"/>
  <c r="F22" i="1" a="1"/>
  <c r="F22" i="1" s="1"/>
  <c r="AW21" i="1"/>
  <c r="AL21" i="1"/>
  <c r="AO21" i="1" s="1"/>
  <c r="U21" i="1"/>
  <c r="T21" i="1"/>
  <c r="G21" i="1"/>
  <c r="F21" i="1" a="1"/>
  <c r="F21" i="1" s="1"/>
  <c r="AW20" i="1"/>
  <c r="AL20" i="1"/>
  <c r="AO20" i="1" s="1"/>
  <c r="U20" i="1"/>
  <c r="T20" i="1"/>
  <c r="G20" i="1"/>
  <c r="F20" i="1" a="1"/>
  <c r="F20" i="1" s="1"/>
  <c r="AW19" i="1"/>
  <c r="AL19" i="1"/>
  <c r="AO19" i="1" s="1"/>
  <c r="AQ19" i="1" s="1"/>
  <c r="U19" i="1"/>
  <c r="T19" i="1"/>
  <c r="G19" i="1"/>
  <c r="F19" i="1" a="1"/>
  <c r="F19" i="1" s="1"/>
  <c r="AW18" i="1"/>
  <c r="AL18" i="1"/>
  <c r="AO18" i="1" s="1"/>
  <c r="U18" i="1"/>
  <c r="T18" i="1"/>
  <c r="G18" i="1"/>
  <c r="F18" i="1" a="1"/>
  <c r="F18" i="1" s="1"/>
  <c r="AW17" i="1"/>
  <c r="AL17" i="1"/>
  <c r="AO17" i="1" s="1"/>
  <c r="U17" i="1"/>
  <c r="T17" i="1"/>
  <c r="G17" i="1"/>
  <c r="F17" i="1" a="1"/>
  <c r="F17" i="1" s="1"/>
  <c r="AW16" i="1"/>
  <c r="AL16" i="1"/>
  <c r="AO16" i="1" s="1"/>
  <c r="AQ16" i="1" s="1"/>
  <c r="U16" i="1"/>
  <c r="T16" i="1"/>
  <c r="G16" i="1"/>
  <c r="F16" i="1" a="1"/>
  <c r="F16" i="1" s="1"/>
  <c r="AW15" i="1"/>
  <c r="AL15" i="1"/>
  <c r="AO15" i="1" s="1"/>
  <c r="U15" i="1"/>
  <c r="T15" i="1"/>
  <c r="G15" i="1"/>
  <c r="F15" i="1" a="1"/>
  <c r="F15" i="1" s="1"/>
  <c r="AW14" i="1"/>
  <c r="AL14" i="1"/>
  <c r="AO14" i="1" s="1"/>
  <c r="U14" i="1"/>
  <c r="U49" i="1" s="1"/>
  <c r="T14" i="1"/>
  <c r="G14" i="1"/>
  <c r="F14" i="1" a="1"/>
  <c r="F14" i="1" s="1"/>
  <c r="A14" i="1"/>
  <c r="A15" i="1" s="1"/>
  <c r="AK5" i="1"/>
  <c r="AJ5" i="1"/>
  <c r="AI5" i="1"/>
  <c r="AH5" i="1"/>
  <c r="AG5" i="1"/>
  <c r="AF5" i="1"/>
  <c r="AE5" i="1"/>
  <c r="AD5" i="1"/>
  <c r="AC5" i="1"/>
  <c r="AB5" i="1"/>
  <c r="AA5" i="1"/>
  <c r="Z5" i="1"/>
  <c r="Y5" i="1"/>
  <c r="X5" i="1"/>
  <c r="W5" i="1"/>
  <c r="AL5" i="1" s="1"/>
  <c r="AM5" i="1" s="1"/>
  <c r="AN5" i="1" s="1"/>
  <c r="AO5" i="1" s="1"/>
  <c r="AU3" i="1"/>
  <c r="AJ3" i="1"/>
  <c r="AU2" i="1"/>
  <c r="AJ2" i="1"/>
  <c r="AU1" i="1"/>
  <c r="T80" i="1" l="1"/>
  <c r="T89" i="1"/>
  <c r="G95" i="1"/>
  <c r="G102" i="1"/>
  <c r="G105" i="1" s="1"/>
  <c r="G49" i="1"/>
  <c r="G80" i="1"/>
  <c r="AR15" i="1"/>
  <c r="AP15" i="1"/>
  <c r="AQ15" i="1"/>
  <c r="AS15" i="1" s="1"/>
  <c r="AT15" i="1" s="1"/>
  <c r="AV15" i="1" s="1"/>
  <c r="AT17" i="1"/>
  <c r="AR17" i="1"/>
  <c r="AP17" i="1"/>
  <c r="AQ17" i="1"/>
  <c r="AS17" i="1" s="1"/>
  <c r="AT18" i="1"/>
  <c r="AV18" i="1" s="1"/>
  <c r="AR18" i="1"/>
  <c r="AP18" i="1"/>
  <c r="AQ18" i="1"/>
  <c r="AS18" i="1" s="1"/>
  <c r="AT20" i="1"/>
  <c r="AV20" i="1" s="1"/>
  <c r="AR20" i="1"/>
  <c r="AP20" i="1"/>
  <c r="AQ20" i="1"/>
  <c r="AS20" i="1" s="1"/>
  <c r="AQ22" i="1"/>
  <c r="AR22" i="1"/>
  <c r="AP22" i="1"/>
  <c r="AQ24" i="1"/>
  <c r="AR24" i="1"/>
  <c r="AP24" i="1"/>
  <c r="AQ26" i="1"/>
  <c r="AR26" i="1"/>
  <c r="AP26" i="1"/>
  <c r="AR28" i="1"/>
  <c r="AP28" i="1"/>
  <c r="AQ28" i="1"/>
  <c r="AS28" i="1" s="1"/>
  <c r="AT28" i="1" s="1"/>
  <c r="AV28" i="1" s="1"/>
  <c r="AR30" i="1"/>
  <c r="AP30" i="1"/>
  <c r="AQ30" i="1"/>
  <c r="AS30" i="1" s="1"/>
  <c r="AT30" i="1" s="1"/>
  <c r="AV30" i="1" s="1"/>
  <c r="AR32" i="1"/>
  <c r="AP32" i="1"/>
  <c r="AQ32" i="1"/>
  <c r="AS32" i="1" s="1"/>
  <c r="AT32" i="1" s="1"/>
  <c r="AV32" i="1" s="1"/>
  <c r="AR34" i="1"/>
  <c r="AP34" i="1"/>
  <c r="AQ34" i="1"/>
  <c r="AS34" i="1" s="1"/>
  <c r="AT34" i="1" s="1"/>
  <c r="AV34" i="1" s="1"/>
  <c r="AQ36" i="1"/>
  <c r="AP36" i="1"/>
  <c r="AR36" i="1"/>
  <c r="F49" i="1"/>
  <c r="F90" i="1" s="1"/>
  <c r="G121" i="1" s="1"/>
  <c r="G113" i="1"/>
  <c r="AR37" i="1"/>
  <c r="AS37" i="1" s="1"/>
  <c r="AT37" i="1" s="1"/>
  <c r="AP37" i="1"/>
  <c r="AR38" i="1"/>
  <c r="AS38" i="1" s="1"/>
  <c r="AT38" i="1" s="1"/>
  <c r="AV38" i="1" s="1"/>
  <c r="AP38" i="1"/>
  <c r="AQ41" i="1"/>
  <c r="AR41" i="1"/>
  <c r="AP41" i="1"/>
  <c r="AQ43" i="1"/>
  <c r="AR43" i="1"/>
  <c r="AP43" i="1"/>
  <c r="AQ45" i="1"/>
  <c r="AR45" i="1"/>
  <c r="AP45" i="1"/>
  <c r="AQ47" i="1"/>
  <c r="AR47" i="1"/>
  <c r="AP47" i="1"/>
  <c r="AQ52" i="1"/>
  <c r="AR52" i="1"/>
  <c r="AP52" i="1"/>
  <c r="AQ56" i="1"/>
  <c r="AR56" i="1"/>
  <c r="AP56" i="1"/>
  <c r="AQ60" i="1"/>
  <c r="AR60" i="1"/>
  <c r="AP60" i="1"/>
  <c r="AQ64" i="1"/>
  <c r="AR64" i="1"/>
  <c r="AP64" i="1"/>
  <c r="AQ68" i="1"/>
  <c r="AR68" i="1"/>
  <c r="AP68" i="1"/>
  <c r="AQ72" i="1"/>
  <c r="AR72" i="1"/>
  <c r="AP72" i="1"/>
  <c r="AQ76" i="1"/>
  <c r="AR76" i="1"/>
  <c r="AP76" i="1"/>
  <c r="AQ83" i="1"/>
  <c r="AR83" i="1"/>
  <c r="AP83" i="1"/>
  <c r="AQ87" i="1"/>
  <c r="AR87" i="1"/>
  <c r="AP87" i="1"/>
  <c r="AQ21" i="1"/>
  <c r="AQ23" i="1"/>
  <c r="AQ25" i="1"/>
  <c r="T49" i="1"/>
  <c r="T90" i="1" s="1"/>
  <c r="AL49" i="1"/>
  <c r="AP14" i="1"/>
  <c r="AR14" i="1"/>
  <c r="A16" i="1"/>
  <c r="AP16" i="1"/>
  <c r="AR16" i="1"/>
  <c r="AS16" i="1" s="1"/>
  <c r="AT16" i="1" s="1"/>
  <c r="AV16" i="1" s="1"/>
  <c r="AP19" i="1"/>
  <c r="AR19" i="1"/>
  <c r="AS19" i="1" s="1"/>
  <c r="AT19" i="1" s="1"/>
  <c r="AV19" i="1" s="1"/>
  <c r="AP21" i="1"/>
  <c r="AR21" i="1"/>
  <c r="AP23" i="1"/>
  <c r="AR23" i="1"/>
  <c r="AP25" i="1"/>
  <c r="AR25" i="1"/>
  <c r="AP27" i="1"/>
  <c r="AR27" i="1"/>
  <c r="AS27" i="1" s="1"/>
  <c r="AT27" i="1" s="1"/>
  <c r="AV27" i="1" s="1"/>
  <c r="AP29" i="1"/>
  <c r="AR29" i="1"/>
  <c r="AS29" i="1" s="1"/>
  <c r="AT29" i="1" s="1"/>
  <c r="AV29" i="1" s="1"/>
  <c r="AP31" i="1"/>
  <c r="AR31" i="1"/>
  <c r="AS31" i="1" s="1"/>
  <c r="AT31" i="1" s="1"/>
  <c r="AV31" i="1" s="1"/>
  <c r="AP33" i="1"/>
  <c r="AR33" i="1"/>
  <c r="AS33" i="1" s="1"/>
  <c r="AT33" i="1" s="1"/>
  <c r="AV33" i="1" s="1"/>
  <c r="AP35" i="1"/>
  <c r="AR35" i="1"/>
  <c r="AS35" i="1" s="1"/>
  <c r="AT35" i="1" s="1"/>
  <c r="AV35" i="1" s="1"/>
  <c r="AP39" i="1"/>
  <c r="AL91" i="1"/>
  <c r="AO89" i="1"/>
  <c r="G120" i="1"/>
  <c r="U90" i="1"/>
  <c r="G123" i="1" s="1"/>
  <c r="AU99" i="1" a="1"/>
  <c r="AU99" i="1" s="1"/>
  <c r="AU98" i="1" a="1"/>
  <c r="AU98" i="1" s="1"/>
  <c r="AU104" i="1" a="1"/>
  <c r="AU104" i="1" s="1"/>
  <c r="AV104" i="1" s="1"/>
  <c r="AX104" i="1" s="1"/>
  <c r="AU103" i="1" a="1"/>
  <c r="AU103" i="1" s="1"/>
  <c r="AO49" i="1"/>
  <c r="AR40" i="1"/>
  <c r="AS40" i="1" s="1"/>
  <c r="AT40" i="1" s="1"/>
  <c r="AV40" i="1" s="1"/>
  <c r="AP40" i="1"/>
  <c r="AO80" i="1"/>
  <c r="AU107" i="1" s="1"/>
  <c r="AV107" i="1" s="1"/>
  <c r="AX107" i="1" s="1"/>
  <c r="AQ50" i="1"/>
  <c r="AR50" i="1"/>
  <c r="AP50" i="1"/>
  <c r="AQ54" i="1"/>
  <c r="AR54" i="1"/>
  <c r="AP54" i="1"/>
  <c r="AQ58" i="1"/>
  <c r="AR58" i="1"/>
  <c r="AP58" i="1"/>
  <c r="AQ62" i="1"/>
  <c r="AR62" i="1"/>
  <c r="AP62" i="1"/>
  <c r="AQ66" i="1"/>
  <c r="AR66" i="1"/>
  <c r="AP66" i="1"/>
  <c r="AQ70" i="1"/>
  <c r="AR70" i="1"/>
  <c r="AP70" i="1"/>
  <c r="AQ74" i="1"/>
  <c r="AR74" i="1"/>
  <c r="AP74" i="1"/>
  <c r="AQ78" i="1"/>
  <c r="AR78" i="1"/>
  <c r="AP78" i="1"/>
  <c r="AU108" i="1"/>
  <c r="AV108" i="1" s="1"/>
  <c r="AX108" i="1" s="1"/>
  <c r="AQ81" i="1"/>
  <c r="AR81" i="1"/>
  <c r="AP81" i="1"/>
  <c r="AQ85" i="1"/>
  <c r="AR85" i="1"/>
  <c r="AP85" i="1"/>
  <c r="AQ14" i="1"/>
  <c r="AQ82" i="1" s="1"/>
  <c r="A17" i="1"/>
  <c r="AS39" i="1"/>
  <c r="AT39" i="1" s="1"/>
  <c r="AV39" i="1" s="1"/>
  <c r="AR39" i="1"/>
  <c r="G97" i="1"/>
  <c r="AQ42" i="1"/>
  <c r="AQ44" i="1"/>
  <c r="AQ46" i="1"/>
  <c r="AQ48" i="1"/>
  <c r="AQ51" i="1"/>
  <c r="AQ53" i="1"/>
  <c r="AQ55" i="1"/>
  <c r="AQ57" i="1"/>
  <c r="AQ59" i="1"/>
  <c r="AQ61" i="1"/>
  <c r="AQ63" i="1"/>
  <c r="AQ65" i="1"/>
  <c r="AQ67" i="1"/>
  <c r="AQ69" i="1"/>
  <c r="AQ71" i="1"/>
  <c r="AQ73" i="1"/>
  <c r="AQ75" i="1"/>
  <c r="AQ77" i="1"/>
  <c r="AQ79" i="1"/>
  <c r="AL80" i="1"/>
  <c r="AQ84" i="1"/>
  <c r="AQ86" i="1"/>
  <c r="AQ88" i="1"/>
  <c r="AL89" i="1"/>
  <c r="AP42" i="1"/>
  <c r="AR42" i="1"/>
  <c r="AP44" i="1"/>
  <c r="AR44" i="1"/>
  <c r="AP46" i="1"/>
  <c r="AR46" i="1"/>
  <c r="AP48" i="1"/>
  <c r="AR48" i="1"/>
  <c r="AP51" i="1"/>
  <c r="AR51" i="1"/>
  <c r="AP53" i="1"/>
  <c r="AR53" i="1"/>
  <c r="AP55" i="1"/>
  <c r="AR55" i="1"/>
  <c r="AP57" i="1"/>
  <c r="AR57" i="1"/>
  <c r="AP59" i="1"/>
  <c r="AR59" i="1"/>
  <c r="AP61" i="1"/>
  <c r="AR61" i="1"/>
  <c r="AP63" i="1"/>
  <c r="AR63" i="1"/>
  <c r="AP65" i="1"/>
  <c r="AR65" i="1"/>
  <c r="AP67" i="1"/>
  <c r="AR67" i="1"/>
  <c r="AP69" i="1"/>
  <c r="AR69" i="1"/>
  <c r="AP71" i="1"/>
  <c r="AR71" i="1"/>
  <c r="AP73" i="1"/>
  <c r="AR73" i="1"/>
  <c r="AP75" i="1"/>
  <c r="AR75" i="1"/>
  <c r="AP77" i="1"/>
  <c r="AR77" i="1"/>
  <c r="AP79" i="1"/>
  <c r="AR79" i="1"/>
  <c r="AP82" i="1"/>
  <c r="AR82" i="1"/>
  <c r="AP84" i="1"/>
  <c r="AR84" i="1"/>
  <c r="AP86" i="1"/>
  <c r="AR86" i="1"/>
  <c r="AP88" i="1"/>
  <c r="AR88" i="1"/>
  <c r="AR89" i="1" l="1"/>
  <c r="AS86" i="1"/>
  <c r="AT86" i="1" s="1"/>
  <c r="AV86" i="1" s="1"/>
  <c r="AS36" i="1"/>
  <c r="AT36" i="1" s="1"/>
  <c r="AV36" i="1" s="1"/>
  <c r="G90" i="1"/>
  <c r="G117" i="1" s="1"/>
  <c r="AX99" i="1" a="1"/>
  <c r="AX99" i="1" s="1"/>
  <c r="G115" i="1"/>
  <c r="G118" i="1" s="1"/>
  <c r="AU37" i="1"/>
  <c r="AV37" i="1" s="1"/>
  <c r="AQ89" i="1"/>
  <c r="AS82" i="1"/>
  <c r="AQ80" i="1"/>
  <c r="AS50" i="1"/>
  <c r="AU105" i="1"/>
  <c r="AV103" i="1"/>
  <c r="AX103" i="1" s="1"/>
  <c r="AX105" i="1" s="1"/>
  <c r="AU100" i="1"/>
  <c r="AU106" i="1" s="1"/>
  <c r="AV98" i="1"/>
  <c r="AV100" i="1" s="1"/>
  <c r="AU17" i="1"/>
  <c r="AS79" i="1"/>
  <c r="AT79" i="1" s="1"/>
  <c r="AV79" i="1" s="1"/>
  <c r="AS75" i="1"/>
  <c r="AT75" i="1" s="1"/>
  <c r="AV75" i="1" s="1"/>
  <c r="AS71" i="1"/>
  <c r="AT71" i="1" s="1"/>
  <c r="AV71" i="1" s="1"/>
  <c r="AS67" i="1"/>
  <c r="AT67" i="1" s="1"/>
  <c r="AV67" i="1" s="1"/>
  <c r="AS63" i="1"/>
  <c r="AT63" i="1" s="1"/>
  <c r="AV63" i="1" s="1"/>
  <c r="AS59" i="1"/>
  <c r="AT59" i="1" s="1"/>
  <c r="AV59" i="1" s="1"/>
  <c r="AS55" i="1"/>
  <c r="AT55" i="1" s="1"/>
  <c r="AV55" i="1" s="1"/>
  <c r="AS51" i="1"/>
  <c r="AT51" i="1" s="1"/>
  <c r="AV51" i="1" s="1"/>
  <c r="AS46" i="1"/>
  <c r="AT46" i="1" s="1"/>
  <c r="AV46" i="1" s="1"/>
  <c r="AS42" i="1"/>
  <c r="AT42" i="1" s="1"/>
  <c r="AV42" i="1" s="1"/>
  <c r="AS78" i="1"/>
  <c r="AT78" i="1" s="1"/>
  <c r="AV78" i="1" s="1"/>
  <c r="AS74" i="1"/>
  <c r="AT74" i="1" s="1"/>
  <c r="AV74" i="1" s="1"/>
  <c r="AS70" i="1"/>
  <c r="AT70" i="1" s="1"/>
  <c r="AV70" i="1" s="1"/>
  <c r="AS66" i="1"/>
  <c r="AT66" i="1" s="1"/>
  <c r="AV66" i="1" s="1"/>
  <c r="AS62" i="1"/>
  <c r="AT62" i="1" s="1"/>
  <c r="AV62" i="1" s="1"/>
  <c r="AS58" i="1"/>
  <c r="AT58" i="1" s="1"/>
  <c r="AV58" i="1" s="1"/>
  <c r="AS54" i="1"/>
  <c r="AT54" i="1" s="1"/>
  <c r="AV54" i="1" s="1"/>
  <c r="AR80" i="1"/>
  <c r="AR49" i="1"/>
  <c r="AL90" i="1"/>
  <c r="AO91" i="1" s="1"/>
  <c r="AS26" i="1"/>
  <c r="AT26" i="1" s="1"/>
  <c r="AV26" i="1" s="1"/>
  <c r="AS24" i="1"/>
  <c r="AT24" i="1" s="1"/>
  <c r="AV24" i="1" s="1"/>
  <c r="AS22" i="1"/>
  <c r="AT22" i="1" s="1"/>
  <c r="AV22" i="1" s="1"/>
  <c r="AQ49" i="1"/>
  <c r="AQ90" i="1" s="1"/>
  <c r="AS14" i="1"/>
  <c r="G122" i="1"/>
  <c r="G114" i="1"/>
  <c r="F115" i="1"/>
  <c r="AO90" i="1"/>
  <c r="AU109" i="1"/>
  <c r="AV109" i="1" s="1"/>
  <c r="AX109" i="1" s="1"/>
  <c r="AP89" i="1"/>
  <c r="AS88" i="1"/>
  <c r="AT88" i="1" s="1"/>
  <c r="AV88" i="1" s="1"/>
  <c r="AS84" i="1"/>
  <c r="AT84" i="1" s="1"/>
  <c r="AV84" i="1" s="1"/>
  <c r="AS77" i="1"/>
  <c r="AT77" i="1" s="1"/>
  <c r="AV77" i="1" s="1"/>
  <c r="AS73" i="1"/>
  <c r="AT73" i="1" s="1"/>
  <c r="AV73" i="1" s="1"/>
  <c r="AS69" i="1"/>
  <c r="AT69" i="1" s="1"/>
  <c r="AV69" i="1" s="1"/>
  <c r="AS65" i="1"/>
  <c r="AT65" i="1" s="1"/>
  <c r="AV65" i="1" s="1"/>
  <c r="AS61" i="1"/>
  <c r="AT61" i="1" s="1"/>
  <c r="AV61" i="1" s="1"/>
  <c r="AS57" i="1"/>
  <c r="AT57" i="1" s="1"/>
  <c r="AV57" i="1" s="1"/>
  <c r="AS53" i="1"/>
  <c r="AT53" i="1" s="1"/>
  <c r="AV53" i="1" s="1"/>
  <c r="AS48" i="1"/>
  <c r="AT48" i="1" s="1"/>
  <c r="AV48" i="1" s="1"/>
  <c r="AS44" i="1"/>
  <c r="AT44" i="1" s="1"/>
  <c r="AV44" i="1" s="1"/>
  <c r="A18" i="1"/>
  <c r="AS85" i="1"/>
  <c r="AT85" i="1" s="1"/>
  <c r="AV85" i="1" s="1"/>
  <c r="AS81" i="1"/>
  <c r="AT81" i="1" s="1"/>
  <c r="AV81" i="1" s="1"/>
  <c r="AP80" i="1"/>
  <c r="AX98" i="1" a="1"/>
  <c r="AX98" i="1" s="1"/>
  <c r="AX100" i="1" s="1"/>
  <c r="AX106" i="1" s="1"/>
  <c r="AX110" i="1" s="1"/>
  <c r="AP49" i="1"/>
  <c r="AS25" i="1"/>
  <c r="AT25" i="1" s="1"/>
  <c r="AV25" i="1" s="1"/>
  <c r="AS23" i="1"/>
  <c r="AT23" i="1" s="1"/>
  <c r="AV23" i="1" s="1"/>
  <c r="AS21" i="1"/>
  <c r="AT21" i="1" s="1"/>
  <c r="AV21" i="1" s="1"/>
  <c r="AS87" i="1"/>
  <c r="AT87" i="1" s="1"/>
  <c r="AV87" i="1" s="1"/>
  <c r="AS83" i="1"/>
  <c r="AT83" i="1" s="1"/>
  <c r="AV83" i="1" s="1"/>
  <c r="AS76" i="1"/>
  <c r="AT76" i="1" s="1"/>
  <c r="AV76" i="1" s="1"/>
  <c r="AS72" i="1"/>
  <c r="AT72" i="1" s="1"/>
  <c r="AV72" i="1" s="1"/>
  <c r="AS68" i="1"/>
  <c r="AT68" i="1" s="1"/>
  <c r="AV68" i="1" s="1"/>
  <c r="AS64" i="1"/>
  <c r="AT64" i="1" s="1"/>
  <c r="AV64" i="1" s="1"/>
  <c r="AS60" i="1"/>
  <c r="AT60" i="1" s="1"/>
  <c r="AV60" i="1" s="1"/>
  <c r="AS56" i="1"/>
  <c r="AT56" i="1" s="1"/>
  <c r="AV56" i="1" s="1"/>
  <c r="AS52" i="1"/>
  <c r="AT52" i="1" s="1"/>
  <c r="AV52" i="1" s="1"/>
  <c r="AS47" i="1"/>
  <c r="AT47" i="1" s="1"/>
  <c r="AV47" i="1" s="1"/>
  <c r="AS45" i="1"/>
  <c r="AT45" i="1" s="1"/>
  <c r="AV45" i="1" s="1"/>
  <c r="AS43" i="1"/>
  <c r="AT43" i="1" s="1"/>
  <c r="AV43" i="1" s="1"/>
  <c r="AS41" i="1"/>
  <c r="AT41" i="1" s="1"/>
  <c r="AV41" i="1" s="1"/>
  <c r="AP90" i="1" l="1"/>
  <c r="AU49" i="1"/>
  <c r="AU90" i="1" s="1"/>
  <c r="G116" i="1"/>
  <c r="AS49" i="1"/>
  <c r="AT14" i="1"/>
  <c r="AR90" i="1"/>
  <c r="AV17" i="1"/>
  <c r="AU110" i="1"/>
  <c r="A19" i="1"/>
  <c r="A20" i="1" s="1"/>
  <c r="G124" i="1"/>
  <c r="AR91" i="1"/>
  <c r="G119" i="1"/>
  <c r="AS91" i="1"/>
  <c r="AP91" i="1"/>
  <c r="AQ91" i="1"/>
  <c r="AS80" i="1"/>
  <c r="AT50" i="1"/>
  <c r="AS89" i="1"/>
  <c r="AT82" i="1"/>
  <c r="AT89" i="1" l="1"/>
  <c r="AV82" i="1"/>
  <c r="AV89" i="1" s="1"/>
  <c r="AV50" i="1"/>
  <c r="AV80" i="1" s="1"/>
  <c r="AT80" i="1"/>
  <c r="AT49" i="1"/>
  <c r="AV14" i="1"/>
  <c r="AV49" i="1" s="1"/>
  <c r="A21" i="1"/>
  <c r="A22" i="1" s="1"/>
  <c r="AS90" i="1"/>
  <c r="AT91" i="1" s="1"/>
  <c r="AT90" i="1" l="1"/>
  <c r="AV91" i="1" s="1"/>
  <c r="A23" i="1"/>
  <c r="A24" i="1" s="1"/>
  <c r="A25" i="1" s="1"/>
  <c r="A26" i="1" s="1"/>
  <c r="A27" i="1" s="1"/>
  <c r="A28" i="1" s="1"/>
  <c r="A29" i="1" s="1"/>
  <c r="AV90" i="1"/>
  <c r="A30" i="1" l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l="1"/>
  <c r="A49" i="1" s="1"/>
  <c r="A50" i="1" s="1"/>
  <c r="A51" i="1" l="1"/>
  <c r="A52" i="1" s="1"/>
  <c r="A53" i="1" s="1"/>
  <c r="A54" i="1" s="1"/>
  <c r="A80" i="1" l="1"/>
  <c r="A81" i="1" l="1"/>
  <c r="A89" i="1" s="1"/>
  <c r="A90" i="1" s="1"/>
</calcChain>
</file>

<file path=xl/comments1.xml><?xml version="1.0" encoding="utf-8"?>
<comments xmlns="http://schemas.openxmlformats.org/spreadsheetml/2006/main">
  <authors>
    <author>Admin</author>
  </authors>
  <commentList>
    <comment ref="AB1" authorId="0" shapeId="0">
      <text>
        <r>
          <rPr>
            <b/>
            <sz val="8"/>
            <color indexed="81"/>
            <rFont val="Tahoma"/>
            <family val="2"/>
            <charset val="204"/>
          </rPr>
          <t xml:space="preserve">Admin: </t>
        </r>
        <r>
          <rPr>
            <sz val="10"/>
            <color indexed="10"/>
            <rFont val="Tahoma"/>
            <family val="2"/>
            <charset val="204"/>
          </rPr>
          <t>1. Сюда вносить Месяц с указанием года: Писать прописью. Формат ячейки текстовый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F3" authorId="0" shapeId="0">
      <text>
        <r>
          <rPr>
            <b/>
            <sz val="8"/>
            <color indexed="81"/>
            <rFont val="Tahoma"/>
            <family val="2"/>
            <charset val="204"/>
          </rPr>
          <t xml:space="preserve">Admin: </t>
        </r>
        <r>
          <rPr>
            <sz val="8"/>
            <color indexed="10"/>
            <rFont val="Tahoma"/>
            <family val="2"/>
            <charset val="204"/>
          </rPr>
          <t>Перед печатью переместить вправо к ячейкам T1 и U1: количество дней и часов</t>
        </r>
      </text>
    </comment>
    <comment ref="AQ6" authorId="0" shapeId="0">
      <text>
        <r>
          <rPr>
            <b/>
            <sz val="8"/>
            <color indexed="81"/>
            <rFont val="Tahoma"/>
            <family val="2"/>
            <charset val="204"/>
          </rPr>
          <t xml:space="preserve">Admin: </t>
        </r>
        <r>
          <rPr>
            <sz val="8"/>
            <color indexed="81"/>
            <rFont val="Tahoma"/>
            <family val="2"/>
            <charset val="204"/>
          </rPr>
          <t>Пільга в 20</t>
        </r>
        <r>
          <rPr>
            <sz val="8"/>
            <color indexed="12"/>
            <rFont val="Tahoma"/>
            <family val="2"/>
            <charset val="204"/>
          </rPr>
          <t xml:space="preserve">17 </t>
        </r>
        <r>
          <rPr>
            <sz val="8"/>
            <color indexed="81"/>
            <rFont val="Tahoma"/>
            <family val="2"/>
            <charset val="204"/>
          </rPr>
          <t xml:space="preserve">році: </t>
        </r>
        <r>
          <rPr>
            <sz val="8"/>
            <color indexed="12"/>
            <rFont val="Tahoma"/>
            <family val="2"/>
            <charset val="204"/>
          </rPr>
          <t>800,00</t>
        </r>
        <r>
          <rPr>
            <sz val="8"/>
            <color indexed="81"/>
            <rFont val="Tahoma"/>
            <family val="2"/>
            <charset val="204"/>
          </rPr>
          <t xml:space="preserve"> грн. Визначення ПДФО: Якщо: 
1. Зарплата більше </t>
        </r>
        <r>
          <rPr>
            <sz val="8"/>
            <color indexed="12"/>
            <rFont val="Tahoma"/>
            <family val="2"/>
            <charset val="204"/>
          </rPr>
          <t>2 240,00</t>
        </r>
        <r>
          <rPr>
            <sz val="8"/>
            <color indexed="81"/>
            <rFont val="Tahoma"/>
            <family val="2"/>
            <charset val="204"/>
          </rPr>
          <t xml:space="preserve"> грн., то Зарплата х 18 %.
2. Зарплата менше </t>
        </r>
        <r>
          <rPr>
            <sz val="8"/>
            <color indexed="12"/>
            <rFont val="Tahoma"/>
            <family val="2"/>
            <charset val="204"/>
          </rPr>
          <t>2 240,00</t>
        </r>
        <r>
          <rPr>
            <sz val="8"/>
            <color indexed="81"/>
            <rFont val="Tahoma"/>
            <family val="2"/>
            <charset val="204"/>
          </rPr>
          <t xml:space="preserve"> грн., то Зарплата мінус </t>
        </r>
        <r>
          <rPr>
            <sz val="8"/>
            <color indexed="12"/>
            <rFont val="Tahoma"/>
            <family val="2"/>
            <charset val="204"/>
          </rPr>
          <t>800</t>
        </r>
        <r>
          <rPr>
            <sz val="8"/>
            <color indexed="81"/>
            <rFont val="Tahoma"/>
            <family val="2"/>
            <charset val="204"/>
          </rPr>
          <t xml:space="preserve"> х 18 %.
3. Зарплата менше </t>
        </r>
        <r>
          <rPr>
            <sz val="8"/>
            <color indexed="12"/>
            <rFont val="Tahoma"/>
            <family val="2"/>
            <charset val="204"/>
          </rPr>
          <t>800,00</t>
        </r>
        <r>
          <rPr>
            <sz val="8"/>
            <color indexed="81"/>
            <rFont val="Tahoma"/>
            <family val="2"/>
            <charset val="204"/>
          </rPr>
          <t xml:space="preserve"> грн., то ПДФО = 0,00 грн.
4. Пільга в місяці прийому на роботу застосовується.
5. Пільга в місяці звільнення не застосовується.</t>
        </r>
      </text>
    </comment>
    <comment ref="AR6" authorId="0" shapeId="0">
      <text>
        <r>
          <rPr>
            <b/>
            <sz val="8"/>
            <color indexed="81"/>
            <rFont val="Tahoma"/>
            <family val="2"/>
            <charset val="204"/>
          </rPr>
          <t>Admin: Військовий збір</t>
        </r>
        <r>
          <rPr>
            <sz val="8"/>
            <color indexed="81"/>
            <rFont val="Tahoma"/>
            <family val="2"/>
            <charset val="204"/>
          </rPr>
          <t xml:space="preserve">
1,5 % із заробітної плати</t>
        </r>
      </text>
    </comment>
    <comment ref="E12" authorId="0" shapeId="0">
      <text>
        <r>
          <rPr>
            <b/>
            <sz val="9"/>
            <color indexed="81"/>
            <rFont val="Tahoma"/>
            <family val="2"/>
            <charset val="204"/>
          </rPr>
          <t>Admin:</t>
        </r>
        <r>
          <rPr>
            <sz val="12"/>
            <color indexed="12"/>
            <rFont val="Tahoma"/>
            <family val="2"/>
            <charset val="204"/>
          </rPr>
          <t xml:space="preserve">
Отпуск вводить в формате:
27 ноя-29 дек
После числа перед месяцем пробел</t>
        </r>
      </text>
    </comment>
    <comment ref="AO13" authorId="0" shape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  <r>
          <rPr>
            <sz val="12"/>
            <color indexed="14"/>
            <rFont val="Tahoma"/>
            <family val="2"/>
            <charset val="204"/>
          </rPr>
          <t xml:space="preserve">Сиреневый цвет заливки и </t>
        </r>
        <r>
          <rPr>
            <sz val="12"/>
            <color indexed="10"/>
            <rFont val="Tahoma"/>
            <family val="2"/>
            <charset val="204"/>
          </rPr>
          <t xml:space="preserve">красный шрифт </t>
        </r>
        <r>
          <rPr>
            <sz val="12"/>
            <color indexed="12"/>
            <rFont val="Tahoma"/>
            <family val="2"/>
            <charset val="204"/>
          </rPr>
          <t xml:space="preserve">столбца AО </t>
        </r>
        <r>
          <rPr>
            <sz val="12"/>
            <color indexed="14"/>
            <rFont val="Tahoma"/>
            <family val="2"/>
            <charset val="204"/>
          </rPr>
          <t xml:space="preserve">
у кого Зарплата + Відпустка + Розрахункові меньше минимальной зарплаты 3200
Столбец AО&lt;3200</t>
        </r>
      </text>
    </comment>
    <comment ref="AQ13" authorId="0" shape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  <r>
          <rPr>
            <sz val="12"/>
            <color indexed="10"/>
            <rFont val="Tahoma"/>
            <family val="2"/>
            <charset val="204"/>
          </rPr>
          <t xml:space="preserve">Увага! В этот столбец Мінять формулу при зміні розміру податкової соціальної пільги. Вносити розмір пільги і граничний розмір доходу.
</t>
        </r>
        <r>
          <rPr>
            <sz val="12"/>
            <color indexed="17"/>
            <rFont val="Tahoma"/>
            <family val="2"/>
            <charset val="204"/>
          </rPr>
          <t>Зелёная заливка,</t>
        </r>
        <r>
          <rPr>
            <sz val="12"/>
            <color indexed="10"/>
            <rFont val="Tahoma"/>
            <family val="2"/>
            <charset val="204"/>
          </rPr>
          <t xml:space="preserve"> красный шрифт и буква «л.» </t>
        </r>
        <r>
          <rPr>
            <sz val="12"/>
            <color indexed="12"/>
            <rFont val="Tahoma"/>
            <family val="2"/>
            <charset val="204"/>
          </rPr>
          <t xml:space="preserve">столбца AQ </t>
        </r>
        <r>
          <rPr>
            <sz val="12"/>
            <color indexed="10"/>
            <rFont val="Tahoma"/>
            <family val="2"/>
            <charset val="204"/>
          </rPr>
          <t xml:space="preserve"> </t>
        </r>
        <r>
          <rPr>
            <sz val="12"/>
            <color indexed="17"/>
            <rFont val="Tahoma"/>
            <family val="2"/>
            <charset val="204"/>
          </rPr>
          <t>у кого льгота по ПДФО</t>
        </r>
      </text>
    </comment>
    <comment ref="AP14" authorId="0" shape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  <r>
          <rPr>
            <sz val="12"/>
            <color indexed="10"/>
            <rFont val="Tahoma"/>
            <family val="2"/>
            <charset val="204"/>
          </rPr>
          <t>Уваага! В этот столбец Мінять формулу при зміні мінімальної зарплати.
Вносити розмір мінімальної зарплати</t>
        </r>
      </text>
    </comment>
    <comment ref="AQ14" authorId="0" shape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  <r>
          <rPr>
            <sz val="12"/>
            <color indexed="10"/>
            <rFont val="Tahoma"/>
            <family val="2"/>
            <charset val="204"/>
          </rPr>
          <t>Уваага! В этот столбец Мінять формулу при зміні розміру податкової соціальної пільги. Вносити розмір пільги і граничний розмір доходу.</t>
        </r>
      </text>
    </comment>
    <comment ref="AP91" authorId="0" shapeId="0">
      <text>
        <r>
          <rPr>
            <sz val="8"/>
            <color indexed="10"/>
            <rFont val="Tahoma"/>
            <family val="2"/>
            <charset val="204"/>
          </rPr>
          <t>Тут ФОП х % ЄСВ. Можить відрізнятись за рахунок: 1.  Інвалідів у яких у яких 8,41% ― не такий як в інших %; 2. В працівників які числились цілий місяць, а зарплата менше мінімальної
3. Заокруглення</t>
        </r>
      </text>
    </comment>
    <comment ref="AQ91" authorId="0" shapeId="0">
      <text>
        <r>
          <rPr>
            <sz val="8"/>
            <color indexed="10"/>
            <rFont val="Tahoma"/>
            <family val="2"/>
            <charset val="204"/>
          </rPr>
          <t>Тут ФОП х % ПДФО. Можить відрізнятись за рахунок: 1.  Використання пільги – якщо у хотя би одного штатного працівника буде пільга; 
2. Заокруглення</t>
        </r>
      </text>
    </comment>
    <comment ref="AW91" authorId="0" shape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  <r>
          <rPr>
            <sz val="8"/>
            <color indexed="10"/>
            <rFont val="Tahoma"/>
            <family val="2"/>
            <charset val="204"/>
          </rPr>
          <t>У виділених червоним шрифтом ячейках,</t>
        </r>
        <r>
          <rPr>
            <sz val="8"/>
            <color indexed="81"/>
            <rFont val="Tahoma"/>
            <family val="2"/>
            <charset val="204"/>
          </rPr>
          <t xml:space="preserve"> там стоять формули помножити. І суми в тих ячейках можуть відрізнятись від результат сум в стовпчиках по кожним працівникам, за рахунок, заокруглень.</t>
        </r>
      </text>
    </comment>
    <comment ref="D94" authorId="0" shapeId="0">
      <text>
        <r>
          <rPr>
            <b/>
            <sz val="8"/>
            <color indexed="81"/>
            <rFont val="Tahoma"/>
            <family val="2"/>
            <charset val="204"/>
          </rPr>
          <t xml:space="preserve">Admin: </t>
        </r>
        <r>
          <rPr>
            <sz val="10"/>
            <color indexed="12"/>
            <rFont val="Tahoma"/>
            <family val="2"/>
            <charset val="204"/>
          </rPr>
          <t>1. Вводиться автоматично останнє число попереднього місяця</t>
        </r>
      </text>
    </comment>
    <comment ref="G94" authorId="0" shape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  <r>
          <rPr>
            <sz val="10"/>
            <color indexed="10"/>
            <rFont val="Tahoma"/>
            <family val="2"/>
            <charset val="204"/>
          </rPr>
          <t xml:space="preserve">1. Вводити вручну </t>
        </r>
        <r>
          <rPr>
            <sz val="10"/>
            <color indexed="12"/>
            <rFont val="Tahoma"/>
            <family val="2"/>
            <charset val="204"/>
          </rPr>
          <t>уже тут стоїть формула</t>
        </r>
      </text>
    </comment>
    <comment ref="D97" authorId="0" shapeId="0">
      <text>
        <r>
          <rPr>
            <b/>
            <sz val="8"/>
            <color indexed="81"/>
            <rFont val="Tahoma"/>
            <family val="2"/>
            <charset val="204"/>
          </rPr>
          <t xml:space="preserve">Admin: </t>
        </r>
        <r>
          <rPr>
            <sz val="10"/>
            <color indexed="12"/>
            <rFont val="Tahoma"/>
            <family val="2"/>
            <charset val="204"/>
          </rPr>
          <t>4. Вводиться автоматично останнє число поточного місяця</t>
        </r>
      </text>
    </comment>
    <comment ref="AU98" authorId="0" shapeId="0">
      <text>
        <r>
          <rPr>
            <b/>
            <sz val="8"/>
            <color indexed="81"/>
            <rFont val="Tahoma"/>
            <family val="2"/>
            <charset val="204"/>
          </rPr>
          <t xml:space="preserve">Admin: </t>
        </r>
        <r>
          <rPr>
            <sz val="11"/>
            <color indexed="12"/>
            <rFont val="Tahoma"/>
            <family val="2"/>
            <charset val="204"/>
          </rPr>
          <t>1</t>
        </r>
        <r>
          <rPr>
            <b/>
            <sz val="11"/>
            <color indexed="81"/>
            <rFont val="Tahoma"/>
            <family val="2"/>
            <charset val="204"/>
          </rPr>
          <t xml:space="preserve">. </t>
        </r>
        <r>
          <rPr>
            <sz val="11"/>
            <color indexed="12"/>
            <rFont val="Tahoma"/>
            <family val="2"/>
            <charset val="204"/>
          </rPr>
          <t xml:space="preserve">В этой ячейке формула массива: для ввода нажать не Enter, а сочетание Ctrl+Shift+Enter.  Должны появиться ФИГУРНЫЕ скобки вокруг формулы. Это признак формулы массива. </t>
        </r>
        <r>
          <rPr>
            <b/>
            <u/>
            <sz val="11"/>
            <color indexed="12"/>
            <rFont val="Tahoma"/>
            <family val="2"/>
            <charset val="204"/>
          </rPr>
          <t xml:space="preserve">Эта формула исключает зарплату всех содержащих после фамилии слово «Інвалид». </t>
        </r>
        <r>
          <rPr>
            <sz val="11"/>
            <color indexed="12"/>
            <rFont val="Tahoma"/>
            <family val="2"/>
            <charset val="204"/>
          </rPr>
          <t xml:space="preserve"> Ответил мне 5 сентября 2016, 21:33 Андрей DsD; его электронный адрес: legion-evil@mail.ru    Вот ссылка этого письма: https://e.mail.ru/message/14731005470000000323/
Вот эта формула: =СУММПРОИЗВ((($AO$14:$AO$48&gt;=1450)*($G$14:$G$48&lt;=G85))*($AO$14:$AO$48)*(ЕСЛИОШИБКА(НАЙТИ("Інвалид";$B$14:$B$48;1);1)=1))+СУММПРОИЗВ((($AO$14:$AO$48&lt;1450)*($G$14:$G$48&lt;G85))*($AO$14:$AO$48)*(ЕСЛИОШИБКА(НАЙТИ("Інвалид";$B$14:$B$48;1);1)=1))
Вопрос. Как для формул писать слово "Инвалид"? После Фамилии И. О. обязательно нужен пробел?
Ответ: писать нужно так, как указываете в данных, если "Левчук С. А. Інвалид", то "Інвалид". </t>
        </r>
        <r>
          <rPr>
            <sz val="11"/>
            <color indexed="10"/>
            <rFont val="Tahoma"/>
            <family val="2"/>
            <charset val="204"/>
          </rPr>
          <t>Інваліда я виділяю червоним.</t>
        </r>
      </text>
    </comment>
    <comment ref="AV99" authorId="0" shape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Це не правильно, якщо в ячейке Е147 у кого менше мінімальної Інвалід</t>
        </r>
      </text>
    </comment>
    <comment ref="D102" authorId="0" shapeId="0">
      <text>
        <r>
          <rPr>
            <b/>
            <sz val="8"/>
            <color indexed="81"/>
            <rFont val="Tahoma"/>
            <family val="2"/>
            <charset val="204"/>
          </rPr>
          <t xml:space="preserve">Admin: </t>
        </r>
        <r>
          <rPr>
            <sz val="10"/>
            <color indexed="12"/>
            <rFont val="Tahoma"/>
            <family val="2"/>
            <charset val="204"/>
          </rPr>
          <t>1. Вводиться автоматично останнє число попереднього місяця</t>
        </r>
      </text>
    </comment>
    <comment ref="G102" authorId="0" shape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  <r>
          <rPr>
            <sz val="10"/>
            <color indexed="10"/>
            <rFont val="Tahoma"/>
            <family val="2"/>
            <charset val="204"/>
          </rPr>
          <t xml:space="preserve">1. Вводити вручну </t>
        </r>
        <r>
          <rPr>
            <sz val="10"/>
            <color indexed="12"/>
            <rFont val="Tahoma"/>
            <family val="2"/>
            <charset val="204"/>
          </rPr>
          <t>уже тут стоїть формула</t>
        </r>
      </text>
    </comment>
    <comment ref="AU103" authorId="0" shapeId="0">
      <text>
        <r>
          <rPr>
            <b/>
            <sz val="8"/>
            <color indexed="81"/>
            <rFont val="Tahoma"/>
            <family val="2"/>
            <charset val="204"/>
          </rPr>
          <t xml:space="preserve">Admin: </t>
        </r>
        <r>
          <rPr>
            <sz val="11"/>
            <color indexed="12"/>
            <rFont val="Tahoma"/>
            <family val="2"/>
            <charset val="204"/>
          </rPr>
          <t xml:space="preserve">2. В этой ячейке формула массива: для ввода нажать не Enter, а сочетание Ctrl+Shift+Enter.  Должны появиться ФИГУРНЫЕ скобки вокруг формулы. Это признак формулы массива. </t>
        </r>
        <r>
          <rPr>
            <b/>
            <u/>
            <sz val="11"/>
            <color indexed="12"/>
            <rFont val="Tahoma"/>
            <family val="2"/>
            <charset val="204"/>
          </rPr>
          <t>Эта формула автоматически считает зарплату всех інвалідов без остальных, если после фамилии написано слово «Інвалид»</t>
        </r>
        <r>
          <rPr>
            <sz val="11"/>
            <color indexed="12"/>
            <rFont val="Tahoma"/>
            <family val="2"/>
            <charset val="204"/>
          </rPr>
          <t xml:space="preserve">. Ответил мне 6 сентября 2016, 21:46 Андрей DsD; его электронный адрес: legion-evil@mail.ru
Вот ссылка письма: https://e.mail.ru/message/14731876140000000856/
Вот эта формула: чтобы искало с инвалидом и без остальных нужно поменять =1 на &gt;1 в двух местах, до + и после.
=СУММПРОИЗВ((($AO$14:$AO$48&gt;=1450)*($G$14:$G$48&lt;=G85))*($AO$14:$AO$48)*(ЕСЛИОШИБКА(НАЙТИ("Інвалид";$B$14:$B$48;1);1)&gt;1))+СУММПРОИЗВ((($AO$14:$AO$48&lt;1450)*($G$14:$G$48&lt;G85))*($AO$14:$AO$48)*(ЕСЛИОШИБКА(НАЙТИ("Інвалид";$B$14:$B$48;1);1)&gt;1))
Вопрос. Как для формул писать слово "Инвалид"? После Фамилии И. О. обязательно нужен пробел?
Ответ: писать нужно так, как указываете в данных, если "Левчук С. А. Інвалид", то "Інвалид". </t>
        </r>
        <r>
          <rPr>
            <sz val="11"/>
            <color indexed="10"/>
            <rFont val="Tahoma"/>
            <family val="2"/>
            <charset val="204"/>
          </rPr>
          <t>Інваліда я виділяю червоним.</t>
        </r>
      </text>
    </comment>
    <comment ref="D105" authorId="0" shapeId="0">
      <text>
        <r>
          <rPr>
            <b/>
            <sz val="8"/>
            <color indexed="81"/>
            <rFont val="Tahoma"/>
            <family val="2"/>
            <charset val="204"/>
          </rPr>
          <t xml:space="preserve">Admin: </t>
        </r>
        <r>
          <rPr>
            <sz val="10"/>
            <color indexed="12"/>
            <rFont val="Tahoma"/>
            <family val="2"/>
            <charset val="204"/>
          </rPr>
          <t>4. Вводиться автоматично останнє число поточного місяця</t>
        </r>
      </text>
    </comment>
    <comment ref="G112" authorId="0" shapeId="0">
      <text>
        <r>
          <rPr>
            <b/>
            <sz val="8"/>
            <color indexed="81"/>
            <rFont val="Tahoma"/>
            <family val="2"/>
            <charset val="204"/>
          </rPr>
          <t xml:space="preserve">Admin: </t>
        </r>
        <r>
          <rPr>
            <sz val="10"/>
            <color indexed="12"/>
            <rFont val="Tahoma"/>
            <family val="2"/>
            <charset val="204"/>
          </rPr>
          <t>5.Вводиться автоматично кількість календарних днів</t>
        </r>
      </text>
    </comment>
    <comment ref="AU112" authorId="0" shape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  <r>
          <rPr>
            <sz val="11"/>
            <color indexed="12"/>
            <rFont val="Tahoma"/>
            <family val="2"/>
            <charset val="204"/>
          </rPr>
          <t>4. Ця таблиця Шаблон без лікарняних, тому тут стоїть 0,00.</t>
        </r>
      </text>
    </comment>
    <comment ref="G113" authorId="0" shapeId="0">
      <text>
        <r>
          <rPr>
            <b/>
            <sz val="8"/>
            <color indexed="81"/>
            <rFont val="Tahoma"/>
            <family val="2"/>
            <charset val="204"/>
          </rPr>
          <t xml:space="preserve">Admin: </t>
        </r>
        <r>
          <rPr>
            <sz val="10"/>
            <color indexed="12"/>
            <rFont val="Tahoma"/>
            <family val="2"/>
            <charset val="204"/>
          </rPr>
          <t xml:space="preserve">6. Кількість календарних днів штатних працівників розділити на кількість днів у місяці.   </t>
        </r>
        <r>
          <rPr>
            <sz val="10"/>
            <color indexed="14"/>
            <rFont val="Tahoma"/>
            <family val="2"/>
            <charset val="204"/>
          </rPr>
          <t xml:space="preserve">(Н А К А З ДЕРЖАВНИЙ КОМІТЕТ СТАТИСТИКИ УКРАЇНИ від 28.09.2005 N 286. Про затвердження Інструкції зі статистики кількості працівників. Пункт 3.2.1. </t>
        </r>
        <r>
          <rPr>
            <b/>
            <u/>
            <sz val="10"/>
            <color indexed="14"/>
            <rFont val="Tahoma"/>
            <family val="2"/>
            <charset val="204"/>
          </rPr>
          <t>Середньооблікова кількість штатних працівників за місяць обчислюється</t>
        </r>
        <r>
          <rPr>
            <sz val="10"/>
            <color indexed="14"/>
            <rFont val="Tahoma"/>
            <family val="2"/>
            <charset val="204"/>
          </rPr>
          <t xml:space="preserve"> шляхом підсумовування кількості штатних працівників облікового складу за кожний календарний день звітного місяця, тобто з 1 по 30 або 31 число (для лютого - по 28 або 29), включаючи вихідні, святкові та неробочі дні, і ділення одержаної суми на число календарних днів звітного місяця.
http://zakon5.rada.gov.ua/laws/show/z1442-05)
</t>
        </r>
      </text>
    </comment>
    <comment ref="G114" authorId="0" shapeId="0">
      <text>
        <r>
          <rPr>
            <b/>
            <sz val="8"/>
            <color indexed="81"/>
            <rFont val="Tahoma"/>
            <family val="2"/>
            <charset val="204"/>
          </rPr>
          <t xml:space="preserve">Admin: </t>
        </r>
        <r>
          <rPr>
            <sz val="9"/>
            <color indexed="12"/>
            <rFont val="Tahoma"/>
            <family val="2"/>
            <charset val="204"/>
          </rPr>
          <t xml:space="preserve">7. Фонд оплати праці штатних працівників розділити на середньооблікову кількість штатних працівників. </t>
        </r>
        <r>
          <rPr>
            <sz val="9"/>
            <color indexed="14"/>
            <rFont val="Tahoma"/>
            <family val="2"/>
            <charset val="204"/>
          </rPr>
          <t xml:space="preserve">(Н А К А З ДЕРЖАВНИЙ КОМІТЕТ СТАТИСТИКИ УКРАЇНИ від 13.01.2004 N 5. Про затвердження Інструкції зі статистики заробітної плати. Пункт 4.1.1. </t>
        </r>
        <r>
          <rPr>
            <b/>
            <u/>
            <sz val="9"/>
            <color indexed="14"/>
            <rFont val="Tahoma"/>
            <family val="2"/>
            <charset val="204"/>
          </rPr>
          <t xml:space="preserve">Середня заробітна плата одного штатного працівника облікового складу, що визначається </t>
        </r>
        <r>
          <rPr>
            <sz val="9"/>
            <color indexed="14"/>
            <rFont val="Tahoma"/>
            <family val="2"/>
            <charset val="204"/>
          </rPr>
          <t>діленням суми нарахованого фонду оплати праці штатних  працівників на середньооблікову кількість цих працівників за відповідний період (місяць, квартал, 
півріччя, рік).
Сайт http://zakon5.rada.gov.ua/laws/show/ru/z0114-04)</t>
        </r>
        <r>
          <rPr>
            <sz val="9"/>
            <color indexed="12"/>
            <rFont val="Tahoma"/>
            <family val="2"/>
            <charset val="204"/>
          </rPr>
          <t xml:space="preserve">
</t>
        </r>
      </text>
    </comment>
    <comment ref="G115" authorId="0" shapeId="0">
      <text>
        <r>
          <rPr>
            <b/>
            <sz val="8"/>
            <color indexed="81"/>
            <rFont val="Tahoma"/>
            <family val="2"/>
            <charset val="204"/>
          </rPr>
          <t xml:space="preserve">Admin: </t>
        </r>
        <r>
          <rPr>
            <sz val="10"/>
            <color indexed="12"/>
            <rFont val="Tahoma"/>
            <family val="2"/>
            <charset val="204"/>
          </rPr>
          <t xml:space="preserve">8. Кількість календарних днів працівників по договорам розділити на кількість днів у місяці. </t>
        </r>
        <r>
          <rPr>
            <sz val="10"/>
            <color indexed="14"/>
            <rFont val="Tahoma"/>
            <family val="2"/>
            <charset val="204"/>
          </rPr>
          <t xml:space="preserve">(Н А К А З ДЕРЖАВНИЙ КОМІТЕТ СТАТИСТИКИ УКРАЇНИ від 28.09.2005  N 286. Про затвердження Інструкції зі статистики кількості працівників. Пункт 3.3. </t>
        </r>
        <r>
          <rPr>
            <b/>
            <u/>
            <sz val="10"/>
            <color indexed="14"/>
            <rFont val="Tahoma"/>
            <family val="2"/>
            <charset val="204"/>
          </rPr>
          <t>Середня кількість</t>
        </r>
        <r>
          <rPr>
            <sz val="10"/>
            <color indexed="14"/>
            <rFont val="Tahoma"/>
            <family val="2"/>
            <charset val="204"/>
          </rPr>
          <t xml:space="preserve"> зовнішніх сумісників і </t>
        </r>
        <r>
          <rPr>
            <b/>
            <u/>
            <sz val="10"/>
            <color indexed="14"/>
            <rFont val="Tahoma"/>
            <family val="2"/>
            <charset val="204"/>
          </rPr>
          <t>працюючих за цивільно-правовими договорами за місяць розраховується</t>
        </r>
        <r>
          <rPr>
            <sz val="10"/>
            <color indexed="14"/>
            <rFont val="Tahoma"/>
            <family val="2"/>
            <charset val="204"/>
          </rPr>
          <t xml:space="preserve"> аналогічно до методології визначення середньооблікової кількості штатних працівників, викладеної у пункті 3.2 цієї Інструкції. Пункт 3.2.1. </t>
        </r>
        <r>
          <rPr>
            <b/>
            <u/>
            <sz val="10"/>
            <color indexed="14"/>
            <rFont val="Tahoma"/>
            <family val="2"/>
            <charset val="204"/>
          </rPr>
          <t>Середньооблікова кількість</t>
        </r>
        <r>
          <rPr>
            <sz val="10"/>
            <color indexed="14"/>
            <rFont val="Tahoma"/>
            <family val="2"/>
            <charset val="204"/>
          </rPr>
          <t xml:space="preserve"> штатних </t>
        </r>
        <r>
          <rPr>
            <b/>
            <u/>
            <sz val="10"/>
            <color indexed="14"/>
            <rFont val="Tahoma"/>
            <family val="2"/>
            <charset val="204"/>
          </rPr>
          <t>працівників</t>
        </r>
        <r>
          <rPr>
            <sz val="10"/>
            <color indexed="14"/>
            <rFont val="Tahoma"/>
            <family val="2"/>
            <charset val="204"/>
          </rPr>
          <t xml:space="preserve"> за </t>
        </r>
        <r>
          <rPr>
            <b/>
            <u/>
            <sz val="10"/>
            <color indexed="14"/>
            <rFont val="Tahoma"/>
            <family val="2"/>
            <charset val="204"/>
          </rPr>
          <t>місяць обчислюється</t>
        </r>
        <r>
          <rPr>
            <sz val="10"/>
            <color indexed="14"/>
            <rFont val="Tahoma"/>
            <family val="2"/>
            <charset val="204"/>
          </rPr>
          <t xml:space="preserve"> шляхом підсумовування кількості штатних працівників облікового складу за кожний календарний день звітного місяця, тобто з 1 по 30 або 31 число (для лютого - по 28 або 29), включаючи вихідні, святкові та неробочі дні, і ділення одержаної суми на число календарних днів звітного місяця. Сайт: http://zakon5.rada.gov.ua/laws/show/z1442-05)</t>
        </r>
      </text>
    </comment>
    <comment ref="G116" authorId="0" shapeId="0">
      <text>
        <r>
          <rPr>
            <b/>
            <sz val="8"/>
            <color indexed="81"/>
            <rFont val="Tahoma"/>
            <family val="2"/>
            <charset val="204"/>
          </rPr>
          <t xml:space="preserve">Admin: </t>
        </r>
        <r>
          <rPr>
            <sz val="9"/>
            <color indexed="12"/>
            <rFont val="Tahoma"/>
            <family val="2"/>
            <charset val="204"/>
          </rPr>
          <t>9. Фонд оплати праці працівників по договорам розділити на середньооблікову кількість працівників по договорам</t>
        </r>
      </text>
    </comment>
    <comment ref="G117" authorId="0" shapeId="0">
      <text>
        <r>
          <rPr>
            <b/>
            <sz val="8"/>
            <color indexed="81"/>
            <rFont val="Tahoma"/>
            <family val="2"/>
            <charset val="204"/>
          </rPr>
          <t xml:space="preserve">Admin: </t>
        </r>
        <r>
          <rPr>
            <sz val="8"/>
            <color indexed="12"/>
            <rFont val="Tahoma"/>
            <family val="2"/>
            <charset val="204"/>
          </rPr>
          <t>10. Календарні дні всих працівників розділити на кількість днів у місяці</t>
        </r>
      </text>
    </comment>
    <comment ref="G119" authorId="0" shapeId="0">
      <text>
        <r>
          <rPr>
            <b/>
            <sz val="8"/>
            <color indexed="81"/>
            <rFont val="Tahoma"/>
            <family val="2"/>
            <charset val="204"/>
          </rPr>
          <t xml:space="preserve">Admin: </t>
        </r>
        <r>
          <rPr>
            <sz val="10"/>
            <color indexed="12"/>
            <rFont val="Tahoma"/>
            <family val="2"/>
            <charset val="204"/>
          </rPr>
          <t>11. Фонд оплати праці всих працівників розділити на середньооблікову кількість всих працівників</t>
        </r>
      </text>
    </comment>
    <comment ref="G120" authorId="0" shapeId="0">
      <text>
        <r>
          <rPr>
            <b/>
            <sz val="8"/>
            <color indexed="81"/>
            <rFont val="Tahoma"/>
            <family val="2"/>
            <charset val="204"/>
          </rPr>
          <t xml:space="preserve">Admin: </t>
        </r>
        <r>
          <rPr>
            <sz val="8"/>
            <color indexed="12"/>
            <rFont val="Tahoma"/>
            <family val="2"/>
            <charset val="204"/>
          </rPr>
          <t xml:space="preserve">12. Відпрацьовано людино - годин штатними працівниками + (Дні відпустки х 8 годин) розділити на норму тривалості робочого часу, годин. </t>
        </r>
        <r>
          <rPr>
            <sz val="8"/>
            <color indexed="14"/>
            <rFont val="Tahoma"/>
            <family val="2"/>
            <charset val="204"/>
          </rPr>
          <t xml:space="preserve">( Н А К А З ДЕРЖАВНИЙ КОМІТЕТ СТАТИСТИКИ УКРАЇНИ від 28.09.2005 N 286 . Про затвердження Інструкції зі статистики кількості працівників. Пункт 4.2. </t>
        </r>
        <r>
          <rPr>
            <b/>
            <u/>
            <sz val="8"/>
            <color indexed="14"/>
            <rFont val="Tahoma"/>
            <family val="2"/>
            <charset val="204"/>
          </rPr>
          <t>Кількість  штатних працівників в еквіваленті повної зайнятості визначається</t>
        </r>
        <r>
          <rPr>
            <b/>
            <sz val="8"/>
            <color indexed="14"/>
            <rFont val="Tahoma"/>
            <family val="2"/>
            <charset val="204"/>
          </rPr>
          <t xml:space="preserve"> </t>
        </r>
        <r>
          <rPr>
            <sz val="8"/>
            <color indexed="14"/>
            <rFont val="Tahoma"/>
            <family val="2"/>
            <charset val="204"/>
          </rPr>
          <t xml:space="preserve">у такому порядку. За кожною категорією штатних працівників, для яких встановлено робочий тиждень різної  тривалості,  визначається загальна кількість людино-годин робочого часу (відпрацьованого та невідпрацьованого), за який була нарахована заробітна плата. Загальна кількість людино-годин,  за які була нарахована заробітна плата за кожною категорією працівників, ділиться на табельний фонд робочого часу, визначений з урахуванням тривалості робочого тижня, встановленої на підприємстві згідно з законодавством або колективним договором.
Сайт: http://zakon5.rada.gov.ua/laws/show/z1442-05)
</t>
        </r>
      </text>
    </comment>
    <comment ref="G121" authorId="0" shapeId="0">
      <text>
        <r>
          <rPr>
            <b/>
            <sz val="8"/>
            <color indexed="81"/>
            <rFont val="Tahoma"/>
            <family val="2"/>
            <charset val="204"/>
          </rPr>
          <t xml:space="preserve">Admin: </t>
        </r>
        <r>
          <rPr>
            <sz val="9"/>
            <color indexed="10"/>
            <rFont val="Tahoma"/>
            <family val="2"/>
            <charset val="204"/>
          </rPr>
          <t xml:space="preserve">12.1 З грудня 2016 р. Зробив автоматично. </t>
        </r>
      </text>
    </comment>
    <comment ref="G123" authorId="0" shapeId="0">
      <text>
        <r>
          <rPr>
            <b/>
            <sz val="8"/>
            <color indexed="81"/>
            <rFont val="Tahoma"/>
            <family val="2"/>
            <charset val="204"/>
          </rPr>
          <t xml:space="preserve">Admin: </t>
        </r>
        <r>
          <rPr>
            <sz val="8"/>
            <color indexed="12"/>
            <rFont val="Tahoma"/>
            <family val="2"/>
            <charset val="204"/>
          </rPr>
          <t xml:space="preserve">14. Відпрацьовано людино - годин всима працівниками + (Дні відпустки х 8 годин) розділити на норму тривалості робочого часу, годин. </t>
        </r>
        <r>
          <rPr>
            <sz val="8"/>
            <color indexed="14"/>
            <rFont val="Tahoma"/>
            <family val="2"/>
            <charset val="204"/>
          </rPr>
          <t xml:space="preserve">
</t>
        </r>
      </text>
    </comment>
    <comment ref="G124" authorId="0" shapeId="0">
      <text>
        <r>
          <rPr>
            <b/>
            <sz val="8"/>
            <color indexed="81"/>
            <rFont val="Tahoma"/>
            <family val="2"/>
            <charset val="204"/>
          </rPr>
          <t>Admin: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  <r>
          <rPr>
            <sz val="8"/>
            <color indexed="12"/>
            <rFont val="Tahoma"/>
            <family val="2"/>
            <charset val="204"/>
          </rPr>
          <t>15. Фонд оплати праці всих працівників розділити на кількість всих працівників в еквіваленті повної зайнятості</t>
        </r>
      </text>
    </comment>
  </commentList>
</comments>
</file>

<file path=xl/sharedStrings.xml><?xml version="1.0" encoding="utf-8"?>
<sst xmlns="http://schemas.openxmlformats.org/spreadsheetml/2006/main" count="415" uniqueCount="228">
  <si>
    <t xml:space="preserve">Розрахунково-платіжна відомість № «_____» за </t>
  </si>
  <si>
    <t>Декабрь 2018</t>
  </si>
  <si>
    <t>Мінімальна зарплата з 1 січня 2018 р.</t>
  </si>
  <si>
    <t>Граничний розмір доходу, який дає право на отримання податкової соціальної пільги в 2018 р.</t>
  </si>
  <si>
    <r>
      <rPr>
        <b/>
        <sz val="11"/>
        <color theme="2" tint="-0.749992370372631"/>
        <rFont val="Calibri"/>
        <family val="2"/>
        <charset val="204"/>
        <scheme val="minor"/>
      </rPr>
      <t xml:space="preserve">Пільга </t>
    </r>
    <r>
      <rPr>
        <sz val="11"/>
        <color theme="2" tint="-0.749992370372631"/>
        <rFont val="Calibri"/>
        <family val="2"/>
        <charset val="204"/>
        <scheme val="minor"/>
      </rPr>
      <t xml:space="preserve">в місяці прийому  </t>
    </r>
  </si>
  <si>
    <t>22 % з мінімальной зарплати ЄСВ</t>
  </si>
  <si>
    <r>
      <t xml:space="preserve">Сума податкової соціальної пільги </t>
    </r>
    <r>
      <rPr>
        <u/>
        <sz val="11"/>
        <color rgb="FFFF0000"/>
        <rFont val="Calibri"/>
        <family val="2"/>
        <charset val="204"/>
      </rPr>
      <t>100 %</t>
    </r>
    <r>
      <rPr>
        <u/>
        <sz val="11"/>
        <color theme="10"/>
        <rFont val="Calibri"/>
        <family val="2"/>
        <charset val="204"/>
      </rPr>
      <t xml:space="preserve"> для осіб визначених у пп. 169.1.1 та пп. 169.1.2 ПКУ </t>
    </r>
  </si>
  <si>
    <r>
      <rPr>
        <b/>
        <sz val="11"/>
        <color theme="2" tint="-0.749992370372631"/>
        <rFont val="Calibri"/>
        <family val="2"/>
        <charset val="204"/>
        <scheme val="minor"/>
      </rPr>
      <t>застосовується</t>
    </r>
    <r>
      <rPr>
        <sz val="11"/>
        <color theme="2" tint="-0.749992370372631"/>
        <rFont val="Calibri"/>
        <family val="2"/>
        <charset val="204"/>
        <scheme val="minor"/>
      </rPr>
      <t>. А в місяці</t>
    </r>
  </si>
  <si>
    <t>Норма тривалості робочого часу: дні / години</t>
  </si>
  <si>
    <t>8,41 % з мінімальной зарплати Інвалід</t>
  </si>
  <si>
    <r>
      <t xml:space="preserve">Сума податкової соціальної пільги </t>
    </r>
    <r>
      <rPr>
        <u/>
        <sz val="11"/>
        <color rgb="FFFF0000"/>
        <rFont val="Calibri"/>
        <family val="2"/>
        <charset val="204"/>
      </rPr>
      <t>150 %</t>
    </r>
    <r>
      <rPr>
        <u/>
        <sz val="11"/>
        <color theme="10"/>
        <rFont val="Calibri"/>
        <family val="2"/>
        <charset val="204"/>
      </rPr>
      <t xml:space="preserve"> для осіб визначених у пп. 169.1.3 ПКУ: Лісовий В. А.</t>
    </r>
  </si>
  <si>
    <r>
      <t xml:space="preserve">звільнення </t>
    </r>
    <r>
      <rPr>
        <b/>
        <sz val="11"/>
        <color theme="2" tint="-0.749992370372631"/>
        <rFont val="Calibri"/>
        <family val="2"/>
        <charset val="204"/>
        <scheme val="minor"/>
      </rPr>
      <t>не застосовується</t>
    </r>
  </si>
  <si>
    <t xml:space="preserve">            Відпуска</t>
  </si>
  <si>
    <t>Календа-</t>
  </si>
  <si>
    <r>
      <rPr>
        <b/>
        <sz val="11"/>
        <color theme="1"/>
        <rFont val="Calibri"/>
        <family val="2"/>
        <charset val="204"/>
        <scheme val="minor"/>
      </rPr>
      <t>Відпрацьовано</t>
    </r>
    <r>
      <rPr>
        <sz val="11"/>
        <color theme="1"/>
        <rFont val="Calibri"/>
        <family val="2"/>
        <charset val="204"/>
        <scheme val="minor"/>
      </rPr>
      <t xml:space="preserve"> на об’єктах днів та годин</t>
    </r>
  </si>
  <si>
    <r>
      <rPr>
        <b/>
        <sz val="11"/>
        <color rgb="FF0000CC"/>
        <rFont val="Calibri"/>
        <family val="2"/>
        <charset val="204"/>
        <scheme val="minor"/>
      </rPr>
      <t xml:space="preserve">НАРАХОВАНО: </t>
    </r>
    <r>
      <rPr>
        <sz val="11"/>
        <color rgb="FF0000CC"/>
        <rFont val="Calibri"/>
        <family val="2"/>
        <charset val="204"/>
        <scheme val="minor"/>
      </rPr>
      <t xml:space="preserve">Заробітна плата на об’єктах, Відпустка, Розрахункові, гривень </t>
    </r>
  </si>
  <si>
    <t xml:space="preserve"> 661 бух.рах.</t>
  </si>
  <si>
    <t xml:space="preserve">Нараху- </t>
  </si>
  <si>
    <t>УТРИМАНО</t>
  </si>
  <si>
    <t xml:space="preserve">До </t>
  </si>
  <si>
    <t xml:space="preserve">Аліменти, </t>
  </si>
  <si>
    <t xml:space="preserve">ДО </t>
  </si>
  <si>
    <t>Термін</t>
  </si>
  <si>
    <t>Кількість</t>
  </si>
  <si>
    <t>рні дні</t>
  </si>
  <si>
    <t>Всього</t>
  </si>
  <si>
    <t>вання</t>
  </si>
  <si>
    <t>видачі</t>
  </si>
  <si>
    <t>Постанови</t>
  </si>
  <si>
    <t>ВИДАЧІ</t>
  </si>
  <si>
    <t>кален-</t>
  </si>
  <si>
    <t>перебу-</t>
  </si>
  <si>
    <t>Дні</t>
  </si>
  <si>
    <t>Го-</t>
  </si>
  <si>
    <t>Разом</t>
  </si>
  <si>
    <t>Відпустка</t>
  </si>
  <si>
    <t>Розра-</t>
  </si>
  <si>
    <t>ВСЬОГО</t>
  </si>
  <si>
    <t>ФОП</t>
  </si>
  <si>
    <t xml:space="preserve">ПДФО: </t>
  </si>
  <si>
    <t>Військо-</t>
  </si>
  <si>
    <t xml:space="preserve">Всього </t>
  </si>
  <si>
    <t>РАЗОМ</t>
  </si>
  <si>
    <t>Після</t>
  </si>
  <si>
    <t xml:space="preserve">№  </t>
  </si>
  <si>
    <t xml:space="preserve">Прізвище </t>
  </si>
  <si>
    <t>дарних</t>
  </si>
  <si>
    <t>вання в</t>
  </si>
  <si>
    <t>ди</t>
  </si>
  <si>
    <t>зарплата</t>
  </si>
  <si>
    <t>хункові</t>
  </si>
  <si>
    <t>Зарплата</t>
  </si>
  <si>
    <t>Єдиний</t>
  </si>
  <si>
    <t xml:space="preserve">Податок </t>
  </si>
  <si>
    <t xml:space="preserve">вий </t>
  </si>
  <si>
    <t>утри-</t>
  </si>
  <si>
    <t>без утри-</t>
  </si>
  <si>
    <t>утрима-</t>
  </si>
  <si>
    <t>за</t>
  </si>
  <si>
    <t>ім’я по батькові</t>
  </si>
  <si>
    <t>з якого</t>
  </si>
  <si>
    <t>днів</t>
  </si>
  <si>
    <t>трудових</t>
  </si>
  <si>
    <t>ни</t>
  </si>
  <si>
    <t xml:space="preserve"> + Відпус-</t>
  </si>
  <si>
    <t>соціаль-</t>
  </si>
  <si>
    <t>з доходів</t>
  </si>
  <si>
    <t>збір</t>
  </si>
  <si>
    <t>мано</t>
  </si>
  <si>
    <t xml:space="preserve">маних </t>
  </si>
  <si>
    <t>них алі-</t>
  </si>
  <si>
    <t>пор.</t>
  </si>
  <si>
    <t>По дого-</t>
  </si>
  <si>
    <t>по яке</t>
  </si>
  <si>
    <t>відноси-</t>
  </si>
  <si>
    <t>тка + Роз-</t>
  </si>
  <si>
    <t>ний</t>
  </si>
  <si>
    <t xml:space="preserve"> фізичних</t>
  </si>
  <si>
    <t>із заро-</t>
  </si>
  <si>
    <t>алімен-</t>
  </si>
  <si>
    <t>ментів,</t>
  </si>
  <si>
    <t>ворам:</t>
  </si>
  <si>
    <t>число</t>
  </si>
  <si>
    <t xml:space="preserve">нах на </t>
  </si>
  <si>
    <t>рахун-</t>
  </si>
  <si>
    <t>внесок</t>
  </si>
  <si>
    <t xml:space="preserve"> осіб із</t>
  </si>
  <si>
    <t>бітної</t>
  </si>
  <si>
    <t>тів,</t>
  </si>
  <si>
    <t>Постанов</t>
  </si>
  <si>
    <t>підпри-</t>
  </si>
  <si>
    <t>кові</t>
  </si>
  <si>
    <t>651 бух. рах.</t>
  </si>
  <si>
    <t>зароб. пл.</t>
  </si>
  <si>
    <t xml:space="preserve">плати </t>
  </si>
  <si>
    <t>числа</t>
  </si>
  <si>
    <t>ємстві</t>
  </si>
  <si>
    <t>Інв. 8,41 %</t>
  </si>
  <si>
    <t xml:space="preserve"> 6411 бух.рах.</t>
  </si>
  <si>
    <t xml:space="preserve"> 653 бух.рах.</t>
  </si>
  <si>
    <t>Дата</t>
  </si>
  <si>
    <t xml:space="preserve"> </t>
  </si>
  <si>
    <t>18 дек - 14 янв</t>
  </si>
  <si>
    <t>I. ШТАТНІ ↑ →</t>
  </si>
  <si>
    <t>Х</t>
  </si>
  <si>
    <r>
      <t xml:space="preserve">I. ШТАТНІ ↑ </t>
    </r>
    <r>
      <rPr>
        <b/>
        <sz val="11"/>
        <color rgb="FF0000CC"/>
        <rFont val="Calibri"/>
        <family val="2"/>
        <charset val="204"/>
      </rPr>
      <t>←</t>
    </r>
  </si>
  <si>
    <t>I I. ПО ДОГОВОРУ ЦПХ ↑ →</t>
  </si>
  <si>
    <r>
      <t xml:space="preserve">I I I. ПО ДОГОВОРУ З ЦЕНТРУ ЗАЙНЯТОСТІ </t>
    </r>
    <r>
      <rPr>
        <b/>
        <sz val="11"/>
        <color rgb="FF0033CC"/>
        <rFont val="Calibri"/>
        <family val="2"/>
        <charset val="204"/>
      </rPr>
      <t>↑ →</t>
    </r>
  </si>
  <si>
    <t>ВСЬОГО ШТАТНІ + ПО ДОГОВОРАМ</t>
  </si>
  <si>
    <t>Перевірка по діагоналі →</t>
  </si>
  <si>
    <r>
      <rPr>
        <sz val="11"/>
        <color rgb="FF0000CC"/>
        <rFont val="Calibri"/>
        <family val="2"/>
        <charset val="204"/>
      </rPr>
      <t>←</t>
    </r>
    <r>
      <rPr>
        <sz val="11"/>
        <color rgb="FF0000CC"/>
        <rFont val="Calibri"/>
        <family val="2"/>
        <charset val="204"/>
        <scheme val="minor"/>
      </rPr>
      <t xml:space="preserve">Перевірка по діагоналі. </t>
    </r>
    <r>
      <rPr>
        <sz val="11"/>
        <color rgb="FFFF0000"/>
        <rFont val="Calibri"/>
        <family val="2"/>
        <charset val="204"/>
        <scheme val="minor"/>
      </rPr>
      <t/>
    </r>
  </si>
  <si>
    <t>Зведено для відрахувань єдиний соціальний внесок (ЄСВ) з Фонду Оплати Праці та Лікарняних за</t>
  </si>
  <si>
    <t xml:space="preserve">База, </t>
  </si>
  <si>
    <t xml:space="preserve">Сума з </t>
  </si>
  <si>
    <t xml:space="preserve">Кількість штатних працівників на </t>
  </si>
  <si>
    <t>№ за</t>
  </si>
  <si>
    <t>№ за порядком та найменування</t>
  </si>
  <si>
    <t>Сума</t>
  </si>
  <si>
    <t>якої утри-</t>
  </si>
  <si>
    <t>Ставка,</t>
  </si>
  <si>
    <t>утримано</t>
  </si>
  <si>
    <t>грн.</t>
  </si>
  <si>
    <t>мується</t>
  </si>
  <si>
    <t>%</t>
  </si>
  <si>
    <r>
      <t xml:space="preserve">1. З Фонду оплати праці звичайних </t>
    </r>
    <r>
      <rPr>
        <b/>
        <sz val="11"/>
        <color rgb="FF0033CC"/>
        <rFont val="Calibri"/>
        <family val="2"/>
        <charset val="204"/>
        <scheme val="minor"/>
      </rPr>
      <t>штатних</t>
    </r>
    <r>
      <rPr>
        <sz val="11"/>
        <color theme="1"/>
        <rFont val="Calibri"/>
        <family val="2"/>
        <charset val="204"/>
        <scheme val="minor"/>
      </rPr>
      <t xml:space="preserve"> працівників </t>
    </r>
    <r>
      <rPr>
        <b/>
        <sz val="11"/>
        <color rgb="FF0033CC"/>
        <rFont val="Calibri"/>
        <family val="2"/>
        <charset val="204"/>
        <scheme val="minor"/>
      </rPr>
      <t>не інвалідів:</t>
    </r>
  </si>
  <si>
    <t>1. 1.</t>
  </si>
  <si>
    <t>Та в яких зарплата менше мінімальної які працювали менше місяця</t>
  </si>
  <si>
    <t>Кількість календарних днів  у</t>
  </si>
  <si>
    <t>1. 2.</t>
  </si>
  <si>
    <r>
      <rPr>
        <b/>
        <sz val="11"/>
        <color rgb="FF0000CC"/>
        <rFont val="Calibri"/>
        <family val="2"/>
        <charset val="204"/>
        <scheme val="minor"/>
      </rPr>
      <t>Середньооблікова</t>
    </r>
    <r>
      <rPr>
        <sz val="11"/>
        <color rgb="FF0000CC"/>
        <rFont val="Calibri"/>
        <family val="2"/>
        <charset val="204"/>
        <scheme val="minor"/>
      </rPr>
      <t xml:space="preserve"> кількість </t>
    </r>
    <r>
      <rPr>
        <b/>
        <sz val="11"/>
        <color rgb="FF0000CC"/>
        <rFont val="Calibri"/>
        <family val="2"/>
        <charset val="204"/>
        <scheme val="minor"/>
      </rPr>
      <t>штатних працівників</t>
    </r>
  </si>
  <si>
    <t>1. 3.</t>
  </si>
  <si>
    <t>1. 3. РАЗОМ звичайні штатні працівники не інваліди:</t>
  </si>
  <si>
    <t>Середня заробітна плата штатного працівника</t>
  </si>
  <si>
    <r>
      <t xml:space="preserve">2. </t>
    </r>
    <r>
      <rPr>
        <b/>
        <sz val="11"/>
        <color rgb="FFFF0000"/>
        <rFont val="Calibri"/>
        <family val="2"/>
        <charset val="204"/>
        <scheme val="minor"/>
      </rPr>
      <t>Штатні Єдиний Соціальний внесок інваліди:</t>
    </r>
  </si>
  <si>
    <r>
      <rPr>
        <b/>
        <sz val="11"/>
        <color rgb="FF0000CC"/>
        <rFont val="Calibri"/>
        <family val="2"/>
        <charset val="204"/>
        <scheme val="minor"/>
      </rPr>
      <t>Середньооблікова</t>
    </r>
    <r>
      <rPr>
        <sz val="11"/>
        <color rgb="FF0000CC"/>
        <rFont val="Calibri"/>
        <family val="2"/>
        <charset val="204"/>
        <scheme val="minor"/>
      </rPr>
      <t xml:space="preserve"> кількість </t>
    </r>
    <r>
      <rPr>
        <b/>
        <sz val="11"/>
        <color rgb="FF0000CC"/>
        <rFont val="Calibri"/>
        <family val="2"/>
        <charset val="204"/>
        <scheme val="minor"/>
      </rPr>
      <t>працівників по договорам</t>
    </r>
  </si>
  <si>
    <t>2. 1.</t>
  </si>
  <si>
    <t>Середня заробітна плата працівників по договорам</t>
  </si>
  <si>
    <r>
      <rPr>
        <b/>
        <sz val="11"/>
        <color rgb="FF0000CC"/>
        <rFont val="Calibri"/>
        <family val="2"/>
        <charset val="204"/>
        <scheme val="minor"/>
      </rPr>
      <t>Середньооблікова</t>
    </r>
    <r>
      <rPr>
        <sz val="11"/>
        <color rgb="FF0000CC"/>
        <rFont val="Calibri"/>
        <family val="2"/>
        <charset val="204"/>
        <scheme val="minor"/>
      </rPr>
      <t xml:space="preserve"> кількість </t>
    </r>
    <r>
      <rPr>
        <b/>
        <sz val="11"/>
        <color rgb="FF0000CC"/>
        <rFont val="Calibri"/>
        <family val="2"/>
        <charset val="204"/>
        <scheme val="minor"/>
      </rPr>
      <t>всих працівників</t>
    </r>
    <r>
      <rPr>
        <sz val="11"/>
        <color rgb="FF0000CC"/>
        <rFont val="Calibri"/>
        <family val="2"/>
        <charset val="204"/>
        <scheme val="minor"/>
      </rPr>
      <t xml:space="preserve"> (штатних  + договорам)</t>
    </r>
  </si>
  <si>
    <t>2. 2.</t>
  </si>
  <si>
    <r>
      <t xml:space="preserve">Кількість календарних днів розділити на днів у місяці </t>
    </r>
    <r>
      <rPr>
        <sz val="11"/>
        <color theme="1"/>
        <rFont val="Calibri"/>
        <family val="2"/>
        <charset val="204"/>
      </rPr>
      <t>↑</t>
    </r>
    <r>
      <rPr>
        <sz val="11"/>
        <color theme="1"/>
        <rFont val="Calibri"/>
        <family val="2"/>
        <charset val="204"/>
        <scheme val="minor"/>
      </rPr>
      <t xml:space="preserve">, або сума </t>
    </r>
    <r>
      <rPr>
        <sz val="11"/>
        <color theme="1"/>
        <rFont val="Calibri"/>
        <family val="2"/>
        <charset val="204"/>
      </rPr>
      <t>→</t>
    </r>
  </si>
  <si>
    <t>2. 3.</t>
  </si>
  <si>
    <t>2.3. РАЗОМ Інваліди</t>
  </si>
  <si>
    <t xml:space="preserve">Середня заробітна плата всих працівників </t>
  </si>
  <si>
    <t xml:space="preserve">Разом штатні </t>
  </si>
  <si>
    <r>
      <rPr>
        <sz val="11"/>
        <color rgb="FF0000CC"/>
        <rFont val="Calibri"/>
        <family val="2"/>
        <charset val="204"/>
      </rPr>
      <t>↓</t>
    </r>
    <r>
      <rPr>
        <b/>
        <sz val="11"/>
        <color rgb="FF0000CC"/>
        <rFont val="Calibri"/>
        <family val="2"/>
        <charset val="204"/>
        <scheme val="minor"/>
      </rPr>
      <t>Середньооблікова</t>
    </r>
    <r>
      <rPr>
        <sz val="11"/>
        <color rgb="FF0000CC"/>
        <rFont val="Calibri"/>
        <family val="2"/>
        <charset val="204"/>
        <scheme val="minor"/>
      </rPr>
      <t xml:space="preserve"> кількість </t>
    </r>
    <r>
      <rPr>
        <b/>
        <sz val="11"/>
        <color rgb="FF0000CC"/>
        <rFont val="Calibri"/>
        <family val="2"/>
        <charset val="204"/>
        <scheme val="minor"/>
      </rPr>
      <t>штатних</t>
    </r>
    <r>
      <rPr>
        <sz val="11"/>
        <color rgb="FF0000CC"/>
        <rFont val="Calibri"/>
        <family val="2"/>
        <charset val="204"/>
        <scheme val="minor"/>
      </rPr>
      <t xml:space="preserve"> працівників </t>
    </r>
    <r>
      <rPr>
        <b/>
        <sz val="11"/>
        <color rgb="FF0000CC"/>
        <rFont val="Calibri"/>
        <family val="2"/>
        <charset val="204"/>
        <scheme val="minor"/>
      </rPr>
      <t>в еквіваленті</t>
    </r>
    <r>
      <rPr>
        <sz val="11"/>
        <color rgb="FF0000CC"/>
        <rFont val="Calibri"/>
        <family val="2"/>
        <charset val="204"/>
        <scheme val="minor"/>
      </rPr>
      <t xml:space="preserve"> повної зайнятості</t>
    </r>
  </si>
  <si>
    <t>4. Працівники по договорам ЦПХ</t>
  </si>
  <si>
    <r>
      <t xml:space="preserve">Люд-год.= Відпрацьовано людино - годин + (8 годин х </t>
    </r>
    <r>
      <rPr>
        <b/>
        <sz val="11"/>
        <color rgb="FF0000CC"/>
        <rFont val="Calibri"/>
        <family val="2"/>
        <charset val="204"/>
        <scheme val="minor"/>
      </rPr>
      <t xml:space="preserve">дні відпустки </t>
    </r>
    <r>
      <rPr>
        <b/>
        <sz val="11"/>
        <color rgb="FF0000CC"/>
        <rFont val="Calibri"/>
        <family val="2"/>
        <charset val="204"/>
      </rPr>
      <t>→</t>
    </r>
    <r>
      <rPr>
        <sz val="11"/>
        <color rgb="FF0000CC"/>
        <rFont val="Calibri"/>
        <family val="2"/>
        <charset val="204"/>
        <scheme val="minor"/>
      </rPr>
      <t>)</t>
    </r>
  </si>
  <si>
    <t>4. Совместитель</t>
  </si>
  <si>
    <t>Середня заробітна плата штатних прац-ів в еквіваленті повної зайнятості</t>
  </si>
  <si>
    <t>5. Працівники по договорам із Центру зайнятості</t>
  </si>
  <si>
    <r>
      <rPr>
        <b/>
        <sz val="11"/>
        <color rgb="FF0000CC"/>
        <rFont val="Calibri"/>
        <family val="2"/>
        <charset val="204"/>
        <scheme val="minor"/>
      </rPr>
      <t>Середньооблікова</t>
    </r>
    <r>
      <rPr>
        <sz val="11"/>
        <color rgb="FF0000CC"/>
        <rFont val="Calibri"/>
        <family val="2"/>
        <charset val="204"/>
        <scheme val="minor"/>
      </rPr>
      <t xml:space="preserve"> кількість </t>
    </r>
    <r>
      <rPr>
        <b/>
        <sz val="11"/>
        <color rgb="FF0000CC"/>
        <rFont val="Calibri"/>
        <family val="2"/>
        <charset val="204"/>
        <scheme val="minor"/>
      </rPr>
      <t>всих працівників в еквіваленті</t>
    </r>
    <r>
      <rPr>
        <sz val="11"/>
        <color rgb="FF0000CC"/>
        <rFont val="Calibri"/>
        <family val="2"/>
        <charset val="204"/>
        <scheme val="minor"/>
      </rPr>
      <t xml:space="preserve"> повної зайнятості</t>
    </r>
  </si>
  <si>
    <t>6. Разом ЄСВ з Фонду Оплати Праці: штатні + по договорам  ЦПХ + із Центру зайнятості</t>
  </si>
  <si>
    <t>Середня заробітна плата всих прац-ків в еквіваленті повної зайнятості</t>
  </si>
  <si>
    <t>7. Лікарняні:</t>
  </si>
  <si>
    <t xml:space="preserve">8.1. </t>
  </si>
  <si>
    <t>7.1. Лікарняні не інваліди перші 5 -ть днів + ФССзТВП (Соціальний Страх)</t>
  </si>
  <si>
    <t>Уваров Антон Антонович</t>
  </si>
  <si>
    <t>Орехов Олег Олегович</t>
  </si>
  <si>
    <t>Елисеев Семён Семёнович</t>
  </si>
  <si>
    <t>Петухов Станислав Егорович</t>
  </si>
  <si>
    <t>Егоров Никита Николаевич</t>
  </si>
  <si>
    <r>
      <t xml:space="preserve">Иванов Иван Иванович Інвалид </t>
    </r>
    <r>
      <rPr>
        <sz val="11"/>
        <color theme="0"/>
        <rFont val="Calibri"/>
        <family val="2"/>
        <charset val="204"/>
        <scheme val="minor"/>
      </rPr>
      <t>(Карта)</t>
    </r>
  </si>
  <si>
    <r>
      <t xml:space="preserve">Петров Пётр Петрович </t>
    </r>
    <r>
      <rPr>
        <sz val="11"/>
        <color theme="0"/>
        <rFont val="Calibri"/>
        <family val="2"/>
        <charset val="204"/>
        <scheme val="minor"/>
      </rPr>
      <t>(Карта)</t>
    </r>
  </si>
  <si>
    <r>
      <t xml:space="preserve">Иваненко Илья  Иванович </t>
    </r>
    <r>
      <rPr>
        <sz val="11"/>
        <color theme="0"/>
        <rFont val="Calibri"/>
        <family val="2"/>
        <charset val="204"/>
        <scheme val="minor"/>
      </rPr>
      <t>(Карта)</t>
    </r>
  </si>
  <si>
    <r>
      <t xml:space="preserve">Петренко Павел Павлович </t>
    </r>
    <r>
      <rPr>
        <sz val="11"/>
        <color theme="0"/>
        <rFont val="Calibri"/>
        <family val="2"/>
        <charset val="204"/>
        <scheme val="minor"/>
      </rPr>
      <t>(Карта)</t>
    </r>
  </si>
  <si>
    <r>
      <t xml:space="preserve">Сергиенко Валерий Николаевич </t>
    </r>
    <r>
      <rPr>
        <sz val="11"/>
        <color theme="0"/>
        <rFont val="Calibri"/>
        <family val="2"/>
        <charset val="204"/>
        <scheme val="minor"/>
      </rPr>
      <t>(Карта)</t>
    </r>
  </si>
  <si>
    <r>
      <t xml:space="preserve">Травкин Сергей Петрович </t>
    </r>
    <r>
      <rPr>
        <sz val="11"/>
        <color theme="0"/>
        <rFont val="Calibri"/>
        <family val="2"/>
        <charset val="204"/>
        <scheme val="minor"/>
      </rPr>
      <t>(Карта)</t>
    </r>
  </si>
  <si>
    <r>
      <t xml:space="preserve">Пономарёв Олег Олегович </t>
    </r>
    <r>
      <rPr>
        <sz val="11"/>
        <color theme="0"/>
        <rFont val="Calibri"/>
        <family val="2"/>
        <charset val="204"/>
        <scheme val="minor"/>
      </rPr>
      <t>(Карта)</t>
    </r>
  </si>
  <si>
    <t>Щеглов Олександр Вікторович Совместитель</t>
  </si>
  <si>
    <r>
      <t xml:space="preserve">Синичкин Михайло Трохимович </t>
    </r>
    <r>
      <rPr>
        <sz val="11"/>
        <color theme="0"/>
        <rFont val="Calibri"/>
        <family val="2"/>
        <charset val="204"/>
        <scheme val="minor"/>
      </rPr>
      <t>(Карта)</t>
    </r>
  </si>
  <si>
    <r>
      <t>Курочкин Володимир Анатолійович (Пільга 150%)</t>
    </r>
    <r>
      <rPr>
        <sz val="11"/>
        <color theme="0"/>
        <rFont val="Calibri"/>
        <family val="2"/>
        <charset val="204"/>
        <scheme val="minor"/>
      </rPr>
      <t xml:space="preserve"> (Карта)</t>
    </r>
  </si>
  <si>
    <t>Козлов Вадим Григорович</t>
  </si>
  <si>
    <r>
      <t xml:space="preserve">Соловьёв Микола Васильович </t>
    </r>
    <r>
      <rPr>
        <sz val="11"/>
        <color theme="0"/>
        <rFont val="Calibri"/>
        <family val="2"/>
        <charset val="204"/>
        <scheme val="minor"/>
      </rPr>
      <t>(Карта)</t>
    </r>
  </si>
  <si>
    <r>
      <t xml:space="preserve">Цветков Володимир Іванович </t>
    </r>
    <r>
      <rPr>
        <sz val="11"/>
        <color theme="0"/>
        <rFont val="Calibri"/>
        <family val="2"/>
        <charset val="204"/>
        <scheme val="minor"/>
      </rPr>
      <t>(Карта)</t>
    </r>
  </si>
  <si>
    <r>
      <t xml:space="preserve">Зуев Іван Андрійович Інвалид </t>
    </r>
    <r>
      <rPr>
        <sz val="11"/>
        <color theme="0"/>
        <rFont val="Calibri"/>
        <family val="2"/>
        <charset val="204"/>
        <scheme val="minor"/>
      </rPr>
      <t>(Карта)</t>
    </r>
  </si>
  <si>
    <t>Кабанов Петро Миколайович</t>
  </si>
  <si>
    <r>
      <t xml:space="preserve">Кузнецов Іван Іванович </t>
    </r>
    <r>
      <rPr>
        <sz val="11"/>
        <color theme="0"/>
        <rFont val="Calibri"/>
        <family val="2"/>
        <charset val="204"/>
        <scheme val="minor"/>
      </rPr>
      <t>(Карта)</t>
    </r>
  </si>
  <si>
    <r>
      <t xml:space="preserve">Соколов Сергій Адольфович Інвалид </t>
    </r>
    <r>
      <rPr>
        <sz val="11"/>
        <color theme="0"/>
        <rFont val="Calibri"/>
        <family val="2"/>
        <charset val="204"/>
        <scheme val="minor"/>
      </rPr>
      <t>(Карта)</t>
    </r>
  </si>
  <si>
    <r>
      <t xml:space="preserve">Попов Богдан Іванович </t>
    </r>
    <r>
      <rPr>
        <sz val="11"/>
        <color theme="0"/>
        <rFont val="Calibri"/>
        <family val="2"/>
        <charset val="204"/>
        <scheme val="minor"/>
      </rPr>
      <t>(Карта)</t>
    </r>
  </si>
  <si>
    <r>
      <t xml:space="preserve">Лебедев Віталій Володимирович </t>
    </r>
    <r>
      <rPr>
        <sz val="11"/>
        <color theme="0"/>
        <rFont val="Calibri"/>
        <family val="2"/>
        <charset val="204"/>
        <scheme val="minor"/>
      </rPr>
      <t>(Карта)</t>
    </r>
  </si>
  <si>
    <r>
      <t>Новиков Володимир Вікторович</t>
    </r>
    <r>
      <rPr>
        <sz val="11"/>
        <color theme="0"/>
        <rFont val="Calibri"/>
        <family val="2"/>
        <charset val="204"/>
        <scheme val="minor"/>
      </rPr>
      <t xml:space="preserve"> (Карта)</t>
    </r>
  </si>
  <si>
    <r>
      <t xml:space="preserve">Волков Антон Валерійович </t>
    </r>
    <r>
      <rPr>
        <sz val="11"/>
        <color theme="0"/>
        <rFont val="Calibri"/>
        <family val="2"/>
        <charset val="204"/>
        <scheme val="minor"/>
      </rPr>
      <t>(Карта)</t>
    </r>
  </si>
  <si>
    <r>
      <t xml:space="preserve">Зайцев Василь Васильович </t>
    </r>
    <r>
      <rPr>
        <sz val="11"/>
        <color theme="0"/>
        <rFont val="Calibri"/>
        <family val="2"/>
        <charset val="204"/>
        <scheme val="minor"/>
      </rPr>
      <t>(Карта)</t>
    </r>
  </si>
  <si>
    <r>
      <t xml:space="preserve">Павлов Анатолій Васильович </t>
    </r>
    <r>
      <rPr>
        <sz val="11"/>
        <color theme="0"/>
        <rFont val="Calibri"/>
        <family val="2"/>
        <charset val="204"/>
        <scheme val="minor"/>
      </rPr>
      <t>(Карта)</t>
    </r>
  </si>
  <si>
    <r>
      <t>Семёнов Валентин Григорович</t>
    </r>
    <r>
      <rPr>
        <sz val="11"/>
        <color theme="0"/>
        <rFont val="Calibri"/>
        <family val="2"/>
        <charset val="204"/>
        <scheme val="minor"/>
      </rPr>
      <t xml:space="preserve">  (Карта)</t>
    </r>
  </si>
  <si>
    <r>
      <t xml:space="preserve">Голубев Микола Миколайович </t>
    </r>
    <r>
      <rPr>
        <sz val="11"/>
        <color theme="0"/>
        <rFont val="Calibri"/>
        <family val="2"/>
        <charset val="204"/>
        <scheme val="minor"/>
      </rPr>
      <t>(Карта)</t>
    </r>
  </si>
  <si>
    <r>
      <t xml:space="preserve">Виноградов Дмитро Олександрович </t>
    </r>
    <r>
      <rPr>
        <sz val="11"/>
        <color theme="0"/>
        <rFont val="Calibri"/>
        <family val="2"/>
        <charset val="204"/>
        <scheme val="minor"/>
      </rPr>
      <t>(Карта)</t>
    </r>
  </si>
  <si>
    <r>
      <t xml:space="preserve">Богданов Василь Васильович Інвалид </t>
    </r>
    <r>
      <rPr>
        <sz val="11"/>
        <color theme="0"/>
        <rFont val="Calibri"/>
        <family val="2"/>
        <charset val="204"/>
        <scheme val="minor"/>
      </rPr>
      <t>(Карта)</t>
    </r>
  </si>
  <si>
    <t>Объект 1</t>
  </si>
  <si>
    <t>Объект 2</t>
  </si>
  <si>
    <t>Объект 3</t>
  </si>
  <si>
    <t>Объект 4</t>
  </si>
  <si>
    <t>Объект 5</t>
  </si>
  <si>
    <t>Объект 6</t>
  </si>
  <si>
    <t>Объект 7</t>
  </si>
  <si>
    <t>Объект 8</t>
  </si>
  <si>
    <t>Объект 9</t>
  </si>
  <si>
    <t>Объект 10</t>
  </si>
  <si>
    <t>Объект 11</t>
  </si>
  <si>
    <t>Объект 12</t>
  </si>
  <si>
    <t>Объект 13</t>
  </si>
  <si>
    <t>Объект 14</t>
  </si>
  <si>
    <t>Объект 15</t>
  </si>
  <si>
    <t>Объект 16</t>
  </si>
  <si>
    <r>
      <t xml:space="preserve">Морозенко Иван Петрович </t>
    </r>
    <r>
      <rPr>
        <sz val="11"/>
        <color theme="0"/>
        <rFont val="Calibri"/>
        <family val="2"/>
        <charset val="204"/>
        <scheme val="minor"/>
      </rPr>
      <t>Совместитель</t>
    </r>
  </si>
  <si>
    <r>
      <t xml:space="preserve">Морозов Ігор Олександрович </t>
    </r>
    <r>
      <rPr>
        <sz val="11"/>
        <color theme="0"/>
        <rFont val="Calibri"/>
        <family val="2"/>
        <charset val="204"/>
        <scheme val="minor"/>
      </rPr>
      <t>(Карта)</t>
    </r>
  </si>
  <si>
    <t>№</t>
  </si>
  <si>
    <t>Фамилия имя отчество полностью</t>
  </si>
  <si>
    <t>Фамилия полностью инициалы сокращённо</t>
  </si>
  <si>
    <t>При-</t>
  </si>
  <si>
    <t>нято</t>
  </si>
  <si>
    <t>Уволено</t>
  </si>
  <si>
    <t>штатных:</t>
  </si>
  <si>
    <t>штатных</t>
  </si>
  <si>
    <t>в этом</t>
  </si>
  <si>
    <t>месяце</t>
  </si>
  <si>
    <t>3 вартант записать в столбец:</t>
  </si>
  <si>
    <t>4 вартант записать в столбец:</t>
  </si>
  <si>
    <r>
      <t xml:space="preserve">Так должно быть: </t>
    </r>
    <r>
      <rPr>
        <sz val="22"/>
        <color rgb="FFFF3399"/>
        <rFont val="Calibri"/>
        <family val="2"/>
        <charset val="204"/>
      </rPr>
      <t>↓</t>
    </r>
  </si>
  <si>
    <t>имя отчество</t>
  </si>
  <si>
    <t>Фамилия</t>
  </si>
  <si>
    <t>Уволено за отчётный месяц, лиц</t>
  </si>
  <si>
    <t>Принято за отчётный месяц, лиц</t>
  </si>
  <si>
    <t>Фамилия полностью и инициалы сокращённо</t>
  </si>
  <si>
    <t>1. вартант записать в столбец Фамилия имя отчество полностью:</t>
  </si>
  <si>
    <t>2. вартант записать в столбец Фамилия полностью и инициалы сокращённо:</t>
  </si>
  <si>
    <t>3. вартант записать в столбец:</t>
  </si>
  <si>
    <t>4. вартант записать в столбец: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</si>
</sst>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%"/>
    <numFmt numFmtId="165" formatCode="[$-419]d\ mmm;@"/>
    <numFmt numFmtId="166" formatCode="mmmm\ yyyy"/>
    <numFmt numFmtId="167" formatCode="0.00000"/>
  </numFmts>
  <fonts count="73" x14ac:knownFonts="1"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rgb="FF0000CC"/>
      <name val="Calibri"/>
      <family val="2"/>
      <charset val="204"/>
      <scheme val="minor"/>
    </font>
    <font>
      <b/>
      <sz val="14"/>
      <color rgb="FF0000CC"/>
      <name val="Calibri"/>
      <family val="2"/>
      <charset val="204"/>
      <scheme val="minor"/>
    </font>
    <font>
      <b/>
      <sz val="14"/>
      <color rgb="FF0033CC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sz val="11"/>
      <color rgb="FF0033CC"/>
      <name val="Calibri"/>
      <family val="2"/>
      <charset val="204"/>
      <scheme val="minor"/>
    </font>
    <font>
      <sz val="11"/>
      <color theme="2" tint="-0.749992370372631"/>
      <name val="Calibri"/>
      <family val="2"/>
      <charset val="204"/>
      <scheme val="minor"/>
    </font>
    <font>
      <b/>
      <sz val="11"/>
      <color theme="2" tint="-0.74999237037263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u/>
      <sz val="11"/>
      <color rgb="FFFF0000"/>
      <name val="Calibri"/>
      <family val="2"/>
      <charset val="204"/>
    </font>
    <font>
      <b/>
      <sz val="11"/>
      <color rgb="FF0000CC"/>
      <name val="Calibri"/>
      <family val="2"/>
      <charset val="204"/>
      <scheme val="minor"/>
    </font>
    <font>
      <sz val="8"/>
      <color rgb="FF7030A0"/>
      <name val="Calibri"/>
      <family val="2"/>
      <charset val="204"/>
      <scheme val="minor"/>
    </font>
    <font>
      <sz val="10.5"/>
      <color rgb="FF0000CC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9"/>
      <color rgb="FF0000CC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theme="1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u/>
      <sz val="10.5"/>
      <color theme="10"/>
      <name val="Calibri"/>
      <family val="2"/>
      <charset val="204"/>
    </font>
    <font>
      <sz val="7"/>
      <color rgb="FF7030A0"/>
      <name val="Calibri"/>
      <family val="2"/>
      <charset val="204"/>
      <scheme val="minor"/>
    </font>
    <font>
      <sz val="11"/>
      <name val="Arial"/>
      <family val="2"/>
      <charset val="204"/>
    </font>
    <font>
      <b/>
      <sz val="11"/>
      <name val="Calibri"/>
      <family val="2"/>
      <charset val="204"/>
      <scheme val="minor"/>
    </font>
    <font>
      <b/>
      <sz val="11"/>
      <color rgb="FF0033CC"/>
      <name val="Calibri"/>
      <family val="2"/>
      <charset val="204"/>
      <scheme val="minor"/>
    </font>
    <font>
      <b/>
      <sz val="11"/>
      <color rgb="FF0000CC"/>
      <name val="Calibri"/>
      <family val="2"/>
      <charset val="204"/>
    </font>
    <font>
      <sz val="10"/>
      <name val="Arial Cyr"/>
      <charset val="204"/>
    </font>
    <font>
      <sz val="11"/>
      <name val="Arial Cyr"/>
      <charset val="204"/>
    </font>
    <font>
      <b/>
      <sz val="11"/>
      <name val="Arial Cyr"/>
      <charset val="204"/>
    </font>
    <font>
      <b/>
      <sz val="11"/>
      <color rgb="FF0033CC"/>
      <name val="Calibri"/>
      <family val="2"/>
      <charset val="204"/>
    </font>
    <font>
      <sz val="11"/>
      <color rgb="FF0000CC"/>
      <name val="Calibri"/>
      <family val="2"/>
      <charset val="204"/>
    </font>
    <font>
      <b/>
      <sz val="12"/>
      <color rgb="FF0000CC"/>
      <name val="Calibri"/>
      <family val="2"/>
      <charset val="204"/>
      <scheme val="minor"/>
    </font>
    <font>
      <sz val="10.5"/>
      <color theme="1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  <font>
      <sz val="6"/>
      <color theme="1"/>
      <name val="Calibri"/>
      <family val="2"/>
      <charset val="204"/>
      <scheme val="minor"/>
    </font>
    <font>
      <sz val="10.5"/>
      <color rgb="FFFF0000"/>
      <name val="Calibri"/>
      <family val="2"/>
      <charset val="204"/>
      <scheme val="minor"/>
    </font>
    <font>
      <sz val="11"/>
      <color theme="1"/>
      <name val="Calibri"/>
      <family val="2"/>
      <charset val="204"/>
    </font>
    <font>
      <b/>
      <sz val="8"/>
      <color indexed="81"/>
      <name val="Tahoma"/>
      <family val="2"/>
      <charset val="204"/>
    </font>
    <font>
      <sz val="10"/>
      <color indexed="10"/>
      <name val="Tahoma"/>
      <family val="2"/>
      <charset val="204"/>
    </font>
    <font>
      <sz val="8"/>
      <color indexed="81"/>
      <name val="Tahoma"/>
      <family val="2"/>
      <charset val="204"/>
    </font>
    <font>
      <sz val="8"/>
      <color indexed="10"/>
      <name val="Tahoma"/>
      <family val="2"/>
      <charset val="204"/>
    </font>
    <font>
      <sz val="8"/>
      <color indexed="12"/>
      <name val="Tahoma"/>
      <family val="2"/>
      <charset val="204"/>
    </font>
    <font>
      <b/>
      <sz val="9"/>
      <color indexed="81"/>
      <name val="Tahoma"/>
      <family val="2"/>
      <charset val="204"/>
    </font>
    <font>
      <sz val="12"/>
      <color indexed="12"/>
      <name val="Tahoma"/>
      <family val="2"/>
      <charset val="204"/>
    </font>
    <font>
      <sz val="12"/>
      <color indexed="14"/>
      <name val="Tahoma"/>
      <family val="2"/>
      <charset val="204"/>
    </font>
    <font>
      <sz val="12"/>
      <color indexed="10"/>
      <name val="Tahoma"/>
      <family val="2"/>
      <charset val="204"/>
    </font>
    <font>
      <sz val="12"/>
      <color indexed="17"/>
      <name val="Tahoma"/>
      <family val="2"/>
      <charset val="204"/>
    </font>
    <font>
      <sz val="10"/>
      <color indexed="12"/>
      <name val="Tahoma"/>
      <family val="2"/>
      <charset val="204"/>
    </font>
    <font>
      <sz val="11"/>
      <color indexed="12"/>
      <name val="Tahoma"/>
      <family val="2"/>
      <charset val="204"/>
    </font>
    <font>
      <b/>
      <sz val="11"/>
      <color indexed="81"/>
      <name val="Tahoma"/>
      <family val="2"/>
      <charset val="204"/>
    </font>
    <font>
      <b/>
      <u/>
      <sz val="11"/>
      <color indexed="12"/>
      <name val="Tahoma"/>
      <family val="2"/>
      <charset val="204"/>
    </font>
    <font>
      <sz val="11"/>
      <color indexed="10"/>
      <name val="Tahoma"/>
      <family val="2"/>
      <charset val="204"/>
    </font>
    <font>
      <sz val="10"/>
      <color indexed="14"/>
      <name val="Tahoma"/>
      <family val="2"/>
      <charset val="204"/>
    </font>
    <font>
      <b/>
      <u/>
      <sz val="10"/>
      <color indexed="14"/>
      <name val="Tahoma"/>
      <family val="2"/>
      <charset val="204"/>
    </font>
    <font>
      <sz val="9"/>
      <color indexed="12"/>
      <name val="Tahoma"/>
      <family val="2"/>
      <charset val="204"/>
    </font>
    <font>
      <sz val="9"/>
      <color indexed="14"/>
      <name val="Tahoma"/>
      <family val="2"/>
      <charset val="204"/>
    </font>
    <font>
      <b/>
      <u/>
      <sz val="9"/>
      <color indexed="14"/>
      <name val="Tahoma"/>
      <family val="2"/>
      <charset val="204"/>
    </font>
    <font>
      <sz val="8"/>
      <color indexed="14"/>
      <name val="Tahoma"/>
      <family val="2"/>
      <charset val="204"/>
    </font>
    <font>
      <b/>
      <u/>
      <sz val="8"/>
      <color indexed="14"/>
      <name val="Tahoma"/>
      <family val="2"/>
      <charset val="204"/>
    </font>
    <font>
      <b/>
      <sz val="8"/>
      <color indexed="14"/>
      <name val="Tahoma"/>
      <family val="2"/>
      <charset val="204"/>
    </font>
    <font>
      <sz val="9"/>
      <color indexed="10"/>
      <name val="Tahoma"/>
      <family val="2"/>
      <charset val="204"/>
    </font>
    <font>
      <sz val="16"/>
      <color theme="1"/>
      <name val="Calibri"/>
      <family val="2"/>
      <charset val="204"/>
      <scheme val="minor"/>
    </font>
    <font>
      <sz val="16"/>
      <color rgb="FFFF0000"/>
      <name val="Calibri"/>
      <family val="2"/>
      <charset val="204"/>
      <scheme val="minor"/>
    </font>
    <font>
      <b/>
      <sz val="11"/>
      <color rgb="FFFF3399"/>
      <name val="Calibri"/>
      <family val="2"/>
      <charset val="204"/>
      <scheme val="minor"/>
    </font>
    <font>
      <sz val="11"/>
      <color rgb="FFFF3399"/>
      <name val="Calibri"/>
      <family val="2"/>
      <charset val="204"/>
      <scheme val="minor"/>
    </font>
    <font>
      <b/>
      <sz val="12"/>
      <color rgb="FFFF3399"/>
      <name val="Calibri"/>
      <family val="2"/>
      <charset val="204"/>
      <scheme val="minor"/>
    </font>
    <font>
      <sz val="11"/>
      <color rgb="FF7030A0"/>
      <name val="Calibri"/>
      <family val="2"/>
      <charset val="204"/>
      <scheme val="minor"/>
    </font>
    <font>
      <b/>
      <sz val="12"/>
      <color rgb="FF0033CC"/>
      <name val="Calibri"/>
      <family val="2"/>
      <charset val="204"/>
      <scheme val="minor"/>
    </font>
    <font>
      <sz val="22"/>
      <color rgb="FFFF3399"/>
      <name val="Calibri"/>
      <family val="2"/>
      <charset val="204"/>
      <scheme val="minor"/>
    </font>
    <font>
      <sz val="22"/>
      <color rgb="FFFF3399"/>
      <name val="Calibri"/>
      <family val="2"/>
      <charset val="204"/>
    </font>
    <font>
      <b/>
      <sz val="12"/>
      <color rgb="FF7030A0"/>
      <name val="Calibri"/>
      <family val="2"/>
      <charset val="204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9" tint="-0.249977111117893"/>
        <bgColor indexed="64"/>
      </patternFill>
    </fill>
  </fills>
  <borders count="50">
    <border>
      <left/>
      <right/>
      <top/>
      <bottom/>
      <diagonal/>
    </border>
    <border>
      <left style="thin">
        <color rgb="FF0033CC"/>
      </left>
      <right/>
      <top style="thin">
        <color rgb="FF0033CC"/>
      </top>
      <bottom style="thin">
        <color rgb="FF0033CC"/>
      </bottom>
      <diagonal/>
    </border>
    <border>
      <left/>
      <right/>
      <top style="thin">
        <color rgb="FF0033CC"/>
      </top>
      <bottom style="thin">
        <color rgb="FF0033CC"/>
      </bottom>
      <diagonal/>
    </border>
    <border>
      <left/>
      <right style="thin">
        <color rgb="FF0033CC"/>
      </right>
      <top style="thin">
        <color rgb="FF0033CC"/>
      </top>
      <bottom style="thin">
        <color rgb="FF0033CC"/>
      </bottom>
      <diagonal/>
    </border>
    <border>
      <left style="thin">
        <color rgb="FF0033CC"/>
      </left>
      <right style="thin">
        <color rgb="FF0033CC"/>
      </right>
      <top style="thin">
        <color rgb="FF0033CC"/>
      </top>
      <bottom style="thin">
        <color rgb="FF0033CC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rgb="FF0033CC"/>
      </bottom>
      <diagonal/>
    </border>
    <border>
      <left/>
      <right/>
      <top/>
      <bottom style="medium">
        <color rgb="FF0033CC"/>
      </bottom>
      <diagonal/>
    </border>
    <border>
      <left/>
      <right style="thin">
        <color indexed="64"/>
      </right>
      <top/>
      <bottom style="medium">
        <color rgb="FF0033CC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rgb="FF0033CC"/>
      </top>
      <bottom style="thin">
        <color rgb="FF0033CC"/>
      </bottom>
      <diagonal/>
    </border>
    <border>
      <left/>
      <right/>
      <top/>
      <bottom style="thin">
        <color rgb="FF0033CC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rgb="FF0033CC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rgb="FF0033CC"/>
      </top>
      <bottom style="medium">
        <color rgb="FF0033CC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rgb="FF0033CC"/>
      </left>
      <right style="thin">
        <color rgb="FF0033CC"/>
      </right>
      <top style="thin">
        <color rgb="FF0033CC"/>
      </top>
      <bottom/>
      <diagonal/>
    </border>
    <border>
      <left style="thin">
        <color rgb="FF0033CC"/>
      </left>
      <right/>
      <top style="thin">
        <color rgb="FF0033CC"/>
      </top>
      <bottom/>
      <diagonal/>
    </border>
    <border>
      <left/>
      <right/>
      <top style="thin">
        <color rgb="FF0033CC"/>
      </top>
      <bottom/>
      <diagonal/>
    </border>
    <border>
      <left/>
      <right style="thin">
        <color rgb="FF0033CC"/>
      </right>
      <top style="thin">
        <color rgb="FF0033CC"/>
      </top>
      <bottom/>
      <diagonal/>
    </border>
    <border>
      <left style="thin">
        <color rgb="FF0033CC"/>
      </left>
      <right style="thin">
        <color rgb="FF0033CC"/>
      </right>
      <top/>
      <bottom/>
      <diagonal/>
    </border>
    <border>
      <left style="thin">
        <color rgb="FF0033CC"/>
      </left>
      <right/>
      <top/>
      <bottom/>
      <diagonal/>
    </border>
    <border>
      <left/>
      <right style="thin">
        <color rgb="FF0033CC"/>
      </right>
      <top/>
      <bottom/>
      <diagonal/>
    </border>
    <border>
      <left style="thin">
        <color rgb="FF0033CC"/>
      </left>
      <right style="thin">
        <color rgb="FF0033CC"/>
      </right>
      <top/>
      <bottom style="medium">
        <color rgb="FF0033CC"/>
      </bottom>
      <diagonal/>
    </border>
    <border>
      <left style="thin">
        <color rgb="FF0033CC"/>
      </left>
      <right/>
      <top/>
      <bottom style="medium">
        <color rgb="FF0033CC"/>
      </bottom>
      <diagonal/>
    </border>
    <border>
      <left/>
      <right style="thin">
        <color rgb="FF0033CC"/>
      </right>
      <top/>
      <bottom style="medium">
        <color rgb="FF0033CC"/>
      </bottom>
      <diagonal/>
    </border>
    <border>
      <left style="thin">
        <color rgb="FF0033CC"/>
      </left>
      <right/>
      <top/>
      <bottom style="thin">
        <color rgb="FF0033CC"/>
      </bottom>
      <diagonal/>
    </border>
    <border>
      <left style="thin">
        <color rgb="FF0033CC"/>
      </left>
      <right style="thin">
        <color rgb="FF0033CC"/>
      </right>
      <top/>
      <bottom style="thin">
        <color rgb="FF0033CC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28" fillId="0" borderId="0"/>
  </cellStyleXfs>
  <cellXfs count="315">
    <xf numFmtId="0" fontId="0" fillId="0" borderId="0" xfId="0"/>
    <xf numFmtId="0" fontId="1" fillId="0" borderId="0" xfId="0" applyFont="1" applyProtection="1"/>
    <xf numFmtId="0" fontId="0" fillId="0" borderId="0" xfId="0" applyProtection="1"/>
    <xf numFmtId="0" fontId="4" fillId="0" borderId="0" xfId="0" applyFont="1" applyProtection="1"/>
    <xf numFmtId="0" fontId="5" fillId="0" borderId="0" xfId="0" applyFont="1" applyProtection="1"/>
    <xf numFmtId="49" fontId="6" fillId="2" borderId="0" xfId="0" applyNumberFormat="1" applyFont="1" applyFill="1" applyAlignment="1" applyProtection="1">
      <alignment horizontal="left"/>
      <protection locked="0"/>
    </xf>
    <xf numFmtId="0" fontId="7" fillId="0" borderId="1" xfId="1" applyFill="1" applyBorder="1" applyAlignment="1" applyProtection="1"/>
    <xf numFmtId="0" fontId="8" fillId="0" borderId="2" xfId="0" applyFont="1" applyFill="1" applyBorder="1" applyProtection="1"/>
    <xf numFmtId="0" fontId="8" fillId="0" borderId="3" xfId="0" applyFont="1" applyFill="1" applyBorder="1" applyProtection="1"/>
    <xf numFmtId="4" fontId="7" fillId="3" borderId="4" xfId="1" applyNumberFormat="1" applyFill="1" applyBorder="1" applyAlignment="1" applyProtection="1">
      <alignment horizontal="left"/>
    </xf>
    <xf numFmtId="0" fontId="7" fillId="0" borderId="0" xfId="1" applyAlignment="1" applyProtection="1"/>
    <xf numFmtId="4" fontId="7" fillId="3" borderId="0" xfId="1" applyNumberFormat="1" applyFill="1" applyAlignment="1" applyProtection="1">
      <alignment horizontal="center"/>
    </xf>
    <xf numFmtId="0" fontId="9" fillId="0" borderId="5" xfId="0" applyFont="1" applyBorder="1" applyProtection="1"/>
    <xf numFmtId="0" fontId="11" fillId="0" borderId="4" xfId="0" applyFont="1" applyFill="1" applyBorder="1" applyAlignment="1" applyProtection="1">
      <alignment horizontal="left"/>
    </xf>
    <xf numFmtId="0" fontId="0" fillId="3" borderId="0" xfId="0" applyFill="1" applyAlignment="1" applyProtection="1">
      <alignment horizontal="center"/>
      <protection locked="0"/>
    </xf>
    <xf numFmtId="0" fontId="0" fillId="3" borderId="4" xfId="0" applyFill="1" applyBorder="1" applyAlignment="1" applyProtection="1">
      <alignment horizontal="left"/>
    </xf>
    <xf numFmtId="0" fontId="9" fillId="0" borderId="6" xfId="0" applyFont="1" applyBorder="1" applyProtection="1"/>
    <xf numFmtId="0" fontId="0" fillId="0" borderId="7" xfId="0" applyBorder="1" applyProtection="1"/>
    <xf numFmtId="0" fontId="0" fillId="0" borderId="8" xfId="0" applyBorder="1" applyProtection="1"/>
    <xf numFmtId="0" fontId="7" fillId="0" borderId="9" xfId="1" applyBorder="1" applyAlignment="1" applyProtection="1">
      <alignment horizontal="center"/>
    </xf>
    <xf numFmtId="0" fontId="7" fillId="0" borderId="7" xfId="1" applyBorder="1" applyAlignment="1" applyProtection="1">
      <alignment horizontal="center"/>
    </xf>
    <xf numFmtId="0" fontId="4" fillId="0" borderId="10" xfId="0" applyFont="1" applyBorder="1" applyProtection="1"/>
    <xf numFmtId="0" fontId="0" fillId="0" borderId="10" xfId="0" applyBorder="1" applyProtection="1"/>
    <xf numFmtId="0" fontId="2" fillId="0" borderId="7" xfId="0" applyFont="1" applyBorder="1" applyAlignment="1" applyProtection="1">
      <alignment horizontal="center"/>
    </xf>
    <xf numFmtId="0" fontId="0" fillId="0" borderId="11" xfId="0" applyBorder="1" applyProtection="1"/>
    <xf numFmtId="0" fontId="4" fillId="0" borderId="12" xfId="0" applyFont="1" applyBorder="1" applyProtection="1"/>
    <xf numFmtId="0" fontId="4" fillId="0" borderId="11" xfId="0" applyFont="1" applyBorder="1" applyProtection="1"/>
    <xf numFmtId="0" fontId="14" fillId="0" borderId="11" xfId="0" applyFont="1" applyBorder="1" applyAlignment="1" applyProtection="1">
      <alignment horizontal="center"/>
    </xf>
    <xf numFmtId="0" fontId="2" fillId="0" borderId="11" xfId="0" applyFont="1" applyBorder="1" applyProtection="1"/>
    <xf numFmtId="0" fontId="13" fillId="0" borderId="7" xfId="0" applyFont="1" applyBorder="1" applyAlignment="1" applyProtection="1">
      <alignment horizontal="center"/>
    </xf>
    <xf numFmtId="0" fontId="15" fillId="0" borderId="10" xfId="0" applyFont="1" applyBorder="1" applyAlignment="1" applyProtection="1">
      <alignment horizontal="center"/>
    </xf>
    <xf numFmtId="0" fontId="13" fillId="0" borderId="8" xfId="0" applyFont="1" applyBorder="1" applyAlignment="1" applyProtection="1">
      <alignment horizontal="center"/>
    </xf>
    <xf numFmtId="0" fontId="4" fillId="0" borderId="9" xfId="0" applyFont="1" applyBorder="1" applyProtection="1"/>
    <xf numFmtId="0" fontId="0" fillId="0" borderId="13" xfId="0" applyBorder="1" applyProtection="1"/>
    <xf numFmtId="0" fontId="0" fillId="0" borderId="5" xfId="0" applyBorder="1" applyProtection="1"/>
    <xf numFmtId="0" fontId="7" fillId="0" borderId="14" xfId="1" applyBorder="1" applyAlignment="1" applyProtection="1">
      <alignment horizontal="center"/>
    </xf>
    <xf numFmtId="0" fontId="7" fillId="0" borderId="13" xfId="1" applyBorder="1" applyAlignment="1" applyProtection="1">
      <alignment horizontal="center"/>
    </xf>
    <xf numFmtId="0" fontId="0" fillId="0" borderId="9" xfId="0" applyBorder="1" applyAlignment="1" applyProtection="1">
      <alignment horizontal="center"/>
    </xf>
    <xf numFmtId="0" fontId="0" fillId="0" borderId="10" xfId="0" applyBorder="1" applyAlignment="1" applyProtection="1">
      <alignment horizontal="center"/>
    </xf>
    <xf numFmtId="0" fontId="2" fillId="0" borderId="13" xfId="0" applyFont="1" applyBorder="1" applyAlignment="1" applyProtection="1">
      <alignment horizontal="center"/>
    </xf>
    <xf numFmtId="0" fontId="0" fillId="0" borderId="12" xfId="0" applyBorder="1" applyAlignment="1" applyProtection="1">
      <alignment horizontal="left"/>
    </xf>
    <xf numFmtId="0" fontId="0" fillId="0" borderId="15" xfId="0" applyBorder="1" applyAlignment="1" applyProtection="1">
      <alignment horizontal="left"/>
    </xf>
    <xf numFmtId="0" fontId="0" fillId="0" borderId="15" xfId="0" applyBorder="1" applyProtection="1"/>
    <xf numFmtId="0" fontId="4" fillId="0" borderId="0" xfId="0" applyFont="1" applyAlignment="1" applyProtection="1">
      <alignment horizontal="center"/>
    </xf>
    <xf numFmtId="0" fontId="4" fillId="0" borderId="16" xfId="0" applyFont="1" applyFill="1" applyBorder="1" applyAlignment="1" applyProtection="1">
      <alignment horizontal="center"/>
    </xf>
    <xf numFmtId="0" fontId="13" fillId="0" borderId="16" xfId="0" applyFont="1" applyFill="1" applyBorder="1" applyAlignment="1" applyProtection="1">
      <alignment horizontal="center"/>
    </xf>
    <xf numFmtId="0" fontId="13" fillId="0" borderId="0" xfId="0" applyFont="1" applyAlignment="1" applyProtection="1">
      <alignment horizontal="center"/>
    </xf>
    <xf numFmtId="0" fontId="0" fillId="0" borderId="0" xfId="0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0" fontId="13" fillId="0" borderId="13" xfId="0" applyFont="1" applyFill="1" applyBorder="1" applyAlignment="1" applyProtection="1">
      <alignment horizontal="center"/>
    </xf>
    <xf numFmtId="0" fontId="15" fillId="0" borderId="0" xfId="0" applyFont="1" applyBorder="1" applyAlignment="1" applyProtection="1">
      <alignment horizontal="center"/>
    </xf>
    <xf numFmtId="0" fontId="13" fillId="0" borderId="5" xfId="0" applyFont="1" applyBorder="1" applyAlignment="1" applyProtection="1">
      <alignment horizontal="center"/>
    </xf>
    <xf numFmtId="0" fontId="0" fillId="0" borderId="0" xfId="0" applyBorder="1" applyProtection="1"/>
    <xf numFmtId="0" fontId="4" fillId="0" borderId="14" xfId="0" applyFont="1" applyBorder="1" applyAlignment="1" applyProtection="1">
      <alignment horizontal="center"/>
    </xf>
    <xf numFmtId="0" fontId="0" fillId="0" borderId="14" xfId="0" applyBorder="1" applyAlignment="1" applyProtection="1">
      <alignment horizontal="center"/>
    </xf>
    <xf numFmtId="0" fontId="0" fillId="0" borderId="0" xfId="0" applyAlignment="1" applyProtection="1">
      <alignment horizontal="center"/>
    </xf>
    <xf numFmtId="0" fontId="0" fillId="0" borderId="13" xfId="0" applyBorder="1" applyAlignment="1" applyProtection="1">
      <alignment horizontal="center"/>
    </xf>
    <xf numFmtId="0" fontId="0" fillId="0" borderId="5" xfId="0" applyBorder="1" applyAlignment="1" applyProtection="1">
      <alignment horizontal="center"/>
    </xf>
    <xf numFmtId="0" fontId="2" fillId="0" borderId="9" xfId="0" applyFont="1" applyBorder="1" applyAlignment="1" applyProtection="1">
      <alignment horizontal="center"/>
    </xf>
    <xf numFmtId="0" fontId="4" fillId="0" borderId="7" xfId="0" applyFont="1" applyBorder="1" applyAlignment="1" applyProtection="1">
      <alignment horizontal="center"/>
    </xf>
    <xf numFmtId="0" fontId="13" fillId="0" borderId="9" xfId="0" applyFont="1" applyBorder="1" applyAlignment="1" applyProtection="1">
      <alignment horizontal="center"/>
    </xf>
    <xf numFmtId="0" fontId="16" fillId="0" borderId="5" xfId="0" applyFont="1" applyBorder="1" applyAlignment="1" applyProtection="1">
      <alignment horizontal="center"/>
    </xf>
    <xf numFmtId="0" fontId="7" fillId="0" borderId="8" xfId="1" applyBorder="1" applyAlignment="1" applyProtection="1">
      <alignment horizontal="center"/>
    </xf>
    <xf numFmtId="0" fontId="2" fillId="0" borderId="10" xfId="0" applyFont="1" applyBorder="1" applyAlignment="1" applyProtection="1">
      <alignment horizontal="center"/>
    </xf>
    <xf numFmtId="0" fontId="4" fillId="0" borderId="13" xfId="0" applyFont="1" applyBorder="1" applyAlignment="1" applyProtection="1">
      <alignment horizontal="center"/>
    </xf>
    <xf numFmtId="0" fontId="17" fillId="0" borderId="0" xfId="0" applyFont="1" applyBorder="1" applyAlignment="1" applyProtection="1">
      <alignment horizontal="left"/>
    </xf>
    <xf numFmtId="0" fontId="4" fillId="0" borderId="5" xfId="0" applyFont="1" applyBorder="1" applyAlignment="1" applyProtection="1">
      <alignment horizontal="center"/>
    </xf>
    <xf numFmtId="0" fontId="18" fillId="0" borderId="13" xfId="0" applyFont="1" applyBorder="1" applyAlignment="1" applyProtection="1">
      <alignment horizontal="center"/>
    </xf>
    <xf numFmtId="0" fontId="4" fillId="0" borderId="13" xfId="0" applyFont="1" applyBorder="1" applyAlignment="1">
      <alignment horizontal="left"/>
    </xf>
    <xf numFmtId="0" fontId="4" fillId="0" borderId="13" xfId="0" applyFont="1" applyFill="1" applyBorder="1" applyAlignment="1" applyProtection="1">
      <alignment horizontal="center"/>
    </xf>
    <xf numFmtId="0" fontId="13" fillId="0" borderId="14" xfId="0" applyFont="1" applyBorder="1" applyAlignment="1" applyProtection="1">
      <alignment horizontal="center"/>
    </xf>
    <xf numFmtId="0" fontId="20" fillId="0" borderId="5" xfId="0" applyFont="1" applyBorder="1" applyAlignment="1" applyProtection="1">
      <alignment horizontal="center"/>
    </xf>
    <xf numFmtId="0" fontId="7" fillId="0" borderId="5" xfId="1" applyBorder="1" applyAlignment="1" applyProtection="1">
      <alignment horizontal="center"/>
    </xf>
    <xf numFmtId="9" fontId="4" fillId="4" borderId="0" xfId="0" applyNumberFormat="1" applyFont="1" applyFill="1" applyBorder="1" applyAlignment="1" applyProtection="1">
      <alignment horizontal="center"/>
    </xf>
    <xf numFmtId="0" fontId="18" fillId="0" borderId="5" xfId="0" applyFont="1" applyBorder="1" applyAlignment="1" applyProtection="1">
      <alignment horizontal="left"/>
    </xf>
    <xf numFmtId="0" fontId="0" fillId="0" borderId="13" xfId="0" applyFill="1" applyBorder="1" applyAlignment="1" applyProtection="1">
      <alignment horizontal="center"/>
    </xf>
    <xf numFmtId="0" fontId="13" fillId="0" borderId="0" xfId="0" applyFont="1" applyBorder="1" applyAlignment="1" applyProtection="1">
      <alignment horizontal="center"/>
    </xf>
    <xf numFmtId="0" fontId="20" fillId="0" borderId="5" xfId="0" applyFont="1" applyFill="1" applyBorder="1" applyAlignment="1" applyProtection="1">
      <alignment horizontal="center"/>
    </xf>
    <xf numFmtId="0" fontId="4" fillId="0" borderId="0" xfId="0" applyFont="1" applyFill="1" applyBorder="1" applyAlignment="1" applyProtection="1">
      <alignment horizontal="center"/>
    </xf>
    <xf numFmtId="0" fontId="13" fillId="0" borderId="13" xfId="0" applyFont="1" applyBorder="1" applyAlignment="1" applyProtection="1">
      <alignment horizontal="center"/>
    </xf>
    <xf numFmtId="0" fontId="7" fillId="0" borderId="5" xfId="1" applyFill="1" applyBorder="1" applyAlignment="1" applyProtection="1">
      <alignment horizontal="center"/>
    </xf>
    <xf numFmtId="0" fontId="8" fillId="0" borderId="13" xfId="0" applyFont="1" applyBorder="1" applyAlignment="1" applyProtection="1">
      <alignment horizontal="center"/>
    </xf>
    <xf numFmtId="0" fontId="4" fillId="0" borderId="0" xfId="0" applyFont="1" applyBorder="1" applyAlignment="1" applyProtection="1">
      <alignment horizontal="center"/>
    </xf>
    <xf numFmtId="0" fontId="18" fillId="0" borderId="13" xfId="0" applyFont="1" applyBorder="1" applyProtection="1"/>
    <xf numFmtId="9" fontId="8" fillId="0" borderId="13" xfId="0" applyNumberFormat="1" applyFont="1" applyFill="1" applyBorder="1" applyAlignment="1" applyProtection="1">
      <alignment horizontal="left"/>
    </xf>
    <xf numFmtId="0" fontId="14" fillId="0" borderId="5" xfId="0" applyFont="1" applyBorder="1" applyAlignment="1" applyProtection="1">
      <alignment horizontal="center"/>
    </xf>
    <xf numFmtId="0" fontId="21" fillId="0" borderId="5" xfId="0" applyFont="1" applyBorder="1" applyAlignment="1" applyProtection="1">
      <alignment horizontal="center"/>
    </xf>
    <xf numFmtId="0" fontId="4" fillId="0" borderId="5" xfId="0" applyFont="1" applyFill="1" applyBorder="1" applyAlignment="1" applyProtection="1">
      <alignment horizontal="center"/>
    </xf>
    <xf numFmtId="0" fontId="8" fillId="0" borderId="13" xfId="0" applyFont="1" applyBorder="1" applyProtection="1"/>
    <xf numFmtId="0" fontId="22" fillId="4" borderId="5" xfId="1" applyFont="1" applyFill="1" applyBorder="1" applyAlignment="1" applyProtection="1">
      <alignment horizontal="center"/>
    </xf>
    <xf numFmtId="0" fontId="23" fillId="0" borderId="6" xfId="0" applyFont="1" applyBorder="1" applyAlignment="1" applyProtection="1">
      <alignment horizontal="center"/>
    </xf>
    <xf numFmtId="0" fontId="14" fillId="0" borderId="16" xfId="0" applyFont="1" applyBorder="1" applyAlignment="1" applyProtection="1">
      <alignment horizontal="center"/>
    </xf>
    <xf numFmtId="164" fontId="4" fillId="0" borderId="13" xfId="0" applyNumberFormat="1" applyFont="1" applyFill="1" applyBorder="1" applyAlignment="1" applyProtection="1">
      <alignment horizontal="center"/>
    </xf>
    <xf numFmtId="0" fontId="0" fillId="0" borderId="17" xfId="0" applyBorder="1" applyProtection="1"/>
    <xf numFmtId="0" fontId="0" fillId="0" borderId="18" xfId="0" applyBorder="1" applyProtection="1"/>
    <xf numFmtId="0" fontId="13" fillId="0" borderId="17" xfId="0" applyFont="1" applyBorder="1" applyAlignment="1" applyProtection="1">
      <alignment horizontal="center"/>
    </xf>
    <xf numFmtId="0" fontId="0" fillId="0" borderId="19" xfId="0" applyBorder="1" applyAlignment="1" applyProtection="1">
      <alignment horizontal="center"/>
    </xf>
    <xf numFmtId="0" fontId="0" fillId="3" borderId="20" xfId="0" applyFill="1" applyBorder="1" applyAlignment="1" applyProtection="1">
      <alignment horizontal="center"/>
    </xf>
    <xf numFmtId="0" fontId="0" fillId="0" borderId="17" xfId="0" applyBorder="1" applyAlignment="1" applyProtection="1">
      <alignment horizontal="center"/>
    </xf>
    <xf numFmtId="0" fontId="4" fillId="0" borderId="17" xfId="0" applyFont="1" applyBorder="1" applyAlignment="1" applyProtection="1">
      <alignment horizontal="center"/>
    </xf>
    <xf numFmtId="0" fontId="4" fillId="0" borderId="17" xfId="0" applyFont="1" applyFill="1" applyBorder="1" applyAlignment="1" applyProtection="1">
      <alignment horizontal="center"/>
    </xf>
    <xf numFmtId="0" fontId="19" fillId="0" borderId="17" xfId="0" applyFont="1" applyFill="1" applyBorder="1" applyAlignment="1" applyProtection="1">
      <alignment horizontal="center"/>
    </xf>
    <xf numFmtId="0" fontId="4" fillId="0" borderId="19" xfId="0" applyFont="1" applyBorder="1" applyAlignment="1" applyProtection="1">
      <alignment horizontal="center"/>
    </xf>
    <xf numFmtId="9" fontId="7" fillId="2" borderId="17" xfId="1" applyNumberFormat="1" applyFill="1" applyBorder="1" applyAlignment="1" applyProtection="1">
      <alignment horizontal="center"/>
    </xf>
    <xf numFmtId="164" fontId="7" fillId="4" borderId="20" xfId="1" applyNumberFormat="1" applyFill="1" applyBorder="1" applyAlignment="1" applyProtection="1">
      <alignment horizontal="center"/>
    </xf>
    <xf numFmtId="10" fontId="7" fillId="4" borderId="18" xfId="1" applyNumberFormat="1" applyFill="1" applyBorder="1" applyAlignment="1" applyProtection="1">
      <alignment horizontal="center"/>
    </xf>
    <xf numFmtId="0" fontId="2" fillId="0" borderId="18" xfId="0" applyFont="1" applyBorder="1" applyAlignment="1" applyProtection="1">
      <alignment horizontal="center"/>
    </xf>
    <xf numFmtId="0" fontId="4" fillId="0" borderId="18" xfId="0" applyFont="1" applyBorder="1" applyAlignment="1" applyProtection="1">
      <alignment horizontal="center"/>
    </xf>
    <xf numFmtId="9" fontId="4" fillId="0" borderId="17" xfId="0" applyNumberFormat="1" applyFont="1" applyFill="1" applyBorder="1" applyAlignment="1" applyProtection="1">
      <alignment horizontal="center"/>
    </xf>
    <xf numFmtId="0" fontId="4" fillId="0" borderId="20" xfId="0" applyFont="1" applyBorder="1" applyAlignment="1" applyProtection="1">
      <alignment horizontal="center"/>
    </xf>
    <xf numFmtId="0" fontId="0" fillId="0" borderId="21" xfId="0" applyBorder="1" applyProtection="1"/>
    <xf numFmtId="0" fontId="0" fillId="0" borderId="22" xfId="0" applyBorder="1" applyProtection="1"/>
    <xf numFmtId="0" fontId="4" fillId="0" borderId="23" xfId="0" applyFont="1" applyBorder="1" applyProtection="1"/>
    <xf numFmtId="0" fontId="0" fillId="0" borderId="16" xfId="0" applyFill="1" applyBorder="1" applyProtection="1"/>
    <xf numFmtId="0" fontId="19" fillId="3" borderId="24" xfId="0" applyFont="1" applyFill="1" applyBorder="1" applyProtection="1">
      <protection locked="0"/>
    </xf>
    <xf numFmtId="165" fontId="0" fillId="3" borderId="24" xfId="0" applyNumberFormat="1" applyFill="1" applyBorder="1" applyAlignment="1" applyProtection="1">
      <alignment horizontal="center"/>
      <protection locked="0"/>
    </xf>
    <xf numFmtId="16" fontId="0" fillId="3" borderId="24" xfId="0" applyNumberFormat="1" applyFill="1" applyBorder="1" applyAlignment="1" applyProtection="1">
      <alignment horizontal="center"/>
      <protection locked="0"/>
    </xf>
    <xf numFmtId="0" fontId="0" fillId="0" borderId="24" xfId="0" applyFill="1" applyBorder="1" applyAlignment="1" applyProtection="1">
      <alignment horizontal="center"/>
    </xf>
    <xf numFmtId="0" fontId="0" fillId="0" borderId="16" xfId="0" applyFill="1" applyBorder="1" applyAlignment="1" applyProtection="1">
      <alignment horizontal="center"/>
    </xf>
    <xf numFmtId="0" fontId="0" fillId="3" borderId="24" xfId="0" applyFill="1" applyBorder="1" applyAlignment="1" applyProtection="1">
      <alignment horizontal="center"/>
      <protection locked="0"/>
    </xf>
    <xf numFmtId="0" fontId="0" fillId="3" borderId="16" xfId="0" applyFill="1" applyBorder="1" applyAlignment="1" applyProtection="1">
      <alignment horizontal="center"/>
      <protection locked="0"/>
    </xf>
    <xf numFmtId="0" fontId="2" fillId="0" borderId="16" xfId="0" applyFont="1" applyBorder="1" applyAlignment="1" applyProtection="1">
      <alignment horizontal="center"/>
    </xf>
    <xf numFmtId="4" fontId="4" fillId="3" borderId="16" xfId="0" applyNumberFormat="1" applyFont="1" applyFill="1" applyBorder="1" applyAlignment="1" applyProtection="1">
      <alignment horizontal="center"/>
      <protection locked="0"/>
    </xf>
    <xf numFmtId="4" fontId="4" fillId="0" borderId="16" xfId="0" applyNumberFormat="1" applyFont="1" applyBorder="1" applyAlignment="1" applyProtection="1">
      <alignment horizontal="center"/>
    </xf>
    <xf numFmtId="4" fontId="4" fillId="4" borderId="16" xfId="0" applyNumberFormat="1" applyFont="1" applyFill="1" applyBorder="1" applyAlignment="1" applyProtection="1">
      <alignment horizontal="center"/>
      <protection locked="0"/>
    </xf>
    <xf numFmtId="4" fontId="13" fillId="0" borderId="16" xfId="0" applyNumberFormat="1" applyFont="1" applyBorder="1" applyAlignment="1" applyProtection="1">
      <alignment horizontal="center"/>
    </xf>
    <xf numFmtId="4" fontId="24" fillId="5" borderId="16" xfId="0" applyNumberFormat="1" applyFont="1" applyFill="1" applyBorder="1" applyAlignment="1" applyProtection="1">
      <alignment horizontal="center"/>
    </xf>
    <xf numFmtId="4" fontId="19" fillId="0" borderId="16" xfId="0" applyNumberFormat="1" applyFont="1" applyBorder="1" applyAlignment="1" applyProtection="1">
      <alignment horizontal="center"/>
    </xf>
    <xf numFmtId="4" fontId="25" fillId="0" borderId="16" xfId="0" applyNumberFormat="1" applyFont="1" applyBorder="1" applyAlignment="1" applyProtection="1">
      <alignment horizontal="center"/>
    </xf>
    <xf numFmtId="4" fontId="4" fillId="0" borderId="25" xfId="0" applyNumberFormat="1" applyFont="1" applyBorder="1" applyAlignment="1" applyProtection="1">
      <alignment horizontal="center"/>
    </xf>
    <xf numFmtId="0" fontId="0" fillId="0" borderId="6" xfId="0" applyFill="1" applyBorder="1" applyProtection="1"/>
    <xf numFmtId="0" fontId="0" fillId="0" borderId="26" xfId="0" applyBorder="1" applyProtection="1"/>
    <xf numFmtId="4" fontId="4" fillId="0" borderId="27" xfId="0" applyNumberFormat="1" applyFont="1" applyBorder="1" applyAlignment="1" applyProtection="1">
      <alignment horizontal="center"/>
    </xf>
    <xf numFmtId="4" fontId="4" fillId="3" borderId="24" xfId="0" applyNumberFormat="1" applyFont="1" applyFill="1" applyBorder="1" applyAlignment="1" applyProtection="1">
      <alignment horizontal="center"/>
      <protection locked="0"/>
    </xf>
    <xf numFmtId="4" fontId="4" fillId="4" borderId="24" xfId="0" applyNumberFormat="1" applyFont="1" applyFill="1" applyBorder="1" applyAlignment="1" applyProtection="1">
      <alignment horizontal="center"/>
      <protection locked="0"/>
    </xf>
    <xf numFmtId="4" fontId="19" fillId="0" borderId="24" xfId="0" applyNumberFormat="1" applyFont="1" applyBorder="1" applyAlignment="1" applyProtection="1">
      <alignment horizontal="center"/>
    </xf>
    <xf numFmtId="4" fontId="13" fillId="0" borderId="24" xfId="0" applyNumberFormat="1" applyFont="1" applyBorder="1" applyAlignment="1" applyProtection="1">
      <alignment horizontal="center"/>
    </xf>
    <xf numFmtId="4" fontId="4" fillId="0" borderId="28" xfId="0" applyNumberFormat="1" applyFont="1" applyBorder="1" applyAlignment="1" applyProtection="1">
      <alignment horizontal="center"/>
    </xf>
    <xf numFmtId="4" fontId="19" fillId="4" borderId="24" xfId="0" applyNumberFormat="1" applyFont="1" applyFill="1" applyBorder="1" applyAlignment="1" applyProtection="1">
      <alignment horizontal="center"/>
    </xf>
    <xf numFmtId="4" fontId="19" fillId="0" borderId="24" xfId="0" applyNumberFormat="1" applyFont="1" applyFill="1" applyBorder="1" applyAlignment="1" applyProtection="1">
      <alignment horizontal="center"/>
    </xf>
    <xf numFmtId="0" fontId="0" fillId="3" borderId="24" xfId="0" applyFill="1" applyBorder="1" applyProtection="1">
      <protection locked="0"/>
    </xf>
    <xf numFmtId="0" fontId="0" fillId="3" borderId="24" xfId="0" applyFont="1" applyFill="1" applyBorder="1" applyAlignment="1" applyProtection="1">
      <alignment horizontal="center"/>
      <protection locked="0"/>
    </xf>
    <xf numFmtId="0" fontId="0" fillId="0" borderId="26" xfId="0" applyFont="1" applyBorder="1" applyProtection="1"/>
    <xf numFmtId="0" fontId="19" fillId="3" borderId="24" xfId="0" applyFont="1" applyFill="1" applyBorder="1" applyAlignment="1" applyProtection="1">
      <alignment horizontal="center"/>
      <protection locked="0"/>
    </xf>
    <xf numFmtId="0" fontId="25" fillId="0" borderId="16" xfId="0" applyFont="1" applyBorder="1" applyAlignment="1" applyProtection="1">
      <alignment horizontal="center"/>
    </xf>
    <xf numFmtId="4" fontId="4" fillId="0" borderId="24" xfId="0" applyNumberFormat="1" applyFont="1" applyBorder="1" applyAlignment="1" applyProtection="1">
      <alignment horizontal="center"/>
    </xf>
    <xf numFmtId="0" fontId="1" fillId="0" borderId="26" xfId="0" applyFont="1" applyBorder="1" applyProtection="1"/>
    <xf numFmtId="0" fontId="0" fillId="3" borderId="16" xfId="0" applyFill="1" applyBorder="1" applyProtection="1">
      <protection locked="0"/>
    </xf>
    <xf numFmtId="4" fontId="19" fillId="4" borderId="24" xfId="0" applyNumberFormat="1" applyFont="1" applyFill="1" applyBorder="1" applyAlignment="1" applyProtection="1">
      <alignment horizontal="center"/>
      <protection locked="0"/>
    </xf>
    <xf numFmtId="4" fontId="1" fillId="0" borderId="28" xfId="0" applyNumberFormat="1" applyFont="1" applyBorder="1" applyAlignment="1" applyProtection="1">
      <alignment horizontal="center"/>
    </xf>
    <xf numFmtId="0" fontId="2" fillId="0" borderId="24" xfId="0" applyFont="1" applyBorder="1" applyAlignment="1" applyProtection="1">
      <alignment horizontal="center"/>
    </xf>
    <xf numFmtId="4" fontId="25" fillId="0" borderId="24" xfId="0" applyNumberFormat="1" applyFont="1" applyBorder="1" applyAlignment="1" applyProtection="1">
      <alignment horizontal="center"/>
    </xf>
    <xf numFmtId="0" fontId="0" fillId="3" borderId="24" xfId="0" applyNumberFormat="1" applyFill="1" applyBorder="1" applyAlignment="1" applyProtection="1">
      <alignment horizontal="center"/>
      <protection locked="0"/>
    </xf>
    <xf numFmtId="0" fontId="26" fillId="0" borderId="29" xfId="0" applyFont="1" applyFill="1" applyBorder="1" applyAlignment="1" applyProtection="1">
      <alignment horizontal="right"/>
    </xf>
    <xf numFmtId="0" fontId="7" fillId="0" borderId="29" xfId="1" applyBorder="1" applyAlignment="1" applyProtection="1"/>
    <xf numFmtId="1" fontId="26" fillId="6" borderId="29" xfId="0" applyNumberFormat="1" applyFont="1" applyFill="1" applyBorder="1" applyAlignment="1" applyProtection="1">
      <alignment horizontal="center"/>
    </xf>
    <xf numFmtId="1" fontId="26" fillId="0" borderId="30" xfId="0" applyNumberFormat="1" applyFont="1" applyBorder="1" applyAlignment="1" applyProtection="1">
      <alignment horizontal="center"/>
    </xf>
    <xf numFmtId="1" fontId="26" fillId="0" borderId="29" xfId="0" applyNumberFormat="1" applyFont="1" applyBorder="1" applyAlignment="1" applyProtection="1">
      <alignment horizontal="center"/>
    </xf>
    <xf numFmtId="0" fontId="26" fillId="0" borderId="29" xfId="0" applyFont="1" applyBorder="1" applyAlignment="1" applyProtection="1">
      <alignment horizontal="center"/>
    </xf>
    <xf numFmtId="4" fontId="13" fillId="0" borderId="29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center"/>
    </xf>
    <xf numFmtId="4" fontId="25" fillId="0" borderId="29" xfId="0" applyNumberFormat="1" applyFont="1" applyBorder="1" applyAlignment="1" applyProtection="1">
      <alignment horizontal="center"/>
    </xf>
    <xf numFmtId="4" fontId="13" fillId="0" borderId="31" xfId="0" applyNumberFormat="1" applyFont="1" applyBorder="1" applyAlignment="1" applyProtection="1">
      <alignment horizontal="center"/>
    </xf>
    <xf numFmtId="4" fontId="13" fillId="0" borderId="32" xfId="0" applyNumberFormat="1" applyFont="1" applyBorder="1" applyAlignment="1" applyProtection="1">
      <alignment horizontal="left"/>
    </xf>
    <xf numFmtId="0" fontId="0" fillId="0" borderId="20" xfId="0" applyBorder="1" applyProtection="1"/>
    <xf numFmtId="4" fontId="13" fillId="0" borderId="33" xfId="0" applyNumberFormat="1" applyFont="1" applyBorder="1" applyAlignment="1" applyProtection="1">
      <alignment horizontal="center"/>
    </xf>
    <xf numFmtId="165" fontId="0" fillId="3" borderId="16" xfId="0" applyNumberFormat="1" applyFill="1" applyBorder="1" applyAlignment="1" applyProtection="1">
      <alignment horizontal="center"/>
      <protection locked="0"/>
    </xf>
    <xf numFmtId="4" fontId="4" fillId="5" borderId="16" xfId="0" applyNumberFormat="1" applyFont="1" applyFill="1" applyBorder="1" applyAlignment="1" applyProtection="1">
      <alignment horizontal="center"/>
    </xf>
    <xf numFmtId="4" fontId="29" fillId="5" borderId="24" xfId="2" applyNumberFormat="1" applyFont="1" applyFill="1" applyBorder="1" applyAlignment="1" applyProtection="1">
      <alignment horizontal="center"/>
    </xf>
    <xf numFmtId="4" fontId="4" fillId="5" borderId="24" xfId="0" applyNumberFormat="1" applyFont="1" applyFill="1" applyBorder="1" applyAlignment="1" applyProtection="1">
      <alignment horizontal="center"/>
    </xf>
    <xf numFmtId="165" fontId="26" fillId="0" borderId="29" xfId="0" applyNumberFormat="1" applyFont="1" applyBorder="1" applyAlignment="1" applyProtection="1">
      <alignment horizontal="center"/>
    </xf>
    <xf numFmtId="4" fontId="30" fillId="5" borderId="29" xfId="2" applyNumberFormat="1" applyFont="1" applyFill="1" applyBorder="1" applyAlignment="1" applyProtection="1">
      <alignment horizontal="center"/>
    </xf>
    <xf numFmtId="0" fontId="13" fillId="0" borderId="32" xfId="0" applyFont="1" applyBorder="1" applyProtection="1"/>
    <xf numFmtId="0" fontId="0" fillId="0" borderId="34" xfId="0" applyBorder="1" applyProtection="1"/>
    <xf numFmtId="4" fontId="13" fillId="0" borderId="22" xfId="0" applyNumberFormat="1" applyFont="1" applyBorder="1" applyAlignment="1" applyProtection="1">
      <alignment horizontal="center"/>
    </xf>
    <xf numFmtId="4" fontId="29" fillId="5" borderId="16" xfId="2" applyNumberFormat="1" applyFont="1" applyFill="1" applyBorder="1" applyAlignment="1" applyProtection="1">
      <alignment horizontal="center"/>
    </xf>
    <xf numFmtId="0" fontId="0" fillId="0" borderId="24" xfId="0" applyFill="1" applyBorder="1" applyProtection="1"/>
    <xf numFmtId="4" fontId="4" fillId="0" borderId="2" xfId="0" applyNumberFormat="1" applyFont="1" applyBorder="1" applyAlignment="1" applyProtection="1">
      <alignment horizontal="center"/>
    </xf>
    <xf numFmtId="0" fontId="26" fillId="0" borderId="24" xfId="0" applyFont="1" applyFill="1" applyBorder="1" applyAlignment="1" applyProtection="1">
      <alignment horizontal="right"/>
    </xf>
    <xf numFmtId="0" fontId="26" fillId="0" borderId="24" xfId="0" applyFont="1" applyBorder="1" applyProtection="1"/>
    <xf numFmtId="0" fontId="26" fillId="0" borderId="24" xfId="0" applyFont="1" applyBorder="1" applyAlignment="1" applyProtection="1">
      <alignment horizontal="center"/>
    </xf>
    <xf numFmtId="4" fontId="26" fillId="0" borderId="24" xfId="0" applyNumberFormat="1" applyFont="1" applyBorder="1" applyAlignment="1" applyProtection="1">
      <alignment horizontal="center"/>
    </xf>
    <xf numFmtId="4" fontId="13" fillId="0" borderId="15" xfId="0" applyNumberFormat="1" applyFont="1" applyBorder="1" applyAlignment="1" applyProtection="1">
      <alignment horizontal="center"/>
    </xf>
    <xf numFmtId="0" fontId="13" fillId="0" borderId="6" xfId="0" applyFont="1" applyBorder="1" applyProtection="1"/>
    <xf numFmtId="4" fontId="13" fillId="0" borderId="2" xfId="0" applyNumberFormat="1" applyFont="1" applyBorder="1" applyAlignment="1" applyProtection="1">
      <alignment horizontal="center"/>
    </xf>
    <xf numFmtId="0" fontId="13" fillId="0" borderId="24" xfId="0" applyFont="1" applyFill="1" applyBorder="1" applyAlignment="1" applyProtection="1">
      <alignment horizontal="right"/>
    </xf>
    <xf numFmtId="0" fontId="13" fillId="0" borderId="24" xfId="0" applyFont="1" applyBorder="1" applyProtection="1"/>
    <xf numFmtId="1" fontId="13" fillId="0" borderId="24" xfId="0" applyNumberFormat="1" applyFont="1" applyBorder="1" applyAlignment="1" applyProtection="1">
      <alignment horizontal="center"/>
    </xf>
    <xf numFmtId="3" fontId="13" fillId="0" borderId="24" xfId="0" applyNumberFormat="1" applyFont="1" applyBorder="1" applyAlignment="1" applyProtection="1">
      <alignment horizontal="center"/>
    </xf>
    <xf numFmtId="0" fontId="13" fillId="0" borderId="24" xfId="0" applyFont="1" applyBorder="1" applyAlignment="1" applyProtection="1">
      <alignment horizontal="center"/>
    </xf>
    <xf numFmtId="4" fontId="13" fillId="0" borderId="0" xfId="0" applyNumberFormat="1" applyFont="1" applyAlignment="1" applyProtection="1">
      <alignment horizontal="center"/>
    </xf>
    <xf numFmtId="4" fontId="0" fillId="0" borderId="0" xfId="0" applyNumberFormat="1" applyAlignment="1" applyProtection="1">
      <alignment horizontal="center"/>
    </xf>
    <xf numFmtId="4" fontId="4" fillId="0" borderId="0" xfId="0" applyNumberFormat="1" applyFont="1" applyAlignment="1" applyProtection="1">
      <alignment horizontal="center"/>
    </xf>
    <xf numFmtId="4" fontId="19" fillId="0" borderId="0" xfId="0" applyNumberFormat="1" applyFont="1" applyAlignment="1" applyProtection="1">
      <alignment horizontal="center"/>
    </xf>
    <xf numFmtId="0" fontId="33" fillId="0" borderId="0" xfId="0" applyFont="1" applyBorder="1" applyProtection="1"/>
    <xf numFmtId="0" fontId="33" fillId="0" borderId="0" xfId="0" applyFont="1"/>
    <xf numFmtId="166" fontId="33" fillId="0" borderId="0" xfId="0" applyNumberFormat="1" applyFont="1" applyProtection="1"/>
    <xf numFmtId="0" fontId="0" fillId="0" borderId="4" xfId="0" applyBorder="1" applyProtection="1"/>
    <xf numFmtId="0" fontId="0" fillId="0" borderId="0" xfId="0" applyBorder="1"/>
    <xf numFmtId="0" fontId="8" fillId="0" borderId="35" xfId="0" applyFont="1" applyBorder="1"/>
    <xf numFmtId="0" fontId="0" fillId="0" borderId="36" xfId="0" applyBorder="1" applyProtection="1"/>
    <xf numFmtId="0" fontId="0" fillId="0" borderId="37" xfId="0" applyBorder="1" applyProtection="1"/>
    <xf numFmtId="0" fontId="0" fillId="0" borderId="38" xfId="0" applyBorder="1" applyProtection="1"/>
    <xf numFmtId="0" fontId="4" fillId="0" borderId="35" xfId="0" applyFont="1" applyBorder="1" applyAlignment="1" applyProtection="1">
      <alignment horizontal="center"/>
    </xf>
    <xf numFmtId="0" fontId="0" fillId="0" borderId="35" xfId="0" applyBorder="1" applyAlignment="1" applyProtection="1">
      <alignment horizontal="center"/>
    </xf>
    <xf numFmtId="0" fontId="4" fillId="0" borderId="24" xfId="0" applyFont="1" applyBorder="1" applyProtection="1"/>
    <xf numFmtId="0" fontId="0" fillId="0" borderId="12" xfId="0" applyBorder="1" applyProtection="1"/>
    <xf numFmtId="165" fontId="0" fillId="0" borderId="11" xfId="0" applyNumberFormat="1" applyFont="1" applyFill="1" applyBorder="1" applyAlignment="1" applyProtection="1">
      <alignment horizontal="left"/>
    </xf>
    <xf numFmtId="0" fontId="4" fillId="0" borderId="24" xfId="0" applyFont="1" applyFill="1" applyBorder="1" applyAlignment="1" applyProtection="1">
      <alignment horizontal="center"/>
    </xf>
    <xf numFmtId="0" fontId="8" fillId="0" borderId="39" xfId="0" applyFont="1" applyBorder="1" applyAlignment="1" applyProtection="1">
      <alignment horizontal="center"/>
    </xf>
    <xf numFmtId="0" fontId="0" fillId="0" borderId="40" xfId="0" applyBorder="1" applyProtection="1"/>
    <xf numFmtId="0" fontId="0" fillId="0" borderId="41" xfId="0" applyBorder="1" applyProtection="1"/>
    <xf numFmtId="0" fontId="4" fillId="0" borderId="39" xfId="0" applyFont="1" applyBorder="1" applyAlignment="1" applyProtection="1">
      <alignment horizontal="center"/>
    </xf>
    <xf numFmtId="0" fontId="0" fillId="0" borderId="39" xfId="0" applyBorder="1" applyAlignment="1" applyProtection="1">
      <alignment horizontal="center"/>
    </xf>
    <xf numFmtId="1" fontId="0" fillId="0" borderId="24" xfId="0" applyNumberFormat="1" applyBorder="1" applyAlignment="1" applyProtection="1">
      <alignment horizontal="center"/>
    </xf>
    <xf numFmtId="0" fontId="0" fillId="0" borderId="35" xfId="0" applyBorder="1" applyProtection="1"/>
    <xf numFmtId="0" fontId="8" fillId="0" borderId="42" xfId="0" applyFont="1" applyBorder="1" applyAlignment="1" applyProtection="1">
      <alignment horizontal="center"/>
    </xf>
    <xf numFmtId="0" fontId="0" fillId="0" borderId="43" xfId="0" applyBorder="1" applyProtection="1"/>
    <xf numFmtId="0" fontId="0" fillId="0" borderId="44" xfId="0" applyBorder="1" applyProtection="1"/>
    <xf numFmtId="0" fontId="4" fillId="0" borderId="42" xfId="0" applyFont="1" applyBorder="1" applyAlignment="1" applyProtection="1">
      <alignment horizontal="center"/>
    </xf>
    <xf numFmtId="0" fontId="0" fillId="0" borderId="42" xfId="0" applyBorder="1" applyAlignment="1" applyProtection="1">
      <alignment horizontal="center"/>
    </xf>
    <xf numFmtId="0" fontId="0" fillId="0" borderId="28" xfId="0" applyBorder="1" applyProtection="1"/>
    <xf numFmtId="0" fontId="8" fillId="0" borderId="16" xfId="0" applyFont="1" applyBorder="1" applyAlignment="1" applyProtection="1">
      <alignment horizontal="center"/>
    </xf>
    <xf numFmtId="0" fontId="0" fillId="0" borderId="6" xfId="0" applyBorder="1" applyProtection="1"/>
    <xf numFmtId="0" fontId="0" fillId="0" borderId="25" xfId="0" applyBorder="1" applyProtection="1"/>
    <xf numFmtId="0" fontId="0" fillId="0" borderId="16" xfId="0" applyBorder="1" applyAlignment="1" applyProtection="1">
      <alignment horizontal="center"/>
    </xf>
    <xf numFmtId="1" fontId="4" fillId="0" borderId="24" xfId="0" applyNumberFormat="1" applyFont="1" applyBorder="1" applyAlignment="1" applyProtection="1">
      <alignment horizontal="center"/>
    </xf>
    <xf numFmtId="16" fontId="8" fillId="0" borderId="7" xfId="0" applyNumberFormat="1" applyFont="1" applyBorder="1" applyAlignment="1" applyProtection="1">
      <alignment horizontal="center"/>
    </xf>
    <xf numFmtId="0" fontId="34" fillId="0" borderId="8" xfId="0" applyFont="1" applyBorder="1" applyProtection="1"/>
    <xf numFmtId="0" fontId="0" fillId="0" borderId="10" xfId="0" applyFill="1" applyBorder="1" applyProtection="1"/>
    <xf numFmtId="0" fontId="0" fillId="2" borderId="10" xfId="0" applyFill="1" applyBorder="1" applyProtection="1"/>
    <xf numFmtId="0" fontId="0" fillId="0" borderId="9" xfId="0" applyBorder="1" applyProtection="1"/>
    <xf numFmtId="0" fontId="0" fillId="0" borderId="7" xfId="0" applyBorder="1" applyAlignment="1" applyProtection="1">
      <alignment horizontal="center"/>
    </xf>
    <xf numFmtId="9" fontId="0" fillId="4" borderId="16" xfId="0" applyNumberFormat="1" applyFill="1" applyBorder="1" applyAlignment="1" applyProtection="1">
      <alignment horizontal="center"/>
    </xf>
    <xf numFmtId="4" fontId="0" fillId="0" borderId="16" xfId="0" applyNumberFormat="1" applyBorder="1" applyAlignment="1" applyProtection="1">
      <alignment horizontal="center"/>
    </xf>
    <xf numFmtId="0" fontId="19" fillId="0" borderId="24" xfId="0" applyFont="1" applyBorder="1" applyProtection="1"/>
    <xf numFmtId="166" fontId="0" fillId="0" borderId="11" xfId="0" applyNumberFormat="1" applyFont="1" applyBorder="1" applyAlignment="1" applyProtection="1">
      <alignment horizontal="left"/>
    </xf>
    <xf numFmtId="0" fontId="8" fillId="0" borderId="24" xfId="0" applyFont="1" applyBorder="1" applyAlignment="1" applyProtection="1">
      <alignment horizontal="center"/>
    </xf>
    <xf numFmtId="0" fontId="0" fillId="0" borderId="11" xfId="0" applyFill="1" applyBorder="1" applyProtection="1"/>
    <xf numFmtId="0" fontId="0" fillId="2" borderId="11" xfId="0" applyFill="1" applyBorder="1" applyProtection="1"/>
    <xf numFmtId="4" fontId="1" fillId="5" borderId="16" xfId="0" applyNumberFormat="1" applyFont="1" applyFill="1" applyBorder="1" applyAlignment="1" applyProtection="1">
      <alignment horizontal="center"/>
    </xf>
    <xf numFmtId="4" fontId="0" fillId="0" borderId="24" xfId="0" applyNumberFormat="1" applyBorder="1" applyAlignment="1" applyProtection="1">
      <alignment horizontal="center"/>
    </xf>
    <xf numFmtId="0" fontId="26" fillId="0" borderId="6" xfId="0" applyFont="1" applyBorder="1" applyProtection="1"/>
    <xf numFmtId="4" fontId="26" fillId="0" borderId="7" xfId="0" applyNumberFormat="1" applyFont="1" applyBorder="1" applyProtection="1"/>
    <xf numFmtId="9" fontId="0" fillId="4" borderId="13" xfId="0" applyNumberFormat="1" applyFill="1" applyBorder="1" applyAlignment="1" applyProtection="1">
      <alignment horizontal="center"/>
    </xf>
    <xf numFmtId="4" fontId="26" fillId="0" borderId="7" xfId="0" applyNumberFormat="1" applyFont="1" applyBorder="1" applyAlignment="1" applyProtection="1">
      <alignment horizontal="center"/>
    </xf>
    <xf numFmtId="0" fontId="4" fillId="0" borderId="29" xfId="0" applyFont="1" applyBorder="1" applyProtection="1"/>
    <xf numFmtId="0" fontId="4" fillId="0" borderId="32" xfId="0" applyFont="1" applyBorder="1" applyProtection="1"/>
    <xf numFmtId="0" fontId="0" fillId="0" borderId="31" xfId="0" applyBorder="1" applyProtection="1"/>
    <xf numFmtId="0" fontId="1" fillId="0" borderId="24" xfId="0" applyFont="1" applyBorder="1" applyAlignment="1" applyProtection="1">
      <alignment horizontal="center"/>
    </xf>
    <xf numFmtId="0" fontId="1" fillId="0" borderId="6" xfId="0" applyFont="1" applyBorder="1" applyProtection="1"/>
    <xf numFmtId="0" fontId="4" fillId="0" borderId="16" xfId="0" applyFont="1" applyBorder="1" applyProtection="1"/>
    <xf numFmtId="0" fontId="4" fillId="0" borderId="6" xfId="0" applyFont="1" applyBorder="1" applyProtection="1"/>
    <xf numFmtId="0" fontId="36" fillId="0" borderId="25" xfId="0" applyFont="1" applyBorder="1" applyProtection="1"/>
    <xf numFmtId="1" fontId="4" fillId="0" borderId="16" xfId="0" applyNumberFormat="1" applyFont="1" applyBorder="1" applyAlignment="1" applyProtection="1">
      <alignment horizontal="center"/>
    </xf>
    <xf numFmtId="0" fontId="1" fillId="0" borderId="36" xfId="0" applyFont="1" applyBorder="1" applyAlignment="1" applyProtection="1">
      <alignment horizontal="center"/>
    </xf>
    <xf numFmtId="0" fontId="37" fillId="0" borderId="36" xfId="0" applyFont="1" applyBorder="1" applyProtection="1"/>
    <xf numFmtId="0" fontId="0" fillId="2" borderId="37" xfId="0" applyFill="1" applyBorder="1" applyProtection="1"/>
    <xf numFmtId="0" fontId="0" fillId="0" borderId="37" xfId="0" applyFill="1" applyBorder="1" applyProtection="1"/>
    <xf numFmtId="4" fontId="4" fillId="0" borderId="29" xfId="0" applyNumberFormat="1" applyFont="1" applyBorder="1" applyAlignment="1" applyProtection="1">
      <alignment horizontal="center"/>
    </xf>
    <xf numFmtId="0" fontId="1" fillId="0" borderId="45" xfId="0" applyFont="1" applyBorder="1" applyProtection="1"/>
    <xf numFmtId="4" fontId="1" fillId="7" borderId="46" xfId="0" applyNumberFormat="1" applyFont="1" applyFill="1" applyBorder="1" applyAlignment="1" applyProtection="1">
      <alignment horizontal="center"/>
    </xf>
    <xf numFmtId="4" fontId="1" fillId="5" borderId="46" xfId="0" applyNumberFormat="1" applyFont="1" applyFill="1" applyBorder="1" applyAlignment="1" applyProtection="1">
      <alignment horizontal="center"/>
    </xf>
    <xf numFmtId="10" fontId="1" fillId="4" borderId="46" xfId="0" applyNumberFormat="1" applyFont="1" applyFill="1" applyBorder="1" applyAlignment="1" applyProtection="1">
      <alignment horizontal="center"/>
    </xf>
    <xf numFmtId="4" fontId="1" fillId="0" borderId="46" xfId="0" applyNumberFormat="1" applyFont="1" applyBorder="1" applyAlignment="1" applyProtection="1">
      <alignment horizontal="center"/>
    </xf>
    <xf numFmtId="1" fontId="4" fillId="0" borderId="13" xfId="0" applyNumberFormat="1" applyFont="1" applyBorder="1" applyAlignment="1" applyProtection="1">
      <alignment horizontal="center"/>
    </xf>
    <xf numFmtId="0" fontId="1" fillId="0" borderId="16" xfId="0" applyFont="1" applyBorder="1" applyAlignment="1" applyProtection="1">
      <alignment horizontal="center"/>
    </xf>
    <xf numFmtId="0" fontId="0" fillId="0" borderId="26" xfId="0" applyFill="1" applyBorder="1" applyProtection="1"/>
    <xf numFmtId="0" fontId="0" fillId="2" borderId="26" xfId="0" applyFill="1" applyBorder="1" applyProtection="1"/>
    <xf numFmtId="4" fontId="1" fillId="7" borderId="0" xfId="0" applyNumberFormat="1" applyFont="1" applyFill="1" applyAlignment="1" applyProtection="1">
      <alignment horizontal="center"/>
    </xf>
    <xf numFmtId="10" fontId="1" fillId="0" borderId="16" xfId="0" applyNumberFormat="1" applyFont="1" applyBorder="1" applyAlignment="1" applyProtection="1">
      <alignment horizontal="center"/>
    </xf>
    <xf numFmtId="4" fontId="1" fillId="0" borderId="16" xfId="0" applyNumberFormat="1" applyFont="1" applyBorder="1" applyAlignment="1" applyProtection="1">
      <alignment horizontal="center"/>
    </xf>
    <xf numFmtId="1" fontId="0" fillId="0" borderId="16" xfId="0" applyNumberFormat="1" applyBorder="1" applyAlignment="1" applyProtection="1">
      <alignment horizontal="center"/>
    </xf>
    <xf numFmtId="0" fontId="35" fillId="0" borderId="16" xfId="0" applyFont="1" applyBorder="1" applyAlignment="1" applyProtection="1">
      <alignment horizontal="center"/>
    </xf>
    <xf numFmtId="0" fontId="35" fillId="0" borderId="6" xfId="0" applyFont="1" applyBorder="1" applyProtection="1"/>
    <xf numFmtId="0" fontId="4" fillId="0" borderId="26" xfId="0" applyFont="1" applyBorder="1" applyProtection="1"/>
    <xf numFmtId="0" fontId="4" fillId="0" borderId="25" xfId="0" applyFont="1" applyBorder="1" applyProtection="1"/>
    <xf numFmtId="4" fontId="35" fillId="0" borderId="24" xfId="0" applyNumberFormat="1" applyFont="1" applyBorder="1" applyAlignment="1" applyProtection="1">
      <alignment horizontal="center"/>
    </xf>
    <xf numFmtId="0" fontId="35" fillId="0" borderId="24" xfId="0" applyFont="1" applyBorder="1" applyAlignment="1" applyProtection="1">
      <alignment horizontal="center"/>
    </xf>
    <xf numFmtId="0" fontId="13" fillId="0" borderId="12" xfId="0" applyFont="1" applyBorder="1" applyProtection="1"/>
    <xf numFmtId="0" fontId="4" fillId="0" borderId="15" xfId="0" applyFont="1" applyBorder="1" applyProtection="1"/>
    <xf numFmtId="0" fontId="4" fillId="0" borderId="47" xfId="0" applyFont="1" applyBorder="1" applyProtection="1"/>
    <xf numFmtId="0" fontId="0" fillId="0" borderId="48" xfId="0" applyBorder="1" applyProtection="1"/>
    <xf numFmtId="2" fontId="4" fillId="0" borderId="49" xfId="0" applyNumberFormat="1" applyFont="1" applyBorder="1" applyAlignment="1" applyProtection="1">
      <alignment horizontal="center"/>
    </xf>
    <xf numFmtId="4" fontId="0" fillId="0" borderId="12" xfId="0" applyNumberFormat="1" applyBorder="1" applyProtection="1"/>
    <xf numFmtId="9" fontId="0" fillId="0" borderId="16" xfId="0" applyNumberFormat="1" applyFill="1" applyBorder="1" applyAlignment="1" applyProtection="1">
      <alignment horizontal="center"/>
    </xf>
    <xf numFmtId="1" fontId="8" fillId="5" borderId="24" xfId="0" applyNumberFormat="1" applyFont="1" applyFill="1" applyBorder="1" applyAlignment="1" applyProtection="1">
      <alignment horizontal="center"/>
    </xf>
    <xf numFmtId="167" fontId="0" fillId="0" borderId="12" xfId="0" applyNumberFormat="1" applyBorder="1" applyProtection="1"/>
    <xf numFmtId="2" fontId="4" fillId="0" borderId="16" xfId="0" applyNumberFormat="1" applyFont="1" applyBorder="1" applyAlignment="1" applyProtection="1">
      <alignment horizontal="center"/>
    </xf>
    <xf numFmtId="0" fontId="13" fillId="0" borderId="34" xfId="0" applyFont="1" applyBorder="1" applyProtection="1"/>
    <xf numFmtId="0" fontId="13" fillId="0" borderId="31" xfId="0" applyFont="1" applyBorder="1" applyProtection="1"/>
    <xf numFmtId="0" fontId="13" fillId="0" borderId="29" xfId="0" applyFont="1" applyBorder="1" applyAlignment="1" applyProtection="1">
      <alignment horizontal="center"/>
    </xf>
    <xf numFmtId="0" fontId="2" fillId="0" borderId="6" xfId="0" applyFont="1" applyBorder="1" applyProtection="1"/>
    <xf numFmtId="0" fontId="19" fillId="0" borderId="14" xfId="0" applyFont="1" applyBorder="1" applyAlignment="1" applyProtection="1">
      <alignment horizontal="center"/>
    </xf>
    <xf numFmtId="0" fontId="19" fillId="2" borderId="16" xfId="0" applyFont="1" applyFill="1" applyBorder="1" applyProtection="1">
      <protection locked="0"/>
    </xf>
    <xf numFmtId="165" fontId="63" fillId="2" borderId="24" xfId="0" applyNumberFormat="1" applyFont="1" applyFill="1" applyBorder="1" applyAlignment="1" applyProtection="1">
      <alignment horizontal="center"/>
      <protection locked="0"/>
    </xf>
    <xf numFmtId="165" fontId="0" fillId="0" borderId="24" xfId="0" applyNumberFormat="1" applyFill="1" applyBorder="1" applyAlignment="1" applyProtection="1">
      <alignment horizontal="center"/>
      <protection locked="0"/>
    </xf>
    <xf numFmtId="165" fontId="64" fillId="2" borderId="24" xfId="0" applyNumberFormat="1" applyFont="1" applyFill="1" applyBorder="1" applyAlignment="1" applyProtection="1">
      <alignment horizontal="center"/>
      <protection locked="0"/>
    </xf>
    <xf numFmtId="0" fontId="26" fillId="0" borderId="0" xfId="0" applyFont="1" applyProtection="1"/>
    <xf numFmtId="0" fontId="8" fillId="0" borderId="0" xfId="0" applyFont="1" applyBorder="1" applyAlignment="1" applyProtection="1">
      <alignment horizontal="center"/>
    </xf>
    <xf numFmtId="0" fontId="65" fillId="0" borderId="0" xfId="0" applyFont="1" applyProtection="1"/>
    <xf numFmtId="0" fontId="66" fillId="0" borderId="0" xfId="0" applyFont="1" applyProtection="1"/>
    <xf numFmtId="0" fontId="67" fillId="0" borderId="0" xfId="0" applyFont="1" applyBorder="1" applyProtection="1"/>
    <xf numFmtId="0" fontId="0" fillId="2" borderId="15" xfId="0" applyFill="1" applyBorder="1" applyProtection="1"/>
    <xf numFmtId="0" fontId="69" fillId="2" borderId="0" xfId="0" applyFont="1" applyFill="1" applyProtection="1"/>
    <xf numFmtId="0" fontId="26" fillId="2" borderId="0" xfId="0" applyFont="1" applyFill="1" applyProtection="1"/>
    <xf numFmtId="0" fontId="0" fillId="2" borderId="0" xfId="0" applyFill="1" applyProtection="1"/>
    <xf numFmtId="0" fontId="68" fillId="2" borderId="0" xfId="0" applyFont="1" applyFill="1" applyProtection="1"/>
    <xf numFmtId="0" fontId="68" fillId="2" borderId="0" xfId="0" applyFont="1" applyFill="1"/>
    <xf numFmtId="0" fontId="65" fillId="2" borderId="0" xfId="0" applyFont="1" applyFill="1" applyProtection="1"/>
    <xf numFmtId="0" fontId="70" fillId="2" borderId="0" xfId="0" applyFont="1" applyFill="1" applyProtection="1"/>
    <xf numFmtId="0" fontId="72" fillId="2" borderId="0" xfId="0" applyFont="1" applyFill="1" applyProtection="1"/>
    <xf numFmtId="0" fontId="0" fillId="8" borderId="12" xfId="0" applyFill="1" applyBorder="1" applyProtection="1"/>
    <xf numFmtId="0" fontId="0" fillId="9" borderId="12" xfId="0" applyFill="1" applyBorder="1" applyProtection="1"/>
    <xf numFmtId="0" fontId="0" fillId="10" borderId="11" xfId="0" applyFill="1" applyBorder="1" applyProtection="1"/>
  </cellXfs>
  <cellStyles count="3">
    <cellStyle name="Гиперссылка" xfId="1" builtinId="8"/>
    <cellStyle name="Обычный" xfId="0" builtinId="0"/>
    <cellStyle name="Обычный 2" xfId="2"/>
  </cellStyles>
  <dxfs count="1251">
    <dxf>
      <font>
        <b/>
        <i/>
        <color rgb="FFFF0000"/>
      </font>
    </dxf>
    <dxf>
      <fill>
        <patternFill>
          <bgColor rgb="FF7030A0"/>
        </patternFill>
      </fill>
    </dxf>
    <dxf>
      <fill>
        <patternFill>
          <bgColor rgb="FF7030A0"/>
        </patternFill>
      </fill>
    </dxf>
    <dxf>
      <fill>
        <patternFill>
          <bgColor rgb="FF7030A0"/>
        </patternFill>
      </fill>
    </dxf>
    <dxf>
      <fill>
        <patternFill>
          <bgColor rgb="FF7030A0"/>
        </patternFill>
      </fill>
    </dxf>
    <dxf>
      <fill>
        <patternFill>
          <bgColor rgb="FF7030A0"/>
        </patternFill>
      </fill>
    </dxf>
    <dxf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b/>
        <i/>
        <color rgb="FFFF66FF"/>
      </font>
      <numFmt numFmtId="168" formatCode="#,##0.00&quot; Со&quot;"/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66FF"/>
      </font>
    </dxf>
    <dxf>
      <font>
        <b/>
        <i/>
        <color rgb="FFFF66FF"/>
      </font>
      <numFmt numFmtId="168" formatCode="#,##0.00&quot; Со&quot;"/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66FF"/>
      </font>
      <numFmt numFmtId="168" formatCode="#,##0.00&quot; Со&quot;"/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66FF"/>
      </font>
      <numFmt numFmtId="168" formatCode="#,##0.00&quot; Со&quot;"/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66FF"/>
      </font>
      <numFmt numFmtId="168" formatCode="#,##0.00&quot; Со&quot;"/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66FF"/>
      </font>
      <numFmt numFmtId="168" formatCode="#,##0.00&quot; Со&quot;"/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66FF"/>
      </font>
      <numFmt numFmtId="168" formatCode="#,##0.00&quot; Со&quot;"/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66FF"/>
      </font>
      <numFmt numFmtId="168" formatCode="#,##0.00&quot; Со&quot;"/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66FF"/>
      </font>
    </dxf>
    <dxf>
      <font>
        <b/>
        <i/>
        <color rgb="FFFF66FF"/>
      </font>
      <numFmt numFmtId="168" formatCode="#,##0.00&quot; Со&quot;"/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66FF"/>
      </font>
      <numFmt numFmtId="168" formatCode="#,##0.00&quot; Со&quot;"/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66FF"/>
      </font>
      <numFmt numFmtId="168" formatCode="#,##0.00&quot; Со&quot;"/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66FF"/>
      </font>
      <numFmt numFmtId="168" formatCode="#,##0.00&quot; Со&quot;"/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66FF"/>
      </font>
      <numFmt numFmtId="168" formatCode="#,##0.00&quot; Со&quot;"/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66FF"/>
      </font>
      <numFmt numFmtId="168" formatCode="#,##0.00&quot; Со&quot;"/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66FF"/>
      </font>
      <numFmt numFmtId="168" formatCode="#,##0.00&quot; Со&quot;"/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66FF"/>
      </font>
      <numFmt numFmtId="168" formatCode="#,##0.00&quot; Со&quot;"/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66FF"/>
      </font>
      <numFmt numFmtId="168" formatCode="#,##0.00&quot; Со&quot;"/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66FF"/>
      </font>
    </dxf>
    <dxf>
      <font>
        <b/>
        <i/>
        <color rgb="FFFF66FF"/>
      </font>
      <numFmt numFmtId="168" formatCode="#,##0.00&quot; Со&quot;"/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66FF"/>
      </font>
      <numFmt numFmtId="168" formatCode="#,##0.00&quot; Со&quot;"/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66FF"/>
      </font>
      <numFmt numFmtId="168" formatCode="#,##0.00&quot; Со&quot;"/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66FF"/>
      </font>
      <numFmt numFmtId="168" formatCode="#,##0.00&quot; Со&quot;"/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66FF"/>
      </font>
      <numFmt numFmtId="168" formatCode="#,##0.00&quot; Со&quot;"/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66FF"/>
      </font>
      <numFmt numFmtId="168" formatCode="#,##0.00&quot; Со&quot;"/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66FF"/>
      </font>
      <numFmt numFmtId="168" formatCode="#,##0.00&quot; Со&quot;"/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66FF"/>
      </font>
      <numFmt numFmtId="168" formatCode="#,##0.00&quot; Со&quot;"/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66FF"/>
      </font>
      <numFmt numFmtId="168" formatCode="#,##0.00&quot; Со&quot;"/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66FF"/>
      </font>
      <numFmt numFmtId="168" formatCode="#,##0.00&quot; Со&quot;"/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66FF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66FF"/>
      </font>
      <numFmt numFmtId="168" formatCode="#,##0.00&quot; Со&quot;"/>
    </dxf>
    <dxf>
      <font>
        <b/>
        <i/>
        <color rgb="FFFF0000"/>
      </font>
    </dxf>
    <dxf>
      <font>
        <b/>
        <i/>
        <color rgb="FFFF66FF"/>
      </font>
    </dxf>
    <dxf>
      <font>
        <b/>
        <i/>
        <color rgb="FFFF66FF"/>
      </font>
    </dxf>
    <dxf>
      <font>
        <b/>
        <i/>
        <color rgb="FFFF66FF"/>
      </font>
      <numFmt numFmtId="168" formatCode="#,##0.00&quot; Со&quot;"/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66FF"/>
      </font>
      <numFmt numFmtId="168" formatCode="#,##0.00&quot; Со&quot;"/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66FF"/>
      </font>
      <numFmt numFmtId="168" formatCode="#,##0.00&quot; Со&quot;"/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ill>
        <patternFill>
          <bgColor rgb="FFFF0000"/>
        </patternFill>
      </fill>
    </dxf>
    <dxf>
      <font>
        <b/>
        <i/>
        <color rgb="FFFF66FF"/>
      </font>
    </dxf>
    <dxf>
      <font>
        <b/>
        <i/>
        <color rgb="FFFF66FF"/>
      </font>
      <numFmt numFmtId="168" formatCode="#,##0.00&quot; Со&quot;"/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66FF"/>
      </font>
      <numFmt numFmtId="168" formatCode="#,##0.00&quot; Со&quot;"/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66FF"/>
      </font>
      <numFmt numFmtId="168" formatCode="#,##0.00&quot; Со&quot;"/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66FF"/>
      </font>
      <numFmt numFmtId="168" formatCode="#,##0.00&quot; Со&quot;"/>
    </dxf>
    <dxf>
      <font>
        <b/>
        <i/>
        <color rgb="FFFF0000"/>
      </font>
    </dxf>
    <dxf>
      <font>
        <b/>
        <i/>
        <color rgb="FFFF66FF"/>
      </font>
      <numFmt numFmtId="168" formatCode="#,##0.00&quot; Со&quot;"/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66FF"/>
      </font>
      <numFmt numFmtId="168" formatCode="#,##0.00&quot; Со&quot;"/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66FF"/>
      </font>
      <numFmt numFmtId="168" formatCode="#,##0.00&quot; Со&quot;"/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66FF"/>
      </font>
      <numFmt numFmtId="168" formatCode="#,##0.00&quot; Со&quot;"/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66FF"/>
      </font>
      <numFmt numFmtId="168" formatCode="#,##0.00&quot; Со&quot;"/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66FF"/>
      </font>
      <numFmt numFmtId="168" formatCode="#,##0.00&quot; Со&quot;"/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ont>
        <b/>
        <i/>
        <color rgb="FFFF0000"/>
      </font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numFmt numFmtId="169" formatCode="#,##0.00&quot; Ін.&quot;"/>
    </dxf>
    <dxf>
      <font>
        <b/>
        <i/>
        <color rgb="FFFF0000"/>
      </font>
    </dxf>
    <dxf>
      <font>
        <color rgb="FFFF0000"/>
      </font>
      <fill>
        <patternFill>
          <bgColor rgb="FFFF99FF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color rgb="FFFF0000"/>
      </font>
    </dxf>
    <dxf>
      <fill>
        <patternFill>
          <bgColor rgb="FF7030A0"/>
        </patternFill>
      </fill>
    </dxf>
    <dxf>
      <fill>
        <patternFill>
          <bgColor rgb="FFFFFFCC"/>
        </patternFill>
      </fill>
    </dxf>
    <dxf>
      <fill>
        <patternFill>
          <bgColor rgb="FF00B0F0"/>
        </patternFill>
      </fill>
    </dxf>
    <dxf>
      <fill>
        <patternFill>
          <bgColor rgb="FFFFFFCC"/>
        </patternFill>
      </fill>
    </dxf>
    <dxf>
      <fill>
        <patternFill>
          <bgColor rgb="FF00B0F0"/>
        </patternFill>
      </fill>
    </dxf>
    <dxf>
      <fill>
        <patternFill>
          <bgColor rgb="FFFFFF99"/>
        </patternFill>
      </fill>
    </dxf>
    <dxf>
      <fill>
        <patternFill>
          <bgColor rgb="FF7030A0"/>
        </patternFill>
      </fill>
    </dxf>
    <dxf>
      <fill>
        <patternFill>
          <bgColor rgb="FFFFFF99"/>
        </patternFill>
      </fill>
    </dxf>
    <dxf>
      <fill>
        <patternFill>
          <bgColor rgb="FF7030A0"/>
        </patternFill>
      </fill>
    </dxf>
    <dxf>
      <fill>
        <patternFill>
          <bgColor rgb="FFFFFF99"/>
        </patternFill>
      </fill>
    </dxf>
    <dxf>
      <fill>
        <patternFill>
          <bgColor rgb="FF7030A0"/>
        </patternFill>
      </fill>
    </dxf>
    <dxf>
      <fill>
        <patternFill>
          <bgColor rgb="FFFFFF99"/>
        </patternFill>
      </fill>
    </dxf>
    <dxf>
      <fill>
        <patternFill>
          <bgColor rgb="FF7030A0"/>
        </patternFill>
      </fill>
    </dxf>
    <dxf>
      <fill>
        <patternFill>
          <bgColor rgb="FFFFFF99"/>
        </patternFill>
      </fill>
    </dxf>
    <dxf>
      <fill>
        <patternFill>
          <bgColor rgb="FF7030A0"/>
        </patternFill>
      </fill>
    </dxf>
    <dxf>
      <fill>
        <patternFill>
          <bgColor rgb="FFFFFF99"/>
        </patternFill>
      </fill>
    </dxf>
    <dxf>
      <fill>
        <patternFill>
          <bgColor rgb="FF7030A0"/>
        </patternFill>
      </fill>
    </dxf>
    <dxf>
      <fill>
        <patternFill>
          <bgColor rgb="FFFFFF99"/>
        </patternFill>
      </fill>
    </dxf>
    <dxf>
      <fill>
        <patternFill>
          <bgColor rgb="FF7030A0"/>
        </patternFill>
      </fill>
    </dxf>
    <dxf>
      <fill>
        <patternFill>
          <bgColor rgb="FFFFFF99"/>
        </patternFill>
      </fill>
    </dxf>
    <dxf>
      <fill>
        <patternFill>
          <bgColor rgb="FF7030A0"/>
        </patternFill>
      </fill>
    </dxf>
    <dxf>
      <fill>
        <patternFill>
          <bgColor rgb="FFFFFF99"/>
        </patternFill>
      </fill>
    </dxf>
    <dxf>
      <fill>
        <patternFill>
          <bgColor rgb="FF7030A0"/>
        </patternFill>
      </fill>
    </dxf>
    <dxf>
      <fill>
        <patternFill>
          <bgColor rgb="FFFFFF99"/>
        </patternFill>
      </fill>
    </dxf>
    <dxf>
      <fill>
        <patternFill>
          <bgColor rgb="FF7030A0"/>
        </patternFill>
      </fill>
    </dxf>
    <dxf>
      <fill>
        <patternFill>
          <bgColor rgb="FFFFFF99"/>
        </patternFill>
      </fill>
    </dxf>
    <dxf>
      <fill>
        <patternFill>
          <bgColor rgb="FF7030A0"/>
        </patternFill>
      </fill>
    </dxf>
    <dxf>
      <fill>
        <patternFill>
          <bgColor rgb="FFFFFF99"/>
        </patternFill>
      </fill>
    </dxf>
    <dxf>
      <fill>
        <patternFill>
          <bgColor rgb="FF7030A0"/>
        </patternFill>
      </fill>
    </dxf>
    <dxf>
      <fill>
        <patternFill>
          <bgColor rgb="FFFFFF99"/>
        </patternFill>
      </fill>
    </dxf>
    <dxf>
      <fill>
        <patternFill>
          <bgColor rgb="FF7030A0"/>
        </patternFill>
      </fill>
    </dxf>
    <dxf>
      <fill>
        <patternFill>
          <bgColor rgb="FFFFFF99"/>
        </patternFill>
      </fill>
    </dxf>
    <dxf>
      <fill>
        <patternFill>
          <bgColor rgb="FF7030A0"/>
        </patternFill>
      </fill>
    </dxf>
    <dxf>
      <fill>
        <patternFill>
          <bgColor rgb="FFFFFF99"/>
        </patternFill>
      </fill>
    </dxf>
    <dxf>
      <fill>
        <patternFill>
          <bgColor rgb="FF7030A0"/>
        </patternFill>
      </fill>
    </dxf>
    <dxf>
      <fill>
        <patternFill>
          <bgColor rgb="FFFFFF99"/>
        </patternFill>
      </fill>
    </dxf>
    <dxf>
      <fill>
        <patternFill>
          <bgColor rgb="FF7030A0"/>
        </patternFill>
      </fill>
    </dxf>
    <dxf>
      <fill>
        <patternFill>
          <bgColor rgb="FFFFFF99"/>
        </patternFill>
      </fill>
    </dxf>
    <dxf>
      <fill>
        <patternFill>
          <bgColor rgb="FF7030A0"/>
        </patternFill>
      </fill>
    </dxf>
    <dxf>
      <fill>
        <patternFill>
          <bgColor rgb="FFFFFF99"/>
        </patternFill>
      </fill>
    </dxf>
    <dxf>
      <fill>
        <patternFill>
          <bgColor rgb="FF7030A0"/>
        </patternFill>
      </fill>
    </dxf>
    <dxf>
      <fill>
        <patternFill>
          <bgColor rgb="FFFFFF99"/>
        </patternFill>
      </fill>
    </dxf>
    <dxf>
      <fill>
        <patternFill>
          <bgColor rgb="FF7030A0"/>
        </patternFill>
      </fill>
    </dxf>
    <dxf>
      <fill>
        <patternFill>
          <bgColor rgb="FFFFFF99"/>
        </patternFill>
      </fill>
    </dxf>
    <dxf>
      <fill>
        <patternFill>
          <bgColor rgb="FF7030A0"/>
        </patternFill>
      </fill>
    </dxf>
    <dxf>
      <fill>
        <patternFill>
          <bgColor rgb="FFFFFF99"/>
        </patternFill>
      </fill>
    </dxf>
    <dxf>
      <fill>
        <patternFill>
          <bgColor rgb="FF7030A0"/>
        </patternFill>
      </fill>
    </dxf>
    <dxf>
      <fill>
        <patternFill>
          <bgColor rgb="FFFFFF99"/>
        </patternFill>
      </fill>
    </dxf>
    <dxf>
      <fill>
        <patternFill>
          <bgColor rgb="FF7030A0"/>
        </patternFill>
      </fill>
    </dxf>
    <dxf>
      <fill>
        <patternFill>
          <bgColor rgb="FFFFFF99"/>
        </patternFill>
      </fill>
    </dxf>
    <dxf>
      <fill>
        <patternFill>
          <bgColor rgb="FF7030A0"/>
        </patternFill>
      </fill>
    </dxf>
    <dxf>
      <fill>
        <patternFill>
          <bgColor rgb="FFFFFF99"/>
        </patternFill>
      </fill>
    </dxf>
    <dxf>
      <fill>
        <patternFill>
          <bgColor rgb="FF7030A0"/>
        </patternFill>
      </fill>
    </dxf>
    <dxf>
      <fill>
        <patternFill>
          <bgColor rgb="FFFFFF99"/>
        </patternFill>
      </fill>
    </dxf>
    <dxf>
      <fill>
        <patternFill>
          <bgColor rgb="FF7030A0"/>
        </patternFill>
      </fill>
    </dxf>
    <dxf>
      <fill>
        <patternFill>
          <bgColor rgb="FFFFFF99"/>
        </patternFill>
      </fill>
    </dxf>
    <dxf>
      <fill>
        <patternFill>
          <bgColor rgb="FF7030A0"/>
        </patternFill>
      </fill>
    </dxf>
    <dxf>
      <fill>
        <patternFill>
          <bgColor rgb="FFFFFF99"/>
        </patternFill>
      </fill>
    </dxf>
    <dxf>
      <fill>
        <patternFill>
          <bgColor rgb="FF7030A0"/>
        </patternFill>
      </fill>
    </dxf>
    <dxf>
      <fill>
        <patternFill>
          <bgColor rgb="FFFFFF99"/>
        </patternFill>
      </fill>
    </dxf>
    <dxf>
      <fill>
        <patternFill>
          <bgColor rgb="FF7030A0"/>
        </patternFill>
      </fill>
    </dxf>
    <dxf>
      <fill>
        <patternFill>
          <bgColor rgb="FFFFFF99"/>
        </patternFill>
      </fill>
    </dxf>
    <dxf>
      <fill>
        <patternFill>
          <bgColor rgb="FF7030A0"/>
        </patternFill>
      </fill>
    </dxf>
    <dxf>
      <fill>
        <patternFill>
          <bgColor rgb="FFFFFF99"/>
        </patternFill>
      </fill>
    </dxf>
    <dxf>
      <fill>
        <patternFill>
          <bgColor rgb="FF7030A0"/>
        </patternFill>
      </fill>
    </dxf>
    <dxf>
      <fill>
        <patternFill>
          <bgColor rgb="FFFFFF99"/>
        </patternFill>
      </fill>
    </dxf>
    <dxf>
      <fill>
        <patternFill>
          <bgColor rgb="FF7030A0"/>
        </patternFill>
      </fill>
    </dxf>
    <dxf>
      <fill>
        <patternFill>
          <bgColor rgb="FFFFFF99"/>
        </patternFill>
      </fill>
    </dxf>
    <dxf>
      <fill>
        <patternFill>
          <bgColor rgb="FF7030A0"/>
        </patternFill>
      </fill>
    </dxf>
    <dxf>
      <fill>
        <patternFill>
          <bgColor rgb="FFFFFF99"/>
        </patternFill>
      </fill>
    </dxf>
    <dxf>
      <fill>
        <patternFill>
          <bgColor rgb="FF7030A0"/>
        </patternFill>
      </fill>
    </dxf>
    <dxf>
      <fill>
        <patternFill>
          <bgColor rgb="FFFFFF99"/>
        </patternFill>
      </fill>
    </dxf>
    <dxf>
      <fill>
        <patternFill>
          <bgColor rgb="FF7030A0"/>
        </patternFill>
      </fill>
    </dxf>
    <dxf>
      <fill>
        <patternFill>
          <bgColor rgb="FFFFFF99"/>
        </patternFill>
      </fill>
    </dxf>
    <dxf>
      <fill>
        <patternFill>
          <bgColor rgb="FF7030A0"/>
        </patternFill>
      </fill>
    </dxf>
    <dxf>
      <fill>
        <patternFill>
          <bgColor rgb="FFFFFF99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7030A0"/>
        </patternFill>
      </fill>
    </dxf>
    <dxf>
      <fill>
        <patternFill>
          <bgColor rgb="FFFFFFCC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C0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color rgb="FFFF0000"/>
      </font>
      <numFmt numFmtId="170" formatCode="0.00&quot;л.&quot;"/>
      <fill>
        <patternFill>
          <bgColor rgb="FF00FF99"/>
        </patternFill>
      </fill>
    </dxf>
    <dxf>
      <font>
        <color rgb="FFFF0000"/>
      </font>
      <numFmt numFmtId="170" formatCode="0.00&quot;л.&quot;"/>
      <fill>
        <patternFill>
          <bgColor rgb="FF00FF00"/>
        </patternFill>
      </fill>
    </dxf>
    <dxf>
      <font>
        <color rgb="FFFF0000"/>
      </font>
      <numFmt numFmtId="170" formatCode="0.00&quot;л.&quot;"/>
      <fill>
        <patternFill>
          <bgColor rgb="FF00FF99"/>
        </patternFill>
      </fill>
    </dxf>
    <dxf>
      <font>
        <color rgb="FFFF0000"/>
      </font>
      <numFmt numFmtId="170" formatCode="0.00&quot;л.&quot;"/>
      <fill>
        <patternFill>
          <bgColor rgb="FF00FF99"/>
        </patternFill>
      </fill>
    </dxf>
    <dxf>
      <font>
        <color rgb="FFFF0000"/>
      </font>
      <fill>
        <patternFill>
          <bgColor rgb="FF66FF99"/>
        </patternFill>
      </fill>
    </dxf>
    <dxf>
      <font>
        <color rgb="FFFF0000"/>
      </font>
      <fill>
        <patternFill>
          <bgColor rgb="FF66FF99"/>
        </patternFill>
      </fill>
    </dxf>
    <dxf>
      <font>
        <color rgb="FFFF0000"/>
      </font>
      <fill>
        <patternFill>
          <bgColor rgb="FF66FF99"/>
        </patternFill>
      </fill>
    </dxf>
    <dxf>
      <font>
        <color rgb="FFFF0000"/>
      </font>
      <fill>
        <patternFill>
          <bgColor rgb="FF66FF99"/>
        </patternFill>
      </fill>
    </dxf>
    <dxf>
      <font>
        <color rgb="FFFF0000"/>
      </font>
      <fill>
        <patternFill>
          <bgColor rgb="FF99FF99"/>
        </patternFill>
      </fill>
    </dxf>
    <dxf>
      <font>
        <color rgb="FFFF0000"/>
      </font>
      <fill>
        <patternFill>
          <bgColor rgb="FF00FF00"/>
        </patternFill>
      </fill>
    </dxf>
    <dxf>
      <font>
        <color rgb="FFFF0000"/>
      </font>
      <fill>
        <patternFill>
          <bgColor rgb="FFFF99FF"/>
        </patternFill>
      </fill>
    </dxf>
  </dxfs>
  <tableStyles count="0" defaultTableStyle="TableStyleMedium9" defaultPivotStyle="PivotStyleLight16"/>
  <colors>
    <mruColors>
      <color rgb="FFFF3399"/>
      <color rgb="FF00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WINDOWS/&#1056;&#1072;&#1073;&#1086;&#1095;&#1080;&#1081;%20&#1089;&#1090;&#1086;&#1083;/&#1056;&#1040;&#1041;&#1054;&#1063;&#1048;&#1049;%20&#1057;&#1058;&#1054;&#1051;/&#1047;&#1072;&#1088;&#1087;&#1083;&#1072;&#1090;&#1072;/&#1056;&#1086;&#1079;&#1088;&#1072;&#1093;&#1091;&#1085;&#1082;&#1086;&#1074;&#1086;-&#1087;&#1083;&#1072;&#1090;&#1110;&#1078;&#1085;&#1072;%20&#1074;&#1110;&#1076;&#1086;&#1084;&#1110;&#1089;&#1090;&#1100;/5%20&#1046;&#1086;&#1074;&#1090;&#1085;&#1103;%20&#1054;&#1057;&#1058;&#1040;&#1053;&#1053;&#1071;%20&#1055;&#1086;&#1085;&#1077;&#1076;&#1077;&#1083;&#1100;&#1085;&#1080;&#1082;%20&#1056;&#1086;&#1079;&#1088;&#1072;&#1093;&#1091;&#1085;&#1082;&#1086;&#1074;&#1086;-&#1087;&#1083;&#1072;&#1090;&#1110;&#1078;&#1085;&#1072;%20&#1074;&#1110;&#1076;&#1086;&#1084;&#1110;&#1089;&#1090;&#1100;%20&#1087;&#1086;&#1095;&#1072;&#1074;%20&#1088;&#1086;&#1073;&#1080;&#1090;&#1080;%2022%20&#1089;&#1077;&#1088;&#1087;&#1085;&#1103;%202016%20&#1088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Норма тривалості робочого часу"/>
      <sheetName val="Трудові ресурси Рух прийн. звіл"/>
      <sheetName val="ПСП Подат. Соц. Пільга на дітей"/>
      <sheetName val="Розмір податкової соц. пільги"/>
      <sheetName val="Законодавство"/>
      <sheetName val="Проверка-Инструкция"/>
      <sheetName val="Формулы Минимальна 3200"/>
      <sheetName val="Формулы Минимальна 3723"/>
      <sheetName val="Май Лист 2017 БЕЗ ЛІКарн Драган"/>
      <sheetName val="Май Лист 2017 БЕЗ ЛІКарн"/>
      <sheetName val="Ноябрь 2018 2018 шаблон З ЛІКАР"/>
      <sheetName val="Ноябрь 2018 БЕЗ ЛІКарнянихДРУК"/>
      <sheetName val="Декабрь 2018 БЕЗ ЛІКарняних"/>
      <sheetName val="Ноябрь 2018 БЕЗ ЛІКарняних Ос"/>
      <sheetName val="Октябрь 2018 шаблон З ЛІКАРН"/>
      <sheetName val="Сентябрь 2018 БЕЗ ЛІКарняних "/>
      <sheetName val="Август 2018 шаблон З ЛІКАРНЯН"/>
      <sheetName val="Июль 2018 БЕЗ ЛІКарняних"/>
      <sheetName val="Июнь 2018 шаблон З ЛІКАРНЯНИМИ"/>
      <sheetName val="Май Драган 2018 шаблон З ЛІ+Всі"/>
      <sheetName val="Май Драган 2018 шаблон З ЛІКАР"/>
      <sheetName val="Апрель 2018 шаблон З ЛІКАР"/>
      <sheetName val="Март Лист 2018 БЕЗ ЛІКарн"/>
      <sheetName val="Январь 2018 шаблон З ЛІКАР"/>
      <sheetName val="Февраль 2018 шаблон З ЛІКАР Чис"/>
      <sheetName val="Январь 2018 шаблон З ЛІКАР Числ"/>
      <sheetName val="Грудень 2017 шаблон З ЛІКАР"/>
      <sheetName val="Ноябрь Лист 2017 БЕЗ ЛІКарняних"/>
      <sheetName val="Жовтень 2017 шаблон З ЛІКАРН"/>
      <sheetName val="Вересень 2017 шаблон З ЛІКАРН "/>
      <sheetName val="Август Серп 2017 БЕЗ ЛІКарняних"/>
      <sheetName val="Липень 2017 шаблон З ЛІКАРНЯНИМ"/>
      <sheetName val="Червень 2017 шаблон З ЛІКАРНЯНИ"/>
      <sheetName val="Травень 2017 шаблон З ЛІКАРНЯНИ"/>
      <sheetName val="Квітень 2017 шаблон З ЛІКАРНЯНИ"/>
      <sheetName val="Березень 2017 шаблон З ЛІКАРНЯ"/>
      <sheetName val="Лютий 2017 шаблон З ЛІКАРНЯНИМИ"/>
      <sheetName val="Січень 2017 БЕЗ ЛІКарняних "/>
      <sheetName val="Грудень 2016шаблонБЕЗ ЛІК"/>
      <sheetName val="Листопад 2016шаблонБЕЗ ЛІК мес "/>
      <sheetName val="Жовтень 2016 шаблон З ЛІКАРНЯНИ"/>
      <sheetName val="Вересен2016шаблонБЕЗ ЛІК мес ав"/>
      <sheetName val="Серпень2016шаблонБЕЗ ЛІК мес ав"/>
      <sheetName val="Липень2016шаблонБЕЗ ЛІК МесАвто"/>
      <sheetName val="Червень2016з шаблБЕЗ ЛІКмісАв  "/>
      <sheetName val="Травень2016шаблонБЕЗ ЛІК мес ав"/>
      <sheetName val="Травень 2016 шаблон БЕЗ ЛІКАРня"/>
      <sheetName val="1Травень 2016 шаблон З ЛІКАРНЯН"/>
      <sheetName val="Квітень 2016 з шаблону БЕЗ ЛІК"/>
      <sheetName val="Березен 2016 з шаблону БЕЗ ЛІК"/>
      <sheetName val="Лютий 2016 з шаблону БЕЗ ЛІК "/>
      <sheetName val="Січень 2016 шаблон З ЛІКАРЯН."/>
      <sheetName val="Грудень 2015"/>
      <sheetName val="Листопад 2015"/>
      <sheetName val="Жовтень 2015"/>
      <sheetName val="Вересень 2015"/>
      <sheetName val="ШАБЛОН З ЛІКАРН УДАЛИТИ "/>
      <sheetName val="Лист2"/>
      <sheetName val="Лист3"/>
    </sheetNames>
    <sheetDataSet>
      <sheetData sheetId="0"/>
      <sheetData sheetId="1"/>
      <sheetData sheetId="2"/>
      <sheetData sheetId="3"/>
      <sheetData sheetId="4">
        <row r="21">
          <cell r="N21">
            <v>2470</v>
          </cell>
          <cell r="R21">
            <v>881</v>
          </cell>
          <cell r="S21">
            <v>1321.5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Y124"/>
  <sheetViews>
    <sheetView tabSelected="1" topLeftCell="A78" workbookViewId="0">
      <selection activeCell="K109" sqref="K109"/>
    </sheetView>
  </sheetViews>
  <sheetFormatPr defaultRowHeight="15" x14ac:dyDescent="0.25"/>
  <cols>
    <col min="2" max="2" width="23" customWidth="1"/>
    <col min="3" max="3" width="10.7109375" bestFit="1" customWidth="1"/>
    <col min="4" max="4" width="9.7109375" bestFit="1" customWidth="1"/>
    <col min="8" max="21" width="4" customWidth="1"/>
  </cols>
  <sheetData>
    <row r="1" spans="1:51" ht="18.75" x14ac:dyDescent="0.3">
      <c r="A1" s="1"/>
      <c r="B1" s="2"/>
      <c r="C1" s="2"/>
      <c r="D1" s="2"/>
      <c r="E1" s="2"/>
      <c r="F1" s="3"/>
      <c r="G1" s="2"/>
      <c r="T1" s="2"/>
      <c r="U1" s="2"/>
      <c r="V1" s="4" t="s">
        <v>0</v>
      </c>
      <c r="W1" s="2"/>
      <c r="X1" s="2"/>
      <c r="Y1" s="2"/>
      <c r="Z1" s="2"/>
      <c r="AA1" s="2"/>
      <c r="AB1" s="5" t="s">
        <v>1</v>
      </c>
      <c r="AC1" s="2"/>
      <c r="AD1" s="2"/>
      <c r="AE1" s="2"/>
      <c r="AF1" s="6" t="s">
        <v>2</v>
      </c>
      <c r="AG1" s="7"/>
      <c r="AH1" s="7"/>
      <c r="AI1" s="8"/>
      <c r="AJ1" s="9">
        <v>3723</v>
      </c>
      <c r="AK1" s="2"/>
      <c r="AL1" s="10" t="s">
        <v>3</v>
      </c>
      <c r="AM1" s="2"/>
      <c r="AN1" s="2"/>
      <c r="AO1" s="2"/>
      <c r="AP1" s="2"/>
      <c r="AQ1" s="2"/>
      <c r="AR1" s="2"/>
      <c r="AS1" s="2"/>
      <c r="AT1" s="2"/>
      <c r="AU1" s="11">
        <f>[1]Законодавство!N21</f>
        <v>2470</v>
      </c>
      <c r="AV1" s="12" t="s">
        <v>4</v>
      </c>
      <c r="AW1" s="2"/>
      <c r="AX1" s="2"/>
      <c r="AY1" s="2"/>
    </row>
    <row r="2" spans="1:51" x14ac:dyDescent="0.25">
      <c r="A2" s="1"/>
      <c r="B2" s="2"/>
      <c r="C2" s="2"/>
      <c r="D2" s="2"/>
      <c r="E2" s="1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6" t="s">
        <v>5</v>
      </c>
      <c r="AG2" s="7"/>
      <c r="AH2" s="7"/>
      <c r="AI2" s="8"/>
      <c r="AJ2" s="13">
        <f>AJ1*AP13</f>
        <v>819.06000000000006</v>
      </c>
      <c r="AK2" s="2"/>
      <c r="AL2" s="10" t="s">
        <v>6</v>
      </c>
      <c r="AM2" s="2"/>
      <c r="AN2" s="2"/>
      <c r="AO2" s="2"/>
      <c r="AP2" s="2"/>
      <c r="AQ2" s="2"/>
      <c r="AR2" s="2"/>
      <c r="AS2" s="2"/>
      <c r="AT2" s="2"/>
      <c r="AU2" s="11">
        <f>[1]Законодавство!R21</f>
        <v>881</v>
      </c>
      <c r="AV2" s="12" t="s">
        <v>7</v>
      </c>
      <c r="AW2" s="2"/>
      <c r="AX2" s="2"/>
      <c r="AY2" s="2"/>
    </row>
    <row r="3" spans="1:51" x14ac:dyDescent="0.25">
      <c r="A3" s="2"/>
      <c r="B3" s="2"/>
      <c r="C3" s="2"/>
      <c r="D3" s="2"/>
      <c r="E3" s="2"/>
      <c r="F3" s="10" t="s">
        <v>8</v>
      </c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4">
        <v>20</v>
      </c>
      <c r="U3" s="14">
        <v>158</v>
      </c>
      <c r="V3" s="2"/>
      <c r="W3" s="2"/>
      <c r="X3" s="2"/>
      <c r="Y3" s="2"/>
      <c r="Z3" s="2"/>
      <c r="AA3" s="2"/>
      <c r="AB3" s="2"/>
      <c r="AC3" s="2"/>
      <c r="AD3" s="2"/>
      <c r="AE3" s="2"/>
      <c r="AF3" s="6" t="s">
        <v>9</v>
      </c>
      <c r="AG3" s="7"/>
      <c r="AH3" s="7"/>
      <c r="AI3" s="8"/>
      <c r="AJ3" s="15">
        <f>AJ1*8.41%</f>
        <v>313.10430000000002</v>
      </c>
      <c r="AK3" s="2"/>
      <c r="AL3" s="10" t="s">
        <v>10</v>
      </c>
      <c r="AM3" s="2"/>
      <c r="AN3" s="2"/>
      <c r="AO3" s="2"/>
      <c r="AP3" s="2"/>
      <c r="AQ3" s="2"/>
      <c r="AR3" s="2"/>
      <c r="AS3" s="2"/>
      <c r="AT3" s="2"/>
      <c r="AU3" s="11">
        <f>[1]Законодавство!S21</f>
        <v>1321.5</v>
      </c>
      <c r="AV3" s="16" t="s">
        <v>11</v>
      </c>
      <c r="AW3" s="2"/>
      <c r="AX3" s="2"/>
      <c r="AY3" s="2"/>
    </row>
    <row r="4" spans="1:51" x14ac:dyDescent="0.25">
      <c r="A4" s="17"/>
      <c r="B4" s="17"/>
      <c r="C4" s="19" t="s">
        <v>209</v>
      </c>
      <c r="D4" s="20" t="s">
        <v>211</v>
      </c>
      <c r="E4" s="21" t="s">
        <v>12</v>
      </c>
      <c r="F4" s="22"/>
      <c r="G4" s="23" t="s">
        <v>13</v>
      </c>
      <c r="H4" s="22" t="s">
        <v>14</v>
      </c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4"/>
      <c r="U4" s="24"/>
      <c r="V4" s="25" t="s">
        <v>15</v>
      </c>
      <c r="W4" s="26"/>
      <c r="X4" s="26"/>
      <c r="Y4" s="26"/>
      <c r="Z4" s="26"/>
      <c r="AA4" s="26"/>
      <c r="AB4" s="26"/>
      <c r="AC4" s="26"/>
      <c r="AD4" s="26"/>
      <c r="AE4" s="26"/>
      <c r="AF4" s="26"/>
      <c r="AG4" s="26"/>
      <c r="AH4" s="26"/>
      <c r="AI4" s="26"/>
      <c r="AJ4" s="26"/>
      <c r="AK4" s="26"/>
      <c r="AL4" s="26"/>
      <c r="AM4" s="26"/>
      <c r="AN4" s="26"/>
      <c r="AO4" s="27" t="s">
        <v>16</v>
      </c>
      <c r="AP4" s="20" t="s">
        <v>17</v>
      </c>
      <c r="AQ4" s="24"/>
      <c r="AR4" s="28" t="s">
        <v>18</v>
      </c>
      <c r="AS4" s="24"/>
      <c r="AT4" s="29" t="s">
        <v>19</v>
      </c>
      <c r="AU4" s="30" t="s">
        <v>20</v>
      </c>
      <c r="AV4" s="31" t="s">
        <v>21</v>
      </c>
      <c r="AW4" s="18"/>
      <c r="AX4" s="22"/>
      <c r="AY4" s="32"/>
    </row>
    <row r="5" spans="1:51" x14ac:dyDescent="0.25">
      <c r="A5" s="33"/>
      <c r="B5" s="33"/>
      <c r="C5" s="35" t="s">
        <v>210</v>
      </c>
      <c r="D5" s="36"/>
      <c r="E5" s="37" t="s">
        <v>22</v>
      </c>
      <c r="F5" s="38" t="s">
        <v>23</v>
      </c>
      <c r="G5" s="39" t="s">
        <v>24</v>
      </c>
      <c r="H5" s="40"/>
      <c r="I5" s="41">
        <v>1</v>
      </c>
      <c r="J5" s="40"/>
      <c r="K5" s="41">
        <v>2</v>
      </c>
      <c r="L5" s="40"/>
      <c r="M5" s="41">
        <v>3</v>
      </c>
      <c r="N5" s="40"/>
      <c r="O5" s="41">
        <v>4</v>
      </c>
      <c r="P5" s="40"/>
      <c r="Q5" s="41">
        <v>5</v>
      </c>
      <c r="R5" s="40"/>
      <c r="S5" s="41">
        <v>6</v>
      </c>
      <c r="T5" s="28" t="s">
        <v>25</v>
      </c>
      <c r="U5" s="42"/>
      <c r="V5" s="43">
        <v>1</v>
      </c>
      <c r="W5" s="44">
        <f>IF(W6&lt;&gt;"",$V$5+1,"")</f>
        <v>2</v>
      </c>
      <c r="X5" s="44">
        <f>IF(X6&lt;&gt;"",$V$5+2,"")</f>
        <v>3</v>
      </c>
      <c r="Y5" s="44">
        <f>IF(Y6&lt;&gt;"",$V$5+3,"")</f>
        <v>4</v>
      </c>
      <c r="Z5" s="44">
        <f>IF(Z6&lt;&gt;"",$V$5+4,"")</f>
        <v>5</v>
      </c>
      <c r="AA5" s="44">
        <f>IF(AA6&lt;&gt;"",$V$5+5,"")</f>
        <v>6</v>
      </c>
      <c r="AB5" s="44">
        <f>IF(AB6&lt;&gt;"",$V$5+6,"")</f>
        <v>7</v>
      </c>
      <c r="AC5" s="44">
        <f>IF(AC6&lt;&gt;"",$V$5+7,"")</f>
        <v>8</v>
      </c>
      <c r="AD5" s="44">
        <f>IF(AD6&lt;&gt;"",$V$5+8,"")</f>
        <v>9</v>
      </c>
      <c r="AE5" s="44">
        <f>IF(AE6&lt;&gt;"",$V$5+9,"")</f>
        <v>10</v>
      </c>
      <c r="AF5" s="44">
        <f>IF(AF6&lt;&gt;"",$V$5+10,"")</f>
        <v>11</v>
      </c>
      <c r="AG5" s="44">
        <f>IF(AG6&lt;&gt;"",$V$5+11,"")</f>
        <v>12</v>
      </c>
      <c r="AH5" s="44">
        <f>IF(AH6&lt;&gt;"",$V$5+12,"")</f>
        <v>13</v>
      </c>
      <c r="AI5" s="44">
        <f>IF(AI6&lt;&gt;"",$V$5+13,"")</f>
        <v>14</v>
      </c>
      <c r="AJ5" s="44">
        <f>IF(AJ6&lt;&gt;"",$V$5+14,"")</f>
        <v>15</v>
      </c>
      <c r="AK5" s="44">
        <f>IF(AK6&lt;&gt;"",$V$5+15,"")</f>
        <v>16</v>
      </c>
      <c r="AL5" s="45">
        <f>IF(AL6&lt;&gt;"",COUNT(V5:AK5)+1,"")</f>
        <v>17</v>
      </c>
      <c r="AM5" s="43">
        <f>AL5+1</f>
        <v>18</v>
      </c>
      <c r="AN5" s="43">
        <f>AM5+1</f>
        <v>19</v>
      </c>
      <c r="AO5" s="46">
        <f>AN5+1</f>
        <v>20</v>
      </c>
      <c r="AP5" s="36" t="s">
        <v>26</v>
      </c>
      <c r="AQ5" s="47">
        <v>1</v>
      </c>
      <c r="AR5" s="47">
        <v>2</v>
      </c>
      <c r="AS5" s="48">
        <v>3</v>
      </c>
      <c r="AT5" s="49" t="s">
        <v>27</v>
      </c>
      <c r="AU5" s="50" t="s">
        <v>28</v>
      </c>
      <c r="AV5" s="51" t="s">
        <v>29</v>
      </c>
      <c r="AW5" s="34"/>
      <c r="AX5" s="52"/>
      <c r="AY5" s="53"/>
    </row>
    <row r="6" spans="1:51" x14ac:dyDescent="0.25">
      <c r="A6" s="33"/>
      <c r="B6" s="33"/>
      <c r="C6" s="35" t="s">
        <v>212</v>
      </c>
      <c r="D6" s="35" t="s">
        <v>213</v>
      </c>
      <c r="E6" s="54"/>
      <c r="F6" s="55" t="s">
        <v>30</v>
      </c>
      <c r="G6" s="56" t="s">
        <v>31</v>
      </c>
      <c r="H6" s="54" t="s">
        <v>32</v>
      </c>
      <c r="I6" s="56" t="s">
        <v>33</v>
      </c>
      <c r="J6" s="56" t="s">
        <v>32</v>
      </c>
      <c r="K6" s="56" t="s">
        <v>33</v>
      </c>
      <c r="L6" s="56" t="s">
        <v>32</v>
      </c>
      <c r="M6" s="56" t="s">
        <v>33</v>
      </c>
      <c r="N6" s="56" t="s">
        <v>32</v>
      </c>
      <c r="O6" s="56" t="s">
        <v>33</v>
      </c>
      <c r="P6" s="56" t="s">
        <v>32</v>
      </c>
      <c r="Q6" s="56" t="s">
        <v>33</v>
      </c>
      <c r="R6" s="57" t="s">
        <v>32</v>
      </c>
      <c r="S6" s="56" t="s">
        <v>33</v>
      </c>
      <c r="T6" s="58" t="s">
        <v>32</v>
      </c>
      <c r="U6" s="23" t="s">
        <v>33</v>
      </c>
      <c r="V6" s="59" t="s">
        <v>188</v>
      </c>
      <c r="W6" s="59" t="s">
        <v>189</v>
      </c>
      <c r="X6" s="59" t="s">
        <v>190</v>
      </c>
      <c r="Y6" s="59" t="s">
        <v>191</v>
      </c>
      <c r="Z6" s="59" t="s">
        <v>192</v>
      </c>
      <c r="AA6" s="59" t="s">
        <v>193</v>
      </c>
      <c r="AB6" s="59" t="s">
        <v>194</v>
      </c>
      <c r="AC6" s="59" t="s">
        <v>195</v>
      </c>
      <c r="AD6" s="59" t="s">
        <v>196</v>
      </c>
      <c r="AE6" s="59" t="s">
        <v>197</v>
      </c>
      <c r="AF6" s="59" t="s">
        <v>198</v>
      </c>
      <c r="AG6" s="59" t="s">
        <v>199</v>
      </c>
      <c r="AH6" s="59" t="s">
        <v>200</v>
      </c>
      <c r="AI6" s="59" t="s">
        <v>201</v>
      </c>
      <c r="AJ6" s="59" t="s">
        <v>202</v>
      </c>
      <c r="AK6" s="59" t="s">
        <v>203</v>
      </c>
      <c r="AL6" s="60" t="s">
        <v>34</v>
      </c>
      <c r="AM6" s="59" t="s">
        <v>35</v>
      </c>
      <c r="AN6" s="59" t="s">
        <v>36</v>
      </c>
      <c r="AO6" s="31" t="s">
        <v>37</v>
      </c>
      <c r="AP6" s="61" t="s">
        <v>38</v>
      </c>
      <c r="AQ6" s="62" t="s">
        <v>39</v>
      </c>
      <c r="AR6" s="20" t="s">
        <v>40</v>
      </c>
      <c r="AS6" s="63" t="s">
        <v>41</v>
      </c>
      <c r="AT6" s="64" t="s">
        <v>42</v>
      </c>
      <c r="AU6" s="65"/>
      <c r="AV6" s="66" t="s">
        <v>43</v>
      </c>
      <c r="AW6" s="34"/>
      <c r="AX6" s="52"/>
      <c r="AY6" s="53"/>
    </row>
    <row r="7" spans="1:51" ht="15.75" x14ac:dyDescent="0.25">
      <c r="A7" s="67" t="s">
        <v>44</v>
      </c>
      <c r="B7" s="67" t="s">
        <v>220</v>
      </c>
      <c r="C7" s="293" t="s">
        <v>214</v>
      </c>
      <c r="D7" s="293" t="s">
        <v>214</v>
      </c>
      <c r="E7" s="54"/>
      <c r="F7" s="47" t="s">
        <v>46</v>
      </c>
      <c r="G7" s="56" t="s">
        <v>47</v>
      </c>
      <c r="H7" s="56"/>
      <c r="I7" s="56" t="s">
        <v>48</v>
      </c>
      <c r="J7" s="56"/>
      <c r="K7" s="56" t="s">
        <v>48</v>
      </c>
      <c r="L7" s="56"/>
      <c r="M7" s="56" t="s">
        <v>48</v>
      </c>
      <c r="N7" s="56"/>
      <c r="O7" s="56" t="s">
        <v>48</v>
      </c>
      <c r="P7" s="56"/>
      <c r="Q7" s="56" t="s">
        <v>48</v>
      </c>
      <c r="R7" s="56"/>
      <c r="S7" s="56" t="s">
        <v>48</v>
      </c>
      <c r="T7" s="54"/>
      <c r="U7" s="39" t="s">
        <v>48</v>
      </c>
      <c r="V7" s="64"/>
      <c r="W7" s="64"/>
      <c r="X7" s="64"/>
      <c r="Y7" s="64"/>
      <c r="Z7" s="64"/>
      <c r="AA7" s="64"/>
      <c r="AB7" s="68"/>
      <c r="AC7" s="68"/>
      <c r="AD7" s="68"/>
      <c r="AE7" s="68"/>
      <c r="AF7" s="68"/>
      <c r="AG7" s="69"/>
      <c r="AH7" s="64"/>
      <c r="AI7" s="68"/>
      <c r="AJ7" s="64"/>
      <c r="AK7" s="64"/>
      <c r="AL7" s="70" t="s">
        <v>49</v>
      </c>
      <c r="AM7" s="64"/>
      <c r="AN7" s="64" t="s">
        <v>50</v>
      </c>
      <c r="AO7" s="51" t="s">
        <v>51</v>
      </c>
      <c r="AP7" s="71" t="s">
        <v>52</v>
      </c>
      <c r="AQ7" s="72" t="s">
        <v>53</v>
      </c>
      <c r="AR7" s="36" t="s">
        <v>54</v>
      </c>
      <c r="AS7" s="48" t="s">
        <v>55</v>
      </c>
      <c r="AT7" s="64" t="s">
        <v>56</v>
      </c>
      <c r="AU7" s="73">
        <v>0.25</v>
      </c>
      <c r="AV7" s="66" t="s">
        <v>57</v>
      </c>
      <c r="AW7" s="74" t="s">
        <v>45</v>
      </c>
      <c r="AX7" s="52"/>
      <c r="AY7" s="53"/>
    </row>
    <row r="8" spans="1:51" ht="15.75" x14ac:dyDescent="0.25">
      <c r="A8" s="67" t="s">
        <v>58</v>
      </c>
      <c r="B8" s="67" t="s">
        <v>219</v>
      </c>
      <c r="C8" s="75" t="s">
        <v>215</v>
      </c>
      <c r="D8" s="75" t="s">
        <v>215</v>
      </c>
      <c r="E8" s="76" t="s">
        <v>60</v>
      </c>
      <c r="F8" s="56" t="s">
        <v>61</v>
      </c>
      <c r="G8" s="56" t="s">
        <v>62</v>
      </c>
      <c r="H8" s="56"/>
      <c r="I8" s="56" t="s">
        <v>63</v>
      </c>
      <c r="J8" s="56"/>
      <c r="K8" s="56" t="s">
        <v>63</v>
      </c>
      <c r="L8" s="56"/>
      <c r="M8" s="56" t="s">
        <v>63</v>
      </c>
      <c r="N8" s="56"/>
      <c r="O8" s="56" t="s">
        <v>63</v>
      </c>
      <c r="P8" s="56"/>
      <c r="Q8" s="56" t="s">
        <v>63</v>
      </c>
      <c r="R8" s="56"/>
      <c r="S8" s="56" t="s">
        <v>63</v>
      </c>
      <c r="T8" s="54"/>
      <c r="U8" s="39" t="s">
        <v>63</v>
      </c>
      <c r="V8" s="64"/>
      <c r="W8" s="64"/>
      <c r="X8" s="64"/>
      <c r="Y8" s="64"/>
      <c r="Z8" s="64"/>
      <c r="AA8" s="64"/>
      <c r="AB8" s="68"/>
      <c r="AC8" s="68"/>
      <c r="AD8" s="68"/>
      <c r="AE8" s="68"/>
      <c r="AF8" s="68"/>
      <c r="AG8" s="69"/>
      <c r="AH8" s="64"/>
      <c r="AI8" s="68"/>
      <c r="AJ8" s="64"/>
      <c r="AK8" s="64"/>
      <c r="AL8" s="53"/>
      <c r="AM8" s="64"/>
      <c r="AN8" s="64"/>
      <c r="AO8" s="51" t="s">
        <v>64</v>
      </c>
      <c r="AP8" s="77" t="s">
        <v>65</v>
      </c>
      <c r="AQ8" s="72" t="s">
        <v>66</v>
      </c>
      <c r="AR8" s="36" t="s">
        <v>67</v>
      </c>
      <c r="AS8" s="48" t="s">
        <v>68</v>
      </c>
      <c r="AT8" s="64" t="s">
        <v>69</v>
      </c>
      <c r="AU8" s="78"/>
      <c r="AV8" s="66" t="s">
        <v>70</v>
      </c>
      <c r="AW8" s="74" t="s">
        <v>59</v>
      </c>
      <c r="AX8" s="52"/>
      <c r="AY8" s="53"/>
    </row>
    <row r="9" spans="1:51" ht="15.75" x14ac:dyDescent="0.25">
      <c r="A9" s="67" t="s">
        <v>71</v>
      </c>
      <c r="B9" s="34"/>
      <c r="C9" s="79" t="s">
        <v>72</v>
      </c>
      <c r="D9" s="79" t="s">
        <v>72</v>
      </c>
      <c r="E9" s="76" t="s">
        <v>73</v>
      </c>
      <c r="F9" s="56"/>
      <c r="G9" s="56" t="s">
        <v>74</v>
      </c>
      <c r="H9" s="56"/>
      <c r="I9" s="56"/>
      <c r="J9" s="56"/>
      <c r="K9" s="56"/>
      <c r="L9" s="56"/>
      <c r="M9" s="56"/>
      <c r="N9" s="56"/>
      <c r="O9" s="56"/>
      <c r="P9" s="56"/>
      <c r="Q9" s="56"/>
      <c r="R9" s="56"/>
      <c r="S9" s="56"/>
      <c r="T9" s="54"/>
      <c r="U9" s="56"/>
      <c r="V9" s="64"/>
      <c r="W9" s="64"/>
      <c r="X9" s="64"/>
      <c r="Y9" s="64"/>
      <c r="Z9" s="64"/>
      <c r="AA9" s="64"/>
      <c r="AB9" s="68"/>
      <c r="AC9" s="68"/>
      <c r="AD9" s="68"/>
      <c r="AE9" s="68"/>
      <c r="AF9" s="68"/>
      <c r="AG9" s="69"/>
      <c r="AH9" s="64"/>
      <c r="AI9" s="68"/>
      <c r="AJ9" s="64"/>
      <c r="AK9" s="64"/>
      <c r="AL9" s="53"/>
      <c r="AM9" s="64"/>
      <c r="AN9" s="64"/>
      <c r="AO9" s="51" t="s">
        <v>75</v>
      </c>
      <c r="AP9" s="71" t="s">
        <v>76</v>
      </c>
      <c r="AQ9" s="80" t="s">
        <v>77</v>
      </c>
      <c r="AR9" s="56" t="s">
        <v>78</v>
      </c>
      <c r="AS9" s="48" t="s">
        <v>78</v>
      </c>
      <c r="AT9" s="66" t="s">
        <v>79</v>
      </c>
      <c r="AU9" s="81"/>
      <c r="AV9" s="82" t="s">
        <v>80</v>
      </c>
      <c r="AW9" s="34"/>
      <c r="AX9" s="52"/>
      <c r="AY9" s="53"/>
    </row>
    <row r="10" spans="1:51" ht="15.75" x14ac:dyDescent="0.25">
      <c r="A10" s="83"/>
      <c r="C10" s="79" t="s">
        <v>81</v>
      </c>
      <c r="D10" s="79" t="s">
        <v>81</v>
      </c>
      <c r="E10" s="76" t="s">
        <v>82</v>
      </c>
      <c r="F10" s="56"/>
      <c r="G10" s="56" t="s">
        <v>83</v>
      </c>
      <c r="H10" s="56"/>
      <c r="I10" s="56"/>
      <c r="J10" s="56"/>
      <c r="K10" s="56"/>
      <c r="L10" s="56"/>
      <c r="M10" s="56"/>
      <c r="N10" s="56"/>
      <c r="O10" s="56"/>
      <c r="P10" s="56"/>
      <c r="Q10" s="56"/>
      <c r="R10" s="56"/>
      <c r="S10" s="56"/>
      <c r="T10" s="54"/>
      <c r="U10" s="56"/>
      <c r="V10" s="64"/>
      <c r="W10" s="64"/>
      <c r="X10" s="64"/>
      <c r="Y10" s="64"/>
      <c r="Z10" s="64"/>
      <c r="AA10" s="64"/>
      <c r="AB10" s="68"/>
      <c r="AC10" s="68"/>
      <c r="AD10" s="68"/>
      <c r="AE10" s="68"/>
      <c r="AF10" s="68"/>
      <c r="AG10" s="69"/>
      <c r="AH10" s="64"/>
      <c r="AI10" s="68"/>
      <c r="AJ10" s="64"/>
      <c r="AK10" s="64"/>
      <c r="AL10" s="53"/>
      <c r="AM10" s="64"/>
      <c r="AN10" s="64"/>
      <c r="AO10" s="51" t="s">
        <v>84</v>
      </c>
      <c r="AP10" s="71" t="s">
        <v>85</v>
      </c>
      <c r="AQ10" s="72" t="s">
        <v>86</v>
      </c>
      <c r="AR10" s="56" t="s">
        <v>87</v>
      </c>
      <c r="AS10" s="48" t="s">
        <v>87</v>
      </c>
      <c r="AT10" s="66" t="s">
        <v>88</v>
      </c>
      <c r="AU10" s="84"/>
      <c r="AV10" s="82" t="s">
        <v>89</v>
      </c>
      <c r="AW10" s="34"/>
      <c r="AX10" s="52"/>
      <c r="AY10" s="53"/>
    </row>
    <row r="11" spans="1:51" ht="15.75" x14ac:dyDescent="0.25">
      <c r="A11" s="83"/>
      <c r="B11" s="34"/>
      <c r="C11" s="56" t="s">
        <v>60</v>
      </c>
      <c r="D11" s="56" t="s">
        <v>73</v>
      </c>
      <c r="E11" s="54"/>
      <c r="F11" s="47"/>
      <c r="G11" s="56" t="s">
        <v>90</v>
      </c>
      <c r="H11" s="56"/>
      <c r="I11" s="56"/>
      <c r="J11" s="56"/>
      <c r="K11" s="56"/>
      <c r="L11" s="56"/>
      <c r="M11" s="56"/>
      <c r="N11" s="56"/>
      <c r="O11" s="56"/>
      <c r="P11" s="56"/>
      <c r="Q11" s="56"/>
      <c r="R11" s="56"/>
      <c r="S11" s="56"/>
      <c r="T11" s="54"/>
      <c r="U11" s="56"/>
      <c r="V11" s="64"/>
      <c r="W11" s="64"/>
      <c r="X11" s="64"/>
      <c r="Y11" s="64"/>
      <c r="Z11" s="64"/>
      <c r="AA11" s="64"/>
      <c r="AB11" s="68"/>
      <c r="AC11" s="68"/>
      <c r="AD11" s="68"/>
      <c r="AE11" s="68"/>
      <c r="AF11" s="68"/>
      <c r="AG11" s="69"/>
      <c r="AH11" s="64"/>
      <c r="AI11" s="68"/>
      <c r="AJ11" s="64"/>
      <c r="AK11" s="64"/>
      <c r="AL11" s="53"/>
      <c r="AM11" s="64"/>
      <c r="AN11" s="64"/>
      <c r="AO11" s="51" t="s">
        <v>91</v>
      </c>
      <c r="AP11" s="85" t="s">
        <v>92</v>
      </c>
      <c r="AQ11" s="86" t="s">
        <v>93</v>
      </c>
      <c r="AR11" s="56" t="s">
        <v>94</v>
      </c>
      <c r="AS11" s="48" t="s">
        <v>94</v>
      </c>
      <c r="AT11" s="87" t="s">
        <v>89</v>
      </c>
      <c r="AU11" s="88"/>
      <c r="AV11" s="82" t="s">
        <v>51</v>
      </c>
      <c r="AW11" s="34"/>
      <c r="AX11" s="52"/>
      <c r="AY11" s="53"/>
    </row>
    <row r="12" spans="1:51" x14ac:dyDescent="0.25">
      <c r="A12" s="33"/>
      <c r="B12" s="34"/>
      <c r="C12" s="56" t="s">
        <v>95</v>
      </c>
      <c r="D12" s="56" t="s">
        <v>82</v>
      </c>
      <c r="E12" s="54"/>
      <c r="F12" s="47"/>
      <c r="G12" s="75" t="s">
        <v>96</v>
      </c>
      <c r="H12" s="56"/>
      <c r="I12" s="56"/>
      <c r="J12" s="56"/>
      <c r="K12" s="56"/>
      <c r="L12" s="56"/>
      <c r="M12" s="56"/>
      <c r="N12" s="56"/>
      <c r="O12" s="56"/>
      <c r="P12" s="56"/>
      <c r="Q12" s="56"/>
      <c r="R12" s="56"/>
      <c r="S12" s="56"/>
      <c r="T12" s="54"/>
      <c r="U12" s="56"/>
      <c r="V12" s="64"/>
      <c r="W12" s="64"/>
      <c r="X12" s="64"/>
      <c r="Y12" s="64"/>
      <c r="Z12" s="64"/>
      <c r="AA12" s="64"/>
      <c r="AB12" s="68"/>
      <c r="AC12" s="68"/>
      <c r="AD12" s="68"/>
      <c r="AE12" s="68"/>
      <c r="AF12" s="68"/>
      <c r="AG12" s="69"/>
      <c r="AH12" s="64"/>
      <c r="AI12" s="68"/>
      <c r="AJ12" s="64"/>
      <c r="AK12" s="64"/>
      <c r="AL12" s="53"/>
      <c r="AM12" s="64"/>
      <c r="AN12" s="64"/>
      <c r="AO12" s="57"/>
      <c r="AP12" s="89" t="s">
        <v>97</v>
      </c>
      <c r="AQ12" s="90" t="s">
        <v>98</v>
      </c>
      <c r="AR12" s="91" t="s">
        <v>99</v>
      </c>
      <c r="AS12" s="48"/>
      <c r="AT12" s="66" t="s">
        <v>51</v>
      </c>
      <c r="AU12" s="92"/>
      <c r="AV12" s="52"/>
      <c r="AW12" s="34"/>
      <c r="AX12" s="52"/>
      <c r="AY12" s="53"/>
    </row>
    <row r="13" spans="1:51" ht="15.75" thickBot="1" x14ac:dyDescent="0.3">
      <c r="A13" s="93"/>
      <c r="B13" s="94"/>
      <c r="C13" s="95" t="s">
        <v>100</v>
      </c>
      <c r="D13" s="95" t="s">
        <v>100</v>
      </c>
      <c r="E13" s="96"/>
      <c r="F13" s="97"/>
      <c r="G13" s="93"/>
      <c r="H13" s="98"/>
      <c r="I13" s="98"/>
      <c r="J13" s="98"/>
      <c r="K13" s="98"/>
      <c r="L13" s="98"/>
      <c r="M13" s="98"/>
      <c r="N13" s="98"/>
      <c r="O13" s="98"/>
      <c r="P13" s="98"/>
      <c r="Q13" s="98"/>
      <c r="R13" s="98"/>
      <c r="S13" s="98"/>
      <c r="T13" s="96"/>
      <c r="U13" s="98"/>
      <c r="V13" s="99"/>
      <c r="W13" s="99"/>
      <c r="X13" s="99"/>
      <c r="Y13" s="99"/>
      <c r="Z13" s="99"/>
      <c r="AA13" s="99"/>
      <c r="AB13" s="100"/>
      <c r="AC13" s="100"/>
      <c r="AD13" s="101"/>
      <c r="AE13" s="101"/>
      <c r="AF13" s="99"/>
      <c r="AG13" s="100"/>
      <c r="AH13" s="100"/>
      <c r="AI13" s="100"/>
      <c r="AJ13" s="99"/>
      <c r="AK13" s="99"/>
      <c r="AL13" s="102"/>
      <c r="AM13" s="99"/>
      <c r="AN13" s="99"/>
      <c r="AO13" s="99" t="s">
        <v>101</v>
      </c>
      <c r="AP13" s="103">
        <v>0.22</v>
      </c>
      <c r="AQ13" s="104">
        <v>0.18</v>
      </c>
      <c r="AR13" s="105">
        <v>1.4999999999999999E-2</v>
      </c>
      <c r="AS13" s="106"/>
      <c r="AT13" s="107"/>
      <c r="AU13" s="108"/>
      <c r="AV13" s="109"/>
      <c r="AW13" s="110"/>
      <c r="AX13" s="111"/>
      <c r="AY13" s="112"/>
    </row>
    <row r="14" spans="1:51" x14ac:dyDescent="0.25">
      <c r="A14" s="113">
        <f>IF(B14&lt;&gt;"",1,"")</f>
        <v>1</v>
      </c>
      <c r="B14" s="114" t="s">
        <v>161</v>
      </c>
      <c r="C14" s="296"/>
      <c r="D14" s="296"/>
      <c r="E14" s="116"/>
      <c r="F14" s="117" t="str">
        <f t="array" ref="F14">IF(E14&lt;&gt;"",SUMPRODUCT(IFERROR(1+DATEVALUE(MID(E14,FIND("-",E14)+1,10)&amp;"."&amp;2018)-DATEVALUE(LEFT(E14,FIND("-",E14)-1)&amp;"."&amp;IF(DATEVALUE(MID(E14,FIND("-",E14)+1,10)&amp;".1900")&gt;=DATEVALUE(LEFT(E14,FIND("-",E14)-1)&amp;".1900"),2018,2018-1)),0)),"")</f>
        <v/>
      </c>
      <c r="G14" s="118">
        <f t="shared" ref="G14:G48" si="0">IF(B14="","",IF(D14="",G$112,DAY(D14))-IF(C14="",0,DAY(C14)-1))</f>
        <v>31</v>
      </c>
      <c r="H14" s="119">
        <v>21</v>
      </c>
      <c r="I14" s="120">
        <v>168</v>
      </c>
      <c r="J14" s="120"/>
      <c r="K14" s="120"/>
      <c r="L14" s="120"/>
      <c r="M14" s="120"/>
      <c r="N14" s="120"/>
      <c r="O14" s="120"/>
      <c r="P14" s="120"/>
      <c r="Q14" s="120"/>
      <c r="R14" s="120"/>
      <c r="S14" s="120"/>
      <c r="T14" s="121">
        <f>SUM(H14,J14,L14,N14,P14,R14)</f>
        <v>21</v>
      </c>
      <c r="U14" s="121">
        <f>SUM(I14,K14,M14,O14,Q14,S14)</f>
        <v>168</v>
      </c>
      <c r="V14" s="122">
        <v>9782</v>
      </c>
      <c r="W14" s="122"/>
      <c r="X14" s="122"/>
      <c r="Y14" s="122"/>
      <c r="Z14" s="122"/>
      <c r="AA14" s="122"/>
      <c r="AB14" s="122"/>
      <c r="AC14" s="122"/>
      <c r="AD14" s="122"/>
      <c r="AE14" s="122"/>
      <c r="AF14" s="122"/>
      <c r="AG14" s="122"/>
      <c r="AH14" s="122"/>
      <c r="AI14" s="122"/>
      <c r="AJ14" s="122"/>
      <c r="AK14" s="122"/>
      <c r="AL14" s="123">
        <f>SUM(V14:AK14)</f>
        <v>9782</v>
      </c>
      <c r="AM14" s="124"/>
      <c r="AN14" s="124"/>
      <c r="AO14" s="125">
        <f>SUM(AL14:AN14)</f>
        <v>9782</v>
      </c>
      <c r="AP14" s="126">
        <f t="shared" ref="AP14:AP48" si="1">ROUND(IF(AND(AO14&gt;=3723,G14&lt;=$G$112),IFERROR(IF(FIND("Інвалид",B14,1)&gt;0,AO14*0.0841,""),AO14*0.22),IF(AND(AO14&lt;3723,G14=$G$112),IFERROR(IF(FIND("Інвалид",B14,1)&gt;0,AO14*0.0841,""),819.06),IF(AND(G14&lt;$G$112,AO14&lt;3723),IFERROR(IF(FIND("Інвалид",B14,1)&gt;0,AO14*0.0841,""),AO14*0.22)))),2)</f>
        <v>822.67</v>
      </c>
      <c r="AQ14" s="127">
        <f>ROUND(MAX(0,18%*(AO14-IFERROR(IF(FIND("Пільга 150%",B14,1)&gt;0,1321.5,""),881)*(AO14&lt;=2470)*ISBLANK(D14))),2)</f>
        <v>1760.76</v>
      </c>
      <c r="AR14" s="127">
        <f t="shared" ref="AR14:AR20" si="2">ROUND(AO14*$AR$13,2)</f>
        <v>146.72999999999999</v>
      </c>
      <c r="AS14" s="128">
        <f t="shared" ref="AS14:AS20" si="3">SUM(AQ14,AR14)</f>
        <v>1907.49</v>
      </c>
      <c r="AT14" s="129">
        <f t="shared" ref="AT14:AT48" si="4">AO14-AS14</f>
        <v>7874.51</v>
      </c>
      <c r="AU14" s="127"/>
      <c r="AV14" s="125">
        <f>AT14-AU14</f>
        <v>7874.51</v>
      </c>
      <c r="AW14" s="130" t="str">
        <f>IFERROR(IF(B14="","",LEFTB(B14,SEARCH("|",SUBSTITUTE(B14," ","|",3))-1)),B14)</f>
        <v>Иванов Иван Иванович</v>
      </c>
      <c r="AX14" s="131"/>
      <c r="AY14" s="132"/>
    </row>
    <row r="15" spans="1:51" x14ac:dyDescent="0.25">
      <c r="A15" s="113">
        <f>IF(B15&lt;&gt; "",MAX(A14)+1,"")</f>
        <v>2</v>
      </c>
      <c r="B15" s="140" t="s">
        <v>162</v>
      </c>
      <c r="C15" s="296"/>
      <c r="D15" s="296"/>
      <c r="E15" s="119"/>
      <c r="F15" s="117" t="str">
        <f t="array" ref="F15">IF(E15&lt;&gt;"",SUMPRODUCT(IFERROR(1+DATEVALUE(MID(E15,FIND("-",E15)+1,10)&amp;"."&amp;2018)-DATEVALUE(LEFT(E15,FIND("-",E15)-1)&amp;"."&amp;IF(DATEVALUE(MID(E15,FIND("-",E15)+1,10)&amp;".1900")&gt;=DATEVALUE(LEFT(E15,FIND("-",E15)-1)&amp;".1900"),2018,2018-1)),0)),"")</f>
        <v/>
      </c>
      <c r="G15" s="118">
        <f t="shared" si="0"/>
        <v>31</v>
      </c>
      <c r="H15" s="119">
        <v>21</v>
      </c>
      <c r="I15" s="119">
        <v>168</v>
      </c>
      <c r="J15" s="119"/>
      <c r="K15" s="119"/>
      <c r="L15" s="119"/>
      <c r="M15" s="119"/>
      <c r="N15" s="119"/>
      <c r="O15" s="119"/>
      <c r="P15" s="119"/>
      <c r="Q15" s="119"/>
      <c r="R15" s="119"/>
      <c r="S15" s="119"/>
      <c r="T15" s="121">
        <f t="shared" ref="T15:U88" si="5">SUM(H15,J15,L15,N15,P15,R15)</f>
        <v>21</v>
      </c>
      <c r="U15" s="121">
        <f t="shared" si="5"/>
        <v>168</v>
      </c>
      <c r="V15" s="133">
        <v>9570</v>
      </c>
      <c r="W15" s="133"/>
      <c r="X15" s="133"/>
      <c r="Y15" s="133"/>
      <c r="Z15" s="133"/>
      <c r="AA15" s="133"/>
      <c r="AB15" s="133"/>
      <c r="AC15" s="133"/>
      <c r="AD15" s="133"/>
      <c r="AE15" s="133"/>
      <c r="AF15" s="133"/>
      <c r="AG15" s="133"/>
      <c r="AH15" s="133"/>
      <c r="AI15" s="133"/>
      <c r="AJ15" s="133"/>
      <c r="AK15" s="133"/>
      <c r="AL15" s="123">
        <f t="shared" ref="AL15:AL41" si="6">SUM(V15:AK15)</f>
        <v>9570</v>
      </c>
      <c r="AM15" s="134"/>
      <c r="AN15" s="134"/>
      <c r="AO15" s="125">
        <f t="shared" ref="AO15:AO88" si="7">SUM(AL15:AN15)</f>
        <v>9570</v>
      </c>
      <c r="AP15" s="126">
        <f t="shared" si="1"/>
        <v>2105.4</v>
      </c>
      <c r="AQ15" s="127">
        <f t="shared" ref="AQ15:AQ48" si="8">ROUND(MAX(0,18%*(AO15-IFERROR(IF(FIND("Пільга 150%",B15,1)&gt;0,1321.5,""),881)*(AO15&lt;=2470)*ISBLANK(D15))),2)</f>
        <v>1722.6</v>
      </c>
      <c r="AR15" s="127">
        <f t="shared" si="2"/>
        <v>143.55000000000001</v>
      </c>
      <c r="AS15" s="128">
        <f t="shared" si="3"/>
        <v>1866.1499999999999</v>
      </c>
      <c r="AT15" s="129">
        <f t="shared" si="4"/>
        <v>7703.85</v>
      </c>
      <c r="AU15" s="135"/>
      <c r="AV15" s="136">
        <f t="shared" ref="AV15:AV30" si="9">AT15-AU15</f>
        <v>7703.85</v>
      </c>
      <c r="AW15" s="130" t="str">
        <f t="shared" ref="AW15:AW78" si="10">IFERROR(IF(B15="","",LEFTB(B15,SEARCH("|",SUBSTITUTE(B15," ","|",3))-1)),B15)</f>
        <v>Петров Пётр Петрович</v>
      </c>
      <c r="AX15" s="131"/>
      <c r="AY15" s="137"/>
    </row>
    <row r="16" spans="1:51" x14ac:dyDescent="0.25">
      <c r="A16" s="113">
        <f>IF(B16 &lt;&gt; "",MAX(A$13:A15)+1,"")</f>
        <v>3</v>
      </c>
      <c r="B16" s="140" t="s">
        <v>163</v>
      </c>
      <c r="C16" s="296"/>
      <c r="D16" s="296"/>
      <c r="E16" s="119"/>
      <c r="F16" s="117" t="str">
        <f t="array" ref="F16">IF(E16&lt;&gt;"",SUMPRODUCT(IFERROR(1+DATEVALUE(MID(E16,FIND("-",E16)+1,10)&amp;"."&amp;2018)-DATEVALUE(LEFT(E16,FIND("-",E16)-1)&amp;"."&amp;IF(DATEVALUE(MID(E16,FIND("-",E16)+1,10)&amp;".1900")&gt;=DATEVALUE(LEFT(E16,FIND("-",E16)-1)&amp;".1900"),2018,2018-1)),0)),"")</f>
        <v/>
      </c>
      <c r="G16" s="118">
        <f t="shared" si="0"/>
        <v>31</v>
      </c>
      <c r="H16" s="119">
        <v>21</v>
      </c>
      <c r="I16" s="119">
        <v>168</v>
      </c>
      <c r="J16" s="119"/>
      <c r="K16" s="119"/>
      <c r="L16" s="119"/>
      <c r="M16" s="119"/>
      <c r="N16" s="119"/>
      <c r="O16" s="119"/>
      <c r="P16" s="119"/>
      <c r="Q16" s="119"/>
      <c r="R16" s="119"/>
      <c r="S16" s="119"/>
      <c r="T16" s="121">
        <f t="shared" si="5"/>
        <v>21</v>
      </c>
      <c r="U16" s="121">
        <f t="shared" si="5"/>
        <v>168</v>
      </c>
      <c r="V16" s="133">
        <v>8719</v>
      </c>
      <c r="W16" s="133"/>
      <c r="X16" s="133"/>
      <c r="Y16" s="133"/>
      <c r="Z16" s="133"/>
      <c r="AA16" s="133"/>
      <c r="AB16" s="133"/>
      <c r="AC16" s="133"/>
      <c r="AD16" s="133"/>
      <c r="AE16" s="133"/>
      <c r="AF16" s="133"/>
      <c r="AG16" s="133"/>
      <c r="AH16" s="133"/>
      <c r="AI16" s="133"/>
      <c r="AJ16" s="133"/>
      <c r="AK16" s="133"/>
      <c r="AL16" s="123">
        <f t="shared" si="6"/>
        <v>8719</v>
      </c>
      <c r="AM16" s="134"/>
      <c r="AN16" s="134"/>
      <c r="AO16" s="125">
        <f t="shared" si="7"/>
        <v>8719</v>
      </c>
      <c r="AP16" s="126">
        <f t="shared" si="1"/>
        <v>1918.18</v>
      </c>
      <c r="AQ16" s="127">
        <f t="shared" si="8"/>
        <v>1569.42</v>
      </c>
      <c r="AR16" s="127">
        <f t="shared" si="2"/>
        <v>130.79</v>
      </c>
      <c r="AS16" s="128">
        <f t="shared" si="3"/>
        <v>1700.21</v>
      </c>
      <c r="AT16" s="129">
        <f t="shared" si="4"/>
        <v>7018.79</v>
      </c>
      <c r="AU16" s="135"/>
      <c r="AV16" s="136">
        <f t="shared" si="9"/>
        <v>7018.79</v>
      </c>
      <c r="AW16" s="130" t="str">
        <f t="shared" si="10"/>
        <v xml:space="preserve">Иваненко Илья </v>
      </c>
      <c r="AX16" s="131"/>
      <c r="AY16" s="137"/>
    </row>
    <row r="17" spans="1:51" x14ac:dyDescent="0.25">
      <c r="A17" s="113">
        <f>IF(B17 &lt;&gt; "",MAX(A$13:A16)+1,"")</f>
        <v>4</v>
      </c>
      <c r="B17" s="140" t="s">
        <v>164</v>
      </c>
      <c r="C17" s="296"/>
      <c r="D17" s="296"/>
      <c r="E17" s="119"/>
      <c r="F17" s="117" t="str">
        <f t="array" ref="F17">IF(E17&lt;&gt;"",SUMPRODUCT(IFERROR(1+DATEVALUE(MID(E17,FIND("-",E17)+1,10)&amp;"."&amp;2018)-DATEVALUE(LEFT(E17,FIND("-",E17)-1)&amp;"."&amp;IF(DATEVALUE(MID(E17,FIND("-",E17)+1,10)&amp;".1900")&gt;=DATEVALUE(LEFT(E17,FIND("-",E17)-1)&amp;".1900"),2018,2018-1)),0)),"")</f>
        <v/>
      </c>
      <c r="G17" s="118">
        <f t="shared" si="0"/>
        <v>31</v>
      </c>
      <c r="H17" s="119">
        <v>21</v>
      </c>
      <c r="I17" s="119">
        <v>168</v>
      </c>
      <c r="J17" s="119"/>
      <c r="K17" s="119"/>
      <c r="L17" s="119"/>
      <c r="M17" s="119"/>
      <c r="N17" s="119"/>
      <c r="O17" s="119"/>
      <c r="P17" s="119"/>
      <c r="Q17" s="119"/>
      <c r="R17" s="119"/>
      <c r="S17" s="119"/>
      <c r="T17" s="121">
        <f t="shared" si="5"/>
        <v>21</v>
      </c>
      <c r="U17" s="121">
        <f t="shared" si="5"/>
        <v>168</v>
      </c>
      <c r="V17" s="133">
        <v>6380</v>
      </c>
      <c r="W17" s="133"/>
      <c r="X17" s="133"/>
      <c r="Y17" s="133"/>
      <c r="Z17" s="133"/>
      <c r="AA17" s="133"/>
      <c r="AB17" s="133"/>
      <c r="AC17" s="133"/>
      <c r="AD17" s="133"/>
      <c r="AE17" s="133"/>
      <c r="AF17" s="133"/>
      <c r="AG17" s="133"/>
      <c r="AH17" s="133"/>
      <c r="AI17" s="133"/>
      <c r="AJ17" s="133"/>
      <c r="AK17" s="133"/>
      <c r="AL17" s="123">
        <f t="shared" si="6"/>
        <v>6380</v>
      </c>
      <c r="AM17" s="134"/>
      <c r="AN17" s="134"/>
      <c r="AO17" s="125">
        <f t="shared" si="7"/>
        <v>6380</v>
      </c>
      <c r="AP17" s="126">
        <f t="shared" si="1"/>
        <v>1403.6</v>
      </c>
      <c r="AQ17" s="127">
        <f t="shared" si="8"/>
        <v>1148.4000000000001</v>
      </c>
      <c r="AR17" s="127">
        <f t="shared" si="2"/>
        <v>95.7</v>
      </c>
      <c r="AS17" s="128">
        <f t="shared" si="3"/>
        <v>1244.1000000000001</v>
      </c>
      <c r="AT17" s="129">
        <f t="shared" si="4"/>
        <v>5135.8999999999996</v>
      </c>
      <c r="AU17" s="138">
        <f>ROUND(AT17*AU7,2)</f>
        <v>1283.98</v>
      </c>
      <c r="AV17" s="136">
        <f t="shared" si="9"/>
        <v>3851.9199999999996</v>
      </c>
      <c r="AW17" s="130" t="str">
        <f t="shared" si="10"/>
        <v>Петренко Павел Павлович</v>
      </c>
      <c r="AX17" s="131"/>
      <c r="AY17" s="137"/>
    </row>
    <row r="18" spans="1:51" x14ac:dyDescent="0.25">
      <c r="A18" s="113">
        <f>IF(B18 &lt;&gt; "",MAX(A$13:A17)+1,"")</f>
        <v>5</v>
      </c>
      <c r="B18" s="147" t="s">
        <v>165</v>
      </c>
      <c r="C18" s="296"/>
      <c r="D18" s="296"/>
      <c r="E18" s="119"/>
      <c r="F18" s="117" t="str">
        <f t="array" ref="F18">IF(E18&lt;&gt;"",SUMPRODUCT(IFERROR(1+DATEVALUE(MID(E18,FIND("-",E18)+1,10)&amp;"."&amp;2018)-DATEVALUE(LEFT(E18,FIND("-",E18)-1)&amp;"."&amp;IF(DATEVALUE(MID(E18,FIND("-",E18)+1,10)&amp;".1900")&gt;=DATEVALUE(LEFT(E18,FIND("-",E18)-1)&amp;".1900"),2018,2018-1)),0)),"")</f>
        <v/>
      </c>
      <c r="G18" s="118">
        <f t="shared" si="0"/>
        <v>31</v>
      </c>
      <c r="H18" s="119">
        <v>21</v>
      </c>
      <c r="I18" s="119">
        <v>168</v>
      </c>
      <c r="J18" s="119"/>
      <c r="K18" s="119"/>
      <c r="L18" s="119"/>
      <c r="M18" s="119"/>
      <c r="N18" s="119"/>
      <c r="O18" s="119"/>
      <c r="P18" s="119"/>
      <c r="Q18" s="119"/>
      <c r="R18" s="119"/>
      <c r="S18" s="119"/>
      <c r="T18" s="121">
        <f t="shared" si="5"/>
        <v>21</v>
      </c>
      <c r="U18" s="121">
        <f t="shared" si="5"/>
        <v>168</v>
      </c>
      <c r="V18" s="133">
        <v>8613</v>
      </c>
      <c r="W18" s="133"/>
      <c r="X18" s="133"/>
      <c r="Y18" s="133"/>
      <c r="Z18" s="133"/>
      <c r="AA18" s="133"/>
      <c r="AB18" s="133"/>
      <c r="AC18" s="133"/>
      <c r="AD18" s="133"/>
      <c r="AE18" s="133"/>
      <c r="AF18" s="133"/>
      <c r="AG18" s="133"/>
      <c r="AH18" s="133"/>
      <c r="AI18" s="133"/>
      <c r="AJ18" s="133"/>
      <c r="AK18" s="133"/>
      <c r="AL18" s="123">
        <f t="shared" si="6"/>
        <v>8613</v>
      </c>
      <c r="AM18" s="134"/>
      <c r="AN18" s="134"/>
      <c r="AO18" s="125">
        <f t="shared" si="7"/>
        <v>8613</v>
      </c>
      <c r="AP18" s="126">
        <f t="shared" si="1"/>
        <v>1894.86</v>
      </c>
      <c r="AQ18" s="127">
        <f t="shared" si="8"/>
        <v>1550.34</v>
      </c>
      <c r="AR18" s="127">
        <f t="shared" si="2"/>
        <v>129.19999999999999</v>
      </c>
      <c r="AS18" s="128">
        <f t="shared" si="3"/>
        <v>1679.54</v>
      </c>
      <c r="AT18" s="129">
        <f t="shared" si="4"/>
        <v>6933.46</v>
      </c>
      <c r="AU18" s="135"/>
      <c r="AV18" s="136">
        <f t="shared" si="9"/>
        <v>6933.46</v>
      </c>
      <c r="AW18" s="130" t="str">
        <f t="shared" si="10"/>
        <v>Сергиенко Валерий Николаевич</v>
      </c>
      <c r="AX18" s="131"/>
      <c r="AY18" s="137"/>
    </row>
    <row r="19" spans="1:51" ht="21" x14ac:dyDescent="0.35">
      <c r="A19" s="113">
        <f>IF(B19 &lt;&gt; "",MAX(A$13:A18)+1,"")</f>
        <v>6</v>
      </c>
      <c r="B19" s="140" t="s">
        <v>166</v>
      </c>
      <c r="C19" s="295">
        <v>43804</v>
      </c>
      <c r="D19" s="296"/>
      <c r="E19" s="119"/>
      <c r="F19" s="117" t="str">
        <f t="array" ref="F19">IF(E19&lt;&gt;"",SUMPRODUCT(IFERROR(1+DATEVALUE(MID(E19,FIND("-",E19)+1,10)&amp;"."&amp;2018)-DATEVALUE(LEFT(E19,FIND("-",E19)-1)&amp;"."&amp;IF(DATEVALUE(MID(E19,FIND("-",E19)+1,10)&amp;".1900")&gt;=DATEVALUE(LEFT(E19,FIND("-",E19)-1)&amp;".1900"),2018,2018-1)),0)),"")</f>
        <v/>
      </c>
      <c r="G19" s="118">
        <f t="shared" si="0"/>
        <v>27</v>
      </c>
      <c r="H19" s="119">
        <v>21</v>
      </c>
      <c r="I19" s="119">
        <v>168</v>
      </c>
      <c r="J19" s="119"/>
      <c r="K19" s="119"/>
      <c r="L19" s="119"/>
      <c r="M19" s="119"/>
      <c r="N19" s="119"/>
      <c r="O19" s="119"/>
      <c r="P19" s="119"/>
      <c r="Q19" s="119"/>
      <c r="R19" s="119"/>
      <c r="S19" s="119"/>
      <c r="T19" s="121">
        <f t="shared" si="5"/>
        <v>21</v>
      </c>
      <c r="U19" s="121">
        <f t="shared" si="5"/>
        <v>168</v>
      </c>
      <c r="V19" s="133">
        <v>8719</v>
      </c>
      <c r="W19" s="133"/>
      <c r="X19" s="133"/>
      <c r="Y19" s="133"/>
      <c r="Z19" s="133"/>
      <c r="AA19" s="133"/>
      <c r="AB19" s="133"/>
      <c r="AC19" s="133"/>
      <c r="AD19" s="133"/>
      <c r="AE19" s="133"/>
      <c r="AF19" s="133"/>
      <c r="AG19" s="133"/>
      <c r="AH19" s="133"/>
      <c r="AI19" s="133"/>
      <c r="AJ19" s="133"/>
      <c r="AK19" s="133"/>
      <c r="AL19" s="123">
        <f t="shared" si="6"/>
        <v>8719</v>
      </c>
      <c r="AM19" s="134"/>
      <c r="AN19" s="134"/>
      <c r="AO19" s="125">
        <f t="shared" si="7"/>
        <v>8719</v>
      </c>
      <c r="AP19" s="126">
        <f t="shared" si="1"/>
        <v>1918.18</v>
      </c>
      <c r="AQ19" s="127">
        <f t="shared" si="8"/>
        <v>1569.42</v>
      </c>
      <c r="AR19" s="127">
        <f t="shared" si="2"/>
        <v>130.79</v>
      </c>
      <c r="AS19" s="128">
        <f t="shared" si="3"/>
        <v>1700.21</v>
      </c>
      <c r="AT19" s="129">
        <f t="shared" si="4"/>
        <v>7018.79</v>
      </c>
      <c r="AU19" s="139"/>
      <c r="AV19" s="136">
        <f t="shared" si="9"/>
        <v>7018.79</v>
      </c>
      <c r="AW19" s="130" t="str">
        <f t="shared" si="10"/>
        <v>Травкин Сергей Петрович</v>
      </c>
      <c r="AX19" s="131"/>
      <c r="AY19" s="137"/>
    </row>
    <row r="20" spans="1:51" x14ac:dyDescent="0.25">
      <c r="A20" s="113">
        <f>IF(B20 &lt;&gt; "",MAX(A$13:A19)+1,"")</f>
        <v>7</v>
      </c>
      <c r="B20" s="140" t="s">
        <v>167</v>
      </c>
      <c r="C20" s="296"/>
      <c r="D20" s="296"/>
      <c r="E20" s="119"/>
      <c r="F20" s="117" t="str">
        <f t="array" ref="F20">IF(E20&lt;&gt;"",SUMPRODUCT(IFERROR(1+DATEVALUE(MID(E20,FIND("-",E20)+1,10)&amp;"."&amp;2018)-DATEVALUE(LEFT(E20,FIND("-",E20)-1)&amp;"."&amp;IF(DATEVALUE(MID(E20,FIND("-",E20)+1,10)&amp;".1900")&gt;=DATEVALUE(LEFT(E20,FIND("-",E20)-1)&amp;".1900"),2018,2018-1)),0)),"")</f>
        <v/>
      </c>
      <c r="G20" s="118">
        <f t="shared" si="0"/>
        <v>31</v>
      </c>
      <c r="H20" s="119">
        <v>11</v>
      </c>
      <c r="I20" s="119">
        <v>86</v>
      </c>
      <c r="J20" s="119">
        <v>3.5</v>
      </c>
      <c r="K20" s="119">
        <v>28</v>
      </c>
      <c r="L20" s="119">
        <v>2</v>
      </c>
      <c r="M20" s="119">
        <v>14</v>
      </c>
      <c r="N20" s="119">
        <v>4</v>
      </c>
      <c r="O20" s="119">
        <v>32</v>
      </c>
      <c r="P20" s="119">
        <v>1</v>
      </c>
      <c r="Q20" s="119">
        <v>8</v>
      </c>
      <c r="R20" s="119"/>
      <c r="S20" s="119"/>
      <c r="T20" s="121">
        <f t="shared" si="5"/>
        <v>21.5</v>
      </c>
      <c r="U20" s="121">
        <f t="shared" si="5"/>
        <v>168</v>
      </c>
      <c r="V20" s="133"/>
      <c r="W20" s="133">
        <v>2500</v>
      </c>
      <c r="X20" s="133"/>
      <c r="Y20" s="133">
        <v>650</v>
      </c>
      <c r="Z20" s="133">
        <v>658</v>
      </c>
      <c r="AA20" s="133"/>
      <c r="AB20" s="133"/>
      <c r="AC20" s="133">
        <v>980</v>
      </c>
      <c r="AD20" s="133"/>
      <c r="AE20" s="133"/>
      <c r="AF20" s="133">
        <v>240</v>
      </c>
      <c r="AG20" s="133"/>
      <c r="AH20" s="133"/>
      <c r="AI20" s="133"/>
      <c r="AJ20" s="133"/>
      <c r="AK20" s="133"/>
      <c r="AL20" s="123">
        <f t="shared" si="6"/>
        <v>5028</v>
      </c>
      <c r="AM20" s="134"/>
      <c r="AN20" s="134"/>
      <c r="AO20" s="125">
        <f t="shared" si="7"/>
        <v>5028</v>
      </c>
      <c r="AP20" s="126">
        <f t="shared" si="1"/>
        <v>1106.1600000000001</v>
      </c>
      <c r="AQ20" s="127">
        <f t="shared" si="8"/>
        <v>905.04</v>
      </c>
      <c r="AR20" s="127">
        <f t="shared" si="2"/>
        <v>75.42</v>
      </c>
      <c r="AS20" s="128">
        <f t="shared" si="3"/>
        <v>980.45999999999992</v>
      </c>
      <c r="AT20" s="129">
        <f t="shared" si="4"/>
        <v>4047.54</v>
      </c>
      <c r="AU20" s="135"/>
      <c r="AV20" s="136">
        <f t="shared" si="9"/>
        <v>4047.54</v>
      </c>
      <c r="AW20" s="130" t="str">
        <f t="shared" si="10"/>
        <v>Пономарёв Олег Олегович</v>
      </c>
      <c r="AX20" s="131"/>
      <c r="AY20" s="137"/>
    </row>
    <row r="21" spans="1:51" x14ac:dyDescent="0.25">
      <c r="A21" s="113">
        <f>IF(B21 &lt;&gt; "",MAX(A$13:A20)+1,"")</f>
        <v>8</v>
      </c>
      <c r="B21" s="294" t="s">
        <v>168</v>
      </c>
      <c r="C21" s="296"/>
      <c r="D21" s="296"/>
      <c r="E21" s="119"/>
      <c r="F21" s="117" t="str">
        <f t="array" ref="F21">IF(E21&lt;&gt;"",SUMPRODUCT(IFERROR(1+DATEVALUE(MID(E21,FIND("-",E21)+1,10)&amp;"."&amp;2018)-DATEVALUE(LEFT(E21,FIND("-",E21)-1)&amp;"."&amp;IF(DATEVALUE(MID(E21,FIND("-",E21)+1,10)&amp;".1900")&gt;=DATEVALUE(LEFT(E21,FIND("-",E21)-1)&amp;".1900"),2018,2018-1)),0)),"")</f>
        <v/>
      </c>
      <c r="G21" s="118">
        <f t="shared" si="0"/>
        <v>31</v>
      </c>
      <c r="H21" s="119">
        <v>8.5</v>
      </c>
      <c r="I21" s="119">
        <v>67</v>
      </c>
      <c r="J21" s="119">
        <v>2.5</v>
      </c>
      <c r="K21" s="119">
        <v>21</v>
      </c>
      <c r="L21" s="119">
        <v>3</v>
      </c>
      <c r="M21" s="119">
        <v>24</v>
      </c>
      <c r="N21" s="119">
        <v>1</v>
      </c>
      <c r="O21" s="119">
        <v>8</v>
      </c>
      <c r="P21" s="119"/>
      <c r="Q21" s="119"/>
      <c r="R21" s="119"/>
      <c r="S21" s="119"/>
      <c r="T21" s="121">
        <f t="shared" si="5"/>
        <v>15</v>
      </c>
      <c r="U21" s="121">
        <f t="shared" si="5"/>
        <v>120</v>
      </c>
      <c r="V21" s="133"/>
      <c r="W21" s="133"/>
      <c r="X21" s="133"/>
      <c r="Y21" s="133">
        <v>1976</v>
      </c>
      <c r="Z21" s="133">
        <v>1104</v>
      </c>
      <c r="AA21" s="133"/>
      <c r="AB21" s="133"/>
      <c r="AC21" s="133">
        <v>750</v>
      </c>
      <c r="AD21" s="133"/>
      <c r="AE21" s="133"/>
      <c r="AF21" s="133">
        <v>240</v>
      </c>
      <c r="AG21" s="133"/>
      <c r="AH21" s="133"/>
      <c r="AI21" s="133"/>
      <c r="AJ21" s="133"/>
      <c r="AK21" s="133"/>
      <c r="AL21" s="123">
        <f t="shared" si="6"/>
        <v>4070</v>
      </c>
      <c r="AM21" s="134"/>
      <c r="AN21" s="134"/>
      <c r="AO21" s="125">
        <f t="shared" si="7"/>
        <v>4070</v>
      </c>
      <c r="AP21" s="126">
        <f t="shared" si="1"/>
        <v>895.4</v>
      </c>
      <c r="AQ21" s="127">
        <f t="shared" si="8"/>
        <v>732.6</v>
      </c>
      <c r="AR21" s="127">
        <f>ROUND(AO21*$AR$13,2)</f>
        <v>61.05</v>
      </c>
      <c r="AS21" s="128">
        <f>SUM(AQ21,AR21)</f>
        <v>793.65</v>
      </c>
      <c r="AT21" s="129">
        <f t="shared" si="4"/>
        <v>3276.35</v>
      </c>
      <c r="AU21" s="135"/>
      <c r="AV21" s="136">
        <f t="shared" si="9"/>
        <v>3276.35</v>
      </c>
      <c r="AW21" s="130" t="str">
        <f t="shared" si="10"/>
        <v>Щеглов Олександр Вікторович</v>
      </c>
      <c r="AX21" s="131"/>
      <c r="AY21" s="137"/>
    </row>
    <row r="22" spans="1:51" x14ac:dyDescent="0.25">
      <c r="A22" s="113">
        <f>IF(B22 &lt;&gt; "",MAX(A$13:A21)+1,"")</f>
        <v>9</v>
      </c>
      <c r="B22" s="147" t="s">
        <v>169</v>
      </c>
      <c r="C22" s="296"/>
      <c r="D22" s="296"/>
      <c r="E22" s="119"/>
      <c r="F22" s="117" t="str">
        <f t="array" ref="F22">IF(E22&lt;&gt;"",SUMPRODUCT(IFERROR(1+DATEVALUE(MID(E22,FIND("-",E22)+1,10)&amp;"."&amp;2018)-DATEVALUE(LEFT(E22,FIND("-",E22)-1)&amp;"."&amp;IF(DATEVALUE(MID(E22,FIND("-",E22)+1,10)&amp;".1900")&gt;=DATEVALUE(LEFT(E22,FIND("-",E22)-1)&amp;".1900"),2018,2018-1)),0)),"")</f>
        <v/>
      </c>
      <c r="G22" s="118">
        <f t="shared" si="0"/>
        <v>31</v>
      </c>
      <c r="H22" s="119">
        <v>15</v>
      </c>
      <c r="I22" s="119">
        <v>120</v>
      </c>
      <c r="J22" s="119"/>
      <c r="K22" s="119"/>
      <c r="L22" s="119"/>
      <c r="M22" s="119"/>
      <c r="N22" s="119"/>
      <c r="O22" s="119"/>
      <c r="P22" s="119"/>
      <c r="Q22" s="119"/>
      <c r="R22" s="119"/>
      <c r="S22" s="119"/>
      <c r="T22" s="121">
        <f t="shared" si="5"/>
        <v>15</v>
      </c>
      <c r="U22" s="121">
        <f t="shared" si="5"/>
        <v>120</v>
      </c>
      <c r="V22" s="133"/>
      <c r="W22" s="133"/>
      <c r="X22" s="133"/>
      <c r="Y22" s="133"/>
      <c r="Z22" s="133">
        <v>3886</v>
      </c>
      <c r="AA22" s="133"/>
      <c r="AB22" s="133"/>
      <c r="AC22" s="133"/>
      <c r="AD22" s="133"/>
      <c r="AE22" s="133"/>
      <c r="AF22" s="133"/>
      <c r="AG22" s="133"/>
      <c r="AH22" s="133"/>
      <c r="AI22" s="133"/>
      <c r="AJ22" s="133"/>
      <c r="AK22" s="133"/>
      <c r="AL22" s="123">
        <f t="shared" si="6"/>
        <v>3886</v>
      </c>
      <c r="AM22" s="134"/>
      <c r="AN22" s="134"/>
      <c r="AO22" s="125">
        <f t="shared" si="7"/>
        <v>3886</v>
      </c>
      <c r="AP22" s="126">
        <f t="shared" si="1"/>
        <v>854.92</v>
      </c>
      <c r="AQ22" s="127">
        <f t="shared" si="8"/>
        <v>699.48</v>
      </c>
      <c r="AR22" s="127">
        <f t="shared" ref="AR22:AR48" si="11">ROUND(AO22*$AR$13,2)</f>
        <v>58.29</v>
      </c>
      <c r="AS22" s="128">
        <f t="shared" ref="AS22:AS48" si="12">SUM(AQ22,AR22)</f>
        <v>757.77</v>
      </c>
      <c r="AT22" s="129">
        <f t="shared" si="4"/>
        <v>3128.23</v>
      </c>
      <c r="AU22" s="135"/>
      <c r="AV22" s="136">
        <f t="shared" si="9"/>
        <v>3128.23</v>
      </c>
      <c r="AW22" s="130" t="str">
        <f t="shared" si="10"/>
        <v>Синичкин Михайло Трохимович</v>
      </c>
      <c r="AX22" s="131"/>
      <c r="AY22" s="137"/>
    </row>
    <row r="23" spans="1:51" x14ac:dyDescent="0.25">
      <c r="A23" s="113">
        <f>IF(B23 &lt;&gt; "",MAX(A$13:A22)+1,"")</f>
        <v>10</v>
      </c>
      <c r="B23" s="140" t="s">
        <v>170</v>
      </c>
      <c r="C23" s="296"/>
      <c r="D23" s="296"/>
      <c r="E23" s="119"/>
      <c r="F23" s="117" t="str">
        <f t="array" ref="F23">IF(E23&lt;&gt;"",SUMPRODUCT(IFERROR(1+DATEVALUE(MID(E23,FIND("-",E23)+1,10)&amp;"."&amp;2018)-DATEVALUE(LEFT(E23,FIND("-",E23)-1)&amp;"."&amp;IF(DATEVALUE(MID(E23,FIND("-",E23)+1,10)&amp;".1900")&gt;=DATEVALUE(LEFT(E23,FIND("-",E23)-1)&amp;".1900"),2018,2018-1)),0)),"")</f>
        <v/>
      </c>
      <c r="G23" s="118">
        <f t="shared" si="0"/>
        <v>31</v>
      </c>
      <c r="H23" s="119">
        <v>9</v>
      </c>
      <c r="I23" s="119">
        <v>72</v>
      </c>
      <c r="J23" s="119">
        <v>4</v>
      </c>
      <c r="K23" s="119">
        <v>32</v>
      </c>
      <c r="L23" s="119">
        <v>1</v>
      </c>
      <c r="M23" s="119">
        <v>8</v>
      </c>
      <c r="N23" s="119">
        <v>1</v>
      </c>
      <c r="O23" s="119">
        <v>8</v>
      </c>
      <c r="P23" s="119"/>
      <c r="Q23" s="119"/>
      <c r="R23" s="119"/>
      <c r="S23" s="119"/>
      <c r="T23" s="121">
        <f t="shared" si="5"/>
        <v>15</v>
      </c>
      <c r="U23" s="121">
        <f t="shared" si="5"/>
        <v>120</v>
      </c>
      <c r="V23" s="133"/>
      <c r="W23" s="133"/>
      <c r="X23" s="133"/>
      <c r="Y23" s="133">
        <v>2123</v>
      </c>
      <c r="Z23" s="133"/>
      <c r="AA23" s="133"/>
      <c r="AB23" s="133"/>
      <c r="AC23" s="133">
        <v>1100</v>
      </c>
      <c r="AD23" s="133">
        <v>320</v>
      </c>
      <c r="AE23" s="133"/>
      <c r="AF23" s="133">
        <v>240</v>
      </c>
      <c r="AG23" s="133"/>
      <c r="AH23" s="133"/>
      <c r="AI23" s="133"/>
      <c r="AJ23" s="133"/>
      <c r="AK23" s="133"/>
      <c r="AL23" s="123">
        <f t="shared" si="6"/>
        <v>3783</v>
      </c>
      <c r="AM23" s="134"/>
      <c r="AN23" s="134"/>
      <c r="AO23" s="125">
        <f t="shared" si="7"/>
        <v>3783</v>
      </c>
      <c r="AP23" s="126">
        <f t="shared" si="1"/>
        <v>832.26</v>
      </c>
      <c r="AQ23" s="127">
        <f t="shared" si="8"/>
        <v>680.94</v>
      </c>
      <c r="AR23" s="127">
        <f t="shared" si="11"/>
        <v>56.75</v>
      </c>
      <c r="AS23" s="128">
        <f t="shared" si="12"/>
        <v>737.69</v>
      </c>
      <c r="AT23" s="129">
        <f t="shared" si="4"/>
        <v>3045.31</v>
      </c>
      <c r="AU23" s="135"/>
      <c r="AV23" s="136">
        <f t="shared" si="9"/>
        <v>3045.31</v>
      </c>
      <c r="AW23" s="130" t="str">
        <f t="shared" si="10"/>
        <v>Курочкин Володимир Анатолійович</v>
      </c>
      <c r="AX23" s="131"/>
      <c r="AY23" s="137"/>
    </row>
    <row r="24" spans="1:51" x14ac:dyDescent="0.25">
      <c r="A24" s="113">
        <f>IF(B24 &lt;&gt; "",MAX(A$13:A23)+1,"")</f>
        <v>11</v>
      </c>
      <c r="B24" s="140" t="s">
        <v>171</v>
      </c>
      <c r="C24" s="296"/>
      <c r="D24" s="296"/>
      <c r="E24" s="119"/>
      <c r="F24" s="117" t="str">
        <f t="array" ref="F24">IF(E24&lt;&gt;"",SUMPRODUCT(IFERROR(1+DATEVALUE(MID(E24,FIND("-",E24)+1,10)&amp;"."&amp;2018)-DATEVALUE(LEFT(E24,FIND("-",E24)-1)&amp;"."&amp;IF(DATEVALUE(MID(E24,FIND("-",E24)+1,10)&amp;".1900")&gt;=DATEVALUE(LEFT(E24,FIND("-",E24)-1)&amp;".1900"),2018,2018-1)),0)),"")</f>
        <v/>
      </c>
      <c r="G24" s="118">
        <f t="shared" si="0"/>
        <v>31</v>
      </c>
      <c r="H24" s="119">
        <v>10.5</v>
      </c>
      <c r="I24" s="119">
        <v>83</v>
      </c>
      <c r="J24" s="119">
        <v>2</v>
      </c>
      <c r="K24" s="119">
        <v>17</v>
      </c>
      <c r="L24" s="119">
        <v>1</v>
      </c>
      <c r="M24" s="119">
        <v>8</v>
      </c>
      <c r="N24" s="119"/>
      <c r="O24" s="119"/>
      <c r="P24" s="119"/>
      <c r="Q24" s="119"/>
      <c r="R24" s="119"/>
      <c r="S24" s="119"/>
      <c r="T24" s="121">
        <f t="shared" si="5"/>
        <v>13.5</v>
      </c>
      <c r="U24" s="121">
        <f t="shared" si="5"/>
        <v>108</v>
      </c>
      <c r="V24" s="133"/>
      <c r="W24" s="133"/>
      <c r="X24" s="133"/>
      <c r="Y24" s="133">
        <v>1926</v>
      </c>
      <c r="Z24" s="133">
        <v>701</v>
      </c>
      <c r="AA24" s="133"/>
      <c r="AB24" s="133"/>
      <c r="AC24" s="133">
        <v>250</v>
      </c>
      <c r="AD24" s="133"/>
      <c r="AE24" s="133"/>
      <c r="AF24" s="133"/>
      <c r="AG24" s="133"/>
      <c r="AH24" s="133"/>
      <c r="AI24" s="133"/>
      <c r="AJ24" s="133"/>
      <c r="AK24" s="133"/>
      <c r="AL24" s="123">
        <f t="shared" si="6"/>
        <v>2877</v>
      </c>
      <c r="AM24" s="134"/>
      <c r="AN24" s="134"/>
      <c r="AO24" s="125">
        <f t="shared" si="7"/>
        <v>2877</v>
      </c>
      <c r="AP24" s="126">
        <f t="shared" si="1"/>
        <v>819.06</v>
      </c>
      <c r="AQ24" s="127">
        <f t="shared" si="8"/>
        <v>517.86</v>
      </c>
      <c r="AR24" s="127">
        <f t="shared" si="11"/>
        <v>43.16</v>
      </c>
      <c r="AS24" s="128">
        <f t="shared" si="12"/>
        <v>561.02</v>
      </c>
      <c r="AT24" s="129">
        <f t="shared" si="4"/>
        <v>2315.98</v>
      </c>
      <c r="AU24" s="135"/>
      <c r="AV24" s="136">
        <f t="shared" si="9"/>
        <v>2315.98</v>
      </c>
      <c r="AW24" s="130" t="str">
        <f t="shared" si="10"/>
        <v>Козлов Вадим Григорович</v>
      </c>
      <c r="AX24" s="131"/>
      <c r="AY24" s="137"/>
    </row>
    <row r="25" spans="1:51" ht="21" x14ac:dyDescent="0.35">
      <c r="A25" s="113">
        <f>IF(B25 &lt;&gt; "",MAX(A$13:A24)+1,"")</f>
        <v>12</v>
      </c>
      <c r="B25" s="140" t="s">
        <v>172</v>
      </c>
      <c r="C25" s="296"/>
      <c r="D25" s="295">
        <v>43824</v>
      </c>
      <c r="E25" s="119"/>
      <c r="F25" s="117" t="str">
        <f t="array" ref="F25">IF(E25&lt;&gt;"",SUMPRODUCT(IFERROR(1+DATEVALUE(MID(E25,FIND("-",E25)+1,10)&amp;"."&amp;2018)-DATEVALUE(LEFT(E25,FIND("-",E25)-1)&amp;"."&amp;IF(DATEVALUE(MID(E25,FIND("-",E25)+1,10)&amp;".1900")&gt;=DATEVALUE(LEFT(E25,FIND("-",E25)-1)&amp;".1900"),2018,2018-1)),0)),"")</f>
        <v/>
      </c>
      <c r="G25" s="118">
        <f t="shared" si="0"/>
        <v>25</v>
      </c>
      <c r="H25" s="119">
        <v>8</v>
      </c>
      <c r="I25" s="119">
        <v>64</v>
      </c>
      <c r="J25" s="119">
        <v>1</v>
      </c>
      <c r="K25" s="119">
        <v>8</v>
      </c>
      <c r="L25" s="119">
        <v>6</v>
      </c>
      <c r="M25" s="119">
        <v>48</v>
      </c>
      <c r="N25" s="119">
        <v>1</v>
      </c>
      <c r="O25" s="119">
        <v>8</v>
      </c>
      <c r="P25" s="119"/>
      <c r="Q25" s="119"/>
      <c r="R25" s="119"/>
      <c r="S25" s="119"/>
      <c r="T25" s="121">
        <f t="shared" si="5"/>
        <v>16</v>
      </c>
      <c r="U25" s="121">
        <f t="shared" si="5"/>
        <v>128</v>
      </c>
      <c r="V25" s="133"/>
      <c r="W25" s="133"/>
      <c r="X25" s="133"/>
      <c r="Y25" s="133">
        <v>1887</v>
      </c>
      <c r="Z25" s="133">
        <v>434</v>
      </c>
      <c r="AA25" s="133"/>
      <c r="AB25" s="133"/>
      <c r="AC25" s="133">
        <v>1700</v>
      </c>
      <c r="AD25" s="133"/>
      <c r="AE25" s="133"/>
      <c r="AF25" s="133">
        <v>240</v>
      </c>
      <c r="AG25" s="133"/>
      <c r="AH25" s="133"/>
      <c r="AI25" s="133"/>
      <c r="AJ25" s="133"/>
      <c r="AK25" s="133"/>
      <c r="AL25" s="123">
        <f t="shared" si="6"/>
        <v>4261</v>
      </c>
      <c r="AM25" s="134"/>
      <c r="AN25" s="134"/>
      <c r="AO25" s="125">
        <f t="shared" si="7"/>
        <v>4261</v>
      </c>
      <c r="AP25" s="126">
        <f t="shared" si="1"/>
        <v>937.42</v>
      </c>
      <c r="AQ25" s="127">
        <f t="shared" si="8"/>
        <v>766.98</v>
      </c>
      <c r="AR25" s="127">
        <f t="shared" si="11"/>
        <v>63.92</v>
      </c>
      <c r="AS25" s="128">
        <f t="shared" si="12"/>
        <v>830.9</v>
      </c>
      <c r="AT25" s="129">
        <f t="shared" si="4"/>
        <v>3430.1</v>
      </c>
      <c r="AU25" s="135"/>
      <c r="AV25" s="136">
        <f t="shared" si="9"/>
        <v>3430.1</v>
      </c>
      <c r="AW25" s="130" t="str">
        <f t="shared" si="10"/>
        <v>Соловьёв Микола Васильович</v>
      </c>
      <c r="AX25" s="131"/>
      <c r="AY25" s="137"/>
    </row>
    <row r="26" spans="1:51" x14ac:dyDescent="0.25">
      <c r="A26" s="113">
        <f>IF(B26 &lt;&gt; "",MAX(A$13:A25)+1,"")</f>
        <v>13</v>
      </c>
      <c r="B26" s="114" t="s">
        <v>173</v>
      </c>
      <c r="C26" s="296"/>
      <c r="D26" s="296"/>
      <c r="E26" s="119"/>
      <c r="F26" s="117" t="str">
        <f t="array" ref="F26">IF(E26&lt;&gt;"",SUMPRODUCT(IFERROR(1+DATEVALUE(MID(E26,FIND("-",E26)+1,10)&amp;"."&amp;2018)-DATEVALUE(LEFT(E26,FIND("-",E26)-1)&amp;"."&amp;IF(DATEVALUE(MID(E26,FIND("-",E26)+1,10)&amp;".1900")&gt;=DATEVALUE(LEFT(E26,FIND("-",E26)-1)&amp;".1900"),2018,2018-1)),0)),"")</f>
        <v/>
      </c>
      <c r="G26" s="118">
        <f t="shared" si="0"/>
        <v>31</v>
      </c>
      <c r="H26" s="119">
        <v>21</v>
      </c>
      <c r="I26" s="141">
        <v>168</v>
      </c>
      <c r="J26" s="119"/>
      <c r="K26" s="141"/>
      <c r="L26" s="141"/>
      <c r="M26" s="141"/>
      <c r="N26" s="141"/>
      <c r="O26" s="141"/>
      <c r="P26" s="141"/>
      <c r="Q26" s="141"/>
      <c r="R26" s="141"/>
      <c r="S26" s="141"/>
      <c r="T26" s="121">
        <f t="shared" si="5"/>
        <v>21</v>
      </c>
      <c r="U26" s="121">
        <f t="shared" si="5"/>
        <v>168</v>
      </c>
      <c r="V26" s="133"/>
      <c r="W26" s="133"/>
      <c r="X26" s="133"/>
      <c r="Y26" s="133"/>
      <c r="Z26" s="133">
        <v>4040</v>
      </c>
      <c r="AA26" s="133"/>
      <c r="AB26" s="133"/>
      <c r="AC26" s="133"/>
      <c r="AD26" s="133"/>
      <c r="AE26" s="133"/>
      <c r="AF26" s="133"/>
      <c r="AG26" s="133"/>
      <c r="AH26" s="133"/>
      <c r="AI26" s="133"/>
      <c r="AJ26" s="133"/>
      <c r="AK26" s="133"/>
      <c r="AL26" s="123">
        <f t="shared" si="6"/>
        <v>4040</v>
      </c>
      <c r="AM26" s="134"/>
      <c r="AN26" s="134"/>
      <c r="AO26" s="125">
        <f t="shared" si="7"/>
        <v>4040</v>
      </c>
      <c r="AP26" s="126">
        <f t="shared" si="1"/>
        <v>888.8</v>
      </c>
      <c r="AQ26" s="127">
        <f t="shared" si="8"/>
        <v>727.2</v>
      </c>
      <c r="AR26" s="127">
        <f t="shared" si="11"/>
        <v>60.6</v>
      </c>
      <c r="AS26" s="128">
        <f t="shared" si="12"/>
        <v>787.80000000000007</v>
      </c>
      <c r="AT26" s="129">
        <f t="shared" si="4"/>
        <v>3252.2</v>
      </c>
      <c r="AU26" s="135"/>
      <c r="AV26" s="136">
        <f t="shared" si="9"/>
        <v>3252.2</v>
      </c>
      <c r="AW26" s="130" t="str">
        <f t="shared" si="10"/>
        <v>Цветков Володимир Іванович</v>
      </c>
      <c r="AX26" s="142"/>
      <c r="AY26" s="137"/>
    </row>
    <row r="27" spans="1:51" ht="21" x14ac:dyDescent="0.35">
      <c r="A27" s="113">
        <f>IF(B27 &lt;&gt; "",MAX(A$13:A26)+1,"")</f>
        <v>14</v>
      </c>
      <c r="B27" s="114" t="s">
        <v>174</v>
      </c>
      <c r="C27" s="297">
        <v>43823</v>
      </c>
      <c r="D27" s="296"/>
      <c r="E27" s="119" t="s">
        <v>102</v>
      </c>
      <c r="F27" s="117">
        <f t="array" ref="F27">IF(E27&lt;&gt;"",SUMPRODUCT(IFERROR(1+DATEVALUE(MID(E27,FIND("-",E27)+1,10)&amp;"."&amp;2018)-DATEVALUE(LEFT(E27,FIND("-",E27)-1)&amp;"."&amp;IF(DATEVALUE(MID(E27,FIND("-",E27)+1,10)&amp;".1900")&gt;=DATEVALUE(LEFT(E27,FIND("-",E27)-1)&amp;".1900"),2018,2018-1)),0)),"")</f>
        <v>28</v>
      </c>
      <c r="G27" s="118">
        <f t="shared" si="0"/>
        <v>8</v>
      </c>
      <c r="H27" s="119">
        <v>9</v>
      </c>
      <c r="I27" s="143">
        <v>72</v>
      </c>
      <c r="J27" s="143">
        <v>2</v>
      </c>
      <c r="K27" s="143">
        <v>16</v>
      </c>
      <c r="L27" s="143"/>
      <c r="M27" s="143"/>
      <c r="N27" s="143"/>
      <c r="O27" s="143"/>
      <c r="P27" s="143"/>
      <c r="Q27" s="143"/>
      <c r="R27" s="143"/>
      <c r="S27" s="143"/>
      <c r="T27" s="144">
        <f t="shared" si="5"/>
        <v>11</v>
      </c>
      <c r="U27" s="144">
        <f t="shared" si="5"/>
        <v>88</v>
      </c>
      <c r="V27" s="133"/>
      <c r="W27" s="133"/>
      <c r="X27" s="133"/>
      <c r="Y27" s="133">
        <v>2524</v>
      </c>
      <c r="Z27" s="133"/>
      <c r="AA27" s="133"/>
      <c r="AB27" s="133"/>
      <c r="AC27" s="133">
        <v>510</v>
      </c>
      <c r="AD27" s="133"/>
      <c r="AE27" s="133"/>
      <c r="AF27" s="133"/>
      <c r="AG27" s="133"/>
      <c r="AH27" s="133"/>
      <c r="AI27" s="133"/>
      <c r="AJ27" s="133"/>
      <c r="AK27" s="133"/>
      <c r="AL27" s="123">
        <f t="shared" si="6"/>
        <v>3034</v>
      </c>
      <c r="AM27" s="134">
        <v>3876</v>
      </c>
      <c r="AN27" s="134"/>
      <c r="AO27" s="125">
        <f t="shared" si="7"/>
        <v>6910</v>
      </c>
      <c r="AP27" s="126">
        <f t="shared" si="1"/>
        <v>581.13</v>
      </c>
      <c r="AQ27" s="127">
        <f t="shared" si="8"/>
        <v>1243.8</v>
      </c>
      <c r="AR27" s="127">
        <f t="shared" si="11"/>
        <v>103.65</v>
      </c>
      <c r="AS27" s="128">
        <f t="shared" si="12"/>
        <v>1347.45</v>
      </c>
      <c r="AT27" s="129">
        <f t="shared" si="4"/>
        <v>5562.55</v>
      </c>
      <c r="AU27" s="145"/>
      <c r="AV27" s="136">
        <f t="shared" si="9"/>
        <v>5562.55</v>
      </c>
      <c r="AW27" s="130" t="str">
        <f t="shared" si="10"/>
        <v>Зуев Іван Андрійович</v>
      </c>
      <c r="AX27" s="146"/>
      <c r="AY27" s="137"/>
    </row>
    <row r="28" spans="1:51" x14ac:dyDescent="0.25">
      <c r="A28" s="113">
        <f>IF(B28 &lt;&gt; "",MAX(A$13:A27)+1,"")</f>
        <v>15</v>
      </c>
      <c r="B28" s="114" t="s">
        <v>175</v>
      </c>
      <c r="C28" s="296"/>
      <c r="D28" s="296"/>
      <c r="E28" s="119"/>
      <c r="F28" s="117" t="str">
        <f t="array" ref="F28">IF(E28&lt;&gt;"",SUMPRODUCT(IFERROR(1+DATEVALUE(MID(E28,FIND("-",E28)+1,10)&amp;"."&amp;2018)-DATEVALUE(LEFT(E28,FIND("-",E28)-1)&amp;"."&amp;IF(DATEVALUE(MID(E28,FIND("-",E28)+1,10)&amp;".1900")&gt;=DATEVALUE(LEFT(E28,FIND("-",E28)-1)&amp;".1900"),2018,2018-1)),0)),"")</f>
        <v/>
      </c>
      <c r="G28" s="118">
        <f t="shared" si="0"/>
        <v>31</v>
      </c>
      <c r="H28" s="119">
        <v>0.5</v>
      </c>
      <c r="I28" s="119">
        <v>2</v>
      </c>
      <c r="J28" s="119">
        <v>1</v>
      </c>
      <c r="K28" s="119">
        <v>8</v>
      </c>
      <c r="L28" s="119">
        <v>11</v>
      </c>
      <c r="M28" s="119">
        <v>86</v>
      </c>
      <c r="N28" s="119">
        <v>3</v>
      </c>
      <c r="O28" s="119">
        <v>24</v>
      </c>
      <c r="P28" s="119">
        <v>2</v>
      </c>
      <c r="Q28" s="119">
        <v>16</v>
      </c>
      <c r="R28" s="119">
        <v>1</v>
      </c>
      <c r="S28" s="119">
        <v>8</v>
      </c>
      <c r="T28" s="121">
        <f t="shared" si="5"/>
        <v>18.5</v>
      </c>
      <c r="U28" s="121">
        <f t="shared" si="5"/>
        <v>144</v>
      </c>
      <c r="V28" s="133"/>
      <c r="W28" s="133"/>
      <c r="X28" s="133"/>
      <c r="Y28" s="133">
        <v>59</v>
      </c>
      <c r="Z28" s="133"/>
      <c r="AA28" s="133">
        <v>334</v>
      </c>
      <c r="AB28" s="133">
        <v>3200</v>
      </c>
      <c r="AC28" s="133">
        <v>1550</v>
      </c>
      <c r="AD28" s="133">
        <v>600</v>
      </c>
      <c r="AE28" s="133">
        <v>250</v>
      </c>
      <c r="AF28" s="133"/>
      <c r="AG28" s="133"/>
      <c r="AH28" s="133"/>
      <c r="AI28" s="133"/>
      <c r="AJ28" s="133"/>
      <c r="AK28" s="133"/>
      <c r="AL28" s="123">
        <f t="shared" si="6"/>
        <v>5993</v>
      </c>
      <c r="AM28" s="134"/>
      <c r="AN28" s="134"/>
      <c r="AO28" s="125">
        <f t="shared" si="7"/>
        <v>5993</v>
      </c>
      <c r="AP28" s="126">
        <f t="shared" si="1"/>
        <v>1318.46</v>
      </c>
      <c r="AQ28" s="127">
        <f t="shared" si="8"/>
        <v>1078.74</v>
      </c>
      <c r="AR28" s="127">
        <f t="shared" si="11"/>
        <v>89.9</v>
      </c>
      <c r="AS28" s="128">
        <f t="shared" si="12"/>
        <v>1168.6400000000001</v>
      </c>
      <c r="AT28" s="129">
        <f t="shared" si="4"/>
        <v>4824.3599999999997</v>
      </c>
      <c r="AU28" s="135"/>
      <c r="AV28" s="136">
        <f t="shared" si="9"/>
        <v>4824.3599999999997</v>
      </c>
      <c r="AW28" s="130" t="str">
        <f t="shared" si="10"/>
        <v>Кабанов Петро Миколайович</v>
      </c>
      <c r="AX28" s="131"/>
      <c r="AY28" s="137"/>
    </row>
    <row r="29" spans="1:51" x14ac:dyDescent="0.25">
      <c r="A29" s="113">
        <f>IF(B29 &lt;&gt; "",MAX(A$13:A28)+1,"")</f>
        <v>16</v>
      </c>
      <c r="B29" s="114" t="s">
        <v>176</v>
      </c>
      <c r="C29" s="296"/>
      <c r="D29" s="296"/>
      <c r="E29" s="119"/>
      <c r="F29" s="117" t="str">
        <f t="array" ref="F29">IF(E29&lt;&gt;"",SUMPRODUCT(IFERROR(1+DATEVALUE(MID(E29,FIND("-",E29)+1,10)&amp;"."&amp;2018)-DATEVALUE(LEFT(E29,FIND("-",E29)-1)&amp;"."&amp;IF(DATEVALUE(MID(E29,FIND("-",E29)+1,10)&amp;".1900")&gt;=DATEVALUE(LEFT(E29,FIND("-",E29)-1)&amp;".1900"),2018,2018-1)),0)),"")</f>
        <v/>
      </c>
      <c r="G29" s="118">
        <f t="shared" si="0"/>
        <v>31</v>
      </c>
      <c r="H29" s="119">
        <v>8</v>
      </c>
      <c r="I29" s="143">
        <v>64</v>
      </c>
      <c r="J29" s="143">
        <v>7</v>
      </c>
      <c r="K29" s="143">
        <v>56</v>
      </c>
      <c r="L29" s="143">
        <v>2</v>
      </c>
      <c r="M29" s="143">
        <v>16</v>
      </c>
      <c r="N29" s="143">
        <v>1</v>
      </c>
      <c r="O29" s="143">
        <v>8</v>
      </c>
      <c r="P29" s="143"/>
      <c r="Q29" s="143"/>
      <c r="R29" s="143"/>
      <c r="S29" s="143"/>
      <c r="T29" s="144">
        <f t="shared" si="5"/>
        <v>18</v>
      </c>
      <c r="U29" s="144">
        <f t="shared" si="5"/>
        <v>144</v>
      </c>
      <c r="V29" s="133"/>
      <c r="W29" s="133"/>
      <c r="X29" s="133"/>
      <c r="Y29" s="133"/>
      <c r="Z29" s="133"/>
      <c r="AA29" s="133"/>
      <c r="AB29" s="133">
        <v>3173</v>
      </c>
      <c r="AC29" s="133">
        <v>3689</v>
      </c>
      <c r="AD29" s="133">
        <v>900</v>
      </c>
      <c r="AE29" s="133"/>
      <c r="AF29" s="133">
        <v>384</v>
      </c>
      <c r="AG29" s="133"/>
      <c r="AH29" s="133"/>
      <c r="AI29" s="133"/>
      <c r="AJ29" s="133"/>
      <c r="AK29" s="133"/>
      <c r="AL29" s="123">
        <f t="shared" si="6"/>
        <v>8146</v>
      </c>
      <c r="AM29" s="148"/>
      <c r="AN29" s="148"/>
      <c r="AO29" s="125">
        <f t="shared" si="7"/>
        <v>8146</v>
      </c>
      <c r="AP29" s="126">
        <f t="shared" si="1"/>
        <v>1792.12</v>
      </c>
      <c r="AQ29" s="127">
        <f t="shared" si="8"/>
        <v>1466.28</v>
      </c>
      <c r="AR29" s="127">
        <f t="shared" si="11"/>
        <v>122.19</v>
      </c>
      <c r="AS29" s="128">
        <f t="shared" si="12"/>
        <v>1588.47</v>
      </c>
      <c r="AT29" s="129">
        <f t="shared" si="4"/>
        <v>6557.53</v>
      </c>
      <c r="AU29" s="139"/>
      <c r="AV29" s="136">
        <f t="shared" si="9"/>
        <v>6557.53</v>
      </c>
      <c r="AW29" s="130" t="str">
        <f t="shared" si="10"/>
        <v>Кузнецов Іван Іванович</v>
      </c>
      <c r="AX29" s="131"/>
      <c r="AY29" s="149"/>
    </row>
    <row r="30" spans="1:51" x14ac:dyDescent="0.25">
      <c r="A30" s="113">
        <f>IF(B30 &lt;&gt; "",MAX(A$13:A29)+1,"")</f>
        <v>17</v>
      </c>
      <c r="B30" s="114" t="s">
        <v>177</v>
      </c>
      <c r="C30" s="296"/>
      <c r="D30" s="296"/>
      <c r="E30" s="119"/>
      <c r="F30" s="117" t="str">
        <f t="array" ref="F30">IF(E30&lt;&gt;"",SUMPRODUCT(IFERROR(1+DATEVALUE(MID(E30,FIND("-",E30)+1,10)&amp;"."&amp;2018)-DATEVALUE(LEFT(E30,FIND("-",E30)-1)&amp;"."&amp;IF(DATEVALUE(MID(E30,FIND("-",E30)+1,10)&amp;".1900")&gt;=DATEVALUE(LEFT(E30,FIND("-",E30)-1)&amp;".1900"),2018,2018-1)),0)),"")</f>
        <v/>
      </c>
      <c r="G30" s="118">
        <f t="shared" si="0"/>
        <v>31</v>
      </c>
      <c r="H30" s="119">
        <v>15</v>
      </c>
      <c r="I30" s="119">
        <v>120</v>
      </c>
      <c r="J30" s="119">
        <v>2</v>
      </c>
      <c r="K30" s="119">
        <v>16</v>
      </c>
      <c r="L30" s="119">
        <v>1</v>
      </c>
      <c r="M30" s="119">
        <v>8</v>
      </c>
      <c r="N30" s="119"/>
      <c r="O30" s="119"/>
      <c r="P30" s="119"/>
      <c r="Q30" s="119"/>
      <c r="R30" s="119"/>
      <c r="S30" s="119"/>
      <c r="T30" s="121">
        <f t="shared" si="5"/>
        <v>18</v>
      </c>
      <c r="U30" s="121">
        <f t="shared" si="5"/>
        <v>144</v>
      </c>
      <c r="V30" s="133"/>
      <c r="W30" s="133"/>
      <c r="X30" s="133"/>
      <c r="Y30" s="133"/>
      <c r="Z30" s="133"/>
      <c r="AA30" s="133"/>
      <c r="AB30" s="133">
        <v>5200</v>
      </c>
      <c r="AC30" s="133"/>
      <c r="AD30" s="133">
        <v>700</v>
      </c>
      <c r="AE30" s="133">
        <v>280</v>
      </c>
      <c r="AF30" s="133"/>
      <c r="AG30" s="133"/>
      <c r="AH30" s="133"/>
      <c r="AI30" s="133"/>
      <c r="AJ30" s="133"/>
      <c r="AK30" s="133"/>
      <c r="AL30" s="123">
        <f t="shared" si="6"/>
        <v>6180</v>
      </c>
      <c r="AM30" s="134"/>
      <c r="AN30" s="134"/>
      <c r="AO30" s="125">
        <f t="shared" si="7"/>
        <v>6180</v>
      </c>
      <c r="AP30" s="126">
        <f t="shared" si="1"/>
        <v>519.74</v>
      </c>
      <c r="AQ30" s="127">
        <f t="shared" si="8"/>
        <v>1112.4000000000001</v>
      </c>
      <c r="AR30" s="127">
        <f t="shared" si="11"/>
        <v>92.7</v>
      </c>
      <c r="AS30" s="128">
        <f t="shared" si="12"/>
        <v>1205.1000000000001</v>
      </c>
      <c r="AT30" s="129">
        <f t="shared" si="4"/>
        <v>4974.8999999999996</v>
      </c>
      <c r="AU30" s="139"/>
      <c r="AV30" s="136">
        <f t="shared" si="9"/>
        <v>4974.8999999999996</v>
      </c>
      <c r="AW30" s="130" t="str">
        <f t="shared" si="10"/>
        <v>Соколов Сергій Адольфович</v>
      </c>
      <c r="AX30" s="131"/>
      <c r="AY30" s="137"/>
    </row>
    <row r="31" spans="1:51" x14ac:dyDescent="0.25">
      <c r="A31" s="113">
        <f>IF(B31 &lt;&gt; "",MAX(A$13:A30)+1,"")</f>
        <v>18</v>
      </c>
      <c r="B31" s="140" t="s">
        <v>178</v>
      </c>
      <c r="C31" s="296"/>
      <c r="D31" s="296"/>
      <c r="E31" s="119"/>
      <c r="F31" s="117" t="str">
        <f t="array" ref="F31">IF(E31&lt;&gt;"",SUMPRODUCT(IFERROR(1+DATEVALUE(MID(E31,FIND("-",E31)+1,10)&amp;"."&amp;2018)-DATEVALUE(LEFT(E31,FIND("-",E31)-1)&amp;"."&amp;IF(DATEVALUE(MID(E31,FIND("-",E31)+1,10)&amp;".1900")&gt;=DATEVALUE(LEFT(E31,FIND("-",E31)-1)&amp;".1900"),2018,2018-1)),0)),"")</f>
        <v/>
      </c>
      <c r="G31" s="118">
        <f t="shared" si="0"/>
        <v>31</v>
      </c>
      <c r="H31" s="119">
        <v>15</v>
      </c>
      <c r="I31" s="119">
        <v>120</v>
      </c>
      <c r="J31" s="119">
        <v>2</v>
      </c>
      <c r="K31" s="119">
        <v>16</v>
      </c>
      <c r="L31" s="119">
        <v>1</v>
      </c>
      <c r="M31" s="119">
        <v>8</v>
      </c>
      <c r="N31" s="119"/>
      <c r="O31" s="119"/>
      <c r="P31" s="119"/>
      <c r="Q31" s="119"/>
      <c r="R31" s="119"/>
      <c r="S31" s="119"/>
      <c r="T31" s="121">
        <f t="shared" si="5"/>
        <v>18</v>
      </c>
      <c r="U31" s="121">
        <f t="shared" si="5"/>
        <v>144</v>
      </c>
      <c r="V31" s="133"/>
      <c r="W31" s="133"/>
      <c r="X31" s="133"/>
      <c r="Y31" s="133"/>
      <c r="Z31" s="133"/>
      <c r="AA31" s="133"/>
      <c r="AB31" s="133">
        <v>3900</v>
      </c>
      <c r="AC31" s="133"/>
      <c r="AD31" s="133">
        <v>700</v>
      </c>
      <c r="AE31" s="133">
        <v>240</v>
      </c>
      <c r="AF31" s="133"/>
      <c r="AG31" s="133"/>
      <c r="AH31" s="133"/>
      <c r="AI31" s="133"/>
      <c r="AJ31" s="133"/>
      <c r="AK31" s="133"/>
      <c r="AL31" s="123">
        <f t="shared" si="6"/>
        <v>4840</v>
      </c>
      <c r="AM31" s="134"/>
      <c r="AN31" s="134"/>
      <c r="AO31" s="125">
        <f t="shared" si="7"/>
        <v>4840</v>
      </c>
      <c r="AP31" s="126">
        <f t="shared" si="1"/>
        <v>1064.8</v>
      </c>
      <c r="AQ31" s="127">
        <f t="shared" si="8"/>
        <v>871.2</v>
      </c>
      <c r="AR31" s="127">
        <f t="shared" si="11"/>
        <v>72.599999999999994</v>
      </c>
      <c r="AS31" s="128">
        <f t="shared" si="12"/>
        <v>943.80000000000007</v>
      </c>
      <c r="AT31" s="129">
        <f t="shared" si="4"/>
        <v>3896.2</v>
      </c>
      <c r="AU31" s="139"/>
      <c r="AV31" s="136">
        <f>AT31-AU31</f>
        <v>3896.2</v>
      </c>
      <c r="AW31" s="130" t="str">
        <f t="shared" si="10"/>
        <v>Попов Богдан Іванович</v>
      </c>
      <c r="AX31" s="131"/>
      <c r="AY31" s="137"/>
    </row>
    <row r="32" spans="1:51" ht="21" x14ac:dyDescent="0.35">
      <c r="A32" s="113">
        <f>IF(B32 &lt;&gt; "",MAX(A$13:A31)+1,"")</f>
        <v>19</v>
      </c>
      <c r="B32" s="147" t="s">
        <v>179</v>
      </c>
      <c r="C32" s="296"/>
      <c r="D32" s="295">
        <v>43444</v>
      </c>
      <c r="E32" s="119"/>
      <c r="F32" s="117" t="str">
        <f t="array" ref="F32">IF(E32&lt;&gt;"",SUMPRODUCT(IFERROR(1+DATEVALUE(MID(E32,FIND("-",E32)+1,10)&amp;"."&amp;2018)-DATEVALUE(LEFT(E32,FIND("-",E32)-1)&amp;"."&amp;IF(DATEVALUE(MID(E32,FIND("-",E32)+1,10)&amp;".1900")&gt;=DATEVALUE(LEFT(E32,FIND("-",E32)-1)&amp;".1900"),2018,2018-1)),0)),"")</f>
        <v/>
      </c>
      <c r="G32" s="118">
        <f t="shared" si="0"/>
        <v>10</v>
      </c>
      <c r="H32" s="119">
        <v>3</v>
      </c>
      <c r="I32" s="119">
        <v>24</v>
      </c>
      <c r="J32" s="119">
        <v>1</v>
      </c>
      <c r="K32" s="119">
        <v>8</v>
      </c>
      <c r="L32" s="119"/>
      <c r="M32" s="119"/>
      <c r="N32" s="119"/>
      <c r="O32" s="119"/>
      <c r="P32" s="119"/>
      <c r="Q32" s="119"/>
      <c r="R32" s="119"/>
      <c r="S32" s="119"/>
      <c r="T32" s="121">
        <f t="shared" si="5"/>
        <v>4</v>
      </c>
      <c r="U32" s="121">
        <f t="shared" si="5"/>
        <v>32</v>
      </c>
      <c r="V32" s="133"/>
      <c r="W32" s="133"/>
      <c r="X32" s="133"/>
      <c r="Y32" s="133"/>
      <c r="Z32" s="133"/>
      <c r="AA32" s="133"/>
      <c r="AB32" s="133">
        <v>820</v>
      </c>
      <c r="AC32" s="133"/>
      <c r="AD32" s="133">
        <v>250</v>
      </c>
      <c r="AE32" s="133"/>
      <c r="AF32" s="133"/>
      <c r="AG32" s="133"/>
      <c r="AH32" s="133"/>
      <c r="AI32" s="133"/>
      <c r="AJ32" s="133"/>
      <c r="AK32" s="133"/>
      <c r="AL32" s="123">
        <f t="shared" si="6"/>
        <v>1070</v>
      </c>
      <c r="AM32" s="134"/>
      <c r="AN32" s="134">
        <v>1026.54</v>
      </c>
      <c r="AO32" s="125">
        <f t="shared" si="7"/>
        <v>2096.54</v>
      </c>
      <c r="AP32" s="126">
        <f t="shared" si="1"/>
        <v>461.24</v>
      </c>
      <c r="AQ32" s="127">
        <f t="shared" si="8"/>
        <v>377.38</v>
      </c>
      <c r="AR32" s="127">
        <f t="shared" si="11"/>
        <v>31.45</v>
      </c>
      <c r="AS32" s="128">
        <f t="shared" si="12"/>
        <v>408.83</v>
      </c>
      <c r="AT32" s="129">
        <f t="shared" si="4"/>
        <v>1687.71</v>
      </c>
      <c r="AU32" s="139"/>
      <c r="AV32" s="136">
        <f t="shared" ref="AV32:AV88" si="13">AT32-AU32</f>
        <v>1687.71</v>
      </c>
      <c r="AW32" s="130" t="str">
        <f t="shared" si="10"/>
        <v>Лебедев Віталій Володимирович</v>
      </c>
      <c r="AX32" s="24"/>
      <c r="AY32" s="137"/>
    </row>
    <row r="33" spans="1:51" x14ac:dyDescent="0.25">
      <c r="A33" s="113">
        <f>IF(B33 &lt;&gt; "",MAX(A$13:A32)+1,"")</f>
        <v>20</v>
      </c>
      <c r="B33" s="140" t="s">
        <v>180</v>
      </c>
      <c r="C33" s="296"/>
      <c r="D33" s="296"/>
      <c r="E33" s="119"/>
      <c r="F33" s="117" t="str">
        <f t="array" ref="F33">IF(E33&lt;&gt;"",SUMPRODUCT(IFERROR(1+DATEVALUE(MID(E33,FIND("-",E33)+1,10)&amp;"."&amp;2018)-DATEVALUE(LEFT(E33,FIND("-",E33)-1)&amp;"."&amp;IF(DATEVALUE(MID(E33,FIND("-",E33)+1,10)&amp;".1900")&gt;=DATEVALUE(LEFT(E33,FIND("-",E33)-1)&amp;".1900"),2018,2018-1)),0)),"")</f>
        <v/>
      </c>
      <c r="G33" s="118">
        <f t="shared" si="0"/>
        <v>31</v>
      </c>
      <c r="H33" s="119">
        <v>15</v>
      </c>
      <c r="I33" s="119">
        <v>120</v>
      </c>
      <c r="J33" s="119">
        <v>2</v>
      </c>
      <c r="K33" s="119">
        <v>16</v>
      </c>
      <c r="L33" s="119">
        <v>1</v>
      </c>
      <c r="M33" s="119">
        <v>8</v>
      </c>
      <c r="N33" s="119"/>
      <c r="O33" s="119"/>
      <c r="P33" s="119"/>
      <c r="Q33" s="119"/>
      <c r="R33" s="119"/>
      <c r="S33" s="119"/>
      <c r="T33" s="150">
        <f t="shared" si="5"/>
        <v>18</v>
      </c>
      <c r="U33" s="150">
        <f t="shared" si="5"/>
        <v>144</v>
      </c>
      <c r="V33" s="133"/>
      <c r="W33" s="133"/>
      <c r="X33" s="133"/>
      <c r="Y33" s="133"/>
      <c r="Z33" s="133"/>
      <c r="AA33" s="133"/>
      <c r="AB33" s="133">
        <v>4500</v>
      </c>
      <c r="AC33" s="133"/>
      <c r="AD33" s="133">
        <v>700</v>
      </c>
      <c r="AE33" s="133">
        <v>240</v>
      </c>
      <c r="AF33" s="133"/>
      <c r="AG33" s="133"/>
      <c r="AH33" s="133"/>
      <c r="AI33" s="133"/>
      <c r="AJ33" s="133"/>
      <c r="AK33" s="133"/>
      <c r="AL33" s="145">
        <f t="shared" si="6"/>
        <v>5440</v>
      </c>
      <c r="AM33" s="134"/>
      <c r="AN33" s="134"/>
      <c r="AO33" s="136">
        <f t="shared" si="7"/>
        <v>5440</v>
      </c>
      <c r="AP33" s="126">
        <f t="shared" si="1"/>
        <v>1196.8</v>
      </c>
      <c r="AQ33" s="127">
        <f t="shared" si="8"/>
        <v>979.2</v>
      </c>
      <c r="AR33" s="135">
        <f t="shared" si="11"/>
        <v>81.599999999999994</v>
      </c>
      <c r="AS33" s="151">
        <f t="shared" si="12"/>
        <v>1060.8</v>
      </c>
      <c r="AT33" s="145">
        <f t="shared" si="4"/>
        <v>4379.2</v>
      </c>
      <c r="AU33" s="139"/>
      <c r="AV33" s="136">
        <f t="shared" si="13"/>
        <v>4379.2</v>
      </c>
      <c r="AW33" s="130" t="str">
        <f t="shared" si="10"/>
        <v>Новиков Володимир Вікторович</v>
      </c>
      <c r="AX33" s="24"/>
      <c r="AY33" s="137"/>
    </row>
    <row r="34" spans="1:51" ht="21" x14ac:dyDescent="0.35">
      <c r="A34" s="113">
        <f>IF(B34 &lt;&gt; "",MAX(A$13:A33)+1,"")</f>
        <v>21</v>
      </c>
      <c r="B34" s="140" t="s">
        <v>205</v>
      </c>
      <c r="C34" s="296"/>
      <c r="D34" s="295">
        <v>43826</v>
      </c>
      <c r="E34" s="119"/>
      <c r="F34" s="117" t="str">
        <f t="array" ref="F34">IF(E34&lt;&gt;"",SUMPRODUCT(IFERROR(1+DATEVALUE(MID(E34,FIND("-",E34)+1,10)&amp;"."&amp;2018)-DATEVALUE(LEFT(E34,FIND("-",E34)-1)&amp;"."&amp;IF(DATEVALUE(MID(E34,FIND("-",E34)+1,10)&amp;".1900")&gt;=DATEVALUE(LEFT(E34,FIND("-",E34)-1)&amp;".1900"),2018,2018-1)),0)),"")</f>
        <v/>
      </c>
      <c r="G34" s="118">
        <f t="shared" si="0"/>
        <v>27</v>
      </c>
      <c r="H34" s="119">
        <v>8</v>
      </c>
      <c r="I34" s="119">
        <v>64</v>
      </c>
      <c r="J34" s="119">
        <v>7</v>
      </c>
      <c r="K34" s="119">
        <v>56</v>
      </c>
      <c r="L34" s="119">
        <v>2</v>
      </c>
      <c r="M34" s="119">
        <v>16</v>
      </c>
      <c r="N34" s="119">
        <v>1</v>
      </c>
      <c r="O34" s="119">
        <v>8</v>
      </c>
      <c r="P34" s="119"/>
      <c r="Q34" s="119"/>
      <c r="R34" s="119"/>
      <c r="S34" s="119"/>
      <c r="T34" s="121">
        <f t="shared" si="5"/>
        <v>18</v>
      </c>
      <c r="U34" s="121">
        <f t="shared" si="5"/>
        <v>144</v>
      </c>
      <c r="V34" s="133"/>
      <c r="W34" s="133"/>
      <c r="X34" s="133"/>
      <c r="Y34" s="133"/>
      <c r="Z34" s="133"/>
      <c r="AA34" s="133"/>
      <c r="AB34" s="133">
        <v>2200</v>
      </c>
      <c r="AC34" s="133">
        <v>2500</v>
      </c>
      <c r="AD34" s="133">
        <v>670</v>
      </c>
      <c r="AE34" s="133"/>
      <c r="AF34" s="133">
        <v>260</v>
      </c>
      <c r="AG34" s="133"/>
      <c r="AH34" s="133"/>
      <c r="AI34" s="133"/>
      <c r="AJ34" s="133"/>
      <c r="AK34" s="133"/>
      <c r="AL34" s="123">
        <f t="shared" si="6"/>
        <v>5630</v>
      </c>
      <c r="AM34" s="134"/>
      <c r="AN34" s="134"/>
      <c r="AO34" s="125">
        <f t="shared" si="7"/>
        <v>5630</v>
      </c>
      <c r="AP34" s="126">
        <f t="shared" si="1"/>
        <v>1238.5999999999999</v>
      </c>
      <c r="AQ34" s="127">
        <f t="shared" si="8"/>
        <v>1013.4</v>
      </c>
      <c r="AR34" s="127">
        <f t="shared" si="11"/>
        <v>84.45</v>
      </c>
      <c r="AS34" s="128">
        <f t="shared" si="12"/>
        <v>1097.8499999999999</v>
      </c>
      <c r="AT34" s="129">
        <f t="shared" si="4"/>
        <v>4532.1499999999996</v>
      </c>
      <c r="AU34" s="135"/>
      <c r="AV34" s="136">
        <f t="shared" si="13"/>
        <v>4532.1499999999996</v>
      </c>
      <c r="AW34" s="130" t="str">
        <f t="shared" si="10"/>
        <v>Морозов Ігор Олександрович</v>
      </c>
      <c r="AX34" s="131"/>
      <c r="AY34" s="137"/>
    </row>
    <row r="35" spans="1:51" x14ac:dyDescent="0.25">
      <c r="A35" s="113">
        <f>IF(B35 &lt;&gt; "",MAX(A$13:A34)+1,"")</f>
        <v>22</v>
      </c>
      <c r="B35" s="114" t="s">
        <v>181</v>
      </c>
      <c r="C35" s="296"/>
      <c r="D35" s="296"/>
      <c r="E35" s="119"/>
      <c r="F35" s="117" t="str">
        <f t="array" ref="F35">IF(E35&lt;&gt;"",SUMPRODUCT(IFERROR(1+DATEVALUE(MID(E35,FIND("-",E35)+1,10)&amp;"."&amp;2018)-DATEVALUE(LEFT(E35,FIND("-",E35)-1)&amp;"."&amp;IF(DATEVALUE(MID(E35,FIND("-",E35)+1,10)&amp;".1900")&gt;=DATEVALUE(LEFT(E35,FIND("-",E35)-1)&amp;".1900"),2018,2018-1)),0)),"")</f>
        <v/>
      </c>
      <c r="G35" s="118">
        <f t="shared" si="0"/>
        <v>31</v>
      </c>
      <c r="H35" s="119">
        <v>15</v>
      </c>
      <c r="I35" s="119">
        <v>120</v>
      </c>
      <c r="J35" s="119">
        <v>2</v>
      </c>
      <c r="K35" s="119">
        <v>16</v>
      </c>
      <c r="L35" s="119">
        <v>1</v>
      </c>
      <c r="M35" s="119">
        <v>8</v>
      </c>
      <c r="N35" s="119"/>
      <c r="O35" s="119"/>
      <c r="P35" s="119"/>
      <c r="Q35" s="119"/>
      <c r="R35" s="119"/>
      <c r="S35" s="119"/>
      <c r="T35" s="121">
        <f t="shared" si="5"/>
        <v>18</v>
      </c>
      <c r="U35" s="121">
        <f t="shared" si="5"/>
        <v>144</v>
      </c>
      <c r="V35" s="133"/>
      <c r="W35" s="133"/>
      <c r="X35" s="133"/>
      <c r="Y35" s="133"/>
      <c r="Z35" s="133"/>
      <c r="AA35" s="133"/>
      <c r="AB35" s="133">
        <v>4800</v>
      </c>
      <c r="AC35" s="133"/>
      <c r="AD35" s="133">
        <v>700</v>
      </c>
      <c r="AE35" s="133">
        <v>240</v>
      </c>
      <c r="AF35" s="133"/>
      <c r="AG35" s="133"/>
      <c r="AH35" s="133"/>
      <c r="AI35" s="133"/>
      <c r="AJ35" s="133"/>
      <c r="AK35" s="133"/>
      <c r="AL35" s="123">
        <f t="shared" si="6"/>
        <v>5740</v>
      </c>
      <c r="AM35" s="134"/>
      <c r="AN35" s="134"/>
      <c r="AO35" s="125">
        <f t="shared" si="7"/>
        <v>5740</v>
      </c>
      <c r="AP35" s="126">
        <f t="shared" si="1"/>
        <v>1262.8</v>
      </c>
      <c r="AQ35" s="127">
        <f t="shared" si="8"/>
        <v>1033.2</v>
      </c>
      <c r="AR35" s="127">
        <f t="shared" si="11"/>
        <v>86.1</v>
      </c>
      <c r="AS35" s="128">
        <f t="shared" si="12"/>
        <v>1119.3</v>
      </c>
      <c r="AT35" s="129">
        <f t="shared" si="4"/>
        <v>4620.7</v>
      </c>
      <c r="AU35" s="135"/>
      <c r="AV35" s="136">
        <f t="shared" si="13"/>
        <v>4620.7</v>
      </c>
      <c r="AW35" s="130" t="str">
        <f t="shared" si="10"/>
        <v>Волков Антон Валерійович</v>
      </c>
      <c r="AX35" s="131"/>
      <c r="AY35" s="137"/>
    </row>
    <row r="36" spans="1:51" ht="21" x14ac:dyDescent="0.35">
      <c r="A36" s="113">
        <f>IF(B36 &lt;&gt; "",MAX(A$13:A35)+1,"")</f>
        <v>23</v>
      </c>
      <c r="B36" s="140" t="s">
        <v>182</v>
      </c>
      <c r="C36" s="295">
        <v>43827</v>
      </c>
      <c r="D36" s="296"/>
      <c r="E36" s="119"/>
      <c r="F36" s="117" t="str">
        <f t="array" ref="F36">IF(E36&lt;&gt;"",SUMPRODUCT(IFERROR(1+DATEVALUE(MID(E36,FIND("-",E36)+1,10)&amp;"."&amp;2018)-DATEVALUE(LEFT(E36,FIND("-",E36)-1)&amp;"."&amp;IF(DATEVALUE(MID(E36,FIND("-",E36)+1,10)&amp;".1900")&gt;=DATEVALUE(LEFT(E36,FIND("-",E36)-1)&amp;".1900"),2018,2018-1)),0)),"")</f>
        <v/>
      </c>
      <c r="G36" s="118">
        <f t="shared" si="0"/>
        <v>4</v>
      </c>
      <c r="H36" s="119">
        <v>7</v>
      </c>
      <c r="I36" s="119">
        <v>60</v>
      </c>
      <c r="J36" s="119">
        <v>4</v>
      </c>
      <c r="K36" s="119">
        <v>22</v>
      </c>
      <c r="L36" s="119">
        <v>2</v>
      </c>
      <c r="M36" s="119">
        <v>16</v>
      </c>
      <c r="N36" s="119">
        <v>1</v>
      </c>
      <c r="O36" s="119">
        <v>8</v>
      </c>
      <c r="P36" s="119"/>
      <c r="Q36" s="119"/>
      <c r="R36" s="119"/>
      <c r="S36" s="119"/>
      <c r="T36" s="121">
        <f t="shared" si="5"/>
        <v>14</v>
      </c>
      <c r="U36" s="121">
        <f t="shared" si="5"/>
        <v>106</v>
      </c>
      <c r="V36" s="133"/>
      <c r="W36" s="133"/>
      <c r="X36" s="133">
        <v>4224</v>
      </c>
      <c r="Y36" s="133"/>
      <c r="Z36" s="133"/>
      <c r="AA36" s="133"/>
      <c r="AB36" s="133">
        <v>720</v>
      </c>
      <c r="AC36" s="133">
        <v>550</v>
      </c>
      <c r="AD36" s="133"/>
      <c r="AE36" s="133"/>
      <c r="AF36" s="133">
        <v>240</v>
      </c>
      <c r="AG36" s="133"/>
      <c r="AH36" s="133"/>
      <c r="AI36" s="133"/>
      <c r="AJ36" s="133"/>
      <c r="AK36" s="133"/>
      <c r="AL36" s="123">
        <f t="shared" si="6"/>
        <v>5734</v>
      </c>
      <c r="AM36" s="134"/>
      <c r="AN36" s="134"/>
      <c r="AO36" s="125">
        <f t="shared" si="7"/>
        <v>5734</v>
      </c>
      <c r="AP36" s="126">
        <f t="shared" si="1"/>
        <v>1261.48</v>
      </c>
      <c r="AQ36" s="127">
        <f t="shared" si="8"/>
        <v>1032.1199999999999</v>
      </c>
      <c r="AR36" s="127">
        <f t="shared" si="11"/>
        <v>86.01</v>
      </c>
      <c r="AS36" s="128">
        <f t="shared" si="12"/>
        <v>1118.1299999999999</v>
      </c>
      <c r="AT36" s="129">
        <f t="shared" si="4"/>
        <v>4615.87</v>
      </c>
      <c r="AU36" s="135"/>
      <c r="AV36" s="136">
        <f t="shared" si="13"/>
        <v>4615.87</v>
      </c>
      <c r="AW36" s="130" t="str">
        <f t="shared" si="10"/>
        <v>Зайцев Василь Васильович</v>
      </c>
      <c r="AX36" s="131"/>
      <c r="AY36" s="137"/>
    </row>
    <row r="37" spans="1:51" x14ac:dyDescent="0.25">
      <c r="A37" s="113">
        <f>IF(B37 &lt;&gt; "",MAX(A$13:A36)+1,"")</f>
        <v>24</v>
      </c>
      <c r="B37" s="140" t="s">
        <v>183</v>
      </c>
      <c r="C37" s="296"/>
      <c r="D37" s="296"/>
      <c r="E37" s="119"/>
      <c r="F37" s="117" t="str">
        <f t="array" ref="F37">IF(E37&lt;&gt;"",SUMPRODUCT(IFERROR(1+DATEVALUE(MID(E37,FIND("-",E37)+1,10)&amp;"."&amp;2018)-DATEVALUE(LEFT(E37,FIND("-",E37)-1)&amp;"."&amp;IF(DATEVALUE(MID(E37,FIND("-",E37)+1,10)&amp;".1900")&gt;=DATEVALUE(LEFT(E37,FIND("-",E37)-1)&amp;".1900"),2018,2018-1)),0)),"")</f>
        <v/>
      </c>
      <c r="G37" s="118">
        <f t="shared" si="0"/>
        <v>31</v>
      </c>
      <c r="H37" s="119">
        <v>10</v>
      </c>
      <c r="I37" s="119">
        <v>82</v>
      </c>
      <c r="J37" s="119"/>
      <c r="K37" s="119"/>
      <c r="L37" s="119"/>
      <c r="M37" s="119"/>
      <c r="N37" s="119"/>
      <c r="O37" s="119"/>
      <c r="P37" s="119"/>
      <c r="Q37" s="119"/>
      <c r="R37" s="119"/>
      <c r="S37" s="119"/>
      <c r="T37" s="121">
        <f t="shared" si="5"/>
        <v>10</v>
      </c>
      <c r="U37" s="121">
        <f t="shared" si="5"/>
        <v>82</v>
      </c>
      <c r="V37" s="133"/>
      <c r="W37" s="133"/>
      <c r="X37" s="133">
        <v>3759</v>
      </c>
      <c r="Y37" s="133"/>
      <c r="Z37" s="133"/>
      <c r="AA37" s="133"/>
      <c r="AB37" s="133"/>
      <c r="AC37" s="133"/>
      <c r="AD37" s="133"/>
      <c r="AE37" s="133"/>
      <c r="AF37" s="133"/>
      <c r="AG37" s="133"/>
      <c r="AH37" s="133"/>
      <c r="AI37" s="133"/>
      <c r="AJ37" s="133"/>
      <c r="AK37" s="133"/>
      <c r="AL37" s="123">
        <f t="shared" si="6"/>
        <v>3759</v>
      </c>
      <c r="AM37" s="134"/>
      <c r="AN37" s="134"/>
      <c r="AO37" s="125">
        <f t="shared" si="7"/>
        <v>3759</v>
      </c>
      <c r="AP37" s="126">
        <f t="shared" si="1"/>
        <v>826.98</v>
      </c>
      <c r="AQ37" s="127">
        <f t="shared" si="8"/>
        <v>676.62</v>
      </c>
      <c r="AR37" s="127">
        <f t="shared" si="11"/>
        <v>56.39</v>
      </c>
      <c r="AS37" s="128">
        <f t="shared" si="12"/>
        <v>733.01</v>
      </c>
      <c r="AT37" s="129">
        <f t="shared" si="4"/>
        <v>3025.99</v>
      </c>
      <c r="AU37" s="138">
        <f>ROUND(AT37*AU7,2)</f>
        <v>756.5</v>
      </c>
      <c r="AV37" s="136">
        <f t="shared" si="13"/>
        <v>2269.4899999999998</v>
      </c>
      <c r="AW37" s="130" t="str">
        <f t="shared" si="10"/>
        <v>Павлов Анатолій Васильович</v>
      </c>
      <c r="AX37" s="131"/>
      <c r="AY37" s="137"/>
    </row>
    <row r="38" spans="1:51" x14ac:dyDescent="0.25">
      <c r="A38" s="113">
        <f>IF(B38 &lt;&gt; "",MAX(A$13:A37)+1,"")</f>
        <v>25</v>
      </c>
      <c r="B38" s="140" t="s">
        <v>184</v>
      </c>
      <c r="C38" s="296"/>
      <c r="D38" s="296"/>
      <c r="E38" s="119"/>
      <c r="F38" s="117" t="str">
        <f t="array" ref="F38">IF(E38&lt;&gt;"",SUMPRODUCT(IFERROR(1+DATEVALUE(MID(E38,FIND("-",E38)+1,10)&amp;"."&amp;2018)-DATEVALUE(LEFT(E38,FIND("-",E38)-1)&amp;"."&amp;IF(DATEVALUE(MID(E38,FIND("-",E38)+1,10)&amp;".1900")&gt;=DATEVALUE(LEFT(E38,FIND("-",E38)-1)&amp;".1900"),2018,2018-1)),0)),"")</f>
        <v/>
      </c>
      <c r="G38" s="118">
        <f t="shared" si="0"/>
        <v>31</v>
      </c>
      <c r="H38" s="119">
        <v>7</v>
      </c>
      <c r="I38" s="119">
        <v>60</v>
      </c>
      <c r="J38" s="119">
        <v>4</v>
      </c>
      <c r="K38" s="119">
        <v>26</v>
      </c>
      <c r="L38" s="119">
        <v>1</v>
      </c>
      <c r="M38" s="119">
        <v>8</v>
      </c>
      <c r="N38" s="119"/>
      <c r="O38" s="119"/>
      <c r="P38" s="119"/>
      <c r="Q38" s="119"/>
      <c r="R38" s="119"/>
      <c r="S38" s="119"/>
      <c r="T38" s="121">
        <f t="shared" si="5"/>
        <v>12</v>
      </c>
      <c r="U38" s="121">
        <f t="shared" si="5"/>
        <v>94</v>
      </c>
      <c r="V38" s="133"/>
      <c r="W38" s="133"/>
      <c r="X38" s="133">
        <v>4224</v>
      </c>
      <c r="Y38" s="133"/>
      <c r="Z38" s="133"/>
      <c r="AA38" s="133"/>
      <c r="AB38" s="133">
        <v>800</v>
      </c>
      <c r="AC38" s="133"/>
      <c r="AD38" s="133"/>
      <c r="AE38" s="133">
        <v>240</v>
      </c>
      <c r="AF38" s="133"/>
      <c r="AG38" s="133"/>
      <c r="AH38" s="133"/>
      <c r="AI38" s="133"/>
      <c r="AJ38" s="133"/>
      <c r="AK38" s="133"/>
      <c r="AL38" s="123">
        <f t="shared" si="6"/>
        <v>5264</v>
      </c>
      <c r="AM38" s="134"/>
      <c r="AN38" s="134"/>
      <c r="AO38" s="125">
        <f t="shared" si="7"/>
        <v>5264</v>
      </c>
      <c r="AP38" s="126">
        <f t="shared" si="1"/>
        <v>1158.08</v>
      </c>
      <c r="AQ38" s="127">
        <f t="shared" si="8"/>
        <v>947.52</v>
      </c>
      <c r="AR38" s="127">
        <f t="shared" si="11"/>
        <v>78.959999999999994</v>
      </c>
      <c r="AS38" s="128">
        <f t="shared" si="12"/>
        <v>1026.48</v>
      </c>
      <c r="AT38" s="129">
        <f t="shared" si="4"/>
        <v>4237.5200000000004</v>
      </c>
      <c r="AU38" s="135"/>
      <c r="AV38" s="136">
        <f t="shared" si="13"/>
        <v>4237.5200000000004</v>
      </c>
      <c r="AW38" s="130" t="str">
        <f t="shared" si="10"/>
        <v>Семёнов Валентин Григорович</v>
      </c>
      <c r="AX38" s="131"/>
      <c r="AY38" s="137"/>
    </row>
    <row r="39" spans="1:51" x14ac:dyDescent="0.25">
      <c r="A39" s="113">
        <f>IF(B39 &lt;&gt; "",MAX(A$13:A38)+1,"")</f>
        <v>26</v>
      </c>
      <c r="B39" s="140" t="s">
        <v>185</v>
      </c>
      <c r="C39" s="296"/>
      <c r="D39" s="296"/>
      <c r="E39" s="119"/>
      <c r="F39" s="117" t="str">
        <f t="array" ref="F39">IF(E39&lt;&gt;"",SUMPRODUCT(IFERROR(1+DATEVALUE(MID(E39,FIND("-",E39)+1,10)&amp;"."&amp;2018)-DATEVALUE(LEFT(E39,FIND("-",E39)-1)&amp;"."&amp;IF(DATEVALUE(MID(E39,FIND("-",E39)+1,10)&amp;".1900")&gt;=DATEVALUE(LEFT(E39,FIND("-",E39)-1)&amp;".1900"),2018,2018-1)),0)),"")</f>
        <v/>
      </c>
      <c r="G39" s="118">
        <f t="shared" si="0"/>
        <v>31</v>
      </c>
      <c r="H39" s="119">
        <v>6</v>
      </c>
      <c r="I39" s="119">
        <v>52</v>
      </c>
      <c r="J39" s="119"/>
      <c r="K39" s="119"/>
      <c r="L39" s="119"/>
      <c r="M39" s="119"/>
      <c r="N39" s="119"/>
      <c r="O39" s="119"/>
      <c r="P39" s="119"/>
      <c r="Q39" s="119"/>
      <c r="R39" s="119"/>
      <c r="S39" s="119"/>
      <c r="T39" s="121">
        <f t="shared" si="5"/>
        <v>6</v>
      </c>
      <c r="U39" s="121">
        <f t="shared" si="5"/>
        <v>52</v>
      </c>
      <c r="V39" s="133"/>
      <c r="W39" s="133"/>
      <c r="X39" s="133">
        <v>4038</v>
      </c>
      <c r="Y39" s="133"/>
      <c r="Z39" s="133"/>
      <c r="AA39" s="133"/>
      <c r="AB39" s="133"/>
      <c r="AC39" s="133"/>
      <c r="AD39" s="133"/>
      <c r="AE39" s="133"/>
      <c r="AF39" s="133"/>
      <c r="AG39" s="133"/>
      <c r="AH39" s="133"/>
      <c r="AI39" s="133"/>
      <c r="AJ39" s="133"/>
      <c r="AK39" s="133"/>
      <c r="AL39" s="123">
        <f t="shared" si="6"/>
        <v>4038</v>
      </c>
      <c r="AM39" s="134"/>
      <c r="AN39" s="134"/>
      <c r="AO39" s="125">
        <f t="shared" si="7"/>
        <v>4038</v>
      </c>
      <c r="AP39" s="126">
        <f t="shared" si="1"/>
        <v>888.36</v>
      </c>
      <c r="AQ39" s="127">
        <f t="shared" si="8"/>
        <v>726.84</v>
      </c>
      <c r="AR39" s="127">
        <f t="shared" si="11"/>
        <v>60.57</v>
      </c>
      <c r="AS39" s="128">
        <f t="shared" si="12"/>
        <v>787.41000000000008</v>
      </c>
      <c r="AT39" s="129">
        <f t="shared" si="4"/>
        <v>3250.59</v>
      </c>
      <c r="AU39" s="139"/>
      <c r="AV39" s="136">
        <f t="shared" si="13"/>
        <v>3250.59</v>
      </c>
      <c r="AW39" s="130" t="str">
        <f t="shared" si="10"/>
        <v>Голубев Микола Миколайович</v>
      </c>
      <c r="AX39" s="131"/>
      <c r="AY39" s="137"/>
    </row>
    <row r="40" spans="1:51" x14ac:dyDescent="0.25">
      <c r="A40" s="113">
        <f>IF(B40 &lt;&gt; "",MAX(A$13:A39)+1,"")</f>
        <v>27</v>
      </c>
      <c r="B40" s="140" t="s">
        <v>186</v>
      </c>
      <c r="C40" s="296"/>
      <c r="D40" s="296"/>
      <c r="E40" s="119"/>
      <c r="F40" s="117" t="str">
        <f t="array" ref="F40">IF(E40&lt;&gt;"",SUMPRODUCT(IFERROR(1+DATEVALUE(MID(E40,FIND("-",E40)+1,10)&amp;"."&amp;2018)-DATEVALUE(LEFT(E40,FIND("-",E40)-1)&amp;"."&amp;IF(DATEVALUE(MID(E40,FIND("-",E40)+1,10)&amp;".1900")&gt;=DATEVALUE(LEFT(E40,FIND("-",E40)-1)&amp;".1900"),2018,2018-1)),0)),"")</f>
        <v/>
      </c>
      <c r="G40" s="118">
        <f t="shared" si="0"/>
        <v>31</v>
      </c>
      <c r="H40" s="119">
        <v>11</v>
      </c>
      <c r="I40" s="119">
        <v>88</v>
      </c>
      <c r="J40" s="119">
        <v>6</v>
      </c>
      <c r="K40" s="119">
        <v>48</v>
      </c>
      <c r="L40" s="119">
        <v>3</v>
      </c>
      <c r="M40" s="119">
        <v>24</v>
      </c>
      <c r="N40" s="119">
        <v>1</v>
      </c>
      <c r="O40" s="119">
        <v>8</v>
      </c>
      <c r="P40" s="119"/>
      <c r="Q40" s="119"/>
      <c r="R40" s="119"/>
      <c r="S40" s="119"/>
      <c r="T40" s="121">
        <f t="shared" si="5"/>
        <v>21</v>
      </c>
      <c r="U40" s="121">
        <f t="shared" si="5"/>
        <v>168</v>
      </c>
      <c r="V40" s="133"/>
      <c r="W40" s="133">
        <v>2500</v>
      </c>
      <c r="X40" s="133"/>
      <c r="Y40" s="133">
        <v>1827</v>
      </c>
      <c r="Z40" s="133"/>
      <c r="AA40" s="133"/>
      <c r="AB40" s="133"/>
      <c r="AC40" s="133">
        <v>800</v>
      </c>
      <c r="AD40" s="133"/>
      <c r="AE40" s="133"/>
      <c r="AF40" s="133">
        <v>240</v>
      </c>
      <c r="AG40" s="133"/>
      <c r="AH40" s="133"/>
      <c r="AI40" s="133"/>
      <c r="AJ40" s="133"/>
      <c r="AK40" s="133"/>
      <c r="AL40" s="123">
        <f t="shared" si="6"/>
        <v>5367</v>
      </c>
      <c r="AM40" s="134"/>
      <c r="AN40" s="134"/>
      <c r="AO40" s="125">
        <f t="shared" si="7"/>
        <v>5367</v>
      </c>
      <c r="AP40" s="126">
        <f t="shared" si="1"/>
        <v>1180.74</v>
      </c>
      <c r="AQ40" s="127">
        <f t="shared" si="8"/>
        <v>966.06</v>
      </c>
      <c r="AR40" s="127">
        <f t="shared" si="11"/>
        <v>80.510000000000005</v>
      </c>
      <c r="AS40" s="128">
        <f t="shared" si="12"/>
        <v>1046.57</v>
      </c>
      <c r="AT40" s="129">
        <f t="shared" si="4"/>
        <v>4320.43</v>
      </c>
      <c r="AU40" s="135"/>
      <c r="AV40" s="136">
        <f t="shared" si="13"/>
        <v>4320.43</v>
      </c>
      <c r="AW40" s="130" t="str">
        <f t="shared" si="10"/>
        <v>Виноградов Дмитро Олександрович</v>
      </c>
      <c r="AX40" s="131"/>
      <c r="AY40" s="137"/>
    </row>
    <row r="41" spans="1:51" x14ac:dyDescent="0.25">
      <c r="A41" s="113">
        <f>IF(B41 &lt;&gt; "",MAX(A$13:A40)+1,"")</f>
        <v>28</v>
      </c>
      <c r="B41" s="114" t="s">
        <v>187</v>
      </c>
      <c r="C41" s="296"/>
      <c r="D41" s="296"/>
      <c r="E41" s="119"/>
      <c r="F41" s="117" t="str">
        <f t="array" ref="F41">IF(E41&lt;&gt;"",SUMPRODUCT(IFERROR(1+DATEVALUE(MID(E41,FIND("-",E41)+1,10)&amp;"."&amp;2018)-DATEVALUE(LEFT(E41,FIND("-",E41)-1)&amp;"."&amp;IF(DATEVALUE(MID(E41,FIND("-",E41)+1,10)&amp;".1900")&gt;=DATEVALUE(LEFT(E41,FIND("-",E41)-1)&amp;".1900"),2018,2018-1)),0)),"")</f>
        <v/>
      </c>
      <c r="G41" s="118">
        <f t="shared" si="0"/>
        <v>31</v>
      </c>
      <c r="H41" s="119"/>
      <c r="I41" s="119"/>
      <c r="J41" s="119"/>
      <c r="K41" s="119"/>
      <c r="L41" s="119"/>
      <c r="M41" s="119"/>
      <c r="N41" s="119"/>
      <c r="O41" s="119"/>
      <c r="P41" s="119"/>
      <c r="Q41" s="119"/>
      <c r="R41" s="119"/>
      <c r="S41" s="119"/>
      <c r="T41" s="121">
        <f t="shared" si="5"/>
        <v>0</v>
      </c>
      <c r="U41" s="121">
        <f t="shared" si="5"/>
        <v>0</v>
      </c>
      <c r="V41" s="133"/>
      <c r="W41" s="133"/>
      <c r="X41" s="133"/>
      <c r="Y41" s="133"/>
      <c r="Z41" s="133"/>
      <c r="AA41" s="133"/>
      <c r="AB41" s="133"/>
      <c r="AC41" s="133"/>
      <c r="AD41" s="133"/>
      <c r="AE41" s="133"/>
      <c r="AF41" s="133"/>
      <c r="AG41" s="133"/>
      <c r="AH41" s="133"/>
      <c r="AI41" s="133"/>
      <c r="AJ41" s="133"/>
      <c r="AK41" s="133"/>
      <c r="AL41" s="123">
        <f t="shared" si="6"/>
        <v>0</v>
      </c>
      <c r="AM41" s="134"/>
      <c r="AN41" s="134"/>
      <c r="AO41" s="125">
        <f t="shared" si="7"/>
        <v>0</v>
      </c>
      <c r="AP41" s="126">
        <f t="shared" si="1"/>
        <v>0</v>
      </c>
      <c r="AQ41" s="127">
        <f t="shared" si="8"/>
        <v>0</v>
      </c>
      <c r="AR41" s="127">
        <f t="shared" si="11"/>
        <v>0</v>
      </c>
      <c r="AS41" s="128">
        <f t="shared" si="12"/>
        <v>0</v>
      </c>
      <c r="AT41" s="129">
        <f t="shared" si="4"/>
        <v>0</v>
      </c>
      <c r="AU41" s="135"/>
      <c r="AV41" s="136">
        <f t="shared" si="13"/>
        <v>0</v>
      </c>
      <c r="AW41" s="130" t="str">
        <f t="shared" si="10"/>
        <v>Богданов Василь Васильович</v>
      </c>
      <c r="AX41" s="131"/>
      <c r="AY41" s="137"/>
    </row>
    <row r="42" spans="1:51" x14ac:dyDescent="0.25">
      <c r="A42" s="113" t="str">
        <f>IF(B42 &lt;&gt; "",MAX(A$13:A41)+1,"")</f>
        <v/>
      </c>
      <c r="B42" s="114"/>
      <c r="C42" s="115"/>
      <c r="D42" s="115"/>
      <c r="E42" s="119"/>
      <c r="F42" s="117" t="str">
        <f t="array" ref="F42">IF(E42&lt;&gt;"",SUMPRODUCT(IFERROR(1+DATEVALUE(MID(E42,FIND("-",E42)+1,10)&amp;"."&amp;2018)-DATEVALUE(LEFT(E42,FIND("-",E42)-1)&amp;"."&amp;IF(DATEVALUE(MID(E42,FIND("-",E42)+1,10)&amp;".1900")&gt;=DATEVALUE(LEFT(E42,FIND("-",E42)-1)&amp;".1900"),2018,2018-1)),0)),"")</f>
        <v/>
      </c>
      <c r="G42" s="118" t="str">
        <f t="shared" si="0"/>
        <v/>
      </c>
      <c r="H42" s="119"/>
      <c r="I42" s="119"/>
      <c r="J42" s="119"/>
      <c r="K42" s="119"/>
      <c r="L42" s="119"/>
      <c r="M42" s="119"/>
      <c r="N42" s="119"/>
      <c r="O42" s="119"/>
      <c r="P42" s="119"/>
      <c r="Q42" s="119"/>
      <c r="R42" s="119"/>
      <c r="S42" s="119"/>
      <c r="T42" s="121">
        <f t="shared" si="5"/>
        <v>0</v>
      </c>
      <c r="U42" s="121">
        <f t="shared" si="5"/>
        <v>0</v>
      </c>
      <c r="V42" s="133"/>
      <c r="W42" s="133"/>
      <c r="X42" s="133"/>
      <c r="Y42" s="133"/>
      <c r="Z42" s="133"/>
      <c r="AA42" s="133"/>
      <c r="AB42" s="133"/>
      <c r="AC42" s="133"/>
      <c r="AD42" s="133"/>
      <c r="AE42" s="133"/>
      <c r="AF42" s="133"/>
      <c r="AG42" s="133"/>
      <c r="AH42" s="133"/>
      <c r="AI42" s="133"/>
      <c r="AJ42" s="133"/>
      <c r="AK42" s="133"/>
      <c r="AL42" s="123">
        <f>SUM(V42:AK42)</f>
        <v>0</v>
      </c>
      <c r="AM42" s="134"/>
      <c r="AN42" s="134"/>
      <c r="AO42" s="125">
        <f t="shared" si="7"/>
        <v>0</v>
      </c>
      <c r="AP42" s="126">
        <f t="shared" si="1"/>
        <v>0</v>
      </c>
      <c r="AQ42" s="127">
        <f t="shared" si="8"/>
        <v>0</v>
      </c>
      <c r="AR42" s="127">
        <f t="shared" si="11"/>
        <v>0</v>
      </c>
      <c r="AS42" s="128">
        <f t="shared" si="12"/>
        <v>0</v>
      </c>
      <c r="AT42" s="129">
        <f t="shared" si="4"/>
        <v>0</v>
      </c>
      <c r="AU42" s="135"/>
      <c r="AV42" s="136">
        <f t="shared" si="13"/>
        <v>0</v>
      </c>
      <c r="AW42" s="130" t="str">
        <f t="shared" si="10"/>
        <v/>
      </c>
      <c r="AX42" s="24"/>
      <c r="AY42" s="137"/>
    </row>
    <row r="43" spans="1:51" x14ac:dyDescent="0.25">
      <c r="A43" s="113" t="str">
        <f>IF(B43 &lt;&gt; "",MAX(A$13:A42)+1,"")</f>
        <v/>
      </c>
      <c r="B43" s="114"/>
      <c r="C43" s="115"/>
      <c r="D43" s="115"/>
      <c r="E43" s="115"/>
      <c r="F43" s="117" t="str">
        <f t="array" ref="F43">IF(E43&lt;&gt;"",SUMPRODUCT(IFERROR(1+DATEVALUE(MID(E43,FIND("-",E43)+1,10)&amp;"."&amp;2018)-DATEVALUE(LEFT(E43,FIND("-",E43)-1)&amp;"."&amp;IF(DATEVALUE(MID(E43,FIND("-",E43)+1,10)&amp;".1900")&gt;=DATEVALUE(LEFT(E43,FIND("-",E43)-1)&amp;".1900"),2018,2018-1)),0)),"")</f>
        <v/>
      </c>
      <c r="G43" s="118" t="str">
        <f t="shared" si="0"/>
        <v/>
      </c>
      <c r="H43" s="152"/>
      <c r="I43" s="152"/>
      <c r="J43" s="152"/>
      <c r="K43" s="152"/>
      <c r="L43" s="152"/>
      <c r="M43" s="152"/>
      <c r="N43" s="152"/>
      <c r="O43" s="152"/>
      <c r="P43" s="152"/>
      <c r="Q43" s="152"/>
      <c r="R43" s="152"/>
      <c r="S43" s="152"/>
      <c r="T43" s="121">
        <f t="shared" si="5"/>
        <v>0</v>
      </c>
      <c r="U43" s="121">
        <f t="shared" si="5"/>
        <v>0</v>
      </c>
      <c r="V43" s="133"/>
      <c r="W43" s="133"/>
      <c r="X43" s="133"/>
      <c r="Y43" s="133"/>
      <c r="Z43" s="133"/>
      <c r="AA43" s="133"/>
      <c r="AB43" s="133"/>
      <c r="AC43" s="133"/>
      <c r="AD43" s="133"/>
      <c r="AE43" s="133"/>
      <c r="AF43" s="133"/>
      <c r="AG43" s="133"/>
      <c r="AH43" s="133"/>
      <c r="AI43" s="133"/>
      <c r="AJ43" s="133"/>
      <c r="AK43" s="133"/>
      <c r="AL43" s="123">
        <f t="shared" ref="AL43:AL45" si="14">SUM(V43:AK43)</f>
        <v>0</v>
      </c>
      <c r="AM43" s="134"/>
      <c r="AN43" s="134"/>
      <c r="AO43" s="125">
        <f t="shared" si="7"/>
        <v>0</v>
      </c>
      <c r="AP43" s="126">
        <f t="shared" si="1"/>
        <v>0</v>
      </c>
      <c r="AQ43" s="127">
        <f t="shared" si="8"/>
        <v>0</v>
      </c>
      <c r="AR43" s="127">
        <f t="shared" si="11"/>
        <v>0</v>
      </c>
      <c r="AS43" s="128">
        <f t="shared" si="12"/>
        <v>0</v>
      </c>
      <c r="AT43" s="129">
        <f t="shared" si="4"/>
        <v>0</v>
      </c>
      <c r="AU43" s="135"/>
      <c r="AV43" s="136">
        <f t="shared" si="13"/>
        <v>0</v>
      </c>
      <c r="AW43" s="130" t="str">
        <f t="shared" si="10"/>
        <v/>
      </c>
      <c r="AX43" s="131"/>
      <c r="AY43" s="137"/>
    </row>
    <row r="44" spans="1:51" x14ac:dyDescent="0.25">
      <c r="A44" s="113" t="str">
        <f>IF(B44 &lt;&gt; "",MAX(A$13:A43)+1,"")</f>
        <v/>
      </c>
      <c r="B44" s="140"/>
      <c r="C44" s="115"/>
      <c r="D44" s="115"/>
      <c r="E44" s="115"/>
      <c r="F44" s="117" t="str">
        <f t="array" ref="F44">IF(E44&lt;&gt;"",SUMPRODUCT(IFERROR(1+DATEVALUE(MID(E44,FIND("-",E44)+1,10)&amp;"."&amp;2018)-DATEVALUE(LEFT(E44,FIND("-",E44)-1)&amp;"."&amp;IF(DATEVALUE(MID(E44,FIND("-",E44)+1,10)&amp;".1900")&gt;=DATEVALUE(LEFT(E44,FIND("-",E44)-1)&amp;".1900"),2018,2018-1)),0)),"")</f>
        <v/>
      </c>
      <c r="G44" s="118" t="str">
        <f t="shared" si="0"/>
        <v/>
      </c>
      <c r="H44" s="152"/>
      <c r="I44" s="152"/>
      <c r="J44" s="152"/>
      <c r="K44" s="152"/>
      <c r="L44" s="152"/>
      <c r="M44" s="152"/>
      <c r="N44" s="152"/>
      <c r="O44" s="152"/>
      <c r="P44" s="152"/>
      <c r="Q44" s="152"/>
      <c r="R44" s="152"/>
      <c r="S44" s="152"/>
      <c r="T44" s="121">
        <f t="shared" si="5"/>
        <v>0</v>
      </c>
      <c r="U44" s="121">
        <f t="shared" si="5"/>
        <v>0</v>
      </c>
      <c r="V44" s="133"/>
      <c r="W44" s="133"/>
      <c r="X44" s="133"/>
      <c r="Y44" s="133"/>
      <c r="Z44" s="133"/>
      <c r="AA44" s="133"/>
      <c r="AB44" s="133"/>
      <c r="AC44" s="133"/>
      <c r="AD44" s="133"/>
      <c r="AE44" s="133"/>
      <c r="AF44" s="133"/>
      <c r="AG44" s="133"/>
      <c r="AH44" s="133"/>
      <c r="AI44" s="133"/>
      <c r="AJ44" s="133"/>
      <c r="AK44" s="133"/>
      <c r="AL44" s="123">
        <f t="shared" si="14"/>
        <v>0</v>
      </c>
      <c r="AM44" s="134"/>
      <c r="AN44" s="134"/>
      <c r="AO44" s="125">
        <f t="shared" si="7"/>
        <v>0</v>
      </c>
      <c r="AP44" s="126">
        <f t="shared" si="1"/>
        <v>0</v>
      </c>
      <c r="AQ44" s="127">
        <f t="shared" si="8"/>
        <v>0</v>
      </c>
      <c r="AR44" s="127">
        <f t="shared" si="11"/>
        <v>0</v>
      </c>
      <c r="AS44" s="128">
        <f t="shared" si="12"/>
        <v>0</v>
      </c>
      <c r="AT44" s="129">
        <f t="shared" si="4"/>
        <v>0</v>
      </c>
      <c r="AU44" s="135"/>
      <c r="AV44" s="136">
        <f t="shared" si="13"/>
        <v>0</v>
      </c>
      <c r="AW44" s="130" t="str">
        <f t="shared" si="10"/>
        <v/>
      </c>
      <c r="AX44" s="131"/>
      <c r="AY44" s="137"/>
    </row>
    <row r="45" spans="1:51" x14ac:dyDescent="0.25">
      <c r="A45" s="113" t="str">
        <f>IF(B45 &lt;&gt; "",MAX(A$13:A44)+1,"")</f>
        <v/>
      </c>
      <c r="B45" s="140"/>
      <c r="C45" s="115"/>
      <c r="D45" s="115"/>
      <c r="E45" s="119"/>
      <c r="F45" s="117" t="str">
        <f t="array" ref="F45">IF(E45&lt;&gt;"",SUMPRODUCT(IFERROR(1+DATEVALUE(MID(E45,FIND("-",E45)+1,10)&amp;"."&amp;2018)-DATEVALUE(LEFT(E45,FIND("-",E45)-1)&amp;"."&amp;IF(DATEVALUE(MID(E45,FIND("-",E45)+1,10)&amp;".1900")&gt;=DATEVALUE(LEFT(E45,FIND("-",E45)-1)&amp;".1900"),2018,2018-1)),0)),"")</f>
        <v/>
      </c>
      <c r="G45" s="118" t="str">
        <f t="shared" si="0"/>
        <v/>
      </c>
      <c r="H45" s="152"/>
      <c r="I45" s="152"/>
      <c r="J45" s="152"/>
      <c r="K45" s="152"/>
      <c r="L45" s="152"/>
      <c r="M45" s="152"/>
      <c r="N45" s="152"/>
      <c r="O45" s="152"/>
      <c r="P45" s="152"/>
      <c r="Q45" s="152"/>
      <c r="R45" s="152"/>
      <c r="S45" s="152"/>
      <c r="T45" s="121">
        <f t="shared" si="5"/>
        <v>0</v>
      </c>
      <c r="U45" s="121">
        <f t="shared" si="5"/>
        <v>0</v>
      </c>
      <c r="V45" s="133"/>
      <c r="W45" s="133"/>
      <c r="X45" s="133"/>
      <c r="Y45" s="133"/>
      <c r="Z45" s="133"/>
      <c r="AA45" s="133"/>
      <c r="AB45" s="133"/>
      <c r="AC45" s="133"/>
      <c r="AD45" s="133"/>
      <c r="AE45" s="133"/>
      <c r="AF45" s="133"/>
      <c r="AG45" s="133"/>
      <c r="AH45" s="133"/>
      <c r="AI45" s="133"/>
      <c r="AJ45" s="133"/>
      <c r="AK45" s="133"/>
      <c r="AL45" s="123">
        <f t="shared" si="14"/>
        <v>0</v>
      </c>
      <c r="AM45" s="134"/>
      <c r="AN45" s="134"/>
      <c r="AO45" s="125">
        <f t="shared" si="7"/>
        <v>0</v>
      </c>
      <c r="AP45" s="126">
        <f t="shared" si="1"/>
        <v>0</v>
      </c>
      <c r="AQ45" s="127">
        <f t="shared" si="8"/>
        <v>0</v>
      </c>
      <c r="AR45" s="127">
        <f t="shared" si="11"/>
        <v>0</v>
      </c>
      <c r="AS45" s="128">
        <f t="shared" si="12"/>
        <v>0</v>
      </c>
      <c r="AT45" s="129">
        <f t="shared" si="4"/>
        <v>0</v>
      </c>
      <c r="AU45" s="135"/>
      <c r="AV45" s="136">
        <f t="shared" si="13"/>
        <v>0</v>
      </c>
      <c r="AW45" s="130" t="str">
        <f t="shared" si="10"/>
        <v/>
      </c>
      <c r="AX45" s="131"/>
      <c r="AY45" s="137"/>
    </row>
    <row r="46" spans="1:51" x14ac:dyDescent="0.25">
      <c r="A46" s="113" t="str">
        <f>IF(B46 &lt;&gt; "",MAX(A$13:A45)+1,"")</f>
        <v/>
      </c>
      <c r="B46" s="147"/>
      <c r="C46" s="115"/>
      <c r="D46" s="115"/>
      <c r="E46" s="119"/>
      <c r="F46" s="117" t="str">
        <f t="array" ref="F46">IF(E46&lt;&gt;"",SUMPRODUCT(IFERROR(1+DATEVALUE(MID(E46,FIND("-",E46)+1,10)&amp;"."&amp;2018)-DATEVALUE(LEFT(E46,FIND("-",E46)-1)&amp;"."&amp;IF(DATEVALUE(MID(E46,FIND("-",E46)+1,10)&amp;".1900")&gt;=DATEVALUE(LEFT(E46,FIND("-",E46)-1)&amp;".1900"),2018,2018-1)),0)),"")</f>
        <v/>
      </c>
      <c r="G46" s="118" t="str">
        <f t="shared" si="0"/>
        <v/>
      </c>
      <c r="H46" s="152"/>
      <c r="I46" s="152"/>
      <c r="J46" s="152"/>
      <c r="K46" s="152"/>
      <c r="L46" s="152"/>
      <c r="M46" s="152"/>
      <c r="N46" s="152"/>
      <c r="O46" s="152"/>
      <c r="P46" s="152"/>
      <c r="Q46" s="152"/>
      <c r="R46" s="152"/>
      <c r="S46" s="152"/>
      <c r="T46" s="121">
        <f t="shared" si="5"/>
        <v>0</v>
      </c>
      <c r="U46" s="121">
        <f t="shared" si="5"/>
        <v>0</v>
      </c>
      <c r="V46" s="133"/>
      <c r="W46" s="133"/>
      <c r="X46" s="133"/>
      <c r="Y46" s="133"/>
      <c r="Z46" s="133"/>
      <c r="AA46" s="133"/>
      <c r="AB46" s="133"/>
      <c r="AC46" s="133"/>
      <c r="AD46" s="133"/>
      <c r="AE46" s="133"/>
      <c r="AF46" s="133"/>
      <c r="AG46" s="133"/>
      <c r="AH46" s="133"/>
      <c r="AI46" s="133"/>
      <c r="AJ46" s="133"/>
      <c r="AK46" s="133"/>
      <c r="AL46" s="123">
        <f>SUM(V46:AK46)</f>
        <v>0</v>
      </c>
      <c r="AM46" s="134"/>
      <c r="AN46" s="134"/>
      <c r="AO46" s="125">
        <f t="shared" si="7"/>
        <v>0</v>
      </c>
      <c r="AP46" s="126">
        <f t="shared" si="1"/>
        <v>0</v>
      </c>
      <c r="AQ46" s="127">
        <f t="shared" si="8"/>
        <v>0</v>
      </c>
      <c r="AR46" s="127">
        <f t="shared" si="11"/>
        <v>0</v>
      </c>
      <c r="AS46" s="128">
        <f t="shared" si="12"/>
        <v>0</v>
      </c>
      <c r="AT46" s="129">
        <f t="shared" si="4"/>
        <v>0</v>
      </c>
      <c r="AU46" s="135"/>
      <c r="AV46" s="136">
        <f t="shared" si="13"/>
        <v>0</v>
      </c>
      <c r="AW46" s="130" t="str">
        <f t="shared" si="10"/>
        <v/>
      </c>
      <c r="AX46" s="131"/>
      <c r="AY46" s="137"/>
    </row>
    <row r="47" spans="1:51" x14ac:dyDescent="0.25">
      <c r="A47" s="113" t="str">
        <f>IF(B47 &lt;&gt; "",MAX(A$13:A46)+1,"")</f>
        <v/>
      </c>
      <c r="B47" s="140"/>
      <c r="C47" s="115"/>
      <c r="D47" s="115"/>
      <c r="E47" s="119"/>
      <c r="F47" s="117" t="str">
        <f t="array" ref="F47">IF(E47&lt;&gt;"",SUMPRODUCT(IFERROR(1+DATEVALUE(MID(E47,FIND("-",E47)+1,10)&amp;"."&amp;2018)-DATEVALUE(LEFT(E47,FIND("-",E47)-1)&amp;"."&amp;IF(DATEVALUE(MID(E47,FIND("-",E47)+1,10)&amp;".1900")&gt;=DATEVALUE(LEFT(E47,FIND("-",E47)-1)&amp;".1900"),2018,2018-1)),0)),"")</f>
        <v/>
      </c>
      <c r="G47" s="118" t="str">
        <f t="shared" si="0"/>
        <v/>
      </c>
      <c r="H47" s="119"/>
      <c r="I47" s="119"/>
      <c r="J47" s="119"/>
      <c r="K47" s="119"/>
      <c r="L47" s="152"/>
      <c r="M47" s="152"/>
      <c r="N47" s="152"/>
      <c r="O47" s="152"/>
      <c r="P47" s="152"/>
      <c r="Q47" s="152"/>
      <c r="R47" s="152"/>
      <c r="S47" s="152"/>
      <c r="T47" s="121">
        <f t="shared" si="5"/>
        <v>0</v>
      </c>
      <c r="U47" s="121">
        <f t="shared" si="5"/>
        <v>0</v>
      </c>
      <c r="V47" s="133"/>
      <c r="W47" s="133"/>
      <c r="X47" s="133"/>
      <c r="Y47" s="133"/>
      <c r="Z47" s="133"/>
      <c r="AA47" s="133"/>
      <c r="AB47" s="133"/>
      <c r="AC47" s="133"/>
      <c r="AD47" s="133"/>
      <c r="AE47" s="133"/>
      <c r="AF47" s="133"/>
      <c r="AG47" s="133"/>
      <c r="AH47" s="133"/>
      <c r="AI47" s="133"/>
      <c r="AJ47" s="133"/>
      <c r="AK47" s="133"/>
      <c r="AL47" s="123">
        <f t="shared" ref="AL47:AL88" si="15">SUM(V47:AK47)</f>
        <v>0</v>
      </c>
      <c r="AM47" s="134"/>
      <c r="AN47" s="134"/>
      <c r="AO47" s="125">
        <f t="shared" si="7"/>
        <v>0</v>
      </c>
      <c r="AP47" s="126">
        <f t="shared" si="1"/>
        <v>0</v>
      </c>
      <c r="AQ47" s="127">
        <f t="shared" si="8"/>
        <v>0</v>
      </c>
      <c r="AR47" s="127">
        <f t="shared" si="11"/>
        <v>0</v>
      </c>
      <c r="AS47" s="128">
        <f t="shared" si="12"/>
        <v>0</v>
      </c>
      <c r="AT47" s="129">
        <f t="shared" si="4"/>
        <v>0</v>
      </c>
      <c r="AU47" s="135"/>
      <c r="AV47" s="136">
        <f t="shared" si="13"/>
        <v>0</v>
      </c>
      <c r="AW47" s="130" t="str">
        <f t="shared" si="10"/>
        <v/>
      </c>
      <c r="AX47" s="131"/>
      <c r="AY47" s="137"/>
    </row>
    <row r="48" spans="1:51" x14ac:dyDescent="0.25">
      <c r="A48" s="113" t="str">
        <f>IF(B48 &lt;&gt; "",MAX(A$13:A47)+1,"")</f>
        <v/>
      </c>
      <c r="B48" s="140"/>
      <c r="C48" s="115"/>
      <c r="D48" s="115"/>
      <c r="E48" s="115"/>
      <c r="F48" s="117" t="str">
        <f t="array" ref="F48">IF(E48&lt;&gt;"",SUMPRODUCT(IFERROR(1+DATEVALUE(MID(E48,FIND("-",E48)+1,10)&amp;"."&amp;2018)-DATEVALUE(LEFT(E48,FIND("-",E48)-1)&amp;"."&amp;IF(DATEVALUE(MID(E48,FIND("-",E48)+1,10)&amp;".1900")&gt;=DATEVALUE(LEFT(E48,FIND("-",E48)-1)&amp;".1900"),2018,2018-1)),0)),"")</f>
        <v/>
      </c>
      <c r="G48" s="118" t="str">
        <f t="shared" si="0"/>
        <v/>
      </c>
      <c r="H48" s="152"/>
      <c r="I48" s="152"/>
      <c r="J48" s="152"/>
      <c r="K48" s="152"/>
      <c r="L48" s="152"/>
      <c r="M48" s="152"/>
      <c r="N48" s="152"/>
      <c r="O48" s="152"/>
      <c r="P48" s="152"/>
      <c r="Q48" s="152"/>
      <c r="R48" s="152"/>
      <c r="S48" s="152"/>
      <c r="T48" s="121">
        <f t="shared" si="5"/>
        <v>0</v>
      </c>
      <c r="U48" s="150">
        <f t="shared" si="5"/>
        <v>0</v>
      </c>
      <c r="V48" s="133"/>
      <c r="W48" s="133"/>
      <c r="X48" s="133"/>
      <c r="Y48" s="133"/>
      <c r="Z48" s="133"/>
      <c r="AA48" s="133"/>
      <c r="AB48" s="133"/>
      <c r="AC48" s="133"/>
      <c r="AD48" s="133"/>
      <c r="AE48" s="133"/>
      <c r="AF48" s="133"/>
      <c r="AG48" s="133"/>
      <c r="AH48" s="133"/>
      <c r="AI48" s="133"/>
      <c r="AJ48" s="133"/>
      <c r="AK48" s="133"/>
      <c r="AL48" s="123">
        <f t="shared" si="15"/>
        <v>0</v>
      </c>
      <c r="AM48" s="134"/>
      <c r="AN48" s="134"/>
      <c r="AO48" s="125">
        <f t="shared" si="7"/>
        <v>0</v>
      </c>
      <c r="AP48" s="126">
        <f t="shared" si="1"/>
        <v>0</v>
      </c>
      <c r="AQ48" s="127">
        <f t="shared" si="8"/>
        <v>0</v>
      </c>
      <c r="AR48" s="127">
        <f t="shared" si="11"/>
        <v>0</v>
      </c>
      <c r="AS48" s="128">
        <f t="shared" si="12"/>
        <v>0</v>
      </c>
      <c r="AT48" s="129">
        <f t="shared" si="4"/>
        <v>0</v>
      </c>
      <c r="AU48" s="135"/>
      <c r="AV48" s="136">
        <f t="shared" si="13"/>
        <v>0</v>
      </c>
      <c r="AW48" s="130" t="str">
        <f t="shared" si="10"/>
        <v/>
      </c>
      <c r="AX48" s="131"/>
      <c r="AY48" s="137"/>
    </row>
    <row r="49" spans="1:51" ht="15.75" thickBot="1" x14ac:dyDescent="0.3">
      <c r="A49" s="153">
        <f>COUNT(A14:A48)</f>
        <v>28</v>
      </c>
      <c r="B49" s="154" t="s">
        <v>103</v>
      </c>
      <c r="C49" s="155">
        <f>COUNTIFS($B14:$B48,"&lt;&gt;*совместитель",C14:C48,"&gt;0")</f>
        <v>3</v>
      </c>
      <c r="D49" s="155">
        <f>COUNTIFS($B14:$B48,"&lt;&gt;*совместитель",D14:D48,"&gt;0")</f>
        <v>3</v>
      </c>
      <c r="E49" s="156" t="s">
        <v>104</v>
      </c>
      <c r="F49" s="157">
        <f>SUM(F14:F48)</f>
        <v>28</v>
      </c>
      <c r="G49" s="158">
        <f>SUM(G14:G48)</f>
        <v>783</v>
      </c>
      <c r="H49" s="158" t="s">
        <v>104</v>
      </c>
      <c r="I49" s="158" t="s">
        <v>104</v>
      </c>
      <c r="J49" s="158" t="s">
        <v>104</v>
      </c>
      <c r="K49" s="158" t="s">
        <v>104</v>
      </c>
      <c r="L49" s="158" t="s">
        <v>104</v>
      </c>
      <c r="M49" s="158" t="s">
        <v>104</v>
      </c>
      <c r="N49" s="158" t="s">
        <v>104</v>
      </c>
      <c r="O49" s="158" t="s">
        <v>104</v>
      </c>
      <c r="P49" s="158" t="s">
        <v>104</v>
      </c>
      <c r="Q49" s="158" t="s">
        <v>104</v>
      </c>
      <c r="R49" s="158" t="s">
        <v>104</v>
      </c>
      <c r="S49" s="158" t="s">
        <v>104</v>
      </c>
      <c r="T49" s="158">
        <f>SUM(T14:T48)</f>
        <v>447.5</v>
      </c>
      <c r="U49" s="158">
        <f t="shared" ref="U49:AO49" si="16">SUM(U14:U48)</f>
        <v>3570</v>
      </c>
      <c r="V49" s="159">
        <f t="shared" si="16"/>
        <v>51783</v>
      </c>
      <c r="W49" s="159">
        <f t="shared" si="16"/>
        <v>5000</v>
      </c>
      <c r="X49" s="159">
        <f t="shared" si="16"/>
        <v>16245</v>
      </c>
      <c r="Y49" s="159">
        <f t="shared" si="16"/>
        <v>12972</v>
      </c>
      <c r="Z49" s="159">
        <f t="shared" si="16"/>
        <v>10823</v>
      </c>
      <c r="AA49" s="159">
        <f t="shared" si="16"/>
        <v>334</v>
      </c>
      <c r="AB49" s="159">
        <f t="shared" si="16"/>
        <v>29313</v>
      </c>
      <c r="AC49" s="159">
        <f t="shared" si="16"/>
        <v>14379</v>
      </c>
      <c r="AD49" s="159">
        <f t="shared" si="16"/>
        <v>5540</v>
      </c>
      <c r="AE49" s="159">
        <f t="shared" si="16"/>
        <v>1490</v>
      </c>
      <c r="AF49" s="159">
        <f t="shared" si="16"/>
        <v>2084</v>
      </c>
      <c r="AG49" s="159">
        <f t="shared" si="16"/>
        <v>0</v>
      </c>
      <c r="AH49" s="159">
        <f t="shared" si="16"/>
        <v>0</v>
      </c>
      <c r="AI49" s="159">
        <f t="shared" si="16"/>
        <v>0</v>
      </c>
      <c r="AJ49" s="159">
        <f t="shared" si="16"/>
        <v>0</v>
      </c>
      <c r="AK49" s="159">
        <f t="shared" si="16"/>
        <v>0</v>
      </c>
      <c r="AL49" s="159">
        <f t="shared" si="16"/>
        <v>149963</v>
      </c>
      <c r="AM49" s="159">
        <f t="shared" si="16"/>
        <v>3876</v>
      </c>
      <c r="AN49" s="159">
        <f t="shared" si="16"/>
        <v>1026.54</v>
      </c>
      <c r="AO49" s="159">
        <f t="shared" si="16"/>
        <v>154865.53999999998</v>
      </c>
      <c r="AP49" s="160">
        <f>SUM(AP14:AP48)</f>
        <v>31148.240000000002</v>
      </c>
      <c r="AQ49" s="161">
        <f t="shared" ref="AQ49:AV49" si="17">SUM(AQ14:AQ48)</f>
        <v>27875.800000000007</v>
      </c>
      <c r="AR49" s="161">
        <f t="shared" si="17"/>
        <v>2323.0300000000007</v>
      </c>
      <c r="AS49" s="161">
        <f t="shared" si="17"/>
        <v>30198.829999999994</v>
      </c>
      <c r="AT49" s="162">
        <f t="shared" si="17"/>
        <v>124666.70999999999</v>
      </c>
      <c r="AU49" s="159">
        <f t="shared" si="17"/>
        <v>2040.48</v>
      </c>
      <c r="AV49" s="159">
        <f t="shared" si="17"/>
        <v>122626.22999999998</v>
      </c>
      <c r="AW49" s="163" t="s">
        <v>105</v>
      </c>
      <c r="AX49" s="164"/>
      <c r="AY49" s="165"/>
    </row>
    <row r="50" spans="1:51" x14ac:dyDescent="0.25">
      <c r="A50" s="113">
        <f>IF(B50&lt;&gt;"",A49+1,"")</f>
        <v>29</v>
      </c>
      <c r="B50" s="140" t="s">
        <v>156</v>
      </c>
      <c r="C50" s="166">
        <v>43437</v>
      </c>
      <c r="D50" s="166">
        <v>43465</v>
      </c>
      <c r="E50" s="120"/>
      <c r="F50" s="120"/>
      <c r="G50" s="118">
        <f t="shared" ref="G50:G79" si="18">IF(B50="","",IF(D50="",G$112,DAY(D50))-IF(C50="",0,DAY(C50)-1))</f>
        <v>29</v>
      </c>
      <c r="H50" s="120"/>
      <c r="I50" s="120"/>
      <c r="J50" s="120"/>
      <c r="K50" s="120"/>
      <c r="L50" s="120"/>
      <c r="M50" s="120"/>
      <c r="N50" s="120"/>
      <c r="O50" s="120"/>
      <c r="P50" s="120"/>
      <c r="Q50" s="120"/>
      <c r="R50" s="120"/>
      <c r="S50" s="120"/>
      <c r="T50" s="121">
        <f t="shared" si="5"/>
        <v>0</v>
      </c>
      <c r="U50" s="121">
        <f t="shared" si="5"/>
        <v>0</v>
      </c>
      <c r="V50" s="122"/>
      <c r="W50" s="122">
        <v>2500</v>
      </c>
      <c r="X50" s="122"/>
      <c r="Y50" s="122"/>
      <c r="Z50" s="122"/>
      <c r="AA50" s="122"/>
      <c r="AB50" s="122"/>
      <c r="AC50" s="122"/>
      <c r="AD50" s="122"/>
      <c r="AE50" s="122"/>
      <c r="AF50" s="122"/>
      <c r="AG50" s="122"/>
      <c r="AH50" s="122"/>
      <c r="AI50" s="122"/>
      <c r="AJ50" s="122"/>
      <c r="AK50" s="122"/>
      <c r="AL50" s="125">
        <f t="shared" si="15"/>
        <v>2500</v>
      </c>
      <c r="AM50" s="167" t="s">
        <v>104</v>
      </c>
      <c r="AN50" s="167" t="s">
        <v>104</v>
      </c>
      <c r="AO50" s="125">
        <f t="shared" si="7"/>
        <v>2500</v>
      </c>
      <c r="AP50" s="168">
        <f>ROUND(AO50*$AP$13,2)</f>
        <v>550</v>
      </c>
      <c r="AQ50" s="127">
        <f>ROUND(AO50*$AQ$13,2)</f>
        <v>450</v>
      </c>
      <c r="AR50" s="127">
        <f t="shared" ref="AR50:AR79" si="19">ROUND(AO50*$AR$13,2)</f>
        <v>37.5</v>
      </c>
      <c r="AS50" s="128">
        <f t="shared" ref="AS50:AS79" si="20">SUM(AQ50,AR50)</f>
        <v>487.5</v>
      </c>
      <c r="AT50" s="129">
        <f t="shared" ref="AT50:AT79" si="21">AO50-AS50</f>
        <v>2012.5</v>
      </c>
      <c r="AU50" s="123"/>
      <c r="AV50" s="136">
        <f t="shared" si="13"/>
        <v>2012.5</v>
      </c>
      <c r="AW50" s="130" t="str">
        <f t="shared" si="10"/>
        <v>Уваров Антон Антонович</v>
      </c>
      <c r="AX50" s="131"/>
      <c r="AY50" s="137"/>
    </row>
    <row r="51" spans="1:51" x14ac:dyDescent="0.25">
      <c r="A51" s="113">
        <f t="shared" ref="A51:A79" si="22">IF(B51&lt;&gt;"",A50+1,"")</f>
        <v>30</v>
      </c>
      <c r="B51" s="140" t="s">
        <v>157</v>
      </c>
      <c r="C51" s="115">
        <v>43439</v>
      </c>
      <c r="D51" s="115">
        <v>43439</v>
      </c>
      <c r="E51" s="119"/>
      <c r="F51" s="119"/>
      <c r="G51" s="118">
        <f t="shared" si="18"/>
        <v>1</v>
      </c>
      <c r="H51" s="119"/>
      <c r="I51" s="119"/>
      <c r="J51" s="119"/>
      <c r="K51" s="119"/>
      <c r="L51" s="119"/>
      <c r="M51" s="119"/>
      <c r="N51" s="119"/>
      <c r="O51" s="119"/>
      <c r="P51" s="119"/>
      <c r="Q51" s="119"/>
      <c r="R51" s="119"/>
      <c r="S51" s="119"/>
      <c r="T51" s="121">
        <f t="shared" si="5"/>
        <v>0</v>
      </c>
      <c r="U51" s="121">
        <f t="shared" si="5"/>
        <v>0</v>
      </c>
      <c r="V51" s="133"/>
      <c r="W51" s="133"/>
      <c r="X51" s="133"/>
      <c r="Y51" s="133"/>
      <c r="Z51" s="133"/>
      <c r="AA51" s="133"/>
      <c r="AB51" s="133"/>
      <c r="AC51" s="133"/>
      <c r="AD51" s="133"/>
      <c r="AE51" s="133"/>
      <c r="AF51" s="133"/>
      <c r="AG51" s="133"/>
      <c r="AH51" s="133">
        <v>300</v>
      </c>
      <c r="AI51" s="133"/>
      <c r="AJ51" s="133"/>
      <c r="AK51" s="133"/>
      <c r="AL51" s="125">
        <f t="shared" si="15"/>
        <v>300</v>
      </c>
      <c r="AM51" s="169" t="s">
        <v>104</v>
      </c>
      <c r="AN51" s="169" t="s">
        <v>104</v>
      </c>
      <c r="AO51" s="125">
        <f t="shared" si="7"/>
        <v>300</v>
      </c>
      <c r="AP51" s="168">
        <f t="shared" ref="AP51:AP79" si="23">ROUND(AO51*$AP$13,2)</f>
        <v>66</v>
      </c>
      <c r="AQ51" s="127">
        <f t="shared" ref="AQ51:AQ79" si="24">ROUND(AO51*$AQ$13,2)</f>
        <v>54</v>
      </c>
      <c r="AR51" s="127">
        <f t="shared" si="19"/>
        <v>4.5</v>
      </c>
      <c r="AS51" s="151">
        <f t="shared" si="20"/>
        <v>58.5</v>
      </c>
      <c r="AT51" s="129">
        <f t="shared" si="21"/>
        <v>241.5</v>
      </c>
      <c r="AU51" s="145"/>
      <c r="AV51" s="136">
        <f t="shared" si="13"/>
        <v>241.5</v>
      </c>
      <c r="AW51" s="130" t="str">
        <f t="shared" si="10"/>
        <v>Орехов Олег Олегович</v>
      </c>
      <c r="AX51" s="131"/>
      <c r="AY51" s="137"/>
    </row>
    <row r="52" spans="1:51" x14ac:dyDescent="0.25">
      <c r="A52" s="113">
        <f t="shared" si="22"/>
        <v>31</v>
      </c>
      <c r="B52" s="140" t="s">
        <v>158</v>
      </c>
      <c r="C52" s="115">
        <v>43437</v>
      </c>
      <c r="D52" s="115">
        <v>43445</v>
      </c>
      <c r="E52" s="119"/>
      <c r="F52" s="119"/>
      <c r="G52" s="118">
        <f t="shared" si="18"/>
        <v>9</v>
      </c>
      <c r="H52" s="119"/>
      <c r="I52" s="119"/>
      <c r="J52" s="119"/>
      <c r="K52" s="119"/>
      <c r="L52" s="119"/>
      <c r="M52" s="119"/>
      <c r="N52" s="119"/>
      <c r="O52" s="119"/>
      <c r="P52" s="119"/>
      <c r="Q52" s="119"/>
      <c r="R52" s="119"/>
      <c r="S52" s="119"/>
      <c r="T52" s="121">
        <f t="shared" si="5"/>
        <v>0</v>
      </c>
      <c r="U52" s="121">
        <f t="shared" si="5"/>
        <v>0</v>
      </c>
      <c r="V52" s="133"/>
      <c r="W52" s="133"/>
      <c r="X52" s="133"/>
      <c r="Y52" s="133"/>
      <c r="Z52" s="133"/>
      <c r="AA52" s="133"/>
      <c r="AB52" s="133"/>
      <c r="AC52" s="133"/>
      <c r="AD52" s="133"/>
      <c r="AE52" s="133"/>
      <c r="AF52" s="133"/>
      <c r="AG52" s="133"/>
      <c r="AH52" s="133"/>
      <c r="AI52" s="133">
        <v>1100</v>
      </c>
      <c r="AJ52" s="133"/>
      <c r="AK52" s="133"/>
      <c r="AL52" s="125">
        <f t="shared" si="15"/>
        <v>1100</v>
      </c>
      <c r="AM52" s="169" t="s">
        <v>104</v>
      </c>
      <c r="AN52" s="169" t="s">
        <v>104</v>
      </c>
      <c r="AO52" s="125">
        <f t="shared" si="7"/>
        <v>1100</v>
      </c>
      <c r="AP52" s="168">
        <f t="shared" si="23"/>
        <v>242</v>
      </c>
      <c r="AQ52" s="127">
        <f t="shared" si="24"/>
        <v>198</v>
      </c>
      <c r="AR52" s="127">
        <f t="shared" si="19"/>
        <v>16.5</v>
      </c>
      <c r="AS52" s="151">
        <f t="shared" si="20"/>
        <v>214.5</v>
      </c>
      <c r="AT52" s="129">
        <f t="shared" si="21"/>
        <v>885.5</v>
      </c>
      <c r="AU52" s="139"/>
      <c r="AV52" s="136">
        <f t="shared" si="13"/>
        <v>885.5</v>
      </c>
      <c r="AW52" s="130" t="str">
        <f t="shared" si="10"/>
        <v>Елисеев Семён Семёнович</v>
      </c>
      <c r="AX52" s="131"/>
      <c r="AY52" s="137"/>
    </row>
    <row r="53" spans="1:51" x14ac:dyDescent="0.25">
      <c r="A53" s="113">
        <f t="shared" si="22"/>
        <v>32</v>
      </c>
      <c r="B53" s="140" t="s">
        <v>159</v>
      </c>
      <c r="C53" s="115">
        <v>43437</v>
      </c>
      <c r="D53" s="115">
        <v>43465</v>
      </c>
      <c r="E53" s="119"/>
      <c r="F53" s="119"/>
      <c r="G53" s="118">
        <f t="shared" si="18"/>
        <v>29</v>
      </c>
      <c r="H53" s="119"/>
      <c r="I53" s="119"/>
      <c r="J53" s="119"/>
      <c r="K53" s="119"/>
      <c r="L53" s="119"/>
      <c r="M53" s="119"/>
      <c r="N53" s="119"/>
      <c r="O53" s="119"/>
      <c r="P53" s="119"/>
      <c r="Q53" s="119"/>
      <c r="R53" s="119"/>
      <c r="S53" s="119"/>
      <c r="T53" s="121">
        <f t="shared" si="5"/>
        <v>0</v>
      </c>
      <c r="U53" s="121">
        <f t="shared" si="5"/>
        <v>0</v>
      </c>
      <c r="V53" s="133"/>
      <c r="W53" s="133"/>
      <c r="X53" s="133"/>
      <c r="Y53" s="133"/>
      <c r="Z53" s="133"/>
      <c r="AA53" s="133"/>
      <c r="AB53" s="133"/>
      <c r="AC53" s="133"/>
      <c r="AD53" s="133"/>
      <c r="AE53" s="133"/>
      <c r="AF53" s="133"/>
      <c r="AG53" s="133"/>
      <c r="AH53" s="133"/>
      <c r="AI53" s="133"/>
      <c r="AJ53" s="133">
        <v>500</v>
      </c>
      <c r="AK53" s="133"/>
      <c r="AL53" s="125">
        <f t="shared" si="15"/>
        <v>500</v>
      </c>
      <c r="AM53" s="169" t="s">
        <v>104</v>
      </c>
      <c r="AN53" s="169" t="s">
        <v>104</v>
      </c>
      <c r="AO53" s="125">
        <f t="shared" si="7"/>
        <v>500</v>
      </c>
      <c r="AP53" s="168">
        <f t="shared" si="23"/>
        <v>110</v>
      </c>
      <c r="AQ53" s="127">
        <f t="shared" si="24"/>
        <v>90</v>
      </c>
      <c r="AR53" s="127">
        <f t="shared" si="19"/>
        <v>7.5</v>
      </c>
      <c r="AS53" s="151">
        <f t="shared" si="20"/>
        <v>97.5</v>
      </c>
      <c r="AT53" s="129">
        <f t="shared" si="21"/>
        <v>402.5</v>
      </c>
      <c r="AU53" s="145"/>
      <c r="AV53" s="136">
        <f t="shared" si="13"/>
        <v>402.5</v>
      </c>
      <c r="AW53" s="130" t="str">
        <f t="shared" si="10"/>
        <v>Петухов Станислав Егорович</v>
      </c>
      <c r="AX53" s="131"/>
      <c r="AY53" s="137"/>
    </row>
    <row r="54" spans="1:51" x14ac:dyDescent="0.25">
      <c r="A54" s="113">
        <f t="shared" si="22"/>
        <v>33</v>
      </c>
      <c r="B54" s="140" t="s">
        <v>160</v>
      </c>
      <c r="C54" s="115">
        <v>43456</v>
      </c>
      <c r="D54" s="115">
        <v>43463</v>
      </c>
      <c r="E54" s="119"/>
      <c r="F54" s="119"/>
      <c r="G54" s="118">
        <f t="shared" si="18"/>
        <v>8</v>
      </c>
      <c r="H54" s="119"/>
      <c r="I54" s="119"/>
      <c r="J54" s="119"/>
      <c r="K54" s="119"/>
      <c r="L54" s="119"/>
      <c r="M54" s="119"/>
      <c r="N54" s="119"/>
      <c r="O54" s="119"/>
      <c r="P54" s="119"/>
      <c r="Q54" s="119"/>
      <c r="R54" s="119"/>
      <c r="S54" s="119"/>
      <c r="T54" s="121">
        <f t="shared" si="5"/>
        <v>0</v>
      </c>
      <c r="U54" s="121">
        <f t="shared" si="5"/>
        <v>0</v>
      </c>
      <c r="V54" s="133"/>
      <c r="W54" s="133"/>
      <c r="X54" s="133"/>
      <c r="Y54" s="133"/>
      <c r="Z54" s="133"/>
      <c r="AA54" s="133"/>
      <c r="AB54" s="133"/>
      <c r="AC54" s="133"/>
      <c r="AD54" s="133"/>
      <c r="AE54" s="133"/>
      <c r="AF54" s="133"/>
      <c r="AG54" s="133"/>
      <c r="AH54" s="133"/>
      <c r="AI54" s="133"/>
      <c r="AJ54" s="133"/>
      <c r="AK54" s="133">
        <v>1750</v>
      </c>
      <c r="AL54" s="125">
        <f t="shared" si="15"/>
        <v>1750</v>
      </c>
      <c r="AM54" s="169" t="s">
        <v>104</v>
      </c>
      <c r="AN54" s="169" t="s">
        <v>104</v>
      </c>
      <c r="AO54" s="125">
        <f t="shared" si="7"/>
        <v>1750</v>
      </c>
      <c r="AP54" s="168">
        <f t="shared" si="23"/>
        <v>385</v>
      </c>
      <c r="AQ54" s="127">
        <f t="shared" si="24"/>
        <v>315</v>
      </c>
      <c r="AR54" s="127">
        <f t="shared" si="19"/>
        <v>26.25</v>
      </c>
      <c r="AS54" s="151">
        <f t="shared" si="20"/>
        <v>341.25</v>
      </c>
      <c r="AT54" s="129">
        <f t="shared" si="21"/>
        <v>1408.75</v>
      </c>
      <c r="AU54" s="145"/>
      <c r="AV54" s="136">
        <f t="shared" si="13"/>
        <v>1408.75</v>
      </c>
      <c r="AW54" s="130" t="str">
        <f t="shared" si="10"/>
        <v>Егоров Никита Николаевич</v>
      </c>
      <c r="AX54" s="131"/>
      <c r="AY54" s="137"/>
    </row>
    <row r="55" spans="1:51" x14ac:dyDescent="0.25">
      <c r="A55" s="113" t="str">
        <f t="shared" si="22"/>
        <v/>
      </c>
      <c r="B55" s="114"/>
      <c r="C55" s="115"/>
      <c r="D55" s="115"/>
      <c r="E55" s="119"/>
      <c r="F55" s="119"/>
      <c r="G55" s="118" t="str">
        <f t="shared" si="18"/>
        <v/>
      </c>
      <c r="H55" s="119"/>
      <c r="I55" s="119"/>
      <c r="J55" s="119"/>
      <c r="K55" s="119"/>
      <c r="L55" s="119"/>
      <c r="M55" s="119"/>
      <c r="N55" s="119"/>
      <c r="O55" s="119"/>
      <c r="P55" s="119"/>
      <c r="Q55" s="119"/>
      <c r="R55" s="119"/>
      <c r="S55" s="119"/>
      <c r="T55" s="121">
        <f t="shared" si="5"/>
        <v>0</v>
      </c>
      <c r="U55" s="121">
        <f t="shared" si="5"/>
        <v>0</v>
      </c>
      <c r="V55" s="133"/>
      <c r="W55" s="133"/>
      <c r="X55" s="133"/>
      <c r="Y55" s="133"/>
      <c r="Z55" s="133"/>
      <c r="AA55" s="133"/>
      <c r="AB55" s="133"/>
      <c r="AC55" s="133"/>
      <c r="AD55" s="133"/>
      <c r="AE55" s="133"/>
      <c r="AF55" s="133"/>
      <c r="AG55" s="133"/>
      <c r="AH55" s="133"/>
      <c r="AI55" s="133"/>
      <c r="AJ55" s="133"/>
      <c r="AK55" s="133"/>
      <c r="AL55" s="125">
        <f t="shared" si="15"/>
        <v>0</v>
      </c>
      <c r="AM55" s="169" t="s">
        <v>104</v>
      </c>
      <c r="AN55" s="169" t="s">
        <v>104</v>
      </c>
      <c r="AO55" s="125">
        <f t="shared" si="7"/>
        <v>0</v>
      </c>
      <c r="AP55" s="168">
        <f t="shared" si="23"/>
        <v>0</v>
      </c>
      <c r="AQ55" s="127">
        <f t="shared" si="24"/>
        <v>0</v>
      </c>
      <c r="AR55" s="127">
        <f t="shared" si="19"/>
        <v>0</v>
      </c>
      <c r="AS55" s="151">
        <f t="shared" si="20"/>
        <v>0</v>
      </c>
      <c r="AT55" s="129">
        <f t="shared" si="21"/>
        <v>0</v>
      </c>
      <c r="AU55" s="145"/>
      <c r="AV55" s="136">
        <f t="shared" si="13"/>
        <v>0</v>
      </c>
      <c r="AW55" s="130" t="str">
        <f t="shared" si="10"/>
        <v/>
      </c>
      <c r="AX55" s="131"/>
      <c r="AY55" s="137"/>
    </row>
    <row r="56" spans="1:51" x14ac:dyDescent="0.25">
      <c r="A56" s="113" t="str">
        <f t="shared" si="22"/>
        <v/>
      </c>
      <c r="B56" s="140"/>
      <c r="C56" s="115"/>
      <c r="D56" s="115"/>
      <c r="E56" s="119"/>
      <c r="F56" s="119"/>
      <c r="G56" s="118" t="str">
        <f t="shared" si="18"/>
        <v/>
      </c>
      <c r="H56" s="119"/>
      <c r="I56" s="119"/>
      <c r="J56" s="119"/>
      <c r="K56" s="119"/>
      <c r="L56" s="119"/>
      <c r="M56" s="119"/>
      <c r="N56" s="119"/>
      <c r="O56" s="119"/>
      <c r="P56" s="119"/>
      <c r="Q56" s="119"/>
      <c r="R56" s="119"/>
      <c r="S56" s="119"/>
      <c r="T56" s="121">
        <f t="shared" si="5"/>
        <v>0</v>
      </c>
      <c r="U56" s="121">
        <f t="shared" si="5"/>
        <v>0</v>
      </c>
      <c r="V56" s="133"/>
      <c r="W56" s="133"/>
      <c r="X56" s="133"/>
      <c r="Y56" s="133"/>
      <c r="Z56" s="133"/>
      <c r="AA56" s="133"/>
      <c r="AB56" s="133"/>
      <c r="AC56" s="133"/>
      <c r="AD56" s="133"/>
      <c r="AE56" s="133"/>
      <c r="AF56" s="133"/>
      <c r="AG56" s="133"/>
      <c r="AH56" s="133"/>
      <c r="AI56" s="133"/>
      <c r="AJ56" s="133"/>
      <c r="AK56" s="133"/>
      <c r="AL56" s="125">
        <f t="shared" si="15"/>
        <v>0</v>
      </c>
      <c r="AM56" s="169" t="s">
        <v>104</v>
      </c>
      <c r="AN56" s="169" t="s">
        <v>104</v>
      </c>
      <c r="AO56" s="125">
        <f t="shared" si="7"/>
        <v>0</v>
      </c>
      <c r="AP56" s="168">
        <f t="shared" si="23"/>
        <v>0</v>
      </c>
      <c r="AQ56" s="127">
        <f t="shared" si="24"/>
        <v>0</v>
      </c>
      <c r="AR56" s="127">
        <f t="shared" si="19"/>
        <v>0</v>
      </c>
      <c r="AS56" s="151">
        <f t="shared" si="20"/>
        <v>0</v>
      </c>
      <c r="AT56" s="129">
        <f t="shared" si="21"/>
        <v>0</v>
      </c>
      <c r="AU56" s="145"/>
      <c r="AV56" s="136">
        <f t="shared" si="13"/>
        <v>0</v>
      </c>
      <c r="AW56" s="130" t="str">
        <f t="shared" si="10"/>
        <v/>
      </c>
      <c r="AX56" s="131"/>
      <c r="AY56" s="137"/>
    </row>
    <row r="57" spans="1:51" x14ac:dyDescent="0.25">
      <c r="A57" s="113" t="str">
        <f t="shared" si="22"/>
        <v/>
      </c>
      <c r="B57" s="140"/>
      <c r="C57" s="115"/>
      <c r="D57" s="115"/>
      <c r="E57" s="119"/>
      <c r="F57" s="119"/>
      <c r="G57" s="118" t="str">
        <f t="shared" si="18"/>
        <v/>
      </c>
      <c r="H57" s="119"/>
      <c r="I57" s="119"/>
      <c r="J57" s="119"/>
      <c r="K57" s="119"/>
      <c r="L57" s="119"/>
      <c r="M57" s="119"/>
      <c r="N57" s="119"/>
      <c r="O57" s="119"/>
      <c r="P57" s="119"/>
      <c r="Q57" s="119"/>
      <c r="R57" s="119"/>
      <c r="S57" s="119"/>
      <c r="T57" s="121">
        <f t="shared" si="5"/>
        <v>0</v>
      </c>
      <c r="U57" s="121">
        <f t="shared" si="5"/>
        <v>0</v>
      </c>
      <c r="V57" s="133"/>
      <c r="W57" s="133"/>
      <c r="X57" s="133"/>
      <c r="Y57" s="133"/>
      <c r="Z57" s="133"/>
      <c r="AA57" s="133"/>
      <c r="AB57" s="133"/>
      <c r="AC57" s="133"/>
      <c r="AD57" s="133"/>
      <c r="AE57" s="133"/>
      <c r="AF57" s="133"/>
      <c r="AG57" s="133"/>
      <c r="AH57" s="133"/>
      <c r="AI57" s="133"/>
      <c r="AJ57" s="133"/>
      <c r="AK57" s="133"/>
      <c r="AL57" s="125">
        <f t="shared" si="15"/>
        <v>0</v>
      </c>
      <c r="AM57" s="169" t="s">
        <v>104</v>
      </c>
      <c r="AN57" s="169" t="s">
        <v>104</v>
      </c>
      <c r="AO57" s="125">
        <f t="shared" si="7"/>
        <v>0</v>
      </c>
      <c r="AP57" s="168">
        <f t="shared" si="23"/>
        <v>0</v>
      </c>
      <c r="AQ57" s="127">
        <f t="shared" si="24"/>
        <v>0</v>
      </c>
      <c r="AR57" s="127">
        <f t="shared" si="19"/>
        <v>0</v>
      </c>
      <c r="AS57" s="151">
        <f t="shared" si="20"/>
        <v>0</v>
      </c>
      <c r="AT57" s="129">
        <f t="shared" si="21"/>
        <v>0</v>
      </c>
      <c r="AU57" s="138"/>
      <c r="AV57" s="136">
        <f t="shared" si="13"/>
        <v>0</v>
      </c>
      <c r="AW57" s="130" t="str">
        <f t="shared" si="10"/>
        <v/>
      </c>
      <c r="AX57" s="131"/>
      <c r="AY57" s="137"/>
    </row>
    <row r="58" spans="1:51" x14ac:dyDescent="0.25">
      <c r="A58" s="113" t="str">
        <f t="shared" si="22"/>
        <v/>
      </c>
      <c r="B58" s="140"/>
      <c r="C58" s="115"/>
      <c r="D58" s="115"/>
      <c r="E58" s="119"/>
      <c r="F58" s="119"/>
      <c r="G58" s="118" t="str">
        <f t="shared" si="18"/>
        <v/>
      </c>
      <c r="H58" s="119"/>
      <c r="I58" s="119"/>
      <c r="J58" s="119"/>
      <c r="K58" s="119"/>
      <c r="L58" s="119"/>
      <c r="M58" s="119"/>
      <c r="N58" s="119"/>
      <c r="O58" s="119"/>
      <c r="P58" s="119"/>
      <c r="Q58" s="119"/>
      <c r="R58" s="119"/>
      <c r="S58" s="119"/>
      <c r="T58" s="121">
        <f t="shared" si="5"/>
        <v>0</v>
      </c>
      <c r="U58" s="121">
        <f t="shared" si="5"/>
        <v>0</v>
      </c>
      <c r="V58" s="133"/>
      <c r="W58" s="133"/>
      <c r="X58" s="133"/>
      <c r="Y58" s="133"/>
      <c r="Z58" s="133"/>
      <c r="AA58" s="133"/>
      <c r="AB58" s="133"/>
      <c r="AC58" s="133"/>
      <c r="AD58" s="133"/>
      <c r="AE58" s="133"/>
      <c r="AF58" s="133"/>
      <c r="AG58" s="133"/>
      <c r="AH58" s="133"/>
      <c r="AI58" s="133"/>
      <c r="AJ58" s="133"/>
      <c r="AK58" s="133"/>
      <c r="AL58" s="125">
        <f t="shared" si="15"/>
        <v>0</v>
      </c>
      <c r="AM58" s="169" t="s">
        <v>104</v>
      </c>
      <c r="AN58" s="169" t="s">
        <v>104</v>
      </c>
      <c r="AO58" s="125">
        <f t="shared" si="7"/>
        <v>0</v>
      </c>
      <c r="AP58" s="168">
        <f t="shared" si="23"/>
        <v>0</v>
      </c>
      <c r="AQ58" s="127">
        <f t="shared" si="24"/>
        <v>0</v>
      </c>
      <c r="AR58" s="127">
        <f t="shared" si="19"/>
        <v>0</v>
      </c>
      <c r="AS58" s="151">
        <f t="shared" si="20"/>
        <v>0</v>
      </c>
      <c r="AT58" s="129">
        <f t="shared" si="21"/>
        <v>0</v>
      </c>
      <c r="AU58" s="145"/>
      <c r="AV58" s="136">
        <f t="shared" si="13"/>
        <v>0</v>
      </c>
      <c r="AW58" s="130" t="str">
        <f t="shared" si="10"/>
        <v/>
      </c>
      <c r="AX58" s="131"/>
      <c r="AY58" s="137"/>
    </row>
    <row r="59" spans="1:51" x14ac:dyDescent="0.25">
      <c r="A59" s="113" t="str">
        <f t="shared" si="22"/>
        <v/>
      </c>
      <c r="B59" s="114"/>
      <c r="C59" s="115"/>
      <c r="D59" s="115"/>
      <c r="E59" s="119"/>
      <c r="F59" s="119"/>
      <c r="G59" s="118" t="str">
        <f t="shared" si="18"/>
        <v/>
      </c>
      <c r="H59" s="119"/>
      <c r="I59" s="119"/>
      <c r="J59" s="119"/>
      <c r="K59" s="119"/>
      <c r="L59" s="119"/>
      <c r="M59" s="119"/>
      <c r="N59" s="119"/>
      <c r="O59" s="119"/>
      <c r="P59" s="119"/>
      <c r="Q59" s="119"/>
      <c r="R59" s="119"/>
      <c r="S59" s="119"/>
      <c r="T59" s="121">
        <f t="shared" si="5"/>
        <v>0</v>
      </c>
      <c r="U59" s="121">
        <f t="shared" si="5"/>
        <v>0</v>
      </c>
      <c r="V59" s="133"/>
      <c r="W59" s="133"/>
      <c r="X59" s="133"/>
      <c r="Y59" s="133"/>
      <c r="Z59" s="133"/>
      <c r="AA59" s="133"/>
      <c r="AB59" s="133"/>
      <c r="AC59" s="133"/>
      <c r="AD59" s="133"/>
      <c r="AE59" s="133"/>
      <c r="AF59" s="133"/>
      <c r="AG59" s="133"/>
      <c r="AH59" s="133"/>
      <c r="AI59" s="133"/>
      <c r="AJ59" s="133"/>
      <c r="AK59" s="133"/>
      <c r="AL59" s="125">
        <f t="shared" si="15"/>
        <v>0</v>
      </c>
      <c r="AM59" s="169" t="s">
        <v>104</v>
      </c>
      <c r="AN59" s="169" t="s">
        <v>104</v>
      </c>
      <c r="AO59" s="125">
        <f t="shared" si="7"/>
        <v>0</v>
      </c>
      <c r="AP59" s="168">
        <f t="shared" si="23"/>
        <v>0</v>
      </c>
      <c r="AQ59" s="127">
        <f t="shared" si="24"/>
        <v>0</v>
      </c>
      <c r="AR59" s="127">
        <f t="shared" si="19"/>
        <v>0</v>
      </c>
      <c r="AS59" s="151">
        <f t="shared" si="20"/>
        <v>0</v>
      </c>
      <c r="AT59" s="129">
        <f t="shared" si="21"/>
        <v>0</v>
      </c>
      <c r="AU59" s="145"/>
      <c r="AV59" s="136">
        <f t="shared" si="13"/>
        <v>0</v>
      </c>
      <c r="AW59" s="130" t="str">
        <f t="shared" si="10"/>
        <v/>
      </c>
      <c r="AX59" s="131"/>
      <c r="AY59" s="137"/>
    </row>
    <row r="60" spans="1:51" x14ac:dyDescent="0.25">
      <c r="A60" s="113" t="str">
        <f t="shared" si="22"/>
        <v/>
      </c>
      <c r="B60" s="140"/>
      <c r="C60" s="115"/>
      <c r="D60" s="115"/>
      <c r="E60" s="119"/>
      <c r="F60" s="119"/>
      <c r="G60" s="118" t="str">
        <f t="shared" si="18"/>
        <v/>
      </c>
      <c r="H60" s="119"/>
      <c r="I60" s="119"/>
      <c r="J60" s="119"/>
      <c r="K60" s="119"/>
      <c r="L60" s="119"/>
      <c r="M60" s="119"/>
      <c r="N60" s="119"/>
      <c r="O60" s="119"/>
      <c r="P60" s="119"/>
      <c r="Q60" s="119"/>
      <c r="R60" s="119"/>
      <c r="S60" s="119"/>
      <c r="T60" s="121">
        <f t="shared" si="5"/>
        <v>0</v>
      </c>
      <c r="U60" s="121">
        <f t="shared" si="5"/>
        <v>0</v>
      </c>
      <c r="V60" s="133"/>
      <c r="W60" s="133"/>
      <c r="X60" s="133"/>
      <c r="Y60" s="133"/>
      <c r="Z60" s="133"/>
      <c r="AA60" s="133"/>
      <c r="AB60" s="133"/>
      <c r="AC60" s="133"/>
      <c r="AD60" s="133"/>
      <c r="AE60" s="133"/>
      <c r="AF60" s="133"/>
      <c r="AG60" s="133"/>
      <c r="AH60" s="133"/>
      <c r="AI60" s="133"/>
      <c r="AJ60" s="133"/>
      <c r="AK60" s="133"/>
      <c r="AL60" s="125">
        <f t="shared" si="15"/>
        <v>0</v>
      </c>
      <c r="AM60" s="169" t="s">
        <v>104</v>
      </c>
      <c r="AN60" s="169" t="s">
        <v>104</v>
      </c>
      <c r="AO60" s="125">
        <f t="shared" si="7"/>
        <v>0</v>
      </c>
      <c r="AP60" s="168">
        <f t="shared" si="23"/>
        <v>0</v>
      </c>
      <c r="AQ60" s="127">
        <f t="shared" si="24"/>
        <v>0</v>
      </c>
      <c r="AR60" s="127">
        <f t="shared" si="19"/>
        <v>0</v>
      </c>
      <c r="AS60" s="151">
        <f t="shared" si="20"/>
        <v>0</v>
      </c>
      <c r="AT60" s="129">
        <f t="shared" si="21"/>
        <v>0</v>
      </c>
      <c r="AU60" s="145"/>
      <c r="AV60" s="136">
        <f t="shared" si="13"/>
        <v>0</v>
      </c>
      <c r="AW60" s="130" t="str">
        <f t="shared" si="10"/>
        <v/>
      </c>
      <c r="AX60" s="131"/>
      <c r="AY60" s="137"/>
    </row>
    <row r="61" spans="1:51" x14ac:dyDescent="0.25">
      <c r="A61" s="113" t="str">
        <f t="shared" si="22"/>
        <v/>
      </c>
      <c r="B61" s="140"/>
      <c r="C61" s="115"/>
      <c r="D61" s="115"/>
      <c r="E61" s="119"/>
      <c r="F61" s="119"/>
      <c r="G61" s="118" t="str">
        <f t="shared" si="18"/>
        <v/>
      </c>
      <c r="H61" s="119"/>
      <c r="I61" s="119"/>
      <c r="J61" s="119"/>
      <c r="K61" s="119"/>
      <c r="L61" s="119"/>
      <c r="M61" s="119"/>
      <c r="N61" s="119"/>
      <c r="O61" s="119"/>
      <c r="P61" s="119"/>
      <c r="Q61" s="119"/>
      <c r="R61" s="119"/>
      <c r="S61" s="119"/>
      <c r="T61" s="121">
        <f t="shared" si="5"/>
        <v>0</v>
      </c>
      <c r="U61" s="121">
        <f t="shared" si="5"/>
        <v>0</v>
      </c>
      <c r="V61" s="133"/>
      <c r="W61" s="133"/>
      <c r="X61" s="133"/>
      <c r="Y61" s="133"/>
      <c r="Z61" s="133"/>
      <c r="AA61" s="133"/>
      <c r="AB61" s="133"/>
      <c r="AC61" s="133"/>
      <c r="AD61" s="133"/>
      <c r="AE61" s="133"/>
      <c r="AF61" s="133"/>
      <c r="AG61" s="133"/>
      <c r="AH61" s="133"/>
      <c r="AI61" s="133"/>
      <c r="AJ61" s="133"/>
      <c r="AK61" s="133"/>
      <c r="AL61" s="125">
        <f t="shared" si="15"/>
        <v>0</v>
      </c>
      <c r="AM61" s="169" t="s">
        <v>104</v>
      </c>
      <c r="AN61" s="169" t="s">
        <v>104</v>
      </c>
      <c r="AO61" s="125">
        <f t="shared" si="7"/>
        <v>0</v>
      </c>
      <c r="AP61" s="168">
        <f t="shared" si="23"/>
        <v>0</v>
      </c>
      <c r="AQ61" s="127">
        <f t="shared" si="24"/>
        <v>0</v>
      </c>
      <c r="AR61" s="127">
        <f t="shared" si="19"/>
        <v>0</v>
      </c>
      <c r="AS61" s="151">
        <f t="shared" si="20"/>
        <v>0</v>
      </c>
      <c r="AT61" s="129">
        <f t="shared" si="21"/>
        <v>0</v>
      </c>
      <c r="AU61" s="145"/>
      <c r="AV61" s="136">
        <f t="shared" si="13"/>
        <v>0</v>
      </c>
      <c r="AW61" s="130" t="str">
        <f t="shared" si="10"/>
        <v/>
      </c>
      <c r="AX61" s="131"/>
      <c r="AY61" s="137"/>
    </row>
    <row r="62" spans="1:51" x14ac:dyDescent="0.25">
      <c r="A62" s="113" t="str">
        <f t="shared" si="22"/>
        <v/>
      </c>
      <c r="B62" s="140"/>
      <c r="C62" s="115"/>
      <c r="D62" s="115"/>
      <c r="E62" s="119"/>
      <c r="F62" s="119"/>
      <c r="G62" s="118" t="str">
        <f t="shared" si="18"/>
        <v/>
      </c>
      <c r="H62" s="119"/>
      <c r="I62" s="119"/>
      <c r="J62" s="119"/>
      <c r="K62" s="119"/>
      <c r="L62" s="119"/>
      <c r="M62" s="119"/>
      <c r="N62" s="119"/>
      <c r="O62" s="119"/>
      <c r="P62" s="119"/>
      <c r="Q62" s="119"/>
      <c r="R62" s="119"/>
      <c r="S62" s="119"/>
      <c r="T62" s="121">
        <f t="shared" si="5"/>
        <v>0</v>
      </c>
      <c r="U62" s="121">
        <f t="shared" si="5"/>
        <v>0</v>
      </c>
      <c r="V62" s="133"/>
      <c r="W62" s="133"/>
      <c r="X62" s="133"/>
      <c r="Y62" s="133"/>
      <c r="Z62" s="133"/>
      <c r="AA62" s="133"/>
      <c r="AB62" s="133"/>
      <c r="AC62" s="133"/>
      <c r="AD62" s="133"/>
      <c r="AE62" s="133"/>
      <c r="AF62" s="133"/>
      <c r="AG62" s="133"/>
      <c r="AH62" s="133"/>
      <c r="AI62" s="133"/>
      <c r="AJ62" s="133"/>
      <c r="AK62" s="133"/>
      <c r="AL62" s="125">
        <f t="shared" si="15"/>
        <v>0</v>
      </c>
      <c r="AM62" s="169" t="s">
        <v>104</v>
      </c>
      <c r="AN62" s="169" t="s">
        <v>104</v>
      </c>
      <c r="AO62" s="125">
        <f t="shared" si="7"/>
        <v>0</v>
      </c>
      <c r="AP62" s="168">
        <f t="shared" si="23"/>
        <v>0</v>
      </c>
      <c r="AQ62" s="127">
        <f t="shared" si="24"/>
        <v>0</v>
      </c>
      <c r="AR62" s="127">
        <f t="shared" si="19"/>
        <v>0</v>
      </c>
      <c r="AS62" s="151">
        <f t="shared" si="20"/>
        <v>0</v>
      </c>
      <c r="AT62" s="129">
        <f t="shared" si="21"/>
        <v>0</v>
      </c>
      <c r="AU62" s="145"/>
      <c r="AV62" s="136">
        <f t="shared" si="13"/>
        <v>0</v>
      </c>
      <c r="AW62" s="130" t="str">
        <f t="shared" si="10"/>
        <v/>
      </c>
      <c r="AX62" s="131"/>
      <c r="AY62" s="137"/>
    </row>
    <row r="63" spans="1:51" x14ac:dyDescent="0.25">
      <c r="A63" s="113" t="str">
        <f t="shared" si="22"/>
        <v/>
      </c>
      <c r="B63" s="140"/>
      <c r="C63" s="115"/>
      <c r="D63" s="115"/>
      <c r="E63" s="119"/>
      <c r="F63" s="119"/>
      <c r="G63" s="118" t="str">
        <f t="shared" si="18"/>
        <v/>
      </c>
      <c r="H63" s="119"/>
      <c r="I63" s="119"/>
      <c r="J63" s="119"/>
      <c r="K63" s="119"/>
      <c r="L63" s="119"/>
      <c r="M63" s="119"/>
      <c r="N63" s="119"/>
      <c r="O63" s="119"/>
      <c r="P63" s="119"/>
      <c r="Q63" s="119"/>
      <c r="R63" s="119"/>
      <c r="S63" s="119"/>
      <c r="T63" s="121">
        <f t="shared" si="5"/>
        <v>0</v>
      </c>
      <c r="U63" s="121">
        <f t="shared" si="5"/>
        <v>0</v>
      </c>
      <c r="V63" s="133"/>
      <c r="W63" s="133"/>
      <c r="X63" s="133"/>
      <c r="Y63" s="133"/>
      <c r="Z63" s="133"/>
      <c r="AA63" s="133"/>
      <c r="AB63" s="133"/>
      <c r="AC63" s="133"/>
      <c r="AD63" s="133"/>
      <c r="AE63" s="133"/>
      <c r="AF63" s="133"/>
      <c r="AG63" s="133"/>
      <c r="AH63" s="133"/>
      <c r="AI63" s="133"/>
      <c r="AJ63" s="133"/>
      <c r="AK63" s="133"/>
      <c r="AL63" s="125">
        <f t="shared" si="15"/>
        <v>0</v>
      </c>
      <c r="AM63" s="169" t="s">
        <v>104</v>
      </c>
      <c r="AN63" s="169" t="s">
        <v>104</v>
      </c>
      <c r="AO63" s="125">
        <f t="shared" si="7"/>
        <v>0</v>
      </c>
      <c r="AP63" s="168">
        <f t="shared" si="23"/>
        <v>0</v>
      </c>
      <c r="AQ63" s="127">
        <f t="shared" si="24"/>
        <v>0</v>
      </c>
      <c r="AR63" s="127">
        <f t="shared" si="19"/>
        <v>0</v>
      </c>
      <c r="AS63" s="151">
        <f t="shared" si="20"/>
        <v>0</v>
      </c>
      <c r="AT63" s="129">
        <f t="shared" si="21"/>
        <v>0</v>
      </c>
      <c r="AU63" s="145"/>
      <c r="AV63" s="136">
        <f t="shared" si="13"/>
        <v>0</v>
      </c>
      <c r="AW63" s="130" t="str">
        <f t="shared" si="10"/>
        <v/>
      </c>
      <c r="AX63" s="131"/>
      <c r="AY63" s="137"/>
    </row>
    <row r="64" spans="1:51" x14ac:dyDescent="0.25">
      <c r="A64" s="113" t="str">
        <f t="shared" si="22"/>
        <v/>
      </c>
      <c r="B64" s="140"/>
      <c r="C64" s="115"/>
      <c r="D64" s="115"/>
      <c r="E64" s="119"/>
      <c r="F64" s="119"/>
      <c r="G64" s="118" t="str">
        <f t="shared" si="18"/>
        <v/>
      </c>
      <c r="H64" s="119"/>
      <c r="I64" s="119"/>
      <c r="J64" s="119"/>
      <c r="K64" s="119"/>
      <c r="L64" s="119"/>
      <c r="M64" s="119"/>
      <c r="N64" s="119"/>
      <c r="O64" s="119"/>
      <c r="P64" s="119"/>
      <c r="Q64" s="119"/>
      <c r="R64" s="119"/>
      <c r="S64" s="119"/>
      <c r="T64" s="121">
        <f t="shared" si="5"/>
        <v>0</v>
      </c>
      <c r="U64" s="121">
        <f t="shared" si="5"/>
        <v>0</v>
      </c>
      <c r="V64" s="133"/>
      <c r="W64" s="133"/>
      <c r="X64" s="133"/>
      <c r="Y64" s="133"/>
      <c r="Z64" s="133"/>
      <c r="AA64" s="133"/>
      <c r="AB64" s="133"/>
      <c r="AC64" s="133"/>
      <c r="AD64" s="133"/>
      <c r="AE64" s="133"/>
      <c r="AF64" s="133"/>
      <c r="AG64" s="133"/>
      <c r="AH64" s="133"/>
      <c r="AI64" s="133"/>
      <c r="AJ64" s="133"/>
      <c r="AK64" s="133"/>
      <c r="AL64" s="125">
        <f t="shared" si="15"/>
        <v>0</v>
      </c>
      <c r="AM64" s="169" t="s">
        <v>104</v>
      </c>
      <c r="AN64" s="169" t="s">
        <v>104</v>
      </c>
      <c r="AO64" s="125">
        <f t="shared" si="7"/>
        <v>0</v>
      </c>
      <c r="AP64" s="168">
        <f t="shared" si="23"/>
        <v>0</v>
      </c>
      <c r="AQ64" s="127">
        <f t="shared" si="24"/>
        <v>0</v>
      </c>
      <c r="AR64" s="127">
        <f t="shared" si="19"/>
        <v>0</v>
      </c>
      <c r="AS64" s="151">
        <f t="shared" si="20"/>
        <v>0</v>
      </c>
      <c r="AT64" s="129">
        <f t="shared" si="21"/>
        <v>0</v>
      </c>
      <c r="AU64" s="145"/>
      <c r="AV64" s="136">
        <f t="shared" si="13"/>
        <v>0</v>
      </c>
      <c r="AW64" s="130" t="str">
        <f t="shared" si="10"/>
        <v/>
      </c>
      <c r="AX64" s="131"/>
      <c r="AY64" s="137"/>
    </row>
    <row r="65" spans="1:51" x14ac:dyDescent="0.25">
      <c r="A65" s="113" t="str">
        <f t="shared" si="22"/>
        <v/>
      </c>
      <c r="B65" s="140"/>
      <c r="C65" s="115"/>
      <c r="D65" s="115"/>
      <c r="E65" s="119"/>
      <c r="F65" s="119"/>
      <c r="G65" s="118" t="str">
        <f t="shared" si="18"/>
        <v/>
      </c>
      <c r="H65" s="119"/>
      <c r="I65" s="119"/>
      <c r="J65" s="119"/>
      <c r="K65" s="119"/>
      <c r="L65" s="119"/>
      <c r="M65" s="119"/>
      <c r="N65" s="119"/>
      <c r="O65" s="119"/>
      <c r="P65" s="119"/>
      <c r="Q65" s="119"/>
      <c r="R65" s="119"/>
      <c r="S65" s="119"/>
      <c r="T65" s="121">
        <f t="shared" si="5"/>
        <v>0</v>
      </c>
      <c r="U65" s="121">
        <f t="shared" si="5"/>
        <v>0</v>
      </c>
      <c r="V65" s="133"/>
      <c r="W65" s="133"/>
      <c r="X65" s="133"/>
      <c r="Y65" s="133"/>
      <c r="Z65" s="133"/>
      <c r="AA65" s="133"/>
      <c r="AB65" s="133"/>
      <c r="AC65" s="133"/>
      <c r="AD65" s="133"/>
      <c r="AE65" s="133"/>
      <c r="AF65" s="133"/>
      <c r="AG65" s="133"/>
      <c r="AH65" s="133"/>
      <c r="AI65" s="133"/>
      <c r="AJ65" s="133"/>
      <c r="AK65" s="133"/>
      <c r="AL65" s="125">
        <f t="shared" si="15"/>
        <v>0</v>
      </c>
      <c r="AM65" s="169" t="s">
        <v>104</v>
      </c>
      <c r="AN65" s="169" t="s">
        <v>104</v>
      </c>
      <c r="AO65" s="125">
        <f t="shared" si="7"/>
        <v>0</v>
      </c>
      <c r="AP65" s="168">
        <f t="shared" si="23"/>
        <v>0</v>
      </c>
      <c r="AQ65" s="127">
        <f t="shared" si="24"/>
        <v>0</v>
      </c>
      <c r="AR65" s="127">
        <f t="shared" si="19"/>
        <v>0</v>
      </c>
      <c r="AS65" s="151">
        <f t="shared" si="20"/>
        <v>0</v>
      </c>
      <c r="AT65" s="129">
        <f t="shared" si="21"/>
        <v>0</v>
      </c>
      <c r="AU65" s="145"/>
      <c r="AV65" s="136">
        <f t="shared" si="13"/>
        <v>0</v>
      </c>
      <c r="AW65" s="130" t="str">
        <f t="shared" si="10"/>
        <v/>
      </c>
      <c r="AX65" s="131"/>
      <c r="AY65" s="137"/>
    </row>
    <row r="66" spans="1:51" x14ac:dyDescent="0.25">
      <c r="A66" s="113" t="str">
        <f t="shared" si="22"/>
        <v/>
      </c>
      <c r="B66" s="140"/>
      <c r="C66" s="115"/>
      <c r="D66" s="115"/>
      <c r="E66" s="119"/>
      <c r="F66" s="119"/>
      <c r="G66" s="118" t="str">
        <f t="shared" si="18"/>
        <v/>
      </c>
      <c r="H66" s="119"/>
      <c r="I66" s="119"/>
      <c r="J66" s="119"/>
      <c r="K66" s="119"/>
      <c r="L66" s="119"/>
      <c r="M66" s="119"/>
      <c r="N66" s="119"/>
      <c r="O66" s="119"/>
      <c r="P66" s="119"/>
      <c r="Q66" s="119"/>
      <c r="R66" s="119"/>
      <c r="S66" s="119"/>
      <c r="T66" s="121">
        <f t="shared" si="5"/>
        <v>0</v>
      </c>
      <c r="U66" s="121">
        <f t="shared" si="5"/>
        <v>0</v>
      </c>
      <c r="V66" s="133"/>
      <c r="W66" s="133"/>
      <c r="X66" s="133"/>
      <c r="Y66" s="133"/>
      <c r="Z66" s="133"/>
      <c r="AA66" s="133"/>
      <c r="AB66" s="133"/>
      <c r="AC66" s="133"/>
      <c r="AD66" s="133"/>
      <c r="AE66" s="133"/>
      <c r="AF66" s="133"/>
      <c r="AG66" s="133"/>
      <c r="AH66" s="133"/>
      <c r="AI66" s="133"/>
      <c r="AJ66" s="133"/>
      <c r="AK66" s="133"/>
      <c r="AL66" s="125">
        <f t="shared" si="15"/>
        <v>0</v>
      </c>
      <c r="AM66" s="169" t="s">
        <v>104</v>
      </c>
      <c r="AN66" s="169" t="s">
        <v>104</v>
      </c>
      <c r="AO66" s="125">
        <f t="shared" si="7"/>
        <v>0</v>
      </c>
      <c r="AP66" s="168">
        <f t="shared" si="23"/>
        <v>0</v>
      </c>
      <c r="AQ66" s="127">
        <f t="shared" si="24"/>
        <v>0</v>
      </c>
      <c r="AR66" s="127">
        <f t="shared" si="19"/>
        <v>0</v>
      </c>
      <c r="AS66" s="151">
        <f t="shared" si="20"/>
        <v>0</v>
      </c>
      <c r="AT66" s="129">
        <f t="shared" si="21"/>
        <v>0</v>
      </c>
      <c r="AU66" s="145"/>
      <c r="AV66" s="136">
        <f t="shared" si="13"/>
        <v>0</v>
      </c>
      <c r="AW66" s="130" t="str">
        <f t="shared" si="10"/>
        <v/>
      </c>
      <c r="AX66" s="131"/>
      <c r="AY66" s="137"/>
    </row>
    <row r="67" spans="1:51" x14ac:dyDescent="0.25">
      <c r="A67" s="113" t="str">
        <f t="shared" si="22"/>
        <v/>
      </c>
      <c r="B67" s="140"/>
      <c r="C67" s="115"/>
      <c r="D67" s="115"/>
      <c r="E67" s="119"/>
      <c r="F67" s="119"/>
      <c r="G67" s="118" t="str">
        <f t="shared" si="18"/>
        <v/>
      </c>
      <c r="H67" s="119"/>
      <c r="I67" s="119"/>
      <c r="J67" s="119"/>
      <c r="K67" s="119"/>
      <c r="L67" s="119"/>
      <c r="M67" s="119"/>
      <c r="N67" s="119"/>
      <c r="O67" s="119"/>
      <c r="P67" s="119"/>
      <c r="Q67" s="119"/>
      <c r="R67" s="119"/>
      <c r="S67" s="119"/>
      <c r="T67" s="121">
        <f t="shared" si="5"/>
        <v>0</v>
      </c>
      <c r="U67" s="121">
        <f t="shared" si="5"/>
        <v>0</v>
      </c>
      <c r="V67" s="133"/>
      <c r="W67" s="133"/>
      <c r="X67" s="133"/>
      <c r="Y67" s="133"/>
      <c r="Z67" s="133"/>
      <c r="AA67" s="133"/>
      <c r="AB67" s="133"/>
      <c r="AC67" s="133"/>
      <c r="AD67" s="133"/>
      <c r="AE67" s="133"/>
      <c r="AF67" s="133"/>
      <c r="AG67" s="133"/>
      <c r="AH67" s="133"/>
      <c r="AI67" s="133"/>
      <c r="AJ67" s="133"/>
      <c r="AK67" s="133"/>
      <c r="AL67" s="125">
        <f t="shared" si="15"/>
        <v>0</v>
      </c>
      <c r="AM67" s="169" t="s">
        <v>104</v>
      </c>
      <c r="AN67" s="169" t="s">
        <v>104</v>
      </c>
      <c r="AO67" s="125">
        <f t="shared" si="7"/>
        <v>0</v>
      </c>
      <c r="AP67" s="168">
        <f t="shared" si="23"/>
        <v>0</v>
      </c>
      <c r="AQ67" s="127">
        <f t="shared" si="24"/>
        <v>0</v>
      </c>
      <c r="AR67" s="127">
        <f t="shared" si="19"/>
        <v>0</v>
      </c>
      <c r="AS67" s="151">
        <f t="shared" si="20"/>
        <v>0</v>
      </c>
      <c r="AT67" s="129">
        <f t="shared" si="21"/>
        <v>0</v>
      </c>
      <c r="AU67" s="145"/>
      <c r="AV67" s="136">
        <f t="shared" si="13"/>
        <v>0</v>
      </c>
      <c r="AW67" s="130" t="str">
        <f t="shared" si="10"/>
        <v/>
      </c>
      <c r="AX67" s="131"/>
      <c r="AY67" s="137"/>
    </row>
    <row r="68" spans="1:51" x14ac:dyDescent="0.25">
      <c r="A68" s="113" t="str">
        <f t="shared" si="22"/>
        <v/>
      </c>
      <c r="B68" s="140"/>
      <c r="C68" s="115"/>
      <c r="D68" s="115"/>
      <c r="E68" s="119"/>
      <c r="F68" s="119"/>
      <c r="G68" s="118" t="str">
        <f t="shared" si="18"/>
        <v/>
      </c>
      <c r="H68" s="119"/>
      <c r="I68" s="119"/>
      <c r="J68" s="119"/>
      <c r="K68" s="119"/>
      <c r="L68" s="119"/>
      <c r="M68" s="119"/>
      <c r="N68" s="119"/>
      <c r="O68" s="119"/>
      <c r="P68" s="119"/>
      <c r="Q68" s="119"/>
      <c r="R68" s="119"/>
      <c r="S68" s="119"/>
      <c r="T68" s="121">
        <f t="shared" si="5"/>
        <v>0</v>
      </c>
      <c r="U68" s="121">
        <f t="shared" si="5"/>
        <v>0</v>
      </c>
      <c r="V68" s="133"/>
      <c r="W68" s="133"/>
      <c r="X68" s="133"/>
      <c r="Y68" s="133"/>
      <c r="Z68" s="133"/>
      <c r="AA68" s="133"/>
      <c r="AB68" s="133"/>
      <c r="AC68" s="133"/>
      <c r="AD68" s="133"/>
      <c r="AE68" s="133"/>
      <c r="AF68" s="133"/>
      <c r="AG68" s="133"/>
      <c r="AH68" s="133"/>
      <c r="AI68" s="133"/>
      <c r="AJ68" s="133"/>
      <c r="AK68" s="133"/>
      <c r="AL68" s="125">
        <f t="shared" si="15"/>
        <v>0</v>
      </c>
      <c r="AM68" s="169" t="s">
        <v>104</v>
      </c>
      <c r="AN68" s="169" t="s">
        <v>104</v>
      </c>
      <c r="AO68" s="125">
        <f t="shared" si="7"/>
        <v>0</v>
      </c>
      <c r="AP68" s="168">
        <f t="shared" si="23"/>
        <v>0</v>
      </c>
      <c r="AQ68" s="127">
        <f t="shared" si="24"/>
        <v>0</v>
      </c>
      <c r="AR68" s="127">
        <f t="shared" si="19"/>
        <v>0</v>
      </c>
      <c r="AS68" s="151">
        <f t="shared" si="20"/>
        <v>0</v>
      </c>
      <c r="AT68" s="129">
        <f t="shared" si="21"/>
        <v>0</v>
      </c>
      <c r="AU68" s="145"/>
      <c r="AV68" s="136">
        <f t="shared" si="13"/>
        <v>0</v>
      </c>
      <c r="AW68" s="130" t="str">
        <f t="shared" si="10"/>
        <v/>
      </c>
      <c r="AX68" s="131"/>
      <c r="AY68" s="137"/>
    </row>
    <row r="69" spans="1:51" x14ac:dyDescent="0.25">
      <c r="A69" s="113" t="str">
        <f t="shared" si="22"/>
        <v/>
      </c>
      <c r="B69" s="140"/>
      <c r="C69" s="115"/>
      <c r="D69" s="115"/>
      <c r="E69" s="119"/>
      <c r="F69" s="119"/>
      <c r="G69" s="118" t="str">
        <f t="shared" si="18"/>
        <v/>
      </c>
      <c r="H69" s="119"/>
      <c r="I69" s="119"/>
      <c r="J69" s="119"/>
      <c r="K69" s="119"/>
      <c r="L69" s="119"/>
      <c r="M69" s="119"/>
      <c r="N69" s="119"/>
      <c r="O69" s="119"/>
      <c r="P69" s="119"/>
      <c r="Q69" s="119"/>
      <c r="R69" s="119"/>
      <c r="S69" s="119"/>
      <c r="T69" s="121">
        <f t="shared" si="5"/>
        <v>0</v>
      </c>
      <c r="U69" s="121">
        <f t="shared" si="5"/>
        <v>0</v>
      </c>
      <c r="V69" s="133"/>
      <c r="W69" s="133"/>
      <c r="X69" s="133"/>
      <c r="Y69" s="133"/>
      <c r="Z69" s="133"/>
      <c r="AA69" s="133"/>
      <c r="AB69" s="133"/>
      <c r="AC69" s="133"/>
      <c r="AD69" s="133"/>
      <c r="AE69" s="133"/>
      <c r="AF69" s="133"/>
      <c r="AG69" s="133"/>
      <c r="AH69" s="133"/>
      <c r="AI69" s="133"/>
      <c r="AJ69" s="133"/>
      <c r="AK69" s="133"/>
      <c r="AL69" s="125">
        <f t="shared" si="15"/>
        <v>0</v>
      </c>
      <c r="AM69" s="169" t="s">
        <v>104</v>
      </c>
      <c r="AN69" s="169" t="s">
        <v>104</v>
      </c>
      <c r="AO69" s="125">
        <f t="shared" si="7"/>
        <v>0</v>
      </c>
      <c r="AP69" s="168">
        <f t="shared" si="23"/>
        <v>0</v>
      </c>
      <c r="AQ69" s="127">
        <f t="shared" si="24"/>
        <v>0</v>
      </c>
      <c r="AR69" s="127">
        <f t="shared" si="19"/>
        <v>0</v>
      </c>
      <c r="AS69" s="151">
        <f t="shared" si="20"/>
        <v>0</v>
      </c>
      <c r="AT69" s="129">
        <f t="shared" si="21"/>
        <v>0</v>
      </c>
      <c r="AU69" s="145"/>
      <c r="AV69" s="136">
        <f t="shared" si="13"/>
        <v>0</v>
      </c>
      <c r="AW69" s="130" t="str">
        <f t="shared" si="10"/>
        <v/>
      </c>
      <c r="AX69" s="131"/>
      <c r="AY69" s="137"/>
    </row>
    <row r="70" spans="1:51" x14ac:dyDescent="0.25">
      <c r="A70" s="113" t="str">
        <f t="shared" si="22"/>
        <v/>
      </c>
      <c r="B70" s="140"/>
      <c r="C70" s="115"/>
      <c r="D70" s="115"/>
      <c r="E70" s="119"/>
      <c r="F70" s="119"/>
      <c r="G70" s="118" t="str">
        <f t="shared" si="18"/>
        <v/>
      </c>
      <c r="H70" s="119"/>
      <c r="I70" s="119"/>
      <c r="J70" s="119"/>
      <c r="K70" s="119"/>
      <c r="L70" s="119"/>
      <c r="M70" s="119"/>
      <c r="N70" s="119"/>
      <c r="O70" s="119"/>
      <c r="P70" s="119"/>
      <c r="Q70" s="119"/>
      <c r="R70" s="119"/>
      <c r="S70" s="119"/>
      <c r="T70" s="121">
        <f t="shared" si="5"/>
        <v>0</v>
      </c>
      <c r="U70" s="121">
        <f t="shared" si="5"/>
        <v>0</v>
      </c>
      <c r="V70" s="133"/>
      <c r="W70" s="133"/>
      <c r="X70" s="133"/>
      <c r="Y70" s="133"/>
      <c r="Z70" s="133"/>
      <c r="AA70" s="133"/>
      <c r="AB70" s="133"/>
      <c r="AC70" s="133"/>
      <c r="AD70" s="133"/>
      <c r="AE70" s="133"/>
      <c r="AF70" s="133"/>
      <c r="AG70" s="133"/>
      <c r="AH70" s="133"/>
      <c r="AI70" s="133"/>
      <c r="AJ70" s="133"/>
      <c r="AK70" s="133"/>
      <c r="AL70" s="125">
        <f t="shared" si="15"/>
        <v>0</v>
      </c>
      <c r="AM70" s="169" t="s">
        <v>104</v>
      </c>
      <c r="AN70" s="169" t="s">
        <v>104</v>
      </c>
      <c r="AO70" s="125">
        <f t="shared" si="7"/>
        <v>0</v>
      </c>
      <c r="AP70" s="168">
        <f t="shared" si="23"/>
        <v>0</v>
      </c>
      <c r="AQ70" s="127">
        <f t="shared" si="24"/>
        <v>0</v>
      </c>
      <c r="AR70" s="127">
        <f t="shared" si="19"/>
        <v>0</v>
      </c>
      <c r="AS70" s="151">
        <f t="shared" si="20"/>
        <v>0</v>
      </c>
      <c r="AT70" s="129">
        <f t="shared" si="21"/>
        <v>0</v>
      </c>
      <c r="AU70" s="145"/>
      <c r="AV70" s="136">
        <f t="shared" si="13"/>
        <v>0</v>
      </c>
      <c r="AW70" s="130" t="str">
        <f t="shared" si="10"/>
        <v/>
      </c>
      <c r="AX70" s="131"/>
      <c r="AY70" s="137"/>
    </row>
    <row r="71" spans="1:51" x14ac:dyDescent="0.25">
      <c r="A71" s="113" t="str">
        <f t="shared" si="22"/>
        <v/>
      </c>
      <c r="B71" s="140"/>
      <c r="C71" s="115"/>
      <c r="D71" s="115"/>
      <c r="E71" s="119"/>
      <c r="F71" s="119"/>
      <c r="G71" s="118" t="str">
        <f t="shared" si="18"/>
        <v/>
      </c>
      <c r="H71" s="119"/>
      <c r="I71" s="119"/>
      <c r="J71" s="119"/>
      <c r="K71" s="119"/>
      <c r="L71" s="119"/>
      <c r="M71" s="119"/>
      <c r="N71" s="119"/>
      <c r="O71" s="119"/>
      <c r="P71" s="119"/>
      <c r="Q71" s="119"/>
      <c r="R71" s="119"/>
      <c r="S71" s="119"/>
      <c r="T71" s="121">
        <f t="shared" si="5"/>
        <v>0</v>
      </c>
      <c r="U71" s="121">
        <f t="shared" si="5"/>
        <v>0</v>
      </c>
      <c r="V71" s="133"/>
      <c r="W71" s="133"/>
      <c r="X71" s="133"/>
      <c r="Y71" s="133"/>
      <c r="Z71" s="133"/>
      <c r="AA71" s="133"/>
      <c r="AB71" s="133"/>
      <c r="AC71" s="133"/>
      <c r="AD71" s="133"/>
      <c r="AE71" s="133"/>
      <c r="AF71" s="133"/>
      <c r="AG71" s="133"/>
      <c r="AH71" s="133"/>
      <c r="AI71" s="133"/>
      <c r="AJ71" s="133"/>
      <c r="AK71" s="133"/>
      <c r="AL71" s="125">
        <f t="shared" si="15"/>
        <v>0</v>
      </c>
      <c r="AM71" s="169" t="s">
        <v>104</v>
      </c>
      <c r="AN71" s="169" t="s">
        <v>104</v>
      </c>
      <c r="AO71" s="125">
        <f t="shared" si="7"/>
        <v>0</v>
      </c>
      <c r="AP71" s="168">
        <f t="shared" si="23"/>
        <v>0</v>
      </c>
      <c r="AQ71" s="127">
        <f t="shared" si="24"/>
        <v>0</v>
      </c>
      <c r="AR71" s="127">
        <f t="shared" si="19"/>
        <v>0</v>
      </c>
      <c r="AS71" s="151">
        <f t="shared" si="20"/>
        <v>0</v>
      </c>
      <c r="AT71" s="129">
        <f t="shared" si="21"/>
        <v>0</v>
      </c>
      <c r="AU71" s="145"/>
      <c r="AV71" s="136">
        <f t="shared" si="13"/>
        <v>0</v>
      </c>
      <c r="AW71" s="130" t="str">
        <f t="shared" si="10"/>
        <v/>
      </c>
      <c r="AX71" s="131"/>
      <c r="AY71" s="137"/>
    </row>
    <row r="72" spans="1:51" x14ac:dyDescent="0.25">
      <c r="A72" s="113" t="str">
        <f t="shared" si="22"/>
        <v/>
      </c>
      <c r="B72" s="140"/>
      <c r="C72" s="115"/>
      <c r="D72" s="115"/>
      <c r="E72" s="119"/>
      <c r="F72" s="119"/>
      <c r="G72" s="118" t="str">
        <f t="shared" si="18"/>
        <v/>
      </c>
      <c r="H72" s="119"/>
      <c r="I72" s="119"/>
      <c r="J72" s="119"/>
      <c r="K72" s="119"/>
      <c r="L72" s="119"/>
      <c r="M72" s="119"/>
      <c r="N72" s="119"/>
      <c r="O72" s="119"/>
      <c r="P72" s="119"/>
      <c r="Q72" s="119"/>
      <c r="R72" s="119"/>
      <c r="S72" s="119"/>
      <c r="T72" s="121">
        <f t="shared" si="5"/>
        <v>0</v>
      </c>
      <c r="U72" s="121">
        <f t="shared" si="5"/>
        <v>0</v>
      </c>
      <c r="V72" s="133"/>
      <c r="W72" s="133"/>
      <c r="X72" s="133"/>
      <c r="Y72" s="133"/>
      <c r="Z72" s="133"/>
      <c r="AA72" s="133"/>
      <c r="AB72" s="133"/>
      <c r="AC72" s="133"/>
      <c r="AD72" s="133"/>
      <c r="AE72" s="133"/>
      <c r="AF72" s="133"/>
      <c r="AG72" s="133"/>
      <c r="AH72" s="133"/>
      <c r="AI72" s="133"/>
      <c r="AJ72" s="133"/>
      <c r="AK72" s="133"/>
      <c r="AL72" s="125">
        <f t="shared" si="15"/>
        <v>0</v>
      </c>
      <c r="AM72" s="169" t="s">
        <v>104</v>
      </c>
      <c r="AN72" s="169" t="s">
        <v>104</v>
      </c>
      <c r="AO72" s="125">
        <f t="shared" si="7"/>
        <v>0</v>
      </c>
      <c r="AP72" s="168">
        <f t="shared" si="23"/>
        <v>0</v>
      </c>
      <c r="AQ72" s="127">
        <f t="shared" si="24"/>
        <v>0</v>
      </c>
      <c r="AR72" s="127">
        <f t="shared" si="19"/>
        <v>0</v>
      </c>
      <c r="AS72" s="151">
        <f t="shared" si="20"/>
        <v>0</v>
      </c>
      <c r="AT72" s="129">
        <f t="shared" si="21"/>
        <v>0</v>
      </c>
      <c r="AU72" s="145"/>
      <c r="AV72" s="136">
        <f t="shared" si="13"/>
        <v>0</v>
      </c>
      <c r="AW72" s="130" t="str">
        <f t="shared" si="10"/>
        <v/>
      </c>
      <c r="AX72" s="131"/>
      <c r="AY72" s="137"/>
    </row>
    <row r="73" spans="1:51" x14ac:dyDescent="0.25">
      <c r="A73" s="113" t="str">
        <f t="shared" si="22"/>
        <v/>
      </c>
      <c r="B73" s="140"/>
      <c r="C73" s="115"/>
      <c r="D73" s="115"/>
      <c r="E73" s="119"/>
      <c r="F73" s="119"/>
      <c r="G73" s="118" t="str">
        <f t="shared" si="18"/>
        <v/>
      </c>
      <c r="H73" s="119"/>
      <c r="I73" s="119"/>
      <c r="J73" s="119"/>
      <c r="K73" s="119"/>
      <c r="L73" s="119"/>
      <c r="M73" s="119"/>
      <c r="N73" s="119"/>
      <c r="O73" s="119"/>
      <c r="P73" s="119"/>
      <c r="Q73" s="119"/>
      <c r="R73" s="119"/>
      <c r="S73" s="119"/>
      <c r="T73" s="121">
        <f t="shared" si="5"/>
        <v>0</v>
      </c>
      <c r="U73" s="121">
        <f t="shared" si="5"/>
        <v>0</v>
      </c>
      <c r="V73" s="133"/>
      <c r="W73" s="133"/>
      <c r="X73" s="133"/>
      <c r="Y73" s="133"/>
      <c r="Z73" s="133"/>
      <c r="AA73" s="133"/>
      <c r="AB73" s="133"/>
      <c r="AC73" s="133"/>
      <c r="AD73" s="133"/>
      <c r="AE73" s="133"/>
      <c r="AF73" s="133"/>
      <c r="AG73" s="133"/>
      <c r="AH73" s="133"/>
      <c r="AI73" s="133"/>
      <c r="AJ73" s="133"/>
      <c r="AK73" s="133"/>
      <c r="AL73" s="125">
        <f t="shared" si="15"/>
        <v>0</v>
      </c>
      <c r="AM73" s="169" t="s">
        <v>104</v>
      </c>
      <c r="AN73" s="169" t="s">
        <v>104</v>
      </c>
      <c r="AO73" s="125">
        <f t="shared" si="7"/>
        <v>0</v>
      </c>
      <c r="AP73" s="168">
        <f t="shared" si="23"/>
        <v>0</v>
      </c>
      <c r="AQ73" s="127">
        <f t="shared" si="24"/>
        <v>0</v>
      </c>
      <c r="AR73" s="127">
        <f t="shared" si="19"/>
        <v>0</v>
      </c>
      <c r="AS73" s="151">
        <f t="shared" si="20"/>
        <v>0</v>
      </c>
      <c r="AT73" s="129">
        <f t="shared" si="21"/>
        <v>0</v>
      </c>
      <c r="AU73" s="145"/>
      <c r="AV73" s="136">
        <f t="shared" si="13"/>
        <v>0</v>
      </c>
      <c r="AW73" s="130" t="str">
        <f t="shared" si="10"/>
        <v/>
      </c>
      <c r="AX73" s="131"/>
      <c r="AY73" s="137"/>
    </row>
    <row r="74" spans="1:51" x14ac:dyDescent="0.25">
      <c r="A74" s="113" t="str">
        <f t="shared" si="22"/>
        <v/>
      </c>
      <c r="B74" s="140"/>
      <c r="C74" s="115"/>
      <c r="D74" s="115"/>
      <c r="E74" s="119"/>
      <c r="F74" s="119"/>
      <c r="G74" s="118" t="str">
        <f t="shared" si="18"/>
        <v/>
      </c>
      <c r="H74" s="119"/>
      <c r="I74" s="119"/>
      <c r="J74" s="119"/>
      <c r="K74" s="119"/>
      <c r="L74" s="119"/>
      <c r="M74" s="119"/>
      <c r="N74" s="119"/>
      <c r="O74" s="119"/>
      <c r="P74" s="119"/>
      <c r="Q74" s="119"/>
      <c r="R74" s="119"/>
      <c r="S74" s="119"/>
      <c r="T74" s="121">
        <f t="shared" si="5"/>
        <v>0</v>
      </c>
      <c r="U74" s="121">
        <f t="shared" si="5"/>
        <v>0</v>
      </c>
      <c r="V74" s="133"/>
      <c r="W74" s="133"/>
      <c r="X74" s="133"/>
      <c r="Y74" s="133"/>
      <c r="Z74" s="133"/>
      <c r="AA74" s="133"/>
      <c r="AB74" s="133"/>
      <c r="AC74" s="133"/>
      <c r="AD74" s="133"/>
      <c r="AE74" s="133"/>
      <c r="AF74" s="133"/>
      <c r="AG74" s="133"/>
      <c r="AH74" s="133"/>
      <c r="AI74" s="133"/>
      <c r="AJ74" s="133"/>
      <c r="AK74" s="133"/>
      <c r="AL74" s="125">
        <f t="shared" si="15"/>
        <v>0</v>
      </c>
      <c r="AM74" s="169" t="s">
        <v>104</v>
      </c>
      <c r="AN74" s="169" t="s">
        <v>104</v>
      </c>
      <c r="AO74" s="125">
        <f t="shared" si="7"/>
        <v>0</v>
      </c>
      <c r="AP74" s="168">
        <f t="shared" si="23"/>
        <v>0</v>
      </c>
      <c r="AQ74" s="127">
        <f t="shared" si="24"/>
        <v>0</v>
      </c>
      <c r="AR74" s="127">
        <f t="shared" si="19"/>
        <v>0</v>
      </c>
      <c r="AS74" s="151">
        <f t="shared" si="20"/>
        <v>0</v>
      </c>
      <c r="AT74" s="129">
        <f t="shared" si="21"/>
        <v>0</v>
      </c>
      <c r="AU74" s="145"/>
      <c r="AV74" s="136">
        <f t="shared" si="13"/>
        <v>0</v>
      </c>
      <c r="AW74" s="130" t="str">
        <f t="shared" si="10"/>
        <v/>
      </c>
      <c r="AX74" s="131"/>
      <c r="AY74" s="137"/>
    </row>
    <row r="75" spans="1:51" x14ac:dyDescent="0.25">
      <c r="A75" s="113" t="str">
        <f t="shared" si="22"/>
        <v/>
      </c>
      <c r="B75" s="140"/>
      <c r="C75" s="115"/>
      <c r="D75" s="115"/>
      <c r="E75" s="119"/>
      <c r="F75" s="119"/>
      <c r="G75" s="118" t="str">
        <f t="shared" si="18"/>
        <v/>
      </c>
      <c r="H75" s="119"/>
      <c r="I75" s="119"/>
      <c r="J75" s="119"/>
      <c r="K75" s="119"/>
      <c r="L75" s="119"/>
      <c r="M75" s="119"/>
      <c r="N75" s="119"/>
      <c r="O75" s="119"/>
      <c r="P75" s="119"/>
      <c r="Q75" s="119"/>
      <c r="R75" s="119"/>
      <c r="S75" s="119"/>
      <c r="T75" s="121">
        <f t="shared" si="5"/>
        <v>0</v>
      </c>
      <c r="U75" s="121">
        <f t="shared" si="5"/>
        <v>0</v>
      </c>
      <c r="V75" s="133"/>
      <c r="W75" s="133"/>
      <c r="X75" s="133"/>
      <c r="Y75" s="133"/>
      <c r="Z75" s="133"/>
      <c r="AA75" s="133"/>
      <c r="AB75" s="133"/>
      <c r="AC75" s="133"/>
      <c r="AD75" s="133"/>
      <c r="AE75" s="133"/>
      <c r="AF75" s="133"/>
      <c r="AG75" s="133"/>
      <c r="AH75" s="133"/>
      <c r="AI75" s="133"/>
      <c r="AJ75" s="133"/>
      <c r="AK75" s="133"/>
      <c r="AL75" s="125">
        <f t="shared" si="15"/>
        <v>0</v>
      </c>
      <c r="AM75" s="169" t="s">
        <v>104</v>
      </c>
      <c r="AN75" s="169" t="s">
        <v>104</v>
      </c>
      <c r="AO75" s="125">
        <f t="shared" si="7"/>
        <v>0</v>
      </c>
      <c r="AP75" s="168">
        <f t="shared" si="23"/>
        <v>0</v>
      </c>
      <c r="AQ75" s="127">
        <f t="shared" si="24"/>
        <v>0</v>
      </c>
      <c r="AR75" s="127">
        <f t="shared" si="19"/>
        <v>0</v>
      </c>
      <c r="AS75" s="151">
        <f t="shared" si="20"/>
        <v>0</v>
      </c>
      <c r="AT75" s="129">
        <f t="shared" si="21"/>
        <v>0</v>
      </c>
      <c r="AU75" s="145"/>
      <c r="AV75" s="136">
        <f t="shared" si="13"/>
        <v>0</v>
      </c>
      <c r="AW75" s="130" t="str">
        <f t="shared" si="10"/>
        <v/>
      </c>
      <c r="AX75" s="131"/>
      <c r="AY75" s="137"/>
    </row>
    <row r="76" spans="1:51" x14ac:dyDescent="0.25">
      <c r="A76" s="113" t="str">
        <f t="shared" si="22"/>
        <v/>
      </c>
      <c r="B76" s="140"/>
      <c r="C76" s="115"/>
      <c r="D76" s="115"/>
      <c r="E76" s="119"/>
      <c r="F76" s="119"/>
      <c r="G76" s="118" t="str">
        <f t="shared" si="18"/>
        <v/>
      </c>
      <c r="H76" s="119"/>
      <c r="I76" s="119"/>
      <c r="J76" s="119"/>
      <c r="K76" s="119"/>
      <c r="L76" s="119"/>
      <c r="M76" s="119"/>
      <c r="N76" s="119"/>
      <c r="O76" s="119"/>
      <c r="P76" s="119"/>
      <c r="Q76" s="119"/>
      <c r="R76" s="119"/>
      <c r="S76" s="119"/>
      <c r="T76" s="121">
        <f t="shared" si="5"/>
        <v>0</v>
      </c>
      <c r="U76" s="121">
        <f t="shared" si="5"/>
        <v>0</v>
      </c>
      <c r="V76" s="133"/>
      <c r="W76" s="133"/>
      <c r="X76" s="133"/>
      <c r="Y76" s="133"/>
      <c r="Z76" s="133"/>
      <c r="AA76" s="133"/>
      <c r="AB76" s="133"/>
      <c r="AC76" s="133"/>
      <c r="AD76" s="133"/>
      <c r="AE76" s="133"/>
      <c r="AF76" s="133"/>
      <c r="AG76" s="133"/>
      <c r="AH76" s="133"/>
      <c r="AI76" s="133"/>
      <c r="AJ76" s="133"/>
      <c r="AK76" s="133"/>
      <c r="AL76" s="125">
        <f t="shared" si="15"/>
        <v>0</v>
      </c>
      <c r="AM76" s="169" t="s">
        <v>104</v>
      </c>
      <c r="AN76" s="169" t="s">
        <v>104</v>
      </c>
      <c r="AO76" s="125">
        <f t="shared" si="7"/>
        <v>0</v>
      </c>
      <c r="AP76" s="168">
        <f t="shared" si="23"/>
        <v>0</v>
      </c>
      <c r="AQ76" s="127">
        <f t="shared" si="24"/>
        <v>0</v>
      </c>
      <c r="AR76" s="127">
        <f t="shared" si="19"/>
        <v>0</v>
      </c>
      <c r="AS76" s="151">
        <f t="shared" si="20"/>
        <v>0</v>
      </c>
      <c r="AT76" s="129">
        <f t="shared" si="21"/>
        <v>0</v>
      </c>
      <c r="AU76" s="145"/>
      <c r="AV76" s="136">
        <f t="shared" si="13"/>
        <v>0</v>
      </c>
      <c r="AW76" s="130" t="str">
        <f t="shared" si="10"/>
        <v/>
      </c>
      <c r="AX76" s="131"/>
      <c r="AY76" s="137"/>
    </row>
    <row r="77" spans="1:51" x14ac:dyDescent="0.25">
      <c r="A77" s="113" t="str">
        <f t="shared" si="22"/>
        <v/>
      </c>
      <c r="B77" s="140"/>
      <c r="C77" s="115"/>
      <c r="D77" s="115"/>
      <c r="E77" s="119"/>
      <c r="F77" s="119"/>
      <c r="G77" s="118" t="str">
        <f t="shared" si="18"/>
        <v/>
      </c>
      <c r="H77" s="119"/>
      <c r="I77" s="119"/>
      <c r="J77" s="119"/>
      <c r="K77" s="119"/>
      <c r="L77" s="119"/>
      <c r="M77" s="119"/>
      <c r="N77" s="119"/>
      <c r="O77" s="119"/>
      <c r="P77" s="119"/>
      <c r="Q77" s="119"/>
      <c r="R77" s="119"/>
      <c r="S77" s="119"/>
      <c r="T77" s="121">
        <f t="shared" si="5"/>
        <v>0</v>
      </c>
      <c r="U77" s="121">
        <f t="shared" si="5"/>
        <v>0</v>
      </c>
      <c r="V77" s="133"/>
      <c r="W77" s="133"/>
      <c r="X77" s="133"/>
      <c r="Y77" s="133"/>
      <c r="Z77" s="133"/>
      <c r="AA77" s="133"/>
      <c r="AB77" s="133"/>
      <c r="AC77" s="133"/>
      <c r="AD77" s="133"/>
      <c r="AE77" s="133"/>
      <c r="AF77" s="133"/>
      <c r="AG77" s="133"/>
      <c r="AH77" s="133"/>
      <c r="AI77" s="133"/>
      <c r="AJ77" s="133"/>
      <c r="AK77" s="133"/>
      <c r="AL77" s="125">
        <f t="shared" si="15"/>
        <v>0</v>
      </c>
      <c r="AM77" s="169" t="s">
        <v>104</v>
      </c>
      <c r="AN77" s="169" t="s">
        <v>104</v>
      </c>
      <c r="AO77" s="125">
        <f t="shared" si="7"/>
        <v>0</v>
      </c>
      <c r="AP77" s="168">
        <f t="shared" si="23"/>
        <v>0</v>
      </c>
      <c r="AQ77" s="127">
        <f t="shared" si="24"/>
        <v>0</v>
      </c>
      <c r="AR77" s="127">
        <f t="shared" si="19"/>
        <v>0</v>
      </c>
      <c r="AS77" s="151">
        <f t="shared" si="20"/>
        <v>0</v>
      </c>
      <c r="AT77" s="129">
        <f t="shared" si="21"/>
        <v>0</v>
      </c>
      <c r="AU77" s="145"/>
      <c r="AV77" s="136">
        <f t="shared" si="13"/>
        <v>0</v>
      </c>
      <c r="AW77" s="130" t="str">
        <f t="shared" si="10"/>
        <v/>
      </c>
      <c r="AX77" s="131"/>
      <c r="AY77" s="137"/>
    </row>
    <row r="78" spans="1:51" x14ac:dyDescent="0.25">
      <c r="A78" s="113" t="str">
        <f t="shared" si="22"/>
        <v/>
      </c>
      <c r="B78" s="140"/>
      <c r="C78" s="115"/>
      <c r="D78" s="115"/>
      <c r="E78" s="119"/>
      <c r="F78" s="119"/>
      <c r="G78" s="118" t="str">
        <f t="shared" si="18"/>
        <v/>
      </c>
      <c r="H78" s="119"/>
      <c r="I78" s="119"/>
      <c r="J78" s="119"/>
      <c r="K78" s="119"/>
      <c r="L78" s="119"/>
      <c r="M78" s="119"/>
      <c r="N78" s="119"/>
      <c r="O78" s="119"/>
      <c r="P78" s="119"/>
      <c r="Q78" s="119"/>
      <c r="R78" s="119"/>
      <c r="S78" s="119"/>
      <c r="T78" s="121">
        <f t="shared" si="5"/>
        <v>0</v>
      </c>
      <c r="U78" s="121">
        <f t="shared" si="5"/>
        <v>0</v>
      </c>
      <c r="V78" s="133"/>
      <c r="W78" s="133"/>
      <c r="X78" s="133"/>
      <c r="Y78" s="133"/>
      <c r="Z78" s="133"/>
      <c r="AA78" s="133"/>
      <c r="AB78" s="133"/>
      <c r="AC78" s="133"/>
      <c r="AD78" s="133"/>
      <c r="AE78" s="133"/>
      <c r="AF78" s="133"/>
      <c r="AG78" s="133"/>
      <c r="AH78" s="133"/>
      <c r="AI78" s="133"/>
      <c r="AJ78" s="133"/>
      <c r="AK78" s="133"/>
      <c r="AL78" s="125">
        <f t="shared" si="15"/>
        <v>0</v>
      </c>
      <c r="AM78" s="169" t="s">
        <v>104</v>
      </c>
      <c r="AN78" s="169" t="s">
        <v>104</v>
      </c>
      <c r="AO78" s="125">
        <f t="shared" si="7"/>
        <v>0</v>
      </c>
      <c r="AP78" s="168">
        <f t="shared" si="23"/>
        <v>0</v>
      </c>
      <c r="AQ78" s="127">
        <f t="shared" si="24"/>
        <v>0</v>
      </c>
      <c r="AR78" s="127">
        <f t="shared" si="19"/>
        <v>0</v>
      </c>
      <c r="AS78" s="151">
        <f t="shared" si="20"/>
        <v>0</v>
      </c>
      <c r="AT78" s="129">
        <f t="shared" si="21"/>
        <v>0</v>
      </c>
      <c r="AU78" s="145"/>
      <c r="AV78" s="136">
        <f t="shared" si="13"/>
        <v>0</v>
      </c>
      <c r="AW78" s="130" t="str">
        <f t="shared" si="10"/>
        <v/>
      </c>
      <c r="AX78" s="131"/>
      <c r="AY78" s="137"/>
    </row>
    <row r="79" spans="1:51" x14ac:dyDescent="0.25">
      <c r="A79" s="113" t="str">
        <f t="shared" si="22"/>
        <v/>
      </c>
      <c r="B79" s="140"/>
      <c r="C79" s="115"/>
      <c r="D79" s="115"/>
      <c r="E79" s="119"/>
      <c r="F79" s="119"/>
      <c r="G79" s="118" t="str">
        <f t="shared" si="18"/>
        <v/>
      </c>
      <c r="H79" s="119"/>
      <c r="I79" s="119"/>
      <c r="J79" s="119"/>
      <c r="K79" s="119"/>
      <c r="L79" s="119"/>
      <c r="M79" s="119"/>
      <c r="N79" s="119"/>
      <c r="O79" s="119"/>
      <c r="P79" s="119"/>
      <c r="Q79" s="119"/>
      <c r="R79" s="119"/>
      <c r="S79" s="119"/>
      <c r="T79" s="150">
        <f t="shared" si="5"/>
        <v>0</v>
      </c>
      <c r="U79" s="150">
        <f t="shared" si="5"/>
        <v>0</v>
      </c>
      <c r="V79" s="133"/>
      <c r="W79" s="133"/>
      <c r="X79" s="133"/>
      <c r="Y79" s="133"/>
      <c r="Z79" s="133"/>
      <c r="AA79" s="133"/>
      <c r="AB79" s="133"/>
      <c r="AC79" s="133"/>
      <c r="AD79" s="133"/>
      <c r="AE79" s="133"/>
      <c r="AF79" s="133"/>
      <c r="AG79" s="133"/>
      <c r="AH79" s="133"/>
      <c r="AI79" s="133"/>
      <c r="AJ79" s="133"/>
      <c r="AK79" s="133"/>
      <c r="AL79" s="136">
        <f t="shared" si="15"/>
        <v>0</v>
      </c>
      <c r="AM79" s="169" t="s">
        <v>104</v>
      </c>
      <c r="AN79" s="169" t="s">
        <v>104</v>
      </c>
      <c r="AO79" s="136">
        <f t="shared" si="7"/>
        <v>0</v>
      </c>
      <c r="AP79" s="168">
        <f t="shared" si="23"/>
        <v>0</v>
      </c>
      <c r="AQ79" s="127">
        <f t="shared" si="24"/>
        <v>0</v>
      </c>
      <c r="AR79" s="135">
        <f t="shared" si="19"/>
        <v>0</v>
      </c>
      <c r="AS79" s="151">
        <f t="shared" si="20"/>
        <v>0</v>
      </c>
      <c r="AT79" s="145">
        <f t="shared" si="21"/>
        <v>0</v>
      </c>
      <c r="AU79" s="145"/>
      <c r="AV79" s="136">
        <f t="shared" si="13"/>
        <v>0</v>
      </c>
      <c r="AW79" s="130" t="str">
        <f t="shared" ref="AW79:AW88" si="25">IFERROR(IF(B79="","",LEFTB(B79,SEARCH("|",SUBSTITUTE(B79," ","|",3))-1)),B79)</f>
        <v/>
      </c>
      <c r="AX79" s="24"/>
      <c r="AY79" s="137"/>
    </row>
    <row r="80" spans="1:51" ht="15.75" thickBot="1" x14ac:dyDescent="0.3">
      <c r="A80" s="153">
        <f>COUNT(A50:A79)</f>
        <v>5</v>
      </c>
      <c r="B80" s="154" t="s">
        <v>106</v>
      </c>
      <c r="C80" s="170"/>
      <c r="D80" s="170"/>
      <c r="E80" s="158"/>
      <c r="F80" s="158" t="s">
        <v>104</v>
      </c>
      <c r="G80" s="158">
        <f>SUM(G50:G79)</f>
        <v>76</v>
      </c>
      <c r="H80" s="158" t="s">
        <v>104</v>
      </c>
      <c r="I80" s="158" t="s">
        <v>104</v>
      </c>
      <c r="J80" s="158" t="s">
        <v>104</v>
      </c>
      <c r="K80" s="158" t="s">
        <v>104</v>
      </c>
      <c r="L80" s="158" t="s">
        <v>104</v>
      </c>
      <c r="M80" s="158" t="s">
        <v>104</v>
      </c>
      <c r="N80" s="158" t="s">
        <v>104</v>
      </c>
      <c r="O80" s="158" t="s">
        <v>104</v>
      </c>
      <c r="P80" s="158" t="s">
        <v>104</v>
      </c>
      <c r="Q80" s="158" t="s">
        <v>104</v>
      </c>
      <c r="R80" s="158" t="s">
        <v>104</v>
      </c>
      <c r="S80" s="158" t="s">
        <v>104</v>
      </c>
      <c r="T80" s="158">
        <f>SUM(T50:T79)</f>
        <v>0</v>
      </c>
      <c r="U80" s="158">
        <f>SUM(U50:U79)</f>
        <v>0</v>
      </c>
      <c r="V80" s="159">
        <f>SUM(V50:V79)</f>
        <v>0</v>
      </c>
      <c r="W80" s="159">
        <f t="shared" ref="W80:AK80" si="26">SUM(W50:W79)</f>
        <v>2500</v>
      </c>
      <c r="X80" s="159">
        <f t="shared" si="26"/>
        <v>0</v>
      </c>
      <c r="Y80" s="159">
        <f t="shared" si="26"/>
        <v>0</v>
      </c>
      <c r="Z80" s="159">
        <f t="shared" si="26"/>
        <v>0</v>
      </c>
      <c r="AA80" s="159">
        <f t="shared" si="26"/>
        <v>0</v>
      </c>
      <c r="AB80" s="159">
        <f t="shared" si="26"/>
        <v>0</v>
      </c>
      <c r="AC80" s="159">
        <f t="shared" si="26"/>
        <v>0</v>
      </c>
      <c r="AD80" s="159">
        <f t="shared" si="26"/>
        <v>0</v>
      </c>
      <c r="AE80" s="159">
        <f t="shared" si="26"/>
        <v>0</v>
      </c>
      <c r="AF80" s="159">
        <f t="shared" si="26"/>
        <v>0</v>
      </c>
      <c r="AG80" s="159">
        <f t="shared" si="26"/>
        <v>0</v>
      </c>
      <c r="AH80" s="159">
        <f t="shared" si="26"/>
        <v>300</v>
      </c>
      <c r="AI80" s="159">
        <f t="shared" si="26"/>
        <v>1100</v>
      </c>
      <c r="AJ80" s="159">
        <f t="shared" si="26"/>
        <v>500</v>
      </c>
      <c r="AK80" s="159">
        <f t="shared" si="26"/>
        <v>1750</v>
      </c>
      <c r="AL80" s="159">
        <f>SUM(AL50:AL79)</f>
        <v>6150</v>
      </c>
      <c r="AM80" s="159" t="s">
        <v>104</v>
      </c>
      <c r="AN80" s="159" t="s">
        <v>104</v>
      </c>
      <c r="AO80" s="159">
        <f t="shared" ref="AO80:AT80" si="27">SUM(AO50:AO79)</f>
        <v>6150</v>
      </c>
      <c r="AP80" s="171">
        <f t="shared" si="27"/>
        <v>1353</v>
      </c>
      <c r="AQ80" s="161">
        <f t="shared" si="27"/>
        <v>1107</v>
      </c>
      <c r="AR80" s="161">
        <f t="shared" si="27"/>
        <v>92.25</v>
      </c>
      <c r="AS80" s="161">
        <f t="shared" si="27"/>
        <v>1199.25</v>
      </c>
      <c r="AT80" s="162">
        <f t="shared" si="27"/>
        <v>4950.75</v>
      </c>
      <c r="AU80" s="159">
        <f>SUM(AU50:AU79)</f>
        <v>0</v>
      </c>
      <c r="AV80" s="159">
        <f>SUM(AV50:AV79)</f>
        <v>4950.75</v>
      </c>
      <c r="AW80" s="172" t="str">
        <f t="shared" ref="AW80:AW90" si="28">B80</f>
        <v>I I. ПО ДОГОВОРУ ЦПХ ↑ →</v>
      </c>
      <c r="AX80" s="173"/>
      <c r="AY80" s="174"/>
    </row>
    <row r="81" spans="1:51" x14ac:dyDescent="0.25">
      <c r="A81" s="113">
        <f>IF(B81&lt;&gt;"",SUM($A$49,$A$80)+1,"")</f>
        <v>34</v>
      </c>
      <c r="B81" s="147" t="s">
        <v>204</v>
      </c>
      <c r="C81" s="166"/>
      <c r="D81" s="166"/>
      <c r="E81" s="120"/>
      <c r="F81" s="120"/>
      <c r="G81" s="118">
        <f t="shared" ref="G81:G88" si="29">IF(B81="","",IF(D81="",G$112,DAY(D81))-IF(C81="",0,DAY(C81)-1))</f>
        <v>31</v>
      </c>
      <c r="H81" s="120">
        <v>10.5</v>
      </c>
      <c r="I81" s="120">
        <v>84</v>
      </c>
      <c r="J81" s="120"/>
      <c r="K81" s="120"/>
      <c r="L81" s="120"/>
      <c r="M81" s="120"/>
      <c r="N81" s="120"/>
      <c r="O81" s="120"/>
      <c r="P81" s="120"/>
      <c r="Q81" s="120"/>
      <c r="R81" s="120"/>
      <c r="S81" s="120"/>
      <c r="T81" s="121">
        <f t="shared" si="5"/>
        <v>10.5</v>
      </c>
      <c r="U81" s="121">
        <f t="shared" si="5"/>
        <v>84</v>
      </c>
      <c r="V81" s="122"/>
      <c r="W81" s="122"/>
      <c r="X81" s="122"/>
      <c r="Y81" s="122"/>
      <c r="Z81" s="122"/>
      <c r="AA81" s="122"/>
      <c r="AB81" s="122"/>
      <c r="AC81" s="122"/>
      <c r="AD81" s="122"/>
      <c r="AE81" s="122"/>
      <c r="AF81" s="122"/>
      <c r="AG81" s="122">
        <v>2977</v>
      </c>
      <c r="AH81" s="122"/>
      <c r="AI81" s="122"/>
      <c r="AJ81" s="122"/>
      <c r="AK81" s="122"/>
      <c r="AL81" s="125">
        <f t="shared" si="15"/>
        <v>2977</v>
      </c>
      <c r="AM81" s="123" t="s">
        <v>104</v>
      </c>
      <c r="AN81" s="123" t="s">
        <v>104</v>
      </c>
      <c r="AO81" s="125">
        <f t="shared" si="7"/>
        <v>2977</v>
      </c>
      <c r="AP81" s="175">
        <f>ROUND(AO81*$AP$13,2)</f>
        <v>654.94000000000005</v>
      </c>
      <c r="AQ81" s="127">
        <f>ROUND(AO81*AQ13,2)</f>
        <v>535.86</v>
      </c>
      <c r="AR81" s="127">
        <f t="shared" ref="AR81:AR88" si="30">ROUND(AO81*$AR$13,2)</f>
        <v>44.66</v>
      </c>
      <c r="AS81" s="128">
        <f t="shared" ref="AS81:AS88" si="31">SUM(AQ81,AR81)</f>
        <v>580.52</v>
      </c>
      <c r="AT81" s="129">
        <f t="shared" ref="AT81:AT88" si="32">AO81-AS81</f>
        <v>2396.48</v>
      </c>
      <c r="AU81" s="123"/>
      <c r="AV81" s="136">
        <f t="shared" si="13"/>
        <v>2396.48</v>
      </c>
      <c r="AW81" s="130" t="str">
        <f t="shared" si="25"/>
        <v>Морозенко Иван Петрович</v>
      </c>
      <c r="AX81" s="131"/>
      <c r="AY81" s="137"/>
    </row>
    <row r="82" spans="1:51" x14ac:dyDescent="0.25">
      <c r="A82" s="176" t="str">
        <f>IF(B82&lt;&gt;"",SUM($A$49,$A$80)+2,"")</f>
        <v/>
      </c>
      <c r="B82" s="140"/>
      <c r="C82" s="115"/>
      <c r="D82" s="115"/>
      <c r="E82" s="119"/>
      <c r="F82" s="119"/>
      <c r="G82" s="118" t="str">
        <f t="shared" si="29"/>
        <v/>
      </c>
      <c r="H82" s="119"/>
      <c r="I82" s="119"/>
      <c r="J82" s="119"/>
      <c r="K82" s="119"/>
      <c r="L82" s="119"/>
      <c r="M82" s="119"/>
      <c r="N82" s="119"/>
      <c r="O82" s="119"/>
      <c r="P82" s="119"/>
      <c r="Q82" s="119"/>
      <c r="R82" s="119"/>
      <c r="S82" s="119"/>
      <c r="T82" s="121">
        <f t="shared" si="5"/>
        <v>0</v>
      </c>
      <c r="U82" s="121">
        <f t="shared" si="5"/>
        <v>0</v>
      </c>
      <c r="V82" s="133"/>
      <c r="W82" s="133"/>
      <c r="X82" s="133"/>
      <c r="Y82" s="133"/>
      <c r="Z82" s="133"/>
      <c r="AA82" s="133"/>
      <c r="AB82" s="133"/>
      <c r="AC82" s="133"/>
      <c r="AD82" s="133"/>
      <c r="AE82" s="133"/>
      <c r="AF82" s="133"/>
      <c r="AG82" s="133"/>
      <c r="AH82" s="133"/>
      <c r="AI82" s="133"/>
      <c r="AJ82" s="133"/>
      <c r="AK82" s="133"/>
      <c r="AL82" s="125">
        <f t="shared" si="15"/>
        <v>0</v>
      </c>
      <c r="AM82" s="145" t="s">
        <v>104</v>
      </c>
      <c r="AN82" s="145" t="s">
        <v>104</v>
      </c>
      <c r="AO82" s="125">
        <f t="shared" si="7"/>
        <v>0</v>
      </c>
      <c r="AP82" s="175">
        <f t="shared" ref="AP82:AP88" si="33">ROUND(AO82*$AP$13,2)</f>
        <v>0</v>
      </c>
      <c r="AQ82" s="127">
        <f t="shared" ref="AQ82:AQ88" si="34">ROUND(AO82*AQ14,2)</f>
        <v>0</v>
      </c>
      <c r="AR82" s="127">
        <f t="shared" si="30"/>
        <v>0</v>
      </c>
      <c r="AS82" s="151">
        <f t="shared" si="31"/>
        <v>0</v>
      </c>
      <c r="AT82" s="129">
        <f t="shared" si="32"/>
        <v>0</v>
      </c>
      <c r="AU82" s="145"/>
      <c r="AV82" s="136">
        <f t="shared" si="13"/>
        <v>0</v>
      </c>
      <c r="AW82" s="130" t="str">
        <f t="shared" si="25"/>
        <v/>
      </c>
      <c r="AX82" s="131"/>
      <c r="AY82" s="137"/>
    </row>
    <row r="83" spans="1:51" x14ac:dyDescent="0.25">
      <c r="A83" s="176" t="str">
        <f>IF(B83&lt;&gt;"",SUM($A$49,$A$80)+3,"")</f>
        <v/>
      </c>
      <c r="B83" s="140"/>
      <c r="C83" s="115"/>
      <c r="D83" s="115"/>
      <c r="E83" s="119"/>
      <c r="F83" s="119"/>
      <c r="G83" s="118" t="str">
        <f t="shared" si="29"/>
        <v/>
      </c>
      <c r="H83" s="119"/>
      <c r="I83" s="119"/>
      <c r="J83" s="119"/>
      <c r="K83" s="119"/>
      <c r="L83" s="119"/>
      <c r="M83" s="119"/>
      <c r="N83" s="119"/>
      <c r="O83" s="119"/>
      <c r="P83" s="119"/>
      <c r="Q83" s="119"/>
      <c r="R83" s="119"/>
      <c r="S83" s="119"/>
      <c r="T83" s="121">
        <f t="shared" si="5"/>
        <v>0</v>
      </c>
      <c r="U83" s="121">
        <f t="shared" si="5"/>
        <v>0</v>
      </c>
      <c r="V83" s="133"/>
      <c r="W83" s="133"/>
      <c r="X83" s="133"/>
      <c r="Y83" s="133"/>
      <c r="Z83" s="133"/>
      <c r="AA83" s="133"/>
      <c r="AB83" s="133"/>
      <c r="AC83" s="133"/>
      <c r="AD83" s="133"/>
      <c r="AE83" s="133"/>
      <c r="AF83" s="133"/>
      <c r="AG83" s="133"/>
      <c r="AH83" s="133"/>
      <c r="AI83" s="133"/>
      <c r="AJ83" s="133"/>
      <c r="AK83" s="133"/>
      <c r="AL83" s="125">
        <f t="shared" si="15"/>
        <v>0</v>
      </c>
      <c r="AM83" s="145" t="s">
        <v>104</v>
      </c>
      <c r="AN83" s="145" t="s">
        <v>104</v>
      </c>
      <c r="AO83" s="125">
        <f t="shared" si="7"/>
        <v>0</v>
      </c>
      <c r="AP83" s="175">
        <f t="shared" si="33"/>
        <v>0</v>
      </c>
      <c r="AQ83" s="127">
        <f t="shared" si="34"/>
        <v>0</v>
      </c>
      <c r="AR83" s="127">
        <f t="shared" si="30"/>
        <v>0</v>
      </c>
      <c r="AS83" s="151">
        <f t="shared" si="31"/>
        <v>0</v>
      </c>
      <c r="AT83" s="129">
        <f t="shared" si="32"/>
        <v>0</v>
      </c>
      <c r="AU83" s="145"/>
      <c r="AV83" s="136">
        <f t="shared" si="13"/>
        <v>0</v>
      </c>
      <c r="AW83" s="130" t="str">
        <f t="shared" si="25"/>
        <v/>
      </c>
      <c r="AX83" s="131"/>
      <c r="AY83" s="137"/>
    </row>
    <row r="84" spans="1:51" x14ac:dyDescent="0.25">
      <c r="A84" s="176" t="str">
        <f>IF(B84&lt;&gt;"",SUM($A$49,$A$80)+4,"")</f>
        <v/>
      </c>
      <c r="B84" s="140"/>
      <c r="C84" s="115"/>
      <c r="D84" s="115"/>
      <c r="E84" s="119"/>
      <c r="F84" s="119"/>
      <c r="G84" s="118" t="str">
        <f t="shared" si="29"/>
        <v/>
      </c>
      <c r="H84" s="119"/>
      <c r="I84" s="119"/>
      <c r="J84" s="119"/>
      <c r="K84" s="119"/>
      <c r="L84" s="119"/>
      <c r="M84" s="119"/>
      <c r="N84" s="119"/>
      <c r="O84" s="119"/>
      <c r="P84" s="119"/>
      <c r="Q84" s="119"/>
      <c r="R84" s="119"/>
      <c r="S84" s="119"/>
      <c r="T84" s="121">
        <f t="shared" si="5"/>
        <v>0</v>
      </c>
      <c r="U84" s="121">
        <f t="shared" si="5"/>
        <v>0</v>
      </c>
      <c r="V84" s="133"/>
      <c r="W84" s="133"/>
      <c r="X84" s="133"/>
      <c r="Y84" s="133"/>
      <c r="Z84" s="133"/>
      <c r="AA84" s="133"/>
      <c r="AB84" s="133"/>
      <c r="AC84" s="133"/>
      <c r="AD84" s="133"/>
      <c r="AE84" s="133"/>
      <c r="AF84" s="133"/>
      <c r="AG84" s="133"/>
      <c r="AH84" s="133"/>
      <c r="AI84" s="133"/>
      <c r="AJ84" s="133"/>
      <c r="AK84" s="133"/>
      <c r="AL84" s="125">
        <f t="shared" si="15"/>
        <v>0</v>
      </c>
      <c r="AM84" s="145" t="s">
        <v>104</v>
      </c>
      <c r="AN84" s="145" t="s">
        <v>104</v>
      </c>
      <c r="AO84" s="125">
        <f t="shared" si="7"/>
        <v>0</v>
      </c>
      <c r="AP84" s="175">
        <f t="shared" si="33"/>
        <v>0</v>
      </c>
      <c r="AQ84" s="127">
        <f t="shared" si="34"/>
        <v>0</v>
      </c>
      <c r="AR84" s="127">
        <f t="shared" si="30"/>
        <v>0</v>
      </c>
      <c r="AS84" s="151">
        <f t="shared" si="31"/>
        <v>0</v>
      </c>
      <c r="AT84" s="129">
        <f t="shared" si="32"/>
        <v>0</v>
      </c>
      <c r="AU84" s="145"/>
      <c r="AV84" s="136">
        <f t="shared" si="13"/>
        <v>0</v>
      </c>
      <c r="AW84" s="130" t="str">
        <f t="shared" si="25"/>
        <v/>
      </c>
      <c r="AX84" s="131"/>
      <c r="AY84" s="137"/>
    </row>
    <row r="85" spans="1:51" x14ac:dyDescent="0.25">
      <c r="A85" s="176" t="str">
        <f>IF(B85&lt;&gt;"",SUM($A$49,$A$80)+5,"")</f>
        <v/>
      </c>
      <c r="B85" s="140"/>
      <c r="C85" s="115"/>
      <c r="D85" s="115"/>
      <c r="E85" s="119"/>
      <c r="F85" s="119"/>
      <c r="G85" s="118" t="str">
        <f t="shared" si="29"/>
        <v/>
      </c>
      <c r="H85" s="119"/>
      <c r="I85" s="119"/>
      <c r="J85" s="119"/>
      <c r="K85" s="119"/>
      <c r="L85" s="119"/>
      <c r="M85" s="119"/>
      <c r="N85" s="119"/>
      <c r="O85" s="119"/>
      <c r="P85" s="119"/>
      <c r="Q85" s="119"/>
      <c r="R85" s="119"/>
      <c r="S85" s="119"/>
      <c r="T85" s="121">
        <f t="shared" si="5"/>
        <v>0</v>
      </c>
      <c r="U85" s="121">
        <f t="shared" si="5"/>
        <v>0</v>
      </c>
      <c r="V85" s="133"/>
      <c r="W85" s="133"/>
      <c r="X85" s="133"/>
      <c r="Y85" s="133"/>
      <c r="Z85" s="133"/>
      <c r="AA85" s="133"/>
      <c r="AB85" s="133"/>
      <c r="AC85" s="133"/>
      <c r="AD85" s="133"/>
      <c r="AE85" s="133"/>
      <c r="AF85" s="133"/>
      <c r="AG85" s="133"/>
      <c r="AH85" s="133"/>
      <c r="AI85" s="133"/>
      <c r="AJ85" s="133"/>
      <c r="AK85" s="133"/>
      <c r="AL85" s="125">
        <f t="shared" si="15"/>
        <v>0</v>
      </c>
      <c r="AM85" s="145" t="s">
        <v>104</v>
      </c>
      <c r="AN85" s="145" t="s">
        <v>104</v>
      </c>
      <c r="AO85" s="125">
        <f t="shared" si="7"/>
        <v>0</v>
      </c>
      <c r="AP85" s="175">
        <f t="shared" si="33"/>
        <v>0</v>
      </c>
      <c r="AQ85" s="127">
        <f t="shared" si="34"/>
        <v>0</v>
      </c>
      <c r="AR85" s="127">
        <f t="shared" si="30"/>
        <v>0</v>
      </c>
      <c r="AS85" s="151">
        <f t="shared" si="31"/>
        <v>0</v>
      </c>
      <c r="AT85" s="129">
        <f t="shared" si="32"/>
        <v>0</v>
      </c>
      <c r="AU85" s="145"/>
      <c r="AV85" s="136">
        <f t="shared" si="13"/>
        <v>0</v>
      </c>
      <c r="AW85" s="130" t="str">
        <f t="shared" si="25"/>
        <v/>
      </c>
      <c r="AX85" s="131"/>
      <c r="AY85" s="137"/>
    </row>
    <row r="86" spans="1:51" x14ac:dyDescent="0.25">
      <c r="A86" s="176" t="str">
        <f>IF(B86&lt;&gt;"",SUM($A$49,$A$80)+6,"")</f>
        <v/>
      </c>
      <c r="B86" s="140"/>
      <c r="C86" s="115"/>
      <c r="D86" s="115"/>
      <c r="E86" s="119"/>
      <c r="F86" s="119"/>
      <c r="G86" s="118" t="str">
        <f t="shared" si="29"/>
        <v/>
      </c>
      <c r="H86" s="119"/>
      <c r="I86" s="119"/>
      <c r="J86" s="119"/>
      <c r="K86" s="119"/>
      <c r="L86" s="119"/>
      <c r="M86" s="119"/>
      <c r="N86" s="119"/>
      <c r="O86" s="119"/>
      <c r="P86" s="119"/>
      <c r="Q86" s="119"/>
      <c r="R86" s="119"/>
      <c r="S86" s="119"/>
      <c r="T86" s="121">
        <f t="shared" si="5"/>
        <v>0</v>
      </c>
      <c r="U86" s="121">
        <f t="shared" si="5"/>
        <v>0</v>
      </c>
      <c r="V86" s="133"/>
      <c r="W86" s="133"/>
      <c r="X86" s="133"/>
      <c r="Y86" s="133"/>
      <c r="Z86" s="133"/>
      <c r="AA86" s="133"/>
      <c r="AB86" s="133"/>
      <c r="AC86" s="133"/>
      <c r="AD86" s="133"/>
      <c r="AE86" s="133"/>
      <c r="AF86" s="133"/>
      <c r="AG86" s="133"/>
      <c r="AH86" s="133"/>
      <c r="AI86" s="133"/>
      <c r="AJ86" s="133"/>
      <c r="AK86" s="133"/>
      <c r="AL86" s="125">
        <f t="shared" si="15"/>
        <v>0</v>
      </c>
      <c r="AM86" s="145" t="s">
        <v>104</v>
      </c>
      <c r="AN86" s="145" t="s">
        <v>104</v>
      </c>
      <c r="AO86" s="125">
        <f t="shared" si="7"/>
        <v>0</v>
      </c>
      <c r="AP86" s="175">
        <f t="shared" si="33"/>
        <v>0</v>
      </c>
      <c r="AQ86" s="127">
        <f t="shared" si="34"/>
        <v>0</v>
      </c>
      <c r="AR86" s="127">
        <f t="shared" si="30"/>
        <v>0</v>
      </c>
      <c r="AS86" s="151">
        <f t="shared" si="31"/>
        <v>0</v>
      </c>
      <c r="AT86" s="129">
        <f t="shared" si="32"/>
        <v>0</v>
      </c>
      <c r="AU86" s="145"/>
      <c r="AV86" s="136">
        <f t="shared" si="13"/>
        <v>0</v>
      </c>
      <c r="AW86" s="130" t="str">
        <f t="shared" si="25"/>
        <v/>
      </c>
      <c r="AX86" s="131"/>
      <c r="AY86" s="137"/>
    </row>
    <row r="87" spans="1:51" x14ac:dyDescent="0.25">
      <c r="A87" s="176" t="str">
        <f>IF(B87&lt;&gt;"",SUM($A$49,$A$80)+7,"")</f>
        <v/>
      </c>
      <c r="B87" s="140"/>
      <c r="C87" s="115"/>
      <c r="D87" s="115"/>
      <c r="E87" s="119"/>
      <c r="F87" s="119"/>
      <c r="G87" s="118" t="str">
        <f t="shared" si="29"/>
        <v/>
      </c>
      <c r="H87" s="119"/>
      <c r="I87" s="119"/>
      <c r="J87" s="119"/>
      <c r="K87" s="119"/>
      <c r="L87" s="119"/>
      <c r="M87" s="119"/>
      <c r="N87" s="119"/>
      <c r="O87" s="119"/>
      <c r="P87" s="119"/>
      <c r="Q87" s="119"/>
      <c r="R87" s="119"/>
      <c r="S87" s="119"/>
      <c r="T87" s="121">
        <f t="shared" si="5"/>
        <v>0</v>
      </c>
      <c r="U87" s="121">
        <f t="shared" si="5"/>
        <v>0</v>
      </c>
      <c r="V87" s="133"/>
      <c r="W87" s="133"/>
      <c r="X87" s="133"/>
      <c r="Y87" s="133"/>
      <c r="Z87" s="133"/>
      <c r="AA87" s="133"/>
      <c r="AB87" s="133"/>
      <c r="AC87" s="133"/>
      <c r="AD87" s="133"/>
      <c r="AE87" s="133"/>
      <c r="AF87" s="133"/>
      <c r="AG87" s="133"/>
      <c r="AH87" s="133"/>
      <c r="AI87" s="133"/>
      <c r="AJ87" s="133"/>
      <c r="AK87" s="133"/>
      <c r="AL87" s="125">
        <f t="shared" si="15"/>
        <v>0</v>
      </c>
      <c r="AM87" s="145" t="s">
        <v>104</v>
      </c>
      <c r="AN87" s="145" t="s">
        <v>104</v>
      </c>
      <c r="AO87" s="125">
        <f t="shared" si="7"/>
        <v>0</v>
      </c>
      <c r="AP87" s="175">
        <f t="shared" si="33"/>
        <v>0</v>
      </c>
      <c r="AQ87" s="127">
        <f t="shared" si="34"/>
        <v>0</v>
      </c>
      <c r="AR87" s="127">
        <f t="shared" si="30"/>
        <v>0</v>
      </c>
      <c r="AS87" s="151">
        <f t="shared" si="31"/>
        <v>0</v>
      </c>
      <c r="AT87" s="129">
        <f t="shared" si="32"/>
        <v>0</v>
      </c>
      <c r="AU87" s="145"/>
      <c r="AV87" s="136">
        <f t="shared" si="13"/>
        <v>0</v>
      </c>
      <c r="AW87" s="130" t="str">
        <f t="shared" si="25"/>
        <v/>
      </c>
      <c r="AX87" s="131"/>
      <c r="AY87" s="177"/>
    </row>
    <row r="88" spans="1:51" x14ac:dyDescent="0.25">
      <c r="A88" s="176" t="str">
        <f>IF(B88&lt;&gt;"",SUM($A$49,$A$80)+8,"")</f>
        <v/>
      </c>
      <c r="B88" s="140"/>
      <c r="C88" s="115"/>
      <c r="D88" s="115"/>
      <c r="E88" s="119"/>
      <c r="F88" s="119"/>
      <c r="G88" s="118" t="str">
        <f t="shared" si="29"/>
        <v/>
      </c>
      <c r="H88" s="119"/>
      <c r="I88" s="119"/>
      <c r="J88" s="119"/>
      <c r="K88" s="119"/>
      <c r="L88" s="119"/>
      <c r="M88" s="119"/>
      <c r="N88" s="119"/>
      <c r="O88" s="119"/>
      <c r="P88" s="119"/>
      <c r="Q88" s="119"/>
      <c r="R88" s="119"/>
      <c r="S88" s="119"/>
      <c r="T88" s="121">
        <f t="shared" si="5"/>
        <v>0</v>
      </c>
      <c r="U88" s="121">
        <f t="shared" si="5"/>
        <v>0</v>
      </c>
      <c r="V88" s="133"/>
      <c r="W88" s="133"/>
      <c r="X88" s="133"/>
      <c r="Y88" s="133"/>
      <c r="Z88" s="133"/>
      <c r="AA88" s="133"/>
      <c r="AB88" s="133"/>
      <c r="AC88" s="133"/>
      <c r="AD88" s="133"/>
      <c r="AE88" s="133"/>
      <c r="AF88" s="133"/>
      <c r="AG88" s="133"/>
      <c r="AH88" s="133"/>
      <c r="AI88" s="133"/>
      <c r="AJ88" s="133"/>
      <c r="AK88" s="133"/>
      <c r="AL88" s="125">
        <f t="shared" si="15"/>
        <v>0</v>
      </c>
      <c r="AM88" s="145" t="s">
        <v>104</v>
      </c>
      <c r="AN88" s="145" t="s">
        <v>104</v>
      </c>
      <c r="AO88" s="125">
        <f t="shared" si="7"/>
        <v>0</v>
      </c>
      <c r="AP88" s="175">
        <f t="shared" si="33"/>
        <v>0</v>
      </c>
      <c r="AQ88" s="127">
        <f t="shared" si="34"/>
        <v>0</v>
      </c>
      <c r="AR88" s="127">
        <f t="shared" si="30"/>
        <v>0</v>
      </c>
      <c r="AS88" s="151">
        <f t="shared" si="31"/>
        <v>0</v>
      </c>
      <c r="AT88" s="129">
        <f t="shared" si="32"/>
        <v>0</v>
      </c>
      <c r="AU88" s="145"/>
      <c r="AV88" s="136">
        <f t="shared" si="13"/>
        <v>0</v>
      </c>
      <c r="AW88" s="130" t="str">
        <f t="shared" si="25"/>
        <v/>
      </c>
      <c r="AX88" s="131"/>
      <c r="AY88" s="177"/>
    </row>
    <row r="89" spans="1:51" x14ac:dyDescent="0.25">
      <c r="A89" s="178">
        <f>COUNT(A81:A88)</f>
        <v>1</v>
      </c>
      <c r="B89" s="179" t="s">
        <v>107</v>
      </c>
      <c r="C89" s="179"/>
      <c r="D89" s="179"/>
      <c r="E89" s="179"/>
      <c r="F89" s="179"/>
      <c r="G89" s="180">
        <f>SUM(G82:G88)</f>
        <v>0</v>
      </c>
      <c r="H89" s="180" t="s">
        <v>104</v>
      </c>
      <c r="I89" s="180" t="s">
        <v>104</v>
      </c>
      <c r="J89" s="180" t="s">
        <v>104</v>
      </c>
      <c r="K89" s="180" t="s">
        <v>104</v>
      </c>
      <c r="L89" s="180" t="s">
        <v>104</v>
      </c>
      <c r="M89" s="180" t="s">
        <v>104</v>
      </c>
      <c r="N89" s="180" t="s">
        <v>104</v>
      </c>
      <c r="O89" s="180" t="s">
        <v>104</v>
      </c>
      <c r="P89" s="180" t="s">
        <v>104</v>
      </c>
      <c r="Q89" s="180" t="s">
        <v>104</v>
      </c>
      <c r="R89" s="180" t="s">
        <v>104</v>
      </c>
      <c r="S89" s="180" t="s">
        <v>104</v>
      </c>
      <c r="T89" s="180">
        <f t="shared" ref="T89:AL89" si="35">SUM(T82:T88)</f>
        <v>0</v>
      </c>
      <c r="U89" s="180">
        <f t="shared" si="35"/>
        <v>0</v>
      </c>
      <c r="V89" s="181">
        <f t="shared" si="35"/>
        <v>0</v>
      </c>
      <c r="W89" s="181">
        <f t="shared" si="35"/>
        <v>0</v>
      </c>
      <c r="X89" s="181">
        <f t="shared" si="35"/>
        <v>0</v>
      </c>
      <c r="Y89" s="181">
        <f t="shared" si="35"/>
        <v>0</v>
      </c>
      <c r="Z89" s="181">
        <f t="shared" si="35"/>
        <v>0</v>
      </c>
      <c r="AA89" s="181">
        <f t="shared" si="35"/>
        <v>0</v>
      </c>
      <c r="AB89" s="181">
        <f t="shared" si="35"/>
        <v>0</v>
      </c>
      <c r="AC89" s="181">
        <f t="shared" si="35"/>
        <v>0</v>
      </c>
      <c r="AD89" s="181">
        <f t="shared" si="35"/>
        <v>0</v>
      </c>
      <c r="AE89" s="181">
        <f t="shared" si="35"/>
        <v>0</v>
      </c>
      <c r="AF89" s="181">
        <f t="shared" si="35"/>
        <v>0</v>
      </c>
      <c r="AG89" s="181">
        <f t="shared" si="35"/>
        <v>0</v>
      </c>
      <c r="AH89" s="181">
        <f t="shared" si="35"/>
        <v>0</v>
      </c>
      <c r="AI89" s="181">
        <f t="shared" si="35"/>
        <v>0</v>
      </c>
      <c r="AJ89" s="181">
        <f t="shared" si="35"/>
        <v>0</v>
      </c>
      <c r="AK89" s="181">
        <f t="shared" si="35"/>
        <v>0</v>
      </c>
      <c r="AL89" s="181">
        <f t="shared" si="35"/>
        <v>0</v>
      </c>
      <c r="AM89" s="136" t="s">
        <v>104</v>
      </c>
      <c r="AN89" s="136" t="s">
        <v>104</v>
      </c>
      <c r="AO89" s="136">
        <f>SUM(AO82:AO88)</f>
        <v>0</v>
      </c>
      <c r="AP89" s="168">
        <f>ROUND(AO89*$AP$13,2)</f>
        <v>0</v>
      </c>
      <c r="AQ89" s="151">
        <f t="shared" ref="AQ89:AV89" si="36">SUM(AQ82:AQ88)</f>
        <v>0</v>
      </c>
      <c r="AR89" s="151">
        <f t="shared" si="36"/>
        <v>0</v>
      </c>
      <c r="AS89" s="151">
        <f t="shared" si="36"/>
        <v>0</v>
      </c>
      <c r="AT89" s="182">
        <f t="shared" si="36"/>
        <v>0</v>
      </c>
      <c r="AU89" s="136">
        <f t="shared" si="36"/>
        <v>0</v>
      </c>
      <c r="AV89" s="136">
        <f t="shared" si="36"/>
        <v>0</v>
      </c>
      <c r="AW89" s="183" t="str">
        <f t="shared" si="28"/>
        <v>I I I. ПО ДОГОВОРУ З ЦЕНТРУ ЗАЙНЯТОСТІ ↑ →</v>
      </c>
      <c r="AX89" s="131"/>
      <c r="AY89" s="184"/>
    </row>
    <row r="90" spans="1:51" x14ac:dyDescent="0.25">
      <c r="A90" s="185">
        <f>SUM(A49,A80,A89)</f>
        <v>34</v>
      </c>
      <c r="B90" s="186" t="s">
        <v>108</v>
      </c>
      <c r="C90" s="186"/>
      <c r="D90" s="186"/>
      <c r="E90" s="186"/>
      <c r="F90" s="187">
        <f>F49</f>
        <v>28</v>
      </c>
      <c r="G90" s="188">
        <f>SUM(G49,G80,G81,G89)</f>
        <v>890</v>
      </c>
      <c r="H90" s="180" t="s">
        <v>104</v>
      </c>
      <c r="I90" s="180" t="s">
        <v>104</v>
      </c>
      <c r="J90" s="180" t="s">
        <v>104</v>
      </c>
      <c r="K90" s="180" t="s">
        <v>104</v>
      </c>
      <c r="L90" s="180" t="s">
        <v>104</v>
      </c>
      <c r="M90" s="180" t="s">
        <v>104</v>
      </c>
      <c r="N90" s="180" t="s">
        <v>104</v>
      </c>
      <c r="O90" s="180" t="s">
        <v>104</v>
      </c>
      <c r="P90" s="180" t="s">
        <v>104</v>
      </c>
      <c r="Q90" s="180" t="s">
        <v>104</v>
      </c>
      <c r="R90" s="180" t="s">
        <v>104</v>
      </c>
      <c r="S90" s="180" t="s">
        <v>104</v>
      </c>
      <c r="T90" s="188">
        <f t="shared" ref="T90:AV90" si="37">SUM(T49,T80,T81,T89)</f>
        <v>458</v>
      </c>
      <c r="U90" s="189">
        <f t="shared" si="37"/>
        <v>3654</v>
      </c>
      <c r="V90" s="136">
        <f t="shared" si="37"/>
        <v>51783</v>
      </c>
      <c r="W90" s="136">
        <f t="shared" si="37"/>
        <v>7500</v>
      </c>
      <c r="X90" s="136">
        <f t="shared" si="37"/>
        <v>16245</v>
      </c>
      <c r="Y90" s="136">
        <f t="shared" si="37"/>
        <v>12972</v>
      </c>
      <c r="Z90" s="136">
        <f t="shared" si="37"/>
        <v>10823</v>
      </c>
      <c r="AA90" s="136">
        <f t="shared" si="37"/>
        <v>334</v>
      </c>
      <c r="AB90" s="136">
        <f t="shared" si="37"/>
        <v>29313</v>
      </c>
      <c r="AC90" s="136">
        <f t="shared" si="37"/>
        <v>14379</v>
      </c>
      <c r="AD90" s="136">
        <f t="shared" si="37"/>
        <v>5540</v>
      </c>
      <c r="AE90" s="136">
        <f t="shared" si="37"/>
        <v>1490</v>
      </c>
      <c r="AF90" s="136">
        <f t="shared" si="37"/>
        <v>2084</v>
      </c>
      <c r="AG90" s="136">
        <f t="shared" si="37"/>
        <v>2977</v>
      </c>
      <c r="AH90" s="136">
        <f t="shared" si="37"/>
        <v>300</v>
      </c>
      <c r="AI90" s="136">
        <f t="shared" si="37"/>
        <v>1100</v>
      </c>
      <c r="AJ90" s="136">
        <f t="shared" si="37"/>
        <v>500</v>
      </c>
      <c r="AK90" s="136">
        <f t="shared" si="37"/>
        <v>1750</v>
      </c>
      <c r="AL90" s="136">
        <f t="shared" si="37"/>
        <v>159090</v>
      </c>
      <c r="AM90" s="136">
        <f t="shared" si="37"/>
        <v>3876</v>
      </c>
      <c r="AN90" s="136">
        <f t="shared" si="37"/>
        <v>1026.54</v>
      </c>
      <c r="AO90" s="136">
        <f t="shared" si="37"/>
        <v>163992.53999999998</v>
      </c>
      <c r="AP90" s="151">
        <f t="shared" si="37"/>
        <v>33156.18</v>
      </c>
      <c r="AQ90" s="151">
        <f t="shared" si="37"/>
        <v>29518.660000000007</v>
      </c>
      <c r="AR90" s="151">
        <f t="shared" si="37"/>
        <v>2459.9400000000005</v>
      </c>
      <c r="AS90" s="151">
        <f t="shared" si="37"/>
        <v>31978.599999999995</v>
      </c>
      <c r="AT90" s="182">
        <f t="shared" si="37"/>
        <v>132013.94</v>
      </c>
      <c r="AU90" s="136">
        <f t="shared" si="37"/>
        <v>2040.48</v>
      </c>
      <c r="AV90" s="136">
        <f t="shared" si="37"/>
        <v>129973.45999999998</v>
      </c>
      <c r="AW90" s="183" t="str">
        <f t="shared" si="28"/>
        <v>ВСЬОГО ШТАТНІ + ПО ДОГОВОРАМ</v>
      </c>
      <c r="AX90" s="131"/>
      <c r="AY90" s="184"/>
    </row>
    <row r="91" spans="1:51" ht="28.5" x14ac:dyDescent="0.45">
      <c r="A91" s="2"/>
      <c r="B91" s="2"/>
      <c r="C91" s="310" t="s">
        <v>218</v>
      </c>
      <c r="D91" s="2"/>
      <c r="E91" s="2"/>
      <c r="F91" s="2"/>
      <c r="G91" s="2"/>
      <c r="H91" s="2"/>
      <c r="I91" s="2"/>
      <c r="J91" s="2"/>
      <c r="K91" s="2"/>
      <c r="L91" s="310" t="s">
        <v>218</v>
      </c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3" t="s">
        <v>109</v>
      </c>
      <c r="AJ91" s="2"/>
      <c r="AK91" s="2"/>
      <c r="AL91" s="190">
        <f>SUM(V90:AK90)</f>
        <v>159090</v>
      </c>
      <c r="AM91" s="191"/>
      <c r="AN91" s="191"/>
      <c r="AO91" s="192">
        <f>SUM(AL90:AN90)</f>
        <v>163992.54</v>
      </c>
      <c r="AP91" s="193">
        <f>ROUND(AO91*AP13,2)</f>
        <v>36078.36</v>
      </c>
      <c r="AQ91" s="193">
        <f>ROUND(AO91*AQ13,2)</f>
        <v>29518.66</v>
      </c>
      <c r="AR91" s="193">
        <f>ROUND(AO90*AR13,2)</f>
        <v>2459.89</v>
      </c>
      <c r="AS91" s="193">
        <f>SUM(AQ90,AR90)</f>
        <v>31978.600000000006</v>
      </c>
      <c r="AT91" s="190">
        <f>AO90-AS90</f>
        <v>132013.93999999997</v>
      </c>
      <c r="AU91" s="192"/>
      <c r="AV91" s="190">
        <f>AT90-AU90</f>
        <v>129973.46</v>
      </c>
      <c r="AW91" s="3" t="s">
        <v>110</v>
      </c>
      <c r="AX91" s="2"/>
      <c r="AY91" s="2"/>
    </row>
    <row r="92" spans="1:51" ht="15.75" x14ac:dyDescent="0.25">
      <c r="B92" s="194" t="str">
        <f>"Движение трудовых ресурсов и зарплата за  "&amp;TEXT(AB1,"ММММ")&amp;" "</f>
        <v xml:space="preserve">Движение трудовых ресурсов и зарплата за  Декабрь </v>
      </c>
      <c r="C92" s="2"/>
      <c r="D92" s="2"/>
      <c r="E92" s="2"/>
      <c r="F92" s="194"/>
      <c r="G92" s="2"/>
      <c r="H92" s="2"/>
      <c r="I92" s="2"/>
      <c r="J92" s="2"/>
      <c r="K92" s="305" t="s">
        <v>226</v>
      </c>
      <c r="L92" s="306"/>
      <c r="M92" s="306"/>
      <c r="N92" s="306"/>
      <c r="O92" s="306"/>
      <c r="P92" s="306"/>
      <c r="Q92" s="306"/>
      <c r="R92" s="2"/>
      <c r="S92" s="2"/>
      <c r="T92" s="2"/>
      <c r="U92" s="2"/>
      <c r="V92" s="2"/>
      <c r="W92" s="2"/>
      <c r="X92" s="298" t="s">
        <v>216</v>
      </c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195" t="s">
        <v>111</v>
      </c>
      <c r="AM92" s="2"/>
      <c r="AN92" s="2"/>
      <c r="AO92" s="2"/>
      <c r="AP92" s="2"/>
      <c r="AQ92" s="2"/>
      <c r="AR92" s="2"/>
      <c r="AS92" s="2"/>
      <c r="AT92" s="2"/>
      <c r="AU92" s="2"/>
      <c r="AV92" s="2"/>
      <c r="AW92" s="196" t="str">
        <f>TEXT(EDATE(AB1,0),"[$-F419]ММММ ГГГГ")</f>
        <v>декабрь 2018</v>
      </c>
      <c r="AX92" s="2"/>
      <c r="AY92" s="2"/>
    </row>
    <row r="93" spans="1:51" ht="15.75" x14ac:dyDescent="0.25">
      <c r="A93" s="2"/>
      <c r="B93" s="304" t="s">
        <v>224</v>
      </c>
      <c r="C93" s="306"/>
      <c r="D93" s="306"/>
      <c r="E93" s="306"/>
      <c r="F93" s="306"/>
      <c r="G93" s="306"/>
      <c r="H93" s="2"/>
      <c r="I93" s="2"/>
      <c r="J93" s="2"/>
      <c r="K93" s="194" t="str">
        <f>"Принятые на работу за  "&amp;TEXT(AB1,"ММММ")&amp;" "</f>
        <v xml:space="preserve">Принятые на работу за  Декабрь </v>
      </c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194" t="str">
        <f>"Уволенные за  "&amp;TEXT(AB1,"ММММ")&amp;" "</f>
        <v xml:space="preserve">Уволенные за  Декабрь </v>
      </c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198"/>
      <c r="AK93" s="199"/>
      <c r="AL93" s="200"/>
      <c r="AM93" s="201"/>
      <c r="AN93" s="201"/>
      <c r="AO93" s="201"/>
      <c r="AP93" s="201"/>
      <c r="AQ93" s="201"/>
      <c r="AR93" s="201"/>
      <c r="AS93" s="201"/>
      <c r="AT93" s="202"/>
      <c r="AU93" s="203" t="s">
        <v>112</v>
      </c>
      <c r="AV93" s="203" t="s">
        <v>113</v>
      </c>
      <c r="AW93" s="204"/>
      <c r="AX93" s="204" t="s">
        <v>25</v>
      </c>
      <c r="AY93" s="2"/>
    </row>
    <row r="94" spans="1:51" x14ac:dyDescent="0.25">
      <c r="A94" s="205">
        <v>1</v>
      </c>
      <c r="B94" s="206" t="s">
        <v>114</v>
      </c>
      <c r="C94" s="24"/>
      <c r="D94" s="207" t="str">
        <f>TEXT(AB1-1,"[$-FC19]Д ММММ ГГГГ")</f>
        <v>30 ноября 2018</v>
      </c>
      <c r="E94" s="24"/>
      <c r="F94" s="42"/>
      <c r="G94" s="208">
        <f>COUNTIFS($B14:$B48,"&lt;&gt;*совместитель",C14:C48,"",$B14:$B48,"*")</f>
        <v>24</v>
      </c>
      <c r="H94" s="2"/>
      <c r="I94" s="2"/>
      <c r="J94" s="2" t="s">
        <v>206</v>
      </c>
      <c r="K94" s="2" t="s">
        <v>207</v>
      </c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 t="s">
        <v>206</v>
      </c>
      <c r="X94" s="2" t="s">
        <v>207</v>
      </c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47"/>
      <c r="AK94" s="209" t="s">
        <v>115</v>
      </c>
      <c r="AL94" s="210" t="s">
        <v>116</v>
      </c>
      <c r="AM94" s="52"/>
      <c r="AN94" s="52"/>
      <c r="AO94" s="52"/>
      <c r="AP94" s="52"/>
      <c r="AQ94" s="52"/>
      <c r="AR94" s="52"/>
      <c r="AS94" s="52"/>
      <c r="AT94" s="211"/>
      <c r="AU94" s="212" t="s">
        <v>117</v>
      </c>
      <c r="AV94" s="212" t="s">
        <v>118</v>
      </c>
      <c r="AW94" s="213" t="s">
        <v>119</v>
      </c>
      <c r="AX94" s="213" t="s">
        <v>120</v>
      </c>
      <c r="AY94" s="2"/>
    </row>
    <row r="95" spans="1:51" ht="15.75" thickBot="1" x14ac:dyDescent="0.3">
      <c r="A95" s="205">
        <v>2</v>
      </c>
      <c r="B95" s="206" t="s">
        <v>222</v>
      </c>
      <c r="C95" s="24"/>
      <c r="D95" s="314" t="str">
        <f>K95&amp;IF(K96&lt;&gt;"",", "&amp;K96,"")&amp;IF(K97&lt;&gt;"",", "&amp;K97,"")&amp;IF(K98&lt;&gt;"",", "&amp;K98,"")&amp;IF(K99&lt;&gt;"",", "&amp;K99,"")</f>
        <v>Травкин Сергей Петрович, Зуев Іван Андрійович, Зайцев Василь Васильович</v>
      </c>
      <c r="E95" s="239"/>
      <c r="F95" s="303"/>
      <c r="G95" s="214">
        <f>C49</f>
        <v>3</v>
      </c>
      <c r="H95" s="2"/>
      <c r="I95" s="2"/>
      <c r="J95" s="206">
        <v>1</v>
      </c>
      <c r="K95" s="312" t="str">
        <f t="array" ref="K95">IFERROR(TRIM(LEFTB(SUBSTITUTE(INDEX(B$1:B$41,SMALL(IF(C$14:C$41,ROW(C$14:C$41)),ROW(K1)))&amp;" "," ",REPT(" ",136),3),131)),"")</f>
        <v>Травкин Сергей Петрович</v>
      </c>
      <c r="L95" s="24"/>
      <c r="M95" s="24"/>
      <c r="N95" s="24"/>
      <c r="O95" s="24"/>
      <c r="P95" s="24"/>
      <c r="Q95" s="24"/>
      <c r="R95" s="24"/>
      <c r="S95" s="24"/>
      <c r="T95" s="24"/>
      <c r="U95" s="42"/>
      <c r="V95" s="2"/>
      <c r="W95" s="206">
        <v>1</v>
      </c>
      <c r="X95" s="312" t="str">
        <f t="array" ref="X95">IFERROR(TRIM(LEFTB(SUBSTITUTE(INDEX(B$1:B$41,SMALL(IF(D$14:D$41,ROW(C$14:C$41)),ROW(K1)))&amp;" "," ",REPT(" ",136),3),131)),"")</f>
        <v>Соловьёв Микола Васильович</v>
      </c>
      <c r="Y95" s="24"/>
      <c r="Z95" s="24"/>
      <c r="AA95" s="24"/>
      <c r="AB95" s="24"/>
      <c r="AC95" s="24"/>
      <c r="AD95" s="24"/>
      <c r="AE95" s="24"/>
      <c r="AF95" s="24"/>
      <c r="AG95" s="24"/>
      <c r="AH95" s="42"/>
      <c r="AI95" s="2"/>
      <c r="AJ95" s="52"/>
      <c r="AK95" s="216" t="s">
        <v>71</v>
      </c>
      <c r="AL95" s="217"/>
      <c r="AM95" s="111"/>
      <c r="AN95" s="111"/>
      <c r="AO95" s="111"/>
      <c r="AP95" s="111"/>
      <c r="AQ95" s="111"/>
      <c r="AR95" s="111"/>
      <c r="AS95" s="111"/>
      <c r="AT95" s="218"/>
      <c r="AU95" s="219" t="s">
        <v>121</v>
      </c>
      <c r="AV95" s="219" t="s">
        <v>122</v>
      </c>
      <c r="AW95" s="220" t="s">
        <v>123</v>
      </c>
      <c r="AX95" s="220" t="s">
        <v>121</v>
      </c>
      <c r="AY95" s="2"/>
    </row>
    <row r="96" spans="1:51" x14ac:dyDescent="0.25">
      <c r="A96" s="205">
        <v>3</v>
      </c>
      <c r="B96" s="206" t="s">
        <v>221</v>
      </c>
      <c r="C96" s="24"/>
      <c r="D96" s="314" t="str">
        <f>X95&amp;IF(X96&lt;&gt;"",", "&amp;X96,"")&amp;IF(X97&lt;&gt;"",", "&amp;X97,"")&amp;IF(X98&lt;&gt;"",", "&amp;X98,"")&amp;IF(X99&lt;&gt;"",", "&amp;X99,"")</f>
        <v>Соловьёв Микола Васильович, Лебедев Віталій Володимирович, Морозов Ігор Олександрович</v>
      </c>
      <c r="E96" s="239"/>
      <c r="F96" s="303"/>
      <c r="G96" s="214">
        <f>D49</f>
        <v>3</v>
      </c>
      <c r="H96" s="2"/>
      <c r="I96" s="2"/>
      <c r="J96" s="206">
        <v>2</v>
      </c>
      <c r="K96" s="312" t="str">
        <f t="array" ref="K96">IFERROR(TRIM(LEFTB(SUBSTITUTE(INDEX(B$1:B$41,SMALL(IF(C$14:C$41,ROW(C$14:C$41)),ROW(K2)))&amp;" "," ",REPT(" ",136),3),131)),"")</f>
        <v>Зуев Іван Андрійович</v>
      </c>
      <c r="L96" s="24"/>
      <c r="M96" s="24"/>
      <c r="N96" s="24"/>
      <c r="O96" s="24"/>
      <c r="P96" s="24"/>
      <c r="Q96" s="24"/>
      <c r="R96" s="24"/>
      <c r="S96" s="24"/>
      <c r="T96" s="24"/>
      <c r="U96" s="42"/>
      <c r="V96" s="2"/>
      <c r="W96" s="206">
        <v>2</v>
      </c>
      <c r="X96" s="312" t="str">
        <f t="array" ref="X96">IFERROR(TRIM(LEFTB(SUBSTITUTE(INDEX(B$1:B$41,SMALL(IF(D$14:D$41,ROW(C$14:C$41)),ROW(K2)))&amp;" "," ",REPT(" ",136),3),131)),"")</f>
        <v>Лебедев Віталій Володимирович</v>
      </c>
      <c r="Y96" s="24"/>
      <c r="Z96" s="24"/>
      <c r="AA96" s="24"/>
      <c r="AB96" s="24"/>
      <c r="AC96" s="24"/>
      <c r="AD96" s="24"/>
      <c r="AE96" s="24"/>
      <c r="AF96" s="24"/>
      <c r="AG96" s="24"/>
      <c r="AH96" s="42"/>
      <c r="AI96" s="2"/>
      <c r="AJ96" s="52"/>
      <c r="AK96" s="222">
        <v>1</v>
      </c>
      <c r="AL96" s="223" t="s">
        <v>124</v>
      </c>
      <c r="AM96" s="131"/>
      <c r="AN96" s="131"/>
      <c r="AO96" s="131"/>
      <c r="AP96" s="131"/>
      <c r="AQ96" s="131"/>
      <c r="AR96" s="131"/>
      <c r="AS96" s="131"/>
      <c r="AT96" s="224"/>
      <c r="AU96" s="225"/>
      <c r="AV96" s="225"/>
      <c r="AW96" s="225"/>
      <c r="AX96" s="225"/>
      <c r="AY96" s="2"/>
    </row>
    <row r="97" spans="1:51" x14ac:dyDescent="0.25">
      <c r="A97" s="205">
        <v>4</v>
      </c>
      <c r="B97" s="206" t="s">
        <v>114</v>
      </c>
      <c r="C97" s="24"/>
      <c r="D97" s="207" t="str">
        <f>TEXT(EDATE($AB$1,1)+(-1),"[$-FC19]Д ММММ ГГГГ")</f>
        <v>31 декабря 2018</v>
      </c>
      <c r="E97" s="24"/>
      <c r="F97" s="42"/>
      <c r="G97" s="226">
        <f>G94+G95-G96</f>
        <v>24</v>
      </c>
      <c r="H97" s="2"/>
      <c r="I97" s="2"/>
      <c r="J97" s="206">
        <v>3</v>
      </c>
      <c r="K97" s="312" t="str">
        <f t="array" ref="K97">IFERROR(TRIM(LEFTB(SUBSTITUTE(INDEX(B$1:B$41,SMALL(IF(C$14:C$41,ROW(C$14:C$41)),ROW(K3)))&amp;" "," ",REPT(" ",136),3),131)),"")</f>
        <v>Зайцев Василь Васильович</v>
      </c>
      <c r="L97" s="24"/>
      <c r="M97" s="24"/>
      <c r="N97" s="24"/>
      <c r="O97" s="24"/>
      <c r="P97" s="24"/>
      <c r="Q97" s="24"/>
      <c r="R97" s="24"/>
      <c r="S97" s="24"/>
      <c r="T97" s="24"/>
      <c r="U97" s="42"/>
      <c r="V97" s="2"/>
      <c r="W97" s="206">
        <v>3</v>
      </c>
      <c r="X97" s="312" t="str">
        <f t="array" ref="X97">IFERROR(TRIM(LEFTB(SUBSTITUTE(INDEX(B$1:B$41,SMALL(IF(D$14:D$41,ROW(C$14:C$41)),ROW(K3)))&amp;" "," ",REPT(" ",136),3),131)),"")</f>
        <v>Морозов Ігор Олександрович</v>
      </c>
      <c r="Y97" s="24"/>
      <c r="Z97" s="24"/>
      <c r="AA97" s="24"/>
      <c r="AB97" s="24"/>
      <c r="AC97" s="24"/>
      <c r="AD97" s="24"/>
      <c r="AE97" s="24"/>
      <c r="AF97" s="24"/>
      <c r="AG97" s="24"/>
      <c r="AH97" s="42"/>
      <c r="AI97" s="2"/>
      <c r="AJ97" s="48"/>
      <c r="AK97" s="227" t="s">
        <v>125</v>
      </c>
      <c r="AL97" s="228" t="str">
        <f>"1.1. Зарплата більше і дорівнює мінімальній "&amp;AJ1&amp; " які працювали менше  або цілий місяць місяць"</f>
        <v>1.1. Зарплата більше і дорівнює мінімальній 3723 які працювали менше  або цілий місяць місяць</v>
      </c>
      <c r="AM97" s="22"/>
      <c r="AN97" s="22"/>
      <c r="AO97" s="229"/>
      <c r="AP97" s="230"/>
      <c r="AQ97" s="22"/>
      <c r="AR97" s="22"/>
      <c r="AS97" s="22"/>
      <c r="AT97" s="231"/>
      <c r="AU97" s="232"/>
      <c r="AV97" s="232"/>
      <c r="AW97" s="232"/>
      <c r="AX97" s="232"/>
      <c r="AY97" s="2"/>
    </row>
    <row r="98" spans="1:51" x14ac:dyDescent="0.25">
      <c r="A98" s="2"/>
      <c r="B98" s="2"/>
      <c r="C98" s="2"/>
      <c r="D98" s="2"/>
      <c r="E98" s="2"/>
      <c r="F98" s="2"/>
      <c r="G98" s="2"/>
      <c r="H98" s="2"/>
      <c r="I98" s="2"/>
      <c r="J98" s="206">
        <v>4</v>
      </c>
      <c r="K98" s="312" t="str">
        <f t="array" ref="K98">IFERROR(TRIM(LEFTB(SUBSTITUTE(INDEX(B$1:B$41,SMALL(IF(C$14:C$41,ROW(C$14:C$41)),ROW(K4)))&amp;" "," ",REPT(" ",136),3),131)),"")</f>
        <v/>
      </c>
      <c r="L98" s="24"/>
      <c r="M98" s="24"/>
      <c r="N98" s="24"/>
      <c r="O98" s="24"/>
      <c r="P98" s="24"/>
      <c r="Q98" s="24"/>
      <c r="R98" s="24"/>
      <c r="S98" s="24"/>
      <c r="T98" s="24"/>
      <c r="U98" s="42"/>
      <c r="V98" s="2"/>
      <c r="W98" s="206">
        <v>4</v>
      </c>
      <c r="X98" s="312" t="str">
        <f t="array" ref="X98">IFERROR(TRIM(LEFTB(SUBSTITUTE(INDEX(B$1:B$41,SMALL(IF(D$14:D$41,ROW(C$14:C$41)),ROW(K4)))&amp;" "," ",REPT(" ",136),3),131)),"")</f>
        <v/>
      </c>
      <c r="Y98" s="24"/>
      <c r="Z98" s="24"/>
      <c r="AA98" s="24"/>
      <c r="AB98" s="24"/>
      <c r="AC98" s="24"/>
      <c r="AD98" s="24"/>
      <c r="AE98" s="24"/>
      <c r="AF98" s="24"/>
      <c r="AG98" s="24"/>
      <c r="AH98" s="42"/>
      <c r="AI98" s="2"/>
      <c r="AJ98" s="47"/>
      <c r="AK98" s="222"/>
      <c r="AL98" s="223" t="s">
        <v>126</v>
      </c>
      <c r="AM98" s="131"/>
      <c r="AN98" s="131"/>
      <c r="AO98" s="131"/>
      <c r="AP98" s="131"/>
      <c r="AQ98" s="131"/>
      <c r="AR98" s="131"/>
      <c r="AS98" s="131"/>
      <c r="AT98" s="224"/>
      <c r="AU98" s="123">
        <f t="array" ref="AU98">SUMPRODUCT((($AO$14:$AO$48&gt;=3723)*($G$14:$G$48&lt;=G112))*($AO$14:$AO$48)*(IFERROR(FIND("Інвалид",$B$14:$B$48,1),1)=1))+SUMPRODUCT((($AO$14:$AO$48&lt;3723)*($G$14:$G$48&lt;G112))*($AO$14:$AO$48)*(IFERROR(FIND("Інвалид",$B$14:$B$48,1),1)=1))</f>
        <v>129116.54</v>
      </c>
      <c r="AV98" s="167">
        <f>AU98</f>
        <v>129116.54</v>
      </c>
      <c r="AW98" s="233">
        <f>$AP$13</f>
        <v>0.22</v>
      </c>
      <c r="AX98" s="234">
        <f t="array" ref="AX98">SUMPRODUCT((($AO$14:$AO$48&gt;=3723)*($G$14:$G$48&lt;=G112))*($AP$14:$AP$48)*(IFERROR(FIND("Інвалид",$B$14:$B$48,1),1)=1))+SUMPRODUCT((($AO$14:$AO$48&lt;3723)*($G$14:$G$48&lt;G112))*($AP$14:$AP$48)*(IFERROR(FIND("Інвалид",$B$14:$B$48,1),1)=1))</f>
        <v>28405.64</v>
      </c>
      <c r="AY98" s="2"/>
    </row>
    <row r="99" spans="1:51" x14ac:dyDescent="0.25">
      <c r="H99" s="2"/>
      <c r="I99" s="2"/>
      <c r="J99" s="206">
        <v>5</v>
      </c>
      <c r="K99" s="312" t="str">
        <f t="array" ref="K99">IFERROR(TRIM(LEFTB(SUBSTITUTE(INDEX(B$1:B$41,SMALL(IF(C$14:C$41,ROW(C$14:C$41)),ROW(K5)))&amp;" "," ",REPT(" ",136),3),131)),"")</f>
        <v/>
      </c>
      <c r="L99" s="24"/>
      <c r="M99" s="24"/>
      <c r="N99" s="24"/>
      <c r="O99" s="24"/>
      <c r="P99" s="24"/>
      <c r="Q99" s="24"/>
      <c r="R99" s="24"/>
      <c r="S99" s="24"/>
      <c r="T99" s="24"/>
      <c r="U99" s="42"/>
      <c r="V99" s="2"/>
      <c r="W99" s="206">
        <v>5</v>
      </c>
      <c r="X99" s="312" t="str">
        <f t="array" ref="X99">IFERROR(TRIM(LEFTB(SUBSTITUTE(INDEX(B$1:B$41,SMALL(IF(D$14:D$41,ROW(C$14:C$41)),ROW(K5)))&amp;" "," ",REPT(" ",136),3),131)),"")</f>
        <v/>
      </c>
      <c r="Y99" s="24"/>
      <c r="Z99" s="24"/>
      <c r="AA99" s="24"/>
      <c r="AB99" s="24"/>
      <c r="AC99" s="24"/>
      <c r="AD99" s="24"/>
      <c r="AE99" s="24"/>
      <c r="AF99" s="24"/>
      <c r="AG99" s="24"/>
      <c r="AH99" s="42"/>
      <c r="AI99" s="2"/>
      <c r="AJ99" s="47"/>
      <c r="AK99" s="237" t="s">
        <v>128</v>
      </c>
      <c r="AL99" s="206" t="str">
        <f>"1.2. В яких зарплата менше мінімальної "&amp;AJ1&amp;" які працювали цілий місяць"</f>
        <v>1.2. В яких зарплата менше мінімальної 3723 які працювали цілий місяць</v>
      </c>
      <c r="AM99" s="24"/>
      <c r="AN99" s="24"/>
      <c r="AO99" s="238"/>
      <c r="AP99" s="239"/>
      <c r="AQ99" s="24"/>
      <c r="AR99" s="24"/>
      <c r="AS99" s="24"/>
      <c r="AT99" s="42"/>
      <c r="AU99" s="169">
        <f t="array" ref="AU99">SUMPRODUCT((($AO$14:$AO$48&lt;3723)*($G$14:$G$48=G112))*($AO$14:$AO$48)*(IFERROR(FIND("Інвалид",$B$14:$B$48,1),1)=1))</f>
        <v>2877</v>
      </c>
      <c r="AV99" s="240">
        <f>E147</f>
        <v>0</v>
      </c>
      <c r="AW99" s="233">
        <f>$AP$13</f>
        <v>0.22</v>
      </c>
      <c r="AX99" s="241">
        <f t="array" ref="AX99">SUMPRODUCT((($AO$14:$AO$48&lt;3723)*($G$14:$G$48=G112))*($AP$14:$AP$48)*(IFERROR(FIND("Інвалид",$B$14:$B$48,1),1)=1))</f>
        <v>819.06</v>
      </c>
      <c r="AY99" s="2"/>
    </row>
    <row r="100" spans="1:51" x14ac:dyDescent="0.25"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52"/>
      <c r="Z100" s="52"/>
      <c r="AA100" s="52"/>
      <c r="AB100" s="52"/>
      <c r="AC100" s="52"/>
      <c r="AD100" s="52"/>
      <c r="AE100" s="52"/>
      <c r="AF100" s="52"/>
      <c r="AG100" s="47"/>
      <c r="AH100" s="299"/>
      <c r="AI100" s="2"/>
      <c r="AJ100" s="47"/>
      <c r="AK100" s="180" t="s">
        <v>130</v>
      </c>
      <c r="AL100" s="242" t="s">
        <v>131</v>
      </c>
      <c r="AM100" s="24"/>
      <c r="AN100" s="24"/>
      <c r="AO100" s="24"/>
      <c r="AP100" s="24"/>
      <c r="AQ100" s="24"/>
      <c r="AR100" s="24"/>
      <c r="AS100" s="24"/>
      <c r="AT100" s="42"/>
      <c r="AU100" s="243">
        <f>SUM(AU98:AU99)</f>
        <v>131993.53999999998</v>
      </c>
      <c r="AV100" s="243">
        <f>SUM(AV98:AV99)</f>
        <v>129116.54</v>
      </c>
      <c r="AW100" s="244">
        <f>$AP$13</f>
        <v>0.22</v>
      </c>
      <c r="AX100" s="245">
        <f>ROUND(SUM(AX98:AX99),2)</f>
        <v>29224.7</v>
      </c>
      <c r="AY100" s="2"/>
    </row>
    <row r="101" spans="1:51" ht="15.75" x14ac:dyDescent="0.25">
      <c r="B101" s="311" t="s">
        <v>225</v>
      </c>
      <c r="C101" s="307"/>
      <c r="D101" s="307"/>
      <c r="E101" s="307"/>
      <c r="F101" s="307"/>
      <c r="G101" s="308"/>
      <c r="H101" s="2"/>
      <c r="I101" s="2"/>
      <c r="J101" s="2"/>
      <c r="K101" s="309" t="s">
        <v>227</v>
      </c>
      <c r="L101" s="301"/>
      <c r="M101" s="301"/>
      <c r="N101" s="301"/>
      <c r="O101" s="301"/>
      <c r="P101" s="301"/>
      <c r="Q101" s="301"/>
      <c r="R101" s="301"/>
      <c r="S101" s="301"/>
      <c r="T101" s="301"/>
      <c r="U101" s="301"/>
      <c r="V101" s="301"/>
      <c r="W101" s="301"/>
      <c r="X101" s="300" t="s">
        <v>217</v>
      </c>
      <c r="Y101" s="301"/>
      <c r="Z101" s="301"/>
      <c r="AA101" s="301"/>
      <c r="AB101" s="2"/>
      <c r="AC101" s="2"/>
      <c r="AD101" s="2"/>
      <c r="AE101" s="2"/>
      <c r="AF101" s="2"/>
      <c r="AG101" s="2"/>
      <c r="AH101" s="2"/>
      <c r="AI101" s="2"/>
      <c r="AJ101" s="48"/>
      <c r="AK101" s="249">
        <v>2</v>
      </c>
      <c r="AL101" s="250" t="s">
        <v>133</v>
      </c>
      <c r="AM101" s="2"/>
      <c r="AN101" s="2"/>
      <c r="AO101" s="2"/>
      <c r="AP101" s="2"/>
      <c r="AQ101" s="2"/>
      <c r="AR101" s="2"/>
      <c r="AS101" s="2"/>
      <c r="AT101" s="2"/>
      <c r="AU101" s="197"/>
      <c r="AV101" s="197"/>
      <c r="AW101" s="197"/>
      <c r="AX101" s="197"/>
      <c r="AY101" s="2"/>
    </row>
    <row r="102" spans="1:51" ht="15.75" x14ac:dyDescent="0.25">
      <c r="A102" s="205">
        <v>1</v>
      </c>
      <c r="B102" s="206" t="s">
        <v>114</v>
      </c>
      <c r="C102" s="24"/>
      <c r="D102" s="207" t="str">
        <f>TEXT(AB1-1,"[$-FC19]Д ММММ ГГГГ")</f>
        <v>30 ноября 2018</v>
      </c>
      <c r="E102" s="24"/>
      <c r="F102" s="42"/>
      <c r="G102" s="208">
        <f>COUNTIFS($B22:$B56,"&lt;&gt;*совместитель",C22:C56,"",$B22:$B56,"*")</f>
        <v>18</v>
      </c>
      <c r="H102" s="2"/>
      <c r="I102" s="2"/>
      <c r="J102" s="2"/>
      <c r="K102" s="302" t="str">
        <f>"Принятые на работу за  "&amp;TEXT(AB1,"ММММ")&amp;" "</f>
        <v xml:space="preserve">Принятые на работу за  Декабрь </v>
      </c>
      <c r="L102" s="301"/>
      <c r="M102" s="301"/>
      <c r="N102" s="301"/>
      <c r="O102" s="301"/>
      <c r="P102" s="301"/>
      <c r="Q102" s="301"/>
      <c r="R102" s="301"/>
      <c r="S102" s="301"/>
      <c r="T102" s="301"/>
      <c r="U102" s="301"/>
      <c r="V102" s="301"/>
      <c r="W102" s="301"/>
      <c r="X102" s="302" t="str">
        <f>"Уволенные за  "&amp;TEXT(AB1,"ММММ")&amp;" "</f>
        <v xml:space="preserve">Уволенные за  Декабрь </v>
      </c>
      <c r="Y102" s="301"/>
      <c r="Z102" s="301"/>
      <c r="AA102" s="301"/>
      <c r="AB102" s="2"/>
      <c r="AC102" s="2"/>
      <c r="AD102" s="2"/>
      <c r="AE102" s="2"/>
      <c r="AF102" s="2"/>
      <c r="AG102" s="2"/>
      <c r="AH102" s="2"/>
      <c r="AI102" s="2"/>
      <c r="AJ102" s="76"/>
      <c r="AK102" s="255" t="s">
        <v>135</v>
      </c>
      <c r="AL102" s="256" t="str">
        <f>"2.1. Зарплата більше і дорівнює мінімальній "&amp;AJ1&amp; " які працювали менше  або цілий місяць місяць"</f>
        <v>2.1. Зарплата більше і дорівнює мінімальній 3723 які працювали менше  або цілий місяць місяць</v>
      </c>
      <c r="AM102" s="201"/>
      <c r="AN102" s="201"/>
      <c r="AO102" s="201"/>
      <c r="AP102" s="257"/>
      <c r="AQ102" s="201"/>
      <c r="AR102" s="258"/>
      <c r="AS102" s="201"/>
      <c r="AT102" s="201"/>
      <c r="AU102" s="215"/>
      <c r="AV102" s="215"/>
      <c r="AW102" s="215"/>
      <c r="AX102" s="215"/>
      <c r="AY102" s="2"/>
    </row>
    <row r="103" spans="1:51" x14ac:dyDescent="0.25">
      <c r="A103" s="205">
        <v>2</v>
      </c>
      <c r="B103" s="206" t="s">
        <v>222</v>
      </c>
      <c r="C103" s="24"/>
      <c r="D103" s="314" t="str">
        <f>K104&amp;IF(K105&lt;&gt;"",", "&amp;K105,"")&amp;IF(K106&lt;&gt;"",", "&amp;K106,"")&amp;IF(K107&lt;&gt;"",", "&amp;K107,"")&amp;IF(K108&lt;&gt;"",", "&amp;K108,"")</f>
        <v>Травкин С.П., Зуев І.А., Зайцев В.В.</v>
      </c>
      <c r="E103" s="239"/>
      <c r="F103" s="303"/>
      <c r="G103" s="214">
        <f>C57</f>
        <v>0</v>
      </c>
      <c r="H103" s="2"/>
      <c r="I103" s="2"/>
      <c r="J103" s="2" t="s">
        <v>206</v>
      </c>
      <c r="K103" s="301" t="s">
        <v>223</v>
      </c>
      <c r="L103" s="301"/>
      <c r="M103" s="301"/>
      <c r="N103" s="301"/>
      <c r="O103" s="301"/>
      <c r="P103" s="301"/>
      <c r="Q103" s="301"/>
      <c r="R103" s="301"/>
      <c r="S103" s="301"/>
      <c r="T103" s="301"/>
      <c r="U103" s="301"/>
      <c r="V103" s="301"/>
      <c r="W103" s="301" t="s">
        <v>206</v>
      </c>
      <c r="X103" s="301" t="s">
        <v>208</v>
      </c>
      <c r="Y103" s="301"/>
      <c r="Z103" s="301"/>
      <c r="AA103" s="301"/>
      <c r="AB103" s="2"/>
      <c r="AC103" s="2"/>
      <c r="AD103" s="2"/>
      <c r="AE103" s="2"/>
      <c r="AF103" s="2"/>
      <c r="AG103" s="2"/>
      <c r="AH103" s="2"/>
      <c r="AI103" s="2"/>
      <c r="AJ103" s="47"/>
      <c r="AK103" s="260"/>
      <c r="AL103" s="260" t="s">
        <v>126</v>
      </c>
      <c r="AM103" s="221"/>
      <c r="AN103" s="221"/>
      <c r="AO103" s="221"/>
      <c r="AP103" s="221"/>
      <c r="AQ103" s="221"/>
      <c r="AR103" s="221"/>
      <c r="AS103" s="221"/>
      <c r="AT103" s="221"/>
      <c r="AU103" s="261">
        <f t="array" ref="AU103">SUMPRODUCT((($AO$14:$AO$48&gt;=3723)*($G$14:$G$48&lt;=G112))*($AO$14:$AO$48)*(IFERROR(FIND("Інвалид",$B$14:$B$48,1),1)&gt;1))+SUMPRODUCT((($AO$14:$AO$48&lt;3723)*($G$14:$G$48&lt;G112))*($AO$14:$AO$48)*(IFERROR(FIND("Інвалид",$B$14:$B$48,1),1)&gt;1))</f>
        <v>22872</v>
      </c>
      <c r="AV103" s="262">
        <f>AU103</f>
        <v>22872</v>
      </c>
      <c r="AW103" s="263">
        <v>8.4099999999999994E-2</v>
      </c>
      <c r="AX103" s="264">
        <f>ROUND(AV103*AW103,2)</f>
        <v>1923.54</v>
      </c>
      <c r="AY103" s="2"/>
    </row>
    <row r="104" spans="1:51" x14ac:dyDescent="0.25">
      <c r="A104" s="205">
        <v>3</v>
      </c>
      <c r="B104" s="206" t="s">
        <v>221</v>
      </c>
      <c r="C104" s="24"/>
      <c r="D104" s="314" t="str">
        <f>X104&amp;IF(X105&lt;&gt;"",", "&amp;X105,"")&amp;IF(X106&lt;&gt;"",", "&amp;X106,"")&amp;IF(X107&lt;&gt;"",", "&amp;X107,"")&amp;IF(X108&lt;&gt;"",", "&amp;X108,"")</f>
        <v>Соловьёв М.В., Лебедев В.В., Морозов І.О.</v>
      </c>
      <c r="E104" s="239"/>
      <c r="F104" s="303"/>
      <c r="G104" s="214">
        <f>D57</f>
        <v>0</v>
      </c>
      <c r="H104" s="2"/>
      <c r="I104" s="2"/>
      <c r="J104" s="206">
        <v>1</v>
      </c>
      <c r="K104" s="313" t="str">
        <f>IF(K95&lt;&gt;"",TRIM(LEFTB(SUBSTITUTE(K95," ",REPT(" ",96)),95))&amp;MID(K95,SEARCH(" ",K95),2)&amp;"."&amp;LEFTB(TRIM(RIGHTB(SUBSTITUTE(K95," ",REPT(" ",96)),95)))&amp;".","")</f>
        <v>Травкин С.П.</v>
      </c>
      <c r="L104" s="24"/>
      <c r="M104" s="24"/>
      <c r="N104" s="24"/>
      <c r="O104" s="24"/>
      <c r="P104" s="24"/>
      <c r="Q104" s="24"/>
      <c r="R104" s="24"/>
      <c r="S104" s="24"/>
      <c r="T104" s="24"/>
      <c r="U104" s="42"/>
      <c r="V104" s="2"/>
      <c r="W104" s="206">
        <v>1</v>
      </c>
      <c r="X104" s="313" t="str">
        <f>IF(X95&lt;&gt;"",TRIM(LEFTB(SUBSTITUTE(X95," ",REPT(" ",96)),95))&amp;MID(X95,SEARCH(" ",X95),2)&amp;"."&amp;LEFTB(TRIM(RIGHTB(SUBSTITUTE(X95," ",REPT(" ",96)),95)))&amp;".","")</f>
        <v>Соловьёв М.В.</v>
      </c>
      <c r="Y104" s="24"/>
      <c r="Z104" s="24"/>
      <c r="AA104" s="24"/>
      <c r="AB104" s="24"/>
      <c r="AC104" s="24"/>
      <c r="AD104" s="24"/>
      <c r="AE104" s="24"/>
      <c r="AF104" s="24"/>
      <c r="AG104" s="24"/>
      <c r="AH104" s="42"/>
      <c r="AI104" s="2"/>
      <c r="AJ104" s="47"/>
      <c r="AK104" s="266" t="s">
        <v>138</v>
      </c>
      <c r="AL104" s="250" t="str">
        <f>"2.2. Інваліди в яких зарплата менше мінімальної  "&amp;AJ1&amp;" які працювали цілий місяць"</f>
        <v>2.2. Інваліди в яких зарплата менше мінімальної  3723 які працювали цілий місяць</v>
      </c>
      <c r="AM104" s="131"/>
      <c r="AN104" s="131"/>
      <c r="AO104" s="267"/>
      <c r="AP104" s="131"/>
      <c r="AQ104" s="268"/>
      <c r="AR104" s="131"/>
      <c r="AS104" s="131"/>
      <c r="AT104" s="224"/>
      <c r="AU104" s="269">
        <f t="array" ref="AU104">SUMPRODUCT((($AO$14:$AO$48&lt;3723)*($G$14:$G$48=G112))*($AO$14:$AO$48)*(IFERROR(FIND("Інвалид",$B$14:$B$48,1),1)&gt;1))</f>
        <v>0</v>
      </c>
      <c r="AV104" s="240">
        <f>AU104</f>
        <v>0</v>
      </c>
      <c r="AW104" s="270">
        <f>$AW$103</f>
        <v>8.4099999999999994E-2</v>
      </c>
      <c r="AX104" s="271">
        <f>ROUND(AV104*AW104,2)</f>
        <v>0</v>
      </c>
      <c r="AY104" s="2"/>
    </row>
    <row r="105" spans="1:51" x14ac:dyDescent="0.25">
      <c r="A105" s="205">
        <v>4</v>
      </c>
      <c r="B105" s="206" t="s">
        <v>114</v>
      </c>
      <c r="C105" s="24"/>
      <c r="D105" s="207" t="str">
        <f>TEXT(EDATE($AB$1,1)+(-1),"[$-FC19]Д ММММ ГГГГ")</f>
        <v>31 декабря 2018</v>
      </c>
      <c r="E105" s="24"/>
      <c r="F105" s="42"/>
      <c r="G105" s="226">
        <f>G102+G103-G104</f>
        <v>18</v>
      </c>
      <c r="H105" s="2"/>
      <c r="I105" s="2"/>
      <c r="J105" s="206">
        <v>2</v>
      </c>
      <c r="K105" s="313" t="str">
        <f t="shared" ref="K105:K108" si="38">IF(K96&lt;&gt;"",TRIM(LEFTB(SUBSTITUTE(K96," ",REPT(" ",96)),95))&amp;MID(K96,SEARCH(" ",K96),2)&amp;"."&amp;LEFTB(TRIM(RIGHTB(SUBSTITUTE(K96," ",REPT(" ",96)),95)))&amp;".","")</f>
        <v>Зуев І.А.</v>
      </c>
      <c r="L105" s="24"/>
      <c r="M105" s="24"/>
      <c r="N105" s="24"/>
      <c r="O105" s="24"/>
      <c r="P105" s="24"/>
      <c r="Q105" s="24"/>
      <c r="R105" s="24"/>
      <c r="S105" s="24"/>
      <c r="T105" s="24"/>
      <c r="U105" s="42"/>
      <c r="V105" s="2"/>
      <c r="W105" s="206">
        <v>2</v>
      </c>
      <c r="X105" s="313" t="str">
        <f t="shared" ref="X105:X108" si="39">IF(X96&lt;&gt;"",TRIM(LEFTB(SUBSTITUTE(X96," ",REPT(" ",96)),95))&amp;MID(X96,SEARCH(" ",X96),2)&amp;"."&amp;LEFTB(TRIM(RIGHTB(SUBSTITUTE(X96," ",REPT(" ",96)),95)))&amp;".","")</f>
        <v>Лебедев В.В.</v>
      </c>
      <c r="Y105" s="24"/>
      <c r="Z105" s="24"/>
      <c r="AA105" s="24"/>
      <c r="AB105" s="24"/>
      <c r="AC105" s="24"/>
      <c r="AD105" s="24"/>
      <c r="AE105" s="24"/>
      <c r="AF105" s="24"/>
      <c r="AG105" s="24"/>
      <c r="AH105" s="42"/>
      <c r="AI105" s="2"/>
      <c r="AJ105" s="76"/>
      <c r="AK105" s="273" t="s">
        <v>140</v>
      </c>
      <c r="AL105" s="274" t="s">
        <v>141</v>
      </c>
      <c r="AM105" s="275"/>
      <c r="AN105" s="275"/>
      <c r="AO105" s="275"/>
      <c r="AP105" s="275"/>
      <c r="AQ105" s="275"/>
      <c r="AR105" s="275"/>
      <c r="AS105" s="275"/>
      <c r="AT105" s="276"/>
      <c r="AU105" s="277">
        <f>SUM(AU103:AU104)</f>
        <v>22872</v>
      </c>
      <c r="AV105" s="277" t="s">
        <v>104</v>
      </c>
      <c r="AW105" s="278" t="s">
        <v>104</v>
      </c>
      <c r="AX105" s="277">
        <f>ROUND(SUM(AX103:AX104),2)</f>
        <v>1923.54</v>
      </c>
      <c r="AY105" s="2"/>
    </row>
    <row r="106" spans="1:51" x14ac:dyDescent="0.25">
      <c r="H106" s="2"/>
      <c r="I106" s="2"/>
      <c r="J106" s="206">
        <v>3</v>
      </c>
      <c r="K106" s="313" t="str">
        <f t="shared" si="38"/>
        <v>Зайцев В.В.</v>
      </c>
      <c r="L106" s="24"/>
      <c r="M106" s="24"/>
      <c r="N106" s="24"/>
      <c r="O106" s="24"/>
      <c r="P106" s="24"/>
      <c r="Q106" s="24"/>
      <c r="R106" s="24"/>
      <c r="S106" s="24"/>
      <c r="T106" s="24"/>
      <c r="U106" s="42"/>
      <c r="V106" s="2"/>
      <c r="W106" s="206">
        <v>3</v>
      </c>
      <c r="X106" s="313" t="str">
        <f t="shared" si="39"/>
        <v>Морозов І.О.</v>
      </c>
      <c r="Y106" s="24"/>
      <c r="Z106" s="24"/>
      <c r="AA106" s="24"/>
      <c r="AB106" s="24"/>
      <c r="AC106" s="24"/>
      <c r="AD106" s="24"/>
      <c r="AE106" s="24"/>
      <c r="AF106" s="24"/>
      <c r="AG106" s="24"/>
      <c r="AH106" s="42"/>
      <c r="AI106" s="2"/>
      <c r="AJ106" s="47"/>
      <c r="AK106" s="180">
        <v>3</v>
      </c>
      <c r="AL106" s="279" t="s">
        <v>143</v>
      </c>
      <c r="AM106" s="26"/>
      <c r="AN106" s="26"/>
      <c r="AO106" s="26"/>
      <c r="AP106" s="26"/>
      <c r="AQ106" s="26"/>
      <c r="AR106" s="26"/>
      <c r="AS106" s="26"/>
      <c r="AT106" s="280"/>
      <c r="AU106" s="136">
        <f>SUM(AU100,AU105)</f>
        <v>154865.53999999998</v>
      </c>
      <c r="AV106" s="136" t="s">
        <v>104</v>
      </c>
      <c r="AW106" s="189" t="s">
        <v>104</v>
      </c>
      <c r="AX106" s="181">
        <f>SUM(AX100,AX105)</f>
        <v>31148.240000000002</v>
      </c>
      <c r="AY106" s="2"/>
    </row>
    <row r="107" spans="1:51" x14ac:dyDescent="0.25">
      <c r="H107" s="2"/>
      <c r="I107" s="2"/>
      <c r="J107" s="206">
        <v>4</v>
      </c>
      <c r="K107" s="313" t="str">
        <f t="shared" si="38"/>
        <v/>
      </c>
      <c r="L107" s="24"/>
      <c r="M107" s="24"/>
      <c r="N107" s="24"/>
      <c r="O107" s="24"/>
      <c r="P107" s="24"/>
      <c r="Q107" s="24"/>
      <c r="R107" s="24"/>
      <c r="S107" s="24"/>
      <c r="T107" s="24"/>
      <c r="U107" s="42"/>
      <c r="V107" s="2"/>
      <c r="W107" s="206">
        <v>4</v>
      </c>
      <c r="X107" s="313" t="str">
        <f t="shared" si="39"/>
        <v/>
      </c>
      <c r="Y107" s="24"/>
      <c r="Z107" s="24"/>
      <c r="AA107" s="24"/>
      <c r="AB107" s="24"/>
      <c r="AC107" s="24"/>
      <c r="AD107" s="24"/>
      <c r="AE107" s="24"/>
      <c r="AF107" s="24"/>
      <c r="AG107" s="24"/>
      <c r="AH107" s="42"/>
      <c r="AI107" s="2"/>
      <c r="AJ107" s="47"/>
      <c r="AK107" s="237">
        <v>4</v>
      </c>
      <c r="AL107" s="284" t="s">
        <v>145</v>
      </c>
      <c r="AM107" s="24"/>
      <c r="AN107" s="24"/>
      <c r="AO107" s="24"/>
      <c r="AP107" s="24"/>
      <c r="AQ107" s="24"/>
      <c r="AR107" s="24"/>
      <c r="AS107" s="24"/>
      <c r="AT107" s="42"/>
      <c r="AU107" s="145">
        <f>AO80</f>
        <v>6150</v>
      </c>
      <c r="AV107" s="145">
        <f>AU107</f>
        <v>6150</v>
      </c>
      <c r="AW107" s="285">
        <f>$AP$13</f>
        <v>0.22</v>
      </c>
      <c r="AX107" s="241">
        <f>ROUND(AV107*AW107,2)</f>
        <v>1353</v>
      </c>
      <c r="AY107" s="2"/>
    </row>
    <row r="108" spans="1:51" x14ac:dyDescent="0.25">
      <c r="H108" s="2"/>
      <c r="I108" s="2"/>
      <c r="J108" s="206">
        <v>5</v>
      </c>
      <c r="K108" s="313" t="str">
        <f t="shared" si="38"/>
        <v/>
      </c>
      <c r="L108" s="24"/>
      <c r="M108" s="24"/>
      <c r="N108" s="24"/>
      <c r="O108" s="24"/>
      <c r="P108" s="24"/>
      <c r="Q108" s="24"/>
      <c r="R108" s="24"/>
      <c r="S108" s="24"/>
      <c r="T108" s="24"/>
      <c r="U108" s="42"/>
      <c r="V108" s="2"/>
      <c r="W108" s="206">
        <v>5</v>
      </c>
      <c r="X108" s="313" t="str">
        <f t="shared" si="39"/>
        <v/>
      </c>
      <c r="Y108" s="24"/>
      <c r="Z108" s="24"/>
      <c r="AA108" s="24"/>
      <c r="AB108" s="24"/>
      <c r="AC108" s="24"/>
      <c r="AD108" s="24"/>
      <c r="AE108" s="24"/>
      <c r="AF108" s="24"/>
      <c r="AG108" s="24"/>
      <c r="AH108" s="42"/>
      <c r="AI108" s="2"/>
      <c r="AJ108" s="47"/>
      <c r="AK108" s="237">
        <v>5</v>
      </c>
      <c r="AL108" s="284" t="s">
        <v>147</v>
      </c>
      <c r="AM108" s="24"/>
      <c r="AN108" s="24"/>
      <c r="AO108" s="24"/>
      <c r="AP108" s="24"/>
      <c r="AQ108" s="24"/>
      <c r="AR108" s="24"/>
      <c r="AS108" s="24"/>
      <c r="AT108" s="42"/>
      <c r="AU108" s="145">
        <f>AO81</f>
        <v>2977</v>
      </c>
      <c r="AV108" s="145">
        <f>AU108</f>
        <v>2977</v>
      </c>
      <c r="AW108" s="285">
        <f>$AP$13</f>
        <v>0.22</v>
      </c>
      <c r="AX108" s="241">
        <f>ROUND(AV108*AW108,2)</f>
        <v>654.94000000000005</v>
      </c>
      <c r="AY108" s="2"/>
    </row>
    <row r="109" spans="1:51" x14ac:dyDescent="0.25">
      <c r="H109" s="2"/>
      <c r="I109" s="2"/>
      <c r="AI109" s="2"/>
      <c r="AJ109" s="82"/>
      <c r="AK109" s="237">
        <v>6</v>
      </c>
      <c r="AL109" s="287" t="s">
        <v>149</v>
      </c>
      <c r="AM109" s="24"/>
      <c r="AN109" s="24"/>
      <c r="AO109" s="24"/>
      <c r="AP109" s="24"/>
      <c r="AQ109" s="24"/>
      <c r="AR109" s="24"/>
      <c r="AS109" s="24"/>
      <c r="AT109" s="42"/>
      <c r="AU109" s="145">
        <f>AO89</f>
        <v>0</v>
      </c>
      <c r="AV109" s="145">
        <f>AU109</f>
        <v>0</v>
      </c>
      <c r="AW109" s="285">
        <f>$AP$13</f>
        <v>0.22</v>
      </c>
      <c r="AX109" s="241">
        <f>ROUND(AV109*AW109,2)</f>
        <v>0</v>
      </c>
      <c r="AY109" s="2"/>
    </row>
    <row r="110" spans="1:51" ht="15.75" thickBot="1" x14ac:dyDescent="0.3"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52"/>
      <c r="Z110" s="52"/>
      <c r="AA110" s="52"/>
      <c r="AB110" s="52"/>
      <c r="AC110" s="52"/>
      <c r="AD110" s="52"/>
      <c r="AE110" s="52"/>
      <c r="AF110" s="52"/>
      <c r="AG110" s="47"/>
      <c r="AH110" s="299"/>
      <c r="AI110" s="2"/>
      <c r="AJ110" s="76"/>
      <c r="AK110" s="158">
        <v>7</v>
      </c>
      <c r="AL110" s="172" t="s">
        <v>151</v>
      </c>
      <c r="AM110" s="289"/>
      <c r="AN110" s="289"/>
      <c r="AO110" s="289"/>
      <c r="AP110" s="289"/>
      <c r="AQ110" s="289"/>
      <c r="AR110" s="289"/>
      <c r="AS110" s="289"/>
      <c r="AT110" s="290"/>
      <c r="AU110" s="159">
        <f>SUM(AU106,AU107:AU109)</f>
        <v>163992.53999999998</v>
      </c>
      <c r="AV110" s="159" t="s">
        <v>104</v>
      </c>
      <c r="AW110" s="291" t="s">
        <v>104</v>
      </c>
      <c r="AX110" s="159">
        <f>SUM(AX106,AX107:AX109)</f>
        <v>33156.18</v>
      </c>
      <c r="AY110" s="2"/>
    </row>
    <row r="111" spans="1:51" x14ac:dyDescent="0.25"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22">
        <v>8</v>
      </c>
      <c r="AL111" s="292" t="s">
        <v>153</v>
      </c>
      <c r="AM111" s="131"/>
      <c r="AN111" s="131"/>
      <c r="AO111" s="131"/>
      <c r="AP111" s="131"/>
      <c r="AQ111" s="131"/>
      <c r="AR111" s="131"/>
      <c r="AS111" s="131"/>
      <c r="AT111" s="224"/>
      <c r="AU111" s="123"/>
      <c r="AV111" s="123"/>
      <c r="AW111" s="225"/>
      <c r="AX111" s="234"/>
      <c r="AY111" s="2"/>
    </row>
    <row r="112" spans="1:51" x14ac:dyDescent="0.25">
      <c r="A112" s="235">
        <v>5</v>
      </c>
      <c r="B112" s="206" t="s">
        <v>127</v>
      </c>
      <c r="C112" s="24"/>
      <c r="D112" s="236" t="str">
        <f>TEXT(EDATE(AB1,0),"[$-F419]ММММ ГГГГ")</f>
        <v>декабрь 2018</v>
      </c>
      <c r="E112" s="24"/>
      <c r="F112" s="42"/>
      <c r="G112" s="117">
        <f>DAY(EOMONTH(AB1,0))</f>
        <v>31</v>
      </c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37" t="s">
        <v>154</v>
      </c>
      <c r="AL112" s="206" t="s">
        <v>155</v>
      </c>
      <c r="AM112" s="24"/>
      <c r="AN112" s="24"/>
      <c r="AO112" s="24"/>
      <c r="AP112" s="24"/>
      <c r="AQ112" s="24"/>
      <c r="AR112" s="24"/>
      <c r="AS112" s="24"/>
      <c r="AT112" s="42"/>
      <c r="AU112" s="169">
        <v>0</v>
      </c>
      <c r="AV112" s="145">
        <f>AU112</f>
        <v>0</v>
      </c>
      <c r="AW112" s="233">
        <f>$AP$13</f>
        <v>0.22</v>
      </c>
      <c r="AX112" s="241">
        <f>ROUND(AV112*AW112,2)</f>
        <v>0</v>
      </c>
      <c r="AY112" s="2"/>
    </row>
    <row r="113" spans="1:7" x14ac:dyDescent="0.25">
      <c r="A113" s="205">
        <v>6</v>
      </c>
      <c r="B113" s="25" t="s">
        <v>129</v>
      </c>
      <c r="C113" s="24"/>
      <c r="D113" s="24"/>
      <c r="E113" s="24"/>
      <c r="F113" s="42"/>
      <c r="G113" s="226">
        <f>G49/G112</f>
        <v>25.258064516129032</v>
      </c>
    </row>
    <row r="114" spans="1:7" ht="15.75" thickBot="1" x14ac:dyDescent="0.3">
      <c r="A114" s="246">
        <v>7</v>
      </c>
      <c r="B114" s="247" t="s">
        <v>132</v>
      </c>
      <c r="C114" s="173"/>
      <c r="D114" s="173"/>
      <c r="E114" s="173"/>
      <c r="F114" s="248"/>
      <c r="G114" s="159">
        <f>AO49/G113</f>
        <v>6131.3304469987224</v>
      </c>
    </row>
    <row r="115" spans="1:7" x14ac:dyDescent="0.25">
      <c r="A115" s="251">
        <v>8</v>
      </c>
      <c r="B115" s="252" t="s">
        <v>134</v>
      </c>
      <c r="C115" s="131"/>
      <c r="D115" s="131"/>
      <c r="E115" s="131"/>
      <c r="F115" s="253" t="str">
        <f>AO49&amp;" : "&amp;G113&amp;" осіб =    "</f>
        <v xml:space="preserve">154865,54 : 25,258064516129 осіб =    </v>
      </c>
      <c r="G115" s="254">
        <f>SUM(G80,G89)/G112</f>
        <v>2.4516129032258065</v>
      </c>
    </row>
    <row r="116" spans="1:7" ht="15.75" thickBot="1" x14ac:dyDescent="0.3">
      <c r="A116" s="246">
        <v>9</v>
      </c>
      <c r="B116" s="247" t="s">
        <v>136</v>
      </c>
      <c r="C116" s="173"/>
      <c r="D116" s="173"/>
      <c r="E116" s="173"/>
      <c r="F116" s="248"/>
      <c r="G116" s="259">
        <f>SUM(AO80,AO89)/G115</f>
        <v>2508.5526315789475</v>
      </c>
    </row>
    <row r="117" spans="1:7" x14ac:dyDescent="0.25">
      <c r="A117" s="251">
        <v>10</v>
      </c>
      <c r="B117" s="252" t="s">
        <v>137</v>
      </c>
      <c r="C117" s="131"/>
      <c r="D117" s="131"/>
      <c r="E117" s="131"/>
      <c r="F117" s="224"/>
      <c r="G117" s="265">
        <f>G90/G112</f>
        <v>28.70967741935484</v>
      </c>
    </row>
    <row r="118" spans="1:7" x14ac:dyDescent="0.25">
      <c r="A118" s="235">
        <v>10.1</v>
      </c>
      <c r="B118" s="223" t="s">
        <v>139</v>
      </c>
      <c r="C118" s="131"/>
      <c r="D118" s="131"/>
      <c r="E118" s="131"/>
      <c r="F118" s="224"/>
      <c r="G118" s="272">
        <f>SUM(G113,G115)</f>
        <v>27.70967741935484</v>
      </c>
    </row>
    <row r="119" spans="1:7" ht="15.75" thickBot="1" x14ac:dyDescent="0.3">
      <c r="A119" s="246">
        <v>11</v>
      </c>
      <c r="B119" s="247" t="s">
        <v>142</v>
      </c>
      <c r="C119" s="173"/>
      <c r="D119" s="173"/>
      <c r="E119" s="173"/>
      <c r="F119" s="248"/>
      <c r="G119" s="259">
        <f>AO90/G117</f>
        <v>5712.0997078651671</v>
      </c>
    </row>
    <row r="120" spans="1:7" x14ac:dyDescent="0.25">
      <c r="A120" s="251">
        <v>12</v>
      </c>
      <c r="B120" s="281" t="s">
        <v>144</v>
      </c>
      <c r="C120" s="282"/>
      <c r="D120" s="282"/>
      <c r="E120" s="282"/>
      <c r="F120" s="282"/>
      <c r="G120" s="283">
        <f>(U49+(G121*8))/U3</f>
        <v>24.0126582278481</v>
      </c>
    </row>
    <row r="121" spans="1:7" x14ac:dyDescent="0.25">
      <c r="A121" s="235">
        <v>12.1</v>
      </c>
      <c r="B121" s="223" t="s">
        <v>146</v>
      </c>
      <c r="C121" s="131"/>
      <c r="D121" s="131"/>
      <c r="E121" s="131"/>
      <c r="F121" s="224"/>
      <c r="G121" s="286">
        <f>F90</f>
        <v>28</v>
      </c>
    </row>
    <row r="122" spans="1:7" x14ac:dyDescent="0.25">
      <c r="A122" s="251">
        <v>13</v>
      </c>
      <c r="B122" s="25" t="s">
        <v>148</v>
      </c>
      <c r="C122" s="24"/>
      <c r="D122" s="24"/>
      <c r="E122" s="24"/>
      <c r="F122" s="42"/>
      <c r="G122" s="145">
        <f>IF(AO49=0,0,AO49/G120)</f>
        <v>6449.3292883500262</v>
      </c>
    </row>
    <row r="123" spans="1:7" x14ac:dyDescent="0.25">
      <c r="A123" s="251">
        <v>14</v>
      </c>
      <c r="B123" s="252" t="s">
        <v>150</v>
      </c>
      <c r="C123" s="131"/>
      <c r="D123" s="131"/>
      <c r="E123" s="131"/>
      <c r="F123" s="224"/>
      <c r="G123" s="288">
        <f>(U90+(G121*8))/U3</f>
        <v>24.544303797468356</v>
      </c>
    </row>
    <row r="124" spans="1:7" x14ac:dyDescent="0.25">
      <c r="A124" s="205">
        <v>15</v>
      </c>
      <c r="B124" s="25" t="s">
        <v>152</v>
      </c>
      <c r="C124" s="24"/>
      <c r="D124" s="24"/>
      <c r="E124" s="24"/>
      <c r="F124" s="42"/>
      <c r="G124" s="145">
        <f>IF(AO90=0,0,AO90/G123)</f>
        <v>6681.490799381123</v>
      </c>
    </row>
  </sheetData>
  <conditionalFormatting sqref="AO14:AO48 AO50:AO79 AO81:AO88">
    <cfRule type="expression" dxfId="1250" priority="1277">
      <formula>(B14&lt;&gt;"")*(AO14&lt;3723)</formula>
    </cfRule>
  </conditionalFormatting>
  <conditionalFormatting sqref="T14:T48">
    <cfRule type="expression" dxfId="1249" priority="1276">
      <formula>(B14&lt;&gt;"")*(T14&gt;$T$3)</formula>
    </cfRule>
  </conditionalFormatting>
  <conditionalFormatting sqref="T50:T79">
    <cfRule type="expression" dxfId="1248" priority="1275">
      <formula>(B50&lt;&gt;"")*(T50&gt;$T$3)</formula>
    </cfRule>
  </conditionalFormatting>
  <conditionalFormatting sqref="T81:T88">
    <cfRule type="expression" dxfId="1247" priority="1274">
      <formula>(B81&lt;&gt;"")*(T81&gt;$T$3)</formula>
    </cfRule>
  </conditionalFormatting>
  <conditionalFormatting sqref="U14:U48">
    <cfRule type="expression" dxfId="1246" priority="1273">
      <formula>(B14&lt;&gt;"")*(U14&gt;$U$3)</formula>
    </cfRule>
  </conditionalFormatting>
  <conditionalFormatting sqref="U50:U79">
    <cfRule type="expression" dxfId="1245" priority="1272">
      <formula>(B50&lt;&gt;"")*(U50&gt;$U$3)</formula>
    </cfRule>
  </conditionalFormatting>
  <conditionalFormatting sqref="U81:U88">
    <cfRule type="expression" dxfId="1244" priority="1271">
      <formula>(B81&lt;&gt;"")*(U81&gt;$U$3)</formula>
    </cfRule>
  </conditionalFormatting>
  <conditionalFormatting sqref="AQ14:AQ48">
    <cfRule type="expression" dxfId="1243" priority="1270">
      <formula>(B14&lt;&gt;"")*(AO14&lt;=$AU$1)*ISBLANK(D14)</formula>
    </cfRule>
  </conditionalFormatting>
  <conditionalFormatting sqref="AQ23:AQ48">
    <cfRule type="expression" dxfId="1242" priority="1269">
      <formula>(B23&lt;&gt;"")*(AO23&lt;=$AU$1)*ISBLANK(D23)</formula>
    </cfRule>
  </conditionalFormatting>
  <conditionalFormatting sqref="AQ22">
    <cfRule type="expression" dxfId="1241" priority="1268">
      <formula>(B22&lt;&gt;"")*(AO22&lt;=$AU$1)*ISBLANK(D22)</formula>
    </cfRule>
  </conditionalFormatting>
  <conditionalFormatting sqref="AQ23:AQ48">
    <cfRule type="expression" dxfId="1240" priority="1267">
      <formula>(B23&lt;&gt;"")*(AO23&lt;=$AU$1)*ISBLANK(D23)</formula>
    </cfRule>
  </conditionalFormatting>
  <conditionalFormatting sqref="H1">
    <cfRule type="expression" dxfId="1239" priority="1266">
      <formula>ISBLANK(H14)*ISBLANK(H15)*ISBLANK(H16)*ISBLANK(H17)*ISBLANK(H18)*ISBLANK(H19) *ISBLANK(H20)*ISBLANK(H21)*ISBLANK(H22)*ISBLANK(H23)*ISBLANK(H24)*ISBLANK(H25) *ISBLANK(H26)*ISBLANK(H27)*ISBLANK(H28)*ISBLANK(H29)*ISBLANK(H30)*ISBLANK(H31) *ISBLANK(H32)*ISBLANK(H33)*ISBLANK(H34)*ISBLANK(H35)*ISBLANK(H36)*ISBLANK(H37) *ISBLANK(H38)*ISBLANK(H39)*ISBLANK(H40)*ISBLANK(H41)*ISBLANK(H42)*ISBLANK(H43) *ISBLANK(H44)*ISBLANK(H45)*ISBLANK(H46)*ISBLANK(H47)*ISBLANK(H48)*ISBLANK(H50) *ISBLANK(H51)*ISBLANK(H52)*ISBLANK(H53)*ISBLANK(H54)*ISBLANK(H55)*ISBLANK(H56) *ISBLANK(H57)*ISBLANK(H58)*ISBLANK(H59)*ISBLANK(H60)*ISBLANK(H61)*ISBLANK(H62) *ISBLANK(H63) *ISBLANK(H64)*ISBLANK(H65)*ISBLANK(H66)*ISBLANK(H67)*ISBLANK(H68) *ISBLANK(H69) *ISBLANK(H70) *ISBLANK(H71) *ISBLANK(H72) *ISBLANK(H73) *ISBLANK(H74) *ISBLANK(H75) *ISBLANK(H76) *ISBLANK(H77) *ISBLANK(H78) *ISBLANK(H79) *ISBLANK(H81) *ISBLANK(H82) *ISBLANK(H83) *ISBLANK(H84) *ISBLANK(H85) *ISBLANK(H86) *ISBLANK(H87) *ISBLANK(H88)</formula>
    </cfRule>
  </conditionalFormatting>
  <conditionalFormatting sqref="I1">
    <cfRule type="expression" dxfId="1238" priority="1265">
      <formula>ISBLANK(I14)*ISBLANK(I15)*ISBLANK(I16)*ISBLANK(I17)*ISBLANK(I18)*ISBLANK(I19) *ISBLANK(I20)*ISBLANK(I21)*ISBLANK(I22)*ISBLANK(I23)*ISBLANK(I24)*ISBLANK(I25) *ISBLANK(I26)*ISBLANK(I27)*ISBLANK(I28)*ISBLANK(I29)*ISBLANK(I30)*ISBLANK(I31) *ISBLANK(I32)*ISBLANK(I33)*ISBLANK(I34)*ISBLANK(I35)*ISBLANK(I36)*ISBLANK(I37) *ISBLANK(I38)*ISBLANK(I39)*ISBLANK(I40)*ISBLANK(I41)*ISBLANK(I42)*ISBLANK(I43) *ISBLANK(I44)*ISBLANK(I45)*ISBLANK(I46)*ISBLANK(I47)*ISBLANK(I48)*ISBLANK(I50) *ISBLANK(I51)*ISBLANK(I52)*ISBLANK(I53)*ISBLANK(I54)*ISBLANK(I55)*ISBLANK(I56) *ISBLANK(I57)*ISBLANK(I58)*ISBLANK(I59)*ISBLANK(I60)*ISBLANK(I61)*ISBLANK(I62) *ISBLANK(I63) *ISBLANK(I64)*ISBLANK(I65)*ISBLANK(I66)*ISBLANK(I67)*ISBLANK(I68) *ISBLANK(I69) *ISBLANK(I70) *ISBLANK(I71) *ISBLANK(I72) *ISBLANK(I73) *ISBLANK(I74) *ISBLANK(I75) *ISBLANK(I76) *ISBLANK(I77) *ISBLANK(I78) *ISBLANK(I79) *ISBLANK(I81) *ISBLANK(I82) *ISBLANK(I83) *ISBLANK(I84) *ISBLANK(I85) *ISBLANK(I86) *ISBLANK(I87) *ISBLANK(I88)</formula>
    </cfRule>
  </conditionalFormatting>
  <conditionalFormatting sqref="J1">
    <cfRule type="expression" dxfId="1237" priority="1264">
      <formula>ISBLANK(J14)*ISBLANK(J15)*ISBLANK(J16)*ISBLANK(J17)*ISBLANK(J18)*ISBLANK(J19) *ISBLANK(J20)*ISBLANK(J21)*ISBLANK(J22)*ISBLANK(J23)*ISBLANK(J24)*ISBLANK(J25) *ISBLANK(J26)*ISBLANK(J27)*ISBLANK(J28)*ISBLANK(J29)*ISBLANK(J30)*ISBLANK(J31) *ISBLANK(J32)*ISBLANK(J33)*ISBLANK(J34)*ISBLANK(J35)*ISBLANK(J36)*ISBLANK(J37) *ISBLANK(J38)*ISBLANK(J39)*ISBLANK(J40)*ISBLANK(J41)*ISBLANK(J42)*ISBLANK(J43) *ISBLANK(J44)*ISBLANK(J45)*ISBLANK(J46)*ISBLANK(J47)*ISBLANK(J48)*ISBLANK(J50) *ISBLANK(J51)*ISBLANK(J52)*ISBLANK(J53)*ISBLANK(J54)*ISBLANK(J55)*ISBLANK(J56) *ISBLANK(J57)*ISBLANK(J58)*ISBLANK(J59)*ISBLANK(J60)*ISBLANK(J61)*ISBLANK(J62) *ISBLANK(J63) *ISBLANK(J64)*ISBLANK(J65)*ISBLANK(J66)*ISBLANK(J67)*ISBLANK(J68) *ISBLANK(J69) *ISBLANK(J70) *ISBLANK(J71) *ISBLANK(J72) *ISBLANK(J73) *ISBLANK(J74) *ISBLANK(J75) *ISBLANK(J76) *ISBLANK(J77) *ISBLANK(J78) *ISBLANK(J79) *ISBLANK(J81) *ISBLANK(J82) *ISBLANK(J83) *ISBLANK(J84) *ISBLANK(J85) *ISBLANK(J86) *ISBLANK(J87) *ISBLANK(J88)</formula>
    </cfRule>
  </conditionalFormatting>
  <conditionalFormatting sqref="K1">
    <cfRule type="expression" dxfId="1236" priority="1263">
      <formula>ISBLANK(K14)*ISBLANK(K15)*ISBLANK(K16)*ISBLANK(K17)*ISBLANK(K18)*ISBLANK(K19) *ISBLANK(K20)*ISBLANK(K21)*ISBLANK(K22)*ISBLANK(K23)*ISBLANK(K24)*ISBLANK(K25) *ISBLANK(K26)*ISBLANK(K27)*ISBLANK(K28)*ISBLANK(K29)*ISBLANK(K30)*ISBLANK(K31) *ISBLANK(K32)*ISBLANK(K33)*ISBLANK(K34)*ISBLANK(K35)*ISBLANK(K36)*ISBLANK(K37) *ISBLANK(K38)*ISBLANK(K39)*ISBLANK(K40)*ISBLANK(K41)*ISBLANK(K42)*ISBLANK(K43) *ISBLANK(K44)*ISBLANK(K45)*ISBLANK(K46)*ISBLANK(K47)*ISBLANK(K48)*ISBLANK(K50) *ISBLANK(K51)*ISBLANK(K52)*ISBLANK(K53)*ISBLANK(K54)*ISBLANK(K55)*ISBLANK(K56) *ISBLANK(K57)*ISBLANK(K58)*ISBLANK(K59)*ISBLANK(K60)*ISBLANK(K61)*ISBLANK(K62) *ISBLANK(K63) *ISBLANK(K64)*ISBLANK(K65)*ISBLANK(K66)*ISBLANK(K67)*ISBLANK(K68) *ISBLANK(K69) *ISBLANK(K70) *ISBLANK(K71) *ISBLANK(K72) *ISBLANK(K73) *ISBLANK(K74) *ISBLANK(K75) *ISBLANK(K76) *ISBLANK(K77) *ISBLANK(K78) *ISBLANK(K79) *ISBLANK(K81) *ISBLANK(K82) *ISBLANK(K83) *ISBLANK(K84) *ISBLANK(K85) *ISBLANK(K86) *ISBLANK(K87) *ISBLANK(K88)</formula>
    </cfRule>
  </conditionalFormatting>
  <conditionalFormatting sqref="L1">
    <cfRule type="expression" dxfId="1235" priority="1262">
      <formula>ISBLANK(L14)*ISBLANK(L15)*ISBLANK(L16)*ISBLANK(L17)*ISBLANK(L18)*ISBLANK(L19) *ISBLANK(L20)*ISBLANK(L21)*ISBLANK(L22)*ISBLANK(L23)*ISBLANK(L24)*ISBLANK(L25) *ISBLANK(L26)*ISBLANK(L27)*ISBLANK(L28)*ISBLANK(L29)*ISBLANK(L30)*ISBLANK(L31) *ISBLANK(L32)*ISBLANK(L33)*ISBLANK(L34)*ISBLANK(L35)*ISBLANK(L36)*ISBLANK(L37) *ISBLANK(L38)*ISBLANK(L39)*ISBLANK(L40)*ISBLANK(L41)*ISBLANK(L42)*ISBLANK(L43) *ISBLANK(L44)*ISBLANK(L45)*ISBLANK(L46)*ISBLANK(L47)*ISBLANK(L48)*ISBLANK(L50) *ISBLANK(L51)*ISBLANK(L52)*ISBLANK(L53)*ISBLANK(L54)*ISBLANK(L55)*ISBLANK(L56) *ISBLANK(L57)*ISBLANK(L58)*ISBLANK(L59)*ISBLANK(L60)*ISBLANK(L61)*ISBLANK(L62) *ISBLANK(L63) *ISBLANK(L64)*ISBLANK(L65)*ISBLANK(L66)*ISBLANK(L67)*ISBLANK(L68) *ISBLANK(L69) *ISBLANK(L70) *ISBLANK(L71) *ISBLANK(L72) *ISBLANK(L73) *ISBLANK(L74) *ISBLANK(L75) *ISBLANK(L76) *ISBLANK(L77) *ISBLANK(L78) *ISBLANK(L79) *ISBLANK(L81) *ISBLANK(L82) *ISBLANK(L83) *ISBLANK(L84) *ISBLANK(L85) *ISBLANK(L86) *ISBLANK(L87) *ISBLANK(L88)</formula>
    </cfRule>
  </conditionalFormatting>
  <conditionalFormatting sqref="M1">
    <cfRule type="expression" dxfId="1234" priority="1261">
      <formula>ISBLANK(M14)*ISBLANK(M15)*ISBLANK(M16)*ISBLANK(M17)*ISBLANK(M18)*ISBLANK(M19) *ISBLANK(M20)*ISBLANK(M21)*ISBLANK(M22)*ISBLANK(M23)*ISBLANK(M24)*ISBLANK(M25) *ISBLANK(M26)*ISBLANK(M27)*ISBLANK(M28)*ISBLANK(M29)*ISBLANK(M30)*ISBLANK(M31) *ISBLANK(M32)*ISBLANK(M33)*ISBLANK(M34)*ISBLANK(M35)*ISBLANK(M36)*ISBLANK(M37) *ISBLANK(M38)*ISBLANK(M39)*ISBLANK(M40)*ISBLANK(M41)*ISBLANK(M42)*ISBLANK(M43) *ISBLANK(M44)*ISBLANK(M45)*ISBLANK(M46)*ISBLANK(M47)*ISBLANK(M48)*ISBLANK(M50) *ISBLANK(M51)*ISBLANK(M52)*ISBLANK(M53)*ISBLANK(M54)*ISBLANK(M55)*ISBLANK(M56) *ISBLANK(M57)*ISBLANK(M58)*ISBLANK(M59)*ISBLANK(M60)*ISBLANK(M61)*ISBLANK(M62) *ISBLANK(M63) *ISBLANK(M64)*ISBLANK(M65)*ISBLANK(M66)*ISBLANK(M67)*ISBLANK(M68) *ISBLANK(M69) *ISBLANK(M70) *ISBLANK(M71) *ISBLANK(M72) *ISBLANK(M73) *ISBLANK(M74) *ISBLANK(M75) *ISBLANK(M76) *ISBLANK(M77) *ISBLANK(M78) *ISBLANK(M79) *ISBLANK(M81) *ISBLANK(M82) *ISBLANK(M83) *ISBLANK(M84) *ISBLANK(M85) *ISBLANK(M86) *ISBLANK(M87) *ISBLANK(M88)</formula>
    </cfRule>
  </conditionalFormatting>
  <conditionalFormatting sqref="N1">
    <cfRule type="expression" dxfId="1233" priority="1260">
      <formula>ISBLANK(N14)*ISBLANK(N15)*ISBLANK(N16)*ISBLANK(N17)*ISBLANK(N18)*ISBLANK(N19) *ISBLANK(N20)*ISBLANK(N21)*ISBLANK(N22)*ISBLANK(N23)*ISBLANK(N24)*ISBLANK(N25) *ISBLANK(N26)*ISBLANK(N27)*ISBLANK(N28)*ISBLANK(N29)*ISBLANK(N30)*ISBLANK(N31) *ISBLANK(N32)*ISBLANK(N33)*ISBLANK(N34)*ISBLANK(N35)*ISBLANK(N36)*ISBLANK(N37) *ISBLANK(N38)*ISBLANK(N39)*ISBLANK(N40)*ISBLANK(N41)*ISBLANK(N42)*ISBLANK(N43) *ISBLANK(N44)*ISBLANK(N45)*ISBLANK(N46)*ISBLANK(N47)*ISBLANK(N48)*ISBLANK(N50) *ISBLANK(N51)*ISBLANK(N52)*ISBLANK(N53)*ISBLANK(N54)*ISBLANK(N55)*ISBLANK(N56) *ISBLANK(N57)*ISBLANK(N58)*ISBLANK(N59)*ISBLANK(N60)*ISBLANK(N61)*ISBLANK(N62) *ISBLANK(N63) *ISBLANK(N64)*ISBLANK(N65)*ISBLANK(N66)*ISBLANK(N67)*ISBLANK(N68) *ISBLANK(N69) *ISBLANK(N70) *ISBLANK(N71) *ISBLANK(N72) *ISBLANK(N73) *ISBLANK(N74) *ISBLANK(N75) *ISBLANK(N76) *ISBLANK(N77) *ISBLANK(N78) *ISBLANK(N79) *ISBLANK(N81) *ISBLANK(N82) *ISBLANK(N83) *ISBLANK(N84) *ISBLANK(N85) *ISBLANK(N86) *ISBLANK(N87) *ISBLANK(N88)</formula>
    </cfRule>
  </conditionalFormatting>
  <conditionalFormatting sqref="O1">
    <cfRule type="expression" dxfId="1232" priority="1259">
      <formula>ISBLANK(O14)*ISBLANK(O15)*ISBLANK(O16)*ISBLANK(O17)*ISBLANK(O18)*ISBLANK(O19) *ISBLANK(O20)*ISBLANK(O21)*ISBLANK(O22)*ISBLANK(O23)*ISBLANK(O24)*ISBLANK(O25) *ISBLANK(O26)*ISBLANK(O27)*ISBLANK(O28)*ISBLANK(O29)*ISBLANK(O30)*ISBLANK(O31) *ISBLANK(O32)*ISBLANK(O33)*ISBLANK(O34)*ISBLANK(O35)*ISBLANK(O36)*ISBLANK(O37) *ISBLANK(O38)*ISBLANK(O39)*ISBLANK(O40)*ISBLANK(O41)*ISBLANK(O42)*ISBLANK(O43) *ISBLANK(O44)*ISBLANK(O45)*ISBLANK(O46)*ISBLANK(O47)*ISBLANK(O48)*ISBLANK(O50) *ISBLANK(O51)*ISBLANK(O52)*ISBLANK(O53)*ISBLANK(O54)*ISBLANK(O55)*ISBLANK(O56) *ISBLANK(O57)*ISBLANK(O58)*ISBLANK(O59)*ISBLANK(O60)*ISBLANK(O61)*ISBLANK(O62) *ISBLANK(O63) *ISBLANK(O64)*ISBLANK(O65)*ISBLANK(O66)*ISBLANK(O67)*ISBLANK(O68) *ISBLANK(O69) *ISBLANK(O70) *ISBLANK(O71) *ISBLANK(O72) *ISBLANK(O73) *ISBLANK(O74) *ISBLANK(O75) *ISBLANK(O76) *ISBLANK(O77) *ISBLANK(O78) *ISBLANK(O79) *ISBLANK(O81) *ISBLANK(O82) *ISBLANK(O83) *ISBLANK(O84) *ISBLANK(O85) *ISBLANK(O86) *ISBLANK(O87) *ISBLANK(O88)</formula>
    </cfRule>
  </conditionalFormatting>
  <conditionalFormatting sqref="P1">
    <cfRule type="expression" dxfId="1231" priority="1258">
      <formula>ISBLANK(P14)*ISBLANK(P15)*ISBLANK(P16)*ISBLANK(P17)*ISBLANK(P18)*ISBLANK(P19) *ISBLANK(P20)*ISBLANK(P21)*ISBLANK(P22)*ISBLANK(P23)*ISBLANK(P24)*ISBLANK(P25) *ISBLANK(P26)*ISBLANK(P27)*ISBLANK(P28)*ISBLANK(P29)*ISBLANK(P30)*ISBLANK(P31) *ISBLANK(P32)*ISBLANK(P33)*ISBLANK(P34)*ISBLANK(P35)*ISBLANK(P36)*ISBLANK(P37) *ISBLANK(P38)*ISBLANK(P39)*ISBLANK(P40)*ISBLANK(P41)*ISBLANK(P42)*ISBLANK(P43) *ISBLANK(P44)*ISBLANK(P45)*ISBLANK(P46)*ISBLANK(P47)*ISBLANK(P48)*ISBLANK(P50) *ISBLANK(P51)*ISBLANK(P52)*ISBLANK(P53)*ISBLANK(P54)*ISBLANK(P55)*ISBLANK(P56) *ISBLANK(P57)*ISBLANK(P58)*ISBLANK(P59)*ISBLANK(P60)*ISBLANK(P61)*ISBLANK(P62) *ISBLANK(P63) *ISBLANK(P64)*ISBLANK(P65)*ISBLANK(P66)*ISBLANK(P67)*ISBLANK(P68) *ISBLANK(P69) *ISBLANK(P70) *ISBLANK(P71) *ISBLANK(P72) *ISBLANK(P73) *ISBLANK(P74) *ISBLANK(P75) *ISBLANK(P76) *ISBLANK(P77) *ISBLANK(P78) *ISBLANK(P79) *ISBLANK(P81) *ISBLANK(P82) *ISBLANK(P83) *ISBLANK(P84) *ISBLANK(P85) *ISBLANK(P86) *ISBLANK(P87) *ISBLANK(P88)</formula>
    </cfRule>
  </conditionalFormatting>
  <conditionalFormatting sqref="Q1">
    <cfRule type="expression" dxfId="1230" priority="1257">
      <formula>ISBLANK(Q14)*ISBLANK(Q15)*ISBLANK(Q16)*ISBLANK(Q17)*ISBLANK(Q18)*ISBLANK(Q19) *ISBLANK(Q20)*ISBLANK(Q21)*ISBLANK(Q22)*ISBLANK(Q23)*ISBLANK(Q24)*ISBLANK(Q25) *ISBLANK(Q26)*ISBLANK(Q27)*ISBLANK(Q28)*ISBLANK(Q29)*ISBLANK(Q30)*ISBLANK(Q31) *ISBLANK(Q32)*ISBLANK(Q33)*ISBLANK(Q34)*ISBLANK(Q35)*ISBLANK(Q36)*ISBLANK(Q37) *ISBLANK(Q38)*ISBLANK(Q39)*ISBLANK(Q40)*ISBLANK(Q41)*ISBLANK(Q42)*ISBLANK(Q43) *ISBLANK(Q44)*ISBLANK(Q45)*ISBLANK(Q46)*ISBLANK(Q47)*ISBLANK(Q48)*ISBLANK(Q50) *ISBLANK(Q51)*ISBLANK(Q52)*ISBLANK(Q53)*ISBLANK(Q54)*ISBLANK(Q55)*ISBLANK(Q56) *ISBLANK(Q57)*ISBLANK(Q58)*ISBLANK(Q59)*ISBLANK(Q60)*ISBLANK(Q61)*ISBLANK(Q62) *ISBLANK(Q63) *ISBLANK(Q64)*ISBLANK(Q65)*ISBLANK(Q66)*ISBLANK(Q67)*ISBLANK(Q68) *ISBLANK(Q69) *ISBLANK(Q70) *ISBLANK(Q71) *ISBLANK(Q72) *ISBLANK(Q73) *ISBLANK(Q74) *ISBLANK(Q75) *ISBLANK(Q76) *ISBLANK(Q77) *ISBLANK(Q78) *ISBLANK(Q79) *ISBLANK(Q81) *ISBLANK(Q82) *ISBLANK(Q83) *ISBLANK(Q84) *ISBLANK(Q85) *ISBLANK(Q86) *ISBLANK(Q87) *ISBLANK(Q88)</formula>
    </cfRule>
  </conditionalFormatting>
  <conditionalFormatting sqref="R1">
    <cfRule type="expression" dxfId="1229" priority="1256">
      <formula>ISBLANK(R14)*ISBLANK(R15)*ISBLANK(R16)*ISBLANK(R17)*ISBLANK(R18)*ISBLANK(R19) *ISBLANK(R20)*ISBLANK(R21)*ISBLANK(R22)*ISBLANK(R23)*ISBLANK(R24)*ISBLANK(R25) *ISBLANK(R26)*ISBLANK(R27)*ISBLANK(R28)*ISBLANK(R29)*ISBLANK(R30)*ISBLANK(R31) *ISBLANK(R32)*ISBLANK(R33)*ISBLANK(R34)*ISBLANK(R35)*ISBLANK(R36)*ISBLANK(R37) *ISBLANK(R38)*ISBLANK(R39)*ISBLANK(R40)*ISBLANK(R41)*ISBLANK(R42)*ISBLANK(R43) *ISBLANK(R44)*ISBLANK(R45)*ISBLANK(R46)*ISBLANK(R47)*ISBLANK(R48)*ISBLANK(R50) *ISBLANK(R51)*ISBLANK(R52)*ISBLANK(R53)*ISBLANK(R54)*ISBLANK(R55)*ISBLANK(R56) *ISBLANK(R57)*ISBLANK(R58)*ISBLANK(R59)*ISBLANK(R60)*ISBLANK(R61)*ISBLANK(R62) *ISBLANK(R63) *ISBLANK(R64)*ISBLANK(R65)*ISBLANK(R66)*ISBLANK(R67)*ISBLANK(R68) *ISBLANK(R69) *ISBLANK(R70) *ISBLANK(R71) *ISBLANK(R72) *ISBLANK(R73) *ISBLANK(R74) *ISBLANK(R75) *ISBLANK(R76) *ISBLANK(R77) *ISBLANK(R78) *ISBLANK(R79) *ISBLANK(R81) *ISBLANK(R82) *ISBLANK(R83) *ISBLANK(R84) *ISBLANK(R85) *ISBLANK(R86) *ISBLANK(R87) *ISBLANK(R88)</formula>
    </cfRule>
  </conditionalFormatting>
  <conditionalFormatting sqref="S1">
    <cfRule type="expression" dxfId="1228" priority="1255">
      <formula>ISBLANK(S14)*ISBLANK(S15)*ISBLANK(S16)*ISBLANK(S17)*ISBLANK(S18)*ISBLANK(S19) *ISBLANK(S20)*ISBLANK(S21)*ISBLANK(S22)*ISBLANK(S23)*ISBLANK(S24)*ISBLANK(S25) *ISBLANK(S26)*ISBLANK(S27)*ISBLANK(S28)*ISBLANK(S29)*ISBLANK(S30)*ISBLANK(S31) *ISBLANK(S32)*ISBLANK(S33)*ISBLANK(S34)*ISBLANK(S35)*ISBLANK(S36)*ISBLANK(S37) *ISBLANK(S38)*ISBLANK(S39)*ISBLANK(S40)*ISBLANK(S41)*ISBLANK(S42)*ISBLANK(S43) *ISBLANK(S44)*ISBLANK(S45)*ISBLANK(S46)*ISBLANK(S47)*ISBLANK(S48)*ISBLANK(S50) *ISBLANK(S51)*ISBLANK(S52)*ISBLANK(S53)*ISBLANK(S54)*ISBLANK(S55)*ISBLANK(S56) *ISBLANK(S57)*ISBLANK(S58)*ISBLANK(S59)*ISBLANK(S60)*ISBLANK(S61)*ISBLANK(S62) *ISBLANK(S63) *ISBLANK(S64)*ISBLANK(S65)*ISBLANK(S66)*ISBLANK(S67)*ISBLANK(S68) *ISBLANK(S69) *ISBLANK(S70) *ISBLANK(S71) *ISBLANK(S72) *ISBLANK(S73) *ISBLANK(S74) *ISBLANK(S75) *ISBLANK(S76) *ISBLANK(S77) *ISBLANK(S78) *ISBLANK(S79) *ISBLANK(S81) *ISBLANK(S82) *ISBLANK(S83) *ISBLANK(S84) *ISBLANK(S85) *ISBLANK(S86) *ISBLANK(S87) *ISBLANK(S88)</formula>
    </cfRule>
  </conditionalFormatting>
  <conditionalFormatting sqref="H2">
    <cfRule type="expression" dxfId="1227" priority="1254">
      <formula>ISBLANK(H14)*ISBLANK(H15)*ISBLANK(H16)*ISBLANK(H17)*ISBLANK(H18)*ISBLANK(H19) *ISBLANK(H20)*ISBLANK(H21)*ISBLANK(H22)*ISBLANK(H23)*ISBLANK(H24)*ISBLANK(H25) *ISBLANK(H26)*ISBLANK(H27)*ISBLANK(H28)*ISBLANK(H29)*ISBLANK(H30)*ISBLANK(H31) *ISBLANK(H32)*ISBLANK(H33)*ISBLANK(H34)*ISBLANK(H35)*ISBLANK(H36)*ISBLANK(H37) *ISBLANK(H38)*ISBLANK(H39)*ISBLANK(H40)*ISBLANK(H41)*ISBLANK(H42)*ISBLANK(H43) *ISBLANK(H44)*ISBLANK(H45)*ISBLANK(H46)*ISBLANK(H47)*ISBLANK(H48)*ISBLANK(H50) *ISBLANK(H51)*ISBLANK(H52)*ISBLANK(H53)*ISBLANK(H54)*ISBLANK(H55)*ISBLANK(H56) *ISBLANK(H57)*ISBLANK(H58)*ISBLANK(H59)*ISBLANK(H60)*ISBLANK(H61)*ISBLANK(H62) *ISBLANK(H63) *ISBLANK(H64)*ISBLANK(H65)*ISBLANK(H66)*ISBLANK(H67)*ISBLANK(H68) *ISBLANK(H69) *ISBLANK(H70) *ISBLANK(H71) *ISBLANK(H72) *ISBLANK(H73) *ISBLANK(H74) *ISBLANK(H75) *ISBLANK(H76) *ISBLANK(H77) *ISBLANK(H78) *ISBLANK(H79) *ISBLANK(H81) *ISBLANK(H82) *ISBLANK(H83) *ISBLANK(H84) *ISBLANK(H85) *ISBLANK(H86) *ISBLANK(H87) *ISBLANK(H88)</formula>
    </cfRule>
  </conditionalFormatting>
  <conditionalFormatting sqref="I2">
    <cfRule type="expression" dxfId="1226" priority="1253">
      <formula>ISBLANK(I14)*ISBLANK(I15)*ISBLANK(I16)*ISBLANK(I17)*ISBLANK(I18)*ISBLANK(I19) *ISBLANK(I20)*ISBLANK(I21)*ISBLANK(I22)*ISBLANK(I23)*ISBLANK(I24)*ISBLANK(I25) *ISBLANK(I26)*ISBLANK(I27)*ISBLANK(I28)*ISBLANK(I29)*ISBLANK(I30)*ISBLANK(I31) *ISBLANK(I32)*ISBLANK(I33)*ISBLANK(I34)*ISBLANK(I35)*ISBLANK(I36)*ISBLANK(I37) *ISBLANK(I38)*ISBLANK(I39)*ISBLANK(I40)*ISBLANK(I41)*ISBLANK(I42)*ISBLANK(I43) *ISBLANK(I44)*ISBLANK(I45)*ISBLANK(I46)*ISBLANK(I47)*ISBLANK(I48)*ISBLANK(I50) *ISBLANK(I51)*ISBLANK(I52)*ISBLANK(I53)*ISBLANK(I54)*ISBLANK(I55)*ISBLANK(I56) *ISBLANK(I57)*ISBLANK(I58)*ISBLANK(I59)*ISBLANK(I60)*ISBLANK(I61)*ISBLANK(I62) *ISBLANK(I63) *ISBLANK(I64)*ISBLANK(I65)*ISBLANK(I66)*ISBLANK(I67)*ISBLANK(I68) *ISBLANK(I69) *ISBLANK(I70) *ISBLANK(I71) *ISBLANK(I72) *ISBLANK(I73) *ISBLANK(I74) *ISBLANK(I75) *ISBLANK(I76) *ISBLANK(I77) *ISBLANK(I78) *ISBLANK(I79) *ISBLANK(I81) *ISBLANK(I82) *ISBLANK(I83) *ISBLANK(I84) *ISBLANK(I85) *ISBLANK(I86) *ISBLANK(I87) *ISBLANK(I88)</formula>
    </cfRule>
  </conditionalFormatting>
  <conditionalFormatting sqref="J2">
    <cfRule type="expression" dxfId="1225" priority="1252">
      <formula>ISBLANK(J14)*ISBLANK(J15)*ISBLANK(J16)*ISBLANK(J17)*ISBLANK(J18)*ISBLANK(J19) *ISBLANK(J20)*ISBLANK(J21)*ISBLANK(J22)*ISBLANK(J23)*ISBLANK(J24)*ISBLANK(J25) *ISBLANK(J26)*ISBLANK(J27)*ISBLANK(J28)*ISBLANK(J29)*ISBLANK(J30)*ISBLANK(J31) *ISBLANK(J32)*ISBLANK(J33)*ISBLANK(J34)*ISBLANK(J35)*ISBLANK(J36)*ISBLANK(J37) *ISBLANK(J38)*ISBLANK(J39)*ISBLANK(J40)*ISBLANK(J41)*ISBLANK(J42)*ISBLANK(J43) *ISBLANK(J44)*ISBLANK(J45)*ISBLANK(J46)*ISBLANK(J47)*ISBLANK(J48)*ISBLANK(J50) *ISBLANK(J51)*ISBLANK(J52)*ISBLANK(J53)*ISBLANK(J54)*ISBLANK(J55)*ISBLANK(J56) *ISBLANK(J57)*ISBLANK(J58)*ISBLANK(J59)*ISBLANK(J60)*ISBLANK(J61)*ISBLANK(J62) *ISBLANK(J63) *ISBLANK(J64)*ISBLANK(J65)*ISBLANK(J66)*ISBLANK(J67)*ISBLANK(J68) *ISBLANK(J69) *ISBLANK(J70) *ISBLANK(J71) *ISBLANK(J72) *ISBLANK(J73) *ISBLANK(J74) *ISBLANK(J75) *ISBLANK(J76) *ISBLANK(J77) *ISBLANK(J78) *ISBLANK(J79) *ISBLANK(J81) *ISBLANK(J82) *ISBLANK(J83) *ISBLANK(J84) *ISBLANK(J85) *ISBLANK(J86) *ISBLANK(J87) *ISBLANK(J88)</formula>
    </cfRule>
  </conditionalFormatting>
  <conditionalFormatting sqref="K2">
    <cfRule type="expression" dxfId="1224" priority="1251">
      <formula>ISBLANK(K14)*ISBLANK(K15)*ISBLANK(K16)*ISBLANK(K17)*ISBLANK(K18)*ISBLANK(K19) *ISBLANK(K20)*ISBLANK(K21)*ISBLANK(K22)*ISBLANK(K23)*ISBLANK(K24)*ISBLANK(K25) *ISBLANK(K26)*ISBLANK(K27)*ISBLANK(K28)*ISBLANK(K29)*ISBLANK(K30)*ISBLANK(K31) *ISBLANK(K32)*ISBLANK(K33)*ISBLANK(K34)*ISBLANK(K35)*ISBLANK(K36)*ISBLANK(K37) *ISBLANK(K38)*ISBLANK(K39)*ISBLANK(K40)*ISBLANK(K41)*ISBLANK(K42)*ISBLANK(K43) *ISBLANK(K44)*ISBLANK(K45)*ISBLANK(K46)*ISBLANK(K47)*ISBLANK(K48)*ISBLANK(K50) *ISBLANK(K51)*ISBLANK(K52)*ISBLANK(K53)*ISBLANK(K54)*ISBLANK(K55)*ISBLANK(K56) *ISBLANK(K57)*ISBLANK(K58)*ISBLANK(K59)*ISBLANK(K60)*ISBLANK(K61)*ISBLANK(K62) *ISBLANK(K63) *ISBLANK(K64)*ISBLANK(K65)*ISBLANK(K66)*ISBLANK(K67)*ISBLANK(K68) *ISBLANK(K69) *ISBLANK(K70) *ISBLANK(K71) *ISBLANK(K72) *ISBLANK(K73) *ISBLANK(K74) *ISBLANK(K75) *ISBLANK(K76) *ISBLANK(K77) *ISBLANK(K78) *ISBLANK(K79) *ISBLANK(K81) *ISBLANK(K82) *ISBLANK(K83) *ISBLANK(K84) *ISBLANK(K85) *ISBLANK(K86) *ISBLANK(K87) *ISBLANK(K88)</formula>
    </cfRule>
  </conditionalFormatting>
  <conditionalFormatting sqref="L2">
    <cfRule type="expression" dxfId="1223" priority="1250">
      <formula>ISBLANK(L14)*ISBLANK(L15)*ISBLANK(L16)*ISBLANK(L17)*ISBLANK(L18)*ISBLANK(L19) *ISBLANK(L20)*ISBLANK(L21)*ISBLANK(L22)*ISBLANK(L23)*ISBLANK(L24)*ISBLANK(L25) *ISBLANK(L26)*ISBLANK(L27)*ISBLANK(L28)*ISBLANK(L29)*ISBLANK(L30)*ISBLANK(L31) *ISBLANK(L32)*ISBLANK(L33)*ISBLANK(L34)*ISBLANK(L35)*ISBLANK(L36)*ISBLANK(L37) *ISBLANK(L38)*ISBLANK(L39)*ISBLANK(L40)*ISBLANK(L41)*ISBLANK(L42)*ISBLANK(L43) *ISBLANK(L44)*ISBLANK(L45)*ISBLANK(L46)*ISBLANK(L47)*ISBLANK(L48)*ISBLANK(L50) *ISBLANK(L51)*ISBLANK(L52)*ISBLANK(L53)*ISBLANK(L54)*ISBLANK(L55)*ISBLANK(L56) *ISBLANK(L57)*ISBLANK(L58)*ISBLANK(L59)*ISBLANK(L60)*ISBLANK(L61)*ISBLANK(L62) *ISBLANK(L63) *ISBLANK(L64)*ISBLANK(L65)*ISBLANK(L66)*ISBLANK(L67)*ISBLANK(L68) *ISBLANK(L69) *ISBLANK(L70) *ISBLANK(L71) *ISBLANK(L72) *ISBLANK(L73) *ISBLANK(L74) *ISBLANK(L75) *ISBLANK(L76) *ISBLANK(L77) *ISBLANK(L78) *ISBLANK(L79) *ISBLANK(L81) *ISBLANK(L82) *ISBLANK(L83) *ISBLANK(L84) *ISBLANK(L85) *ISBLANK(L86) *ISBLANK(L87) *ISBLANK(L88)</formula>
    </cfRule>
  </conditionalFormatting>
  <conditionalFormatting sqref="M2">
    <cfRule type="expression" dxfId="1222" priority="1249">
      <formula>ISBLANK(M14)*ISBLANK(M15)*ISBLANK(M16)*ISBLANK(M17)*ISBLANK(M18)*ISBLANK(M19) *ISBLANK(M20)*ISBLANK(M21)*ISBLANK(M22)*ISBLANK(M23)*ISBLANK(M24)*ISBLANK(M25) *ISBLANK(M26)*ISBLANK(M27)*ISBLANK(M28)*ISBLANK(M29)*ISBLANK(M30)*ISBLANK(M31) *ISBLANK(M32)*ISBLANK(M33)*ISBLANK(M34)*ISBLANK(M35)*ISBLANK(M36)*ISBLANK(M37) *ISBLANK(M38)*ISBLANK(M39)*ISBLANK(M40)*ISBLANK(M41)*ISBLANK(M42)*ISBLANK(M43) *ISBLANK(M44)*ISBLANK(M45)*ISBLANK(M46)*ISBLANK(M47)*ISBLANK(M48)*ISBLANK(M50) *ISBLANK(M51)*ISBLANK(M52)*ISBLANK(M53)*ISBLANK(M54)*ISBLANK(M55)*ISBLANK(M56) *ISBLANK(M57)*ISBLANK(M58)*ISBLANK(M59)*ISBLANK(M60)*ISBLANK(M61)*ISBLANK(M62) *ISBLANK(M63) *ISBLANK(M64)*ISBLANK(M65)*ISBLANK(M66)*ISBLANK(M67)*ISBLANK(M68) *ISBLANK(M69) *ISBLANK(M70) *ISBLANK(M71) *ISBLANK(M72) *ISBLANK(M73) *ISBLANK(M74) *ISBLANK(M75) *ISBLANK(M76) *ISBLANK(M77) *ISBLANK(M78) *ISBLANK(M79) *ISBLANK(M81) *ISBLANK(M82) *ISBLANK(M83) *ISBLANK(M84) *ISBLANK(M85) *ISBLANK(M86) *ISBLANK(M87) *ISBLANK(M88)</formula>
    </cfRule>
  </conditionalFormatting>
  <conditionalFormatting sqref="N2">
    <cfRule type="expression" dxfId="1221" priority="1248">
      <formula>ISBLANK(N14)*ISBLANK(N15)*ISBLANK(N16)*ISBLANK(N17)*ISBLANK(N18)*ISBLANK(N19) *ISBLANK(N20)*ISBLANK(N21)*ISBLANK(N22)*ISBLANK(N23)*ISBLANK(N24)*ISBLANK(N25) *ISBLANK(N26)*ISBLANK(N27)*ISBLANK(N28)*ISBLANK(N29)*ISBLANK(N30)*ISBLANK(N31) *ISBLANK(N32)*ISBLANK(N33)*ISBLANK(N34)*ISBLANK(N35)*ISBLANK(N36)*ISBLANK(N37) *ISBLANK(N38)*ISBLANK(N39)*ISBLANK(N40)*ISBLANK(N41)*ISBLANK(N42)*ISBLANK(N43) *ISBLANK(N44)*ISBLANK(N45)*ISBLANK(N46)*ISBLANK(N47)*ISBLANK(N48)*ISBLANK(N50) *ISBLANK(N51)*ISBLANK(N52)*ISBLANK(N53)*ISBLANK(N54)*ISBLANK(N55)*ISBLANK(N56) *ISBLANK(N57)*ISBLANK(N58)*ISBLANK(N59)*ISBLANK(N60)*ISBLANK(N61)*ISBLANK(N62) *ISBLANK(N63) *ISBLANK(N64)*ISBLANK(N65)*ISBLANK(N66)*ISBLANK(N67)*ISBLANK(N68) *ISBLANK(N69) *ISBLANK(N70) *ISBLANK(N71) *ISBLANK(N72) *ISBLANK(N73) *ISBLANK(N74) *ISBLANK(N75) *ISBLANK(N76) *ISBLANK(N77) *ISBLANK(N78) *ISBLANK(N79) *ISBLANK(N81) *ISBLANK(N82) *ISBLANK(N83) *ISBLANK(N84) *ISBLANK(N85) *ISBLANK(N86) *ISBLANK(N87) *ISBLANK(N88)</formula>
    </cfRule>
  </conditionalFormatting>
  <conditionalFormatting sqref="O2">
    <cfRule type="expression" dxfId="1220" priority="1247">
      <formula>ISBLANK(O14)*ISBLANK(O15)*ISBLANK(O16)*ISBLANK(O17)*ISBLANK(O18)*ISBLANK(O19) *ISBLANK(O20)*ISBLANK(O21)*ISBLANK(O22)*ISBLANK(O23)*ISBLANK(O24)*ISBLANK(O25) *ISBLANK(O26)*ISBLANK(O27)*ISBLANK(O28)*ISBLANK(O29)*ISBLANK(O30)*ISBLANK(O31) *ISBLANK(O32)*ISBLANK(O33)*ISBLANK(O34)*ISBLANK(O35)*ISBLANK(O36)*ISBLANK(O37) *ISBLANK(O38)*ISBLANK(O39)*ISBLANK(O40)*ISBLANK(O41)*ISBLANK(O42)*ISBLANK(O43) *ISBLANK(O44)*ISBLANK(O45)*ISBLANK(O46)*ISBLANK(O47)*ISBLANK(O48)*ISBLANK(O50) *ISBLANK(O51)*ISBLANK(O52)*ISBLANK(O53)*ISBLANK(O54)*ISBLANK(O55)*ISBLANK(O56) *ISBLANK(O57)*ISBLANK(O58)*ISBLANK(O59)*ISBLANK(O60)*ISBLANK(O61)*ISBLANK(O62) *ISBLANK(O63) *ISBLANK(O64)*ISBLANK(O65)*ISBLANK(O66)*ISBLANK(O67)*ISBLANK(O68) *ISBLANK(O69) *ISBLANK(O70) *ISBLANK(O71) *ISBLANK(O72) *ISBLANK(O73) *ISBLANK(O74) *ISBLANK(O75) *ISBLANK(O76) *ISBLANK(O77) *ISBLANK(O78) *ISBLANK(O79) *ISBLANK(O81) *ISBLANK(O82) *ISBLANK(O83) *ISBLANK(O84) *ISBLANK(O85) *ISBLANK(O86) *ISBLANK(O87) *ISBLANK(O88)</formula>
    </cfRule>
  </conditionalFormatting>
  <conditionalFormatting sqref="P2">
    <cfRule type="expression" dxfId="1219" priority="1246">
      <formula>ISBLANK(P14)*ISBLANK(P15)*ISBLANK(P16)*ISBLANK(P17)*ISBLANK(P18)*ISBLANK(P19) *ISBLANK(P20)*ISBLANK(P21)*ISBLANK(P22)*ISBLANK(P23)*ISBLANK(P24)*ISBLANK(P25) *ISBLANK(P26)*ISBLANK(P27)*ISBLANK(P28)*ISBLANK(P29)*ISBLANK(P30)*ISBLANK(P31) *ISBLANK(P32)*ISBLANK(P33)*ISBLANK(P34)*ISBLANK(P35)*ISBLANK(P36)*ISBLANK(P37) *ISBLANK(P38)*ISBLANK(P39)*ISBLANK(P40)*ISBLANK(P41)*ISBLANK(P42)*ISBLANK(P43) *ISBLANK(P44)*ISBLANK(P45)*ISBLANK(P46)*ISBLANK(P47)*ISBLANK(P48)*ISBLANK(P50) *ISBLANK(P51)*ISBLANK(P52)*ISBLANK(P53)*ISBLANK(P54)*ISBLANK(P55)*ISBLANK(P56) *ISBLANK(P57)*ISBLANK(P58)*ISBLANK(P59)*ISBLANK(P60)*ISBLANK(P61)*ISBLANK(P62) *ISBLANK(P63) *ISBLANK(P64)*ISBLANK(P65)*ISBLANK(P66)*ISBLANK(P67)*ISBLANK(P68) *ISBLANK(P69) *ISBLANK(P70) *ISBLANK(P71) *ISBLANK(P72) *ISBLANK(P73) *ISBLANK(P74) *ISBLANK(P75) *ISBLANK(P76) *ISBLANK(P77) *ISBLANK(P78) *ISBLANK(P79) *ISBLANK(P81) *ISBLANK(P82) *ISBLANK(P83) *ISBLANK(P84) *ISBLANK(P85) *ISBLANK(P86) *ISBLANK(P87) *ISBLANK(P88)</formula>
    </cfRule>
  </conditionalFormatting>
  <conditionalFormatting sqref="Q2">
    <cfRule type="expression" dxfId="1218" priority="1245">
      <formula>ISBLANK(Q14)*ISBLANK(Q15)*ISBLANK(Q16)*ISBLANK(Q17)*ISBLANK(Q18)*ISBLANK(Q19) *ISBLANK(Q20)*ISBLANK(Q21)*ISBLANK(Q22)*ISBLANK(Q23)*ISBLANK(Q24)*ISBLANK(Q25) *ISBLANK(Q26)*ISBLANK(Q27)*ISBLANK(Q28)*ISBLANK(Q29)*ISBLANK(Q30)*ISBLANK(Q31) *ISBLANK(Q32)*ISBLANK(Q33)*ISBLANK(Q34)*ISBLANK(Q35)*ISBLANK(Q36)*ISBLANK(Q37) *ISBLANK(Q38)*ISBLANK(Q39)*ISBLANK(Q40)*ISBLANK(Q41)*ISBLANK(Q42)*ISBLANK(Q43) *ISBLANK(Q44)*ISBLANK(Q45)*ISBLANK(Q46)*ISBLANK(Q47)*ISBLANK(Q48)*ISBLANK(Q50) *ISBLANK(Q51)*ISBLANK(Q52)*ISBLANK(Q53)*ISBLANK(Q54)*ISBLANK(Q55)*ISBLANK(Q56) *ISBLANK(Q57)*ISBLANK(Q58)*ISBLANK(Q59)*ISBLANK(Q60)*ISBLANK(Q61)*ISBLANK(Q62) *ISBLANK(Q63) *ISBLANK(Q64)*ISBLANK(Q65)*ISBLANK(Q66)*ISBLANK(Q67)*ISBLANK(Q68) *ISBLANK(Q69) *ISBLANK(Q70) *ISBLANK(Q71) *ISBLANK(Q72) *ISBLANK(Q73) *ISBLANK(Q74) *ISBLANK(Q75) *ISBLANK(Q76) *ISBLANK(Q77) *ISBLANK(Q78) *ISBLANK(Q79) *ISBLANK(Q81) *ISBLANK(Q82) *ISBLANK(Q83) *ISBLANK(Q84) *ISBLANK(Q85) *ISBLANK(Q86) *ISBLANK(Q87) *ISBLANK(Q88)</formula>
    </cfRule>
  </conditionalFormatting>
  <conditionalFormatting sqref="R2">
    <cfRule type="expression" dxfId="1217" priority="1244">
      <formula>ISBLANK(R14)*ISBLANK(R15)*ISBLANK(R16)*ISBLANK(R17)*ISBLANK(R18)*ISBLANK(R19) *ISBLANK(R20)*ISBLANK(R21)*ISBLANK(R22)*ISBLANK(R23)*ISBLANK(R24)*ISBLANK(R25) *ISBLANK(R26)*ISBLANK(R27)*ISBLANK(R28)*ISBLANK(R29)*ISBLANK(R30)*ISBLANK(R31) *ISBLANK(R32)*ISBLANK(R33)*ISBLANK(R34)*ISBLANK(R35)*ISBLANK(R36)*ISBLANK(R37) *ISBLANK(R38)*ISBLANK(R39)*ISBLANK(R40)*ISBLANK(R41)*ISBLANK(R42)*ISBLANK(R43) *ISBLANK(R44)*ISBLANK(R45)*ISBLANK(R46)*ISBLANK(R47)*ISBLANK(R48)*ISBLANK(R50) *ISBLANK(R51)*ISBLANK(R52)*ISBLANK(R53)*ISBLANK(R54)*ISBLANK(R55)*ISBLANK(R56) *ISBLANK(R57)*ISBLANK(R58)*ISBLANK(R59)*ISBLANK(R60)*ISBLANK(R61)*ISBLANK(R62) *ISBLANK(R63) *ISBLANK(R64)*ISBLANK(R65)*ISBLANK(R66)*ISBLANK(R67)*ISBLANK(R68) *ISBLANK(R69) *ISBLANK(R70) *ISBLANK(R71) *ISBLANK(R72) *ISBLANK(R73) *ISBLANK(R74) *ISBLANK(R75) *ISBLANK(R76) *ISBLANK(R77) *ISBLANK(R78) *ISBLANK(R79) *ISBLANK(R81) *ISBLANK(R82) *ISBLANK(R83) *ISBLANK(R84) *ISBLANK(R85) *ISBLANK(R86) *ISBLANK(R87) *ISBLANK(R88)</formula>
    </cfRule>
  </conditionalFormatting>
  <conditionalFormatting sqref="S2">
    <cfRule type="expression" dxfId="1216" priority="1243">
      <formula>ISBLANK(S14)*ISBLANK(S15)*ISBLANK(S16)*ISBLANK(S17)*ISBLANK(S18)*ISBLANK(S19) *ISBLANK(S20)*ISBLANK(S21)*ISBLANK(S22)*ISBLANK(S23)*ISBLANK(S24)*ISBLANK(S25) *ISBLANK(S26)*ISBLANK(S27)*ISBLANK(S28)*ISBLANK(S29)*ISBLANK(S30)*ISBLANK(S31) *ISBLANK(S32)*ISBLANK(S33)*ISBLANK(S34)*ISBLANK(S35)*ISBLANK(S36)*ISBLANK(S37) *ISBLANK(S38)*ISBLANK(S39)*ISBLANK(S40)*ISBLANK(S41)*ISBLANK(S42)*ISBLANK(S43) *ISBLANK(S44)*ISBLANK(S45)*ISBLANK(S46)*ISBLANK(S47)*ISBLANK(S48)*ISBLANK(S50) *ISBLANK(S51)*ISBLANK(S52)*ISBLANK(S53)*ISBLANK(S54)*ISBLANK(S55)*ISBLANK(S56) *ISBLANK(S57)*ISBLANK(S58)*ISBLANK(S59)*ISBLANK(S60)*ISBLANK(S61)*ISBLANK(S62) *ISBLANK(S63) *ISBLANK(S64)*ISBLANK(S65)*ISBLANK(S66)*ISBLANK(S67)*ISBLANK(S68) *ISBLANK(S69) *ISBLANK(S70) *ISBLANK(S71) *ISBLANK(S72) *ISBLANK(S73) *ISBLANK(S74) *ISBLANK(S75) *ISBLANK(S76) *ISBLANK(S77) *ISBLANK(S78) *ISBLANK(S79) *ISBLANK(S81) *ISBLANK(S82) *ISBLANK(S83) *ISBLANK(S84) *ISBLANK(S85) *ISBLANK(S86) *ISBLANK(S87) *ISBLANK(S88)</formula>
    </cfRule>
  </conditionalFormatting>
  <conditionalFormatting sqref="H3">
    <cfRule type="expression" dxfId="1215" priority="1242">
      <formula>ISBLANK(H14)*ISBLANK(H15)*ISBLANK(H16)*ISBLANK(H17)*ISBLANK(H18)*ISBLANK(H19) *ISBLANK(H20)*ISBLANK(H21)*ISBLANK(H22)*ISBLANK(H23)*ISBLANK(H24)*ISBLANK(H25) *ISBLANK(H26)*ISBLANK(H27)*ISBLANK(H28)*ISBLANK(H29)*ISBLANK(H30)*ISBLANK(H31) *ISBLANK(H32)*ISBLANK(H33)*ISBLANK(H34)*ISBLANK(H35)*ISBLANK(H36)*ISBLANK(H37) *ISBLANK(H38)*ISBLANK(H39)*ISBLANK(H40)*ISBLANK(H41)*ISBLANK(H42)*ISBLANK(H43) *ISBLANK(H44)*ISBLANK(H45)*ISBLANK(H46)*ISBLANK(H47)*ISBLANK(H48)*ISBLANK(H50) *ISBLANK(H51)*ISBLANK(H52)*ISBLANK(H53)*ISBLANK(H54)*ISBLANK(H55)*ISBLANK(H56) *ISBLANK(H57)*ISBLANK(H58)*ISBLANK(H59)*ISBLANK(H60)*ISBLANK(H61)*ISBLANK(H62) *ISBLANK(H63) *ISBLANK(H64)*ISBLANK(H65)*ISBLANK(H66)*ISBLANK(H67)*ISBLANK(H68) *ISBLANK(H69) *ISBLANK(H70) *ISBLANK(H71) *ISBLANK(H72) *ISBLANK(H73) *ISBLANK(H74) *ISBLANK(H75) *ISBLANK(H76) *ISBLANK(H77) *ISBLANK(H78) *ISBLANK(H79) *ISBLANK(H81) *ISBLANK(H82) *ISBLANK(H83) *ISBLANK(H84) *ISBLANK(H85) *ISBLANK(H86) *ISBLANK(H87) *ISBLANK(H88)</formula>
    </cfRule>
  </conditionalFormatting>
  <conditionalFormatting sqref="I3">
    <cfRule type="expression" dxfId="1214" priority="1241">
      <formula>ISBLANK(I14)*ISBLANK(I15)*ISBLANK(I16)*ISBLANK(I17)*ISBLANK(I18)*ISBLANK(I19) *ISBLANK(I20)*ISBLANK(I21)*ISBLANK(I22)*ISBLANK(I23)*ISBLANK(I24)*ISBLANK(I25) *ISBLANK(I26)*ISBLANK(I27)*ISBLANK(I28)*ISBLANK(I29)*ISBLANK(I30)*ISBLANK(I31) *ISBLANK(I32)*ISBLANK(I33)*ISBLANK(I34)*ISBLANK(I35)*ISBLANK(I36)*ISBLANK(I37) *ISBLANK(I38)*ISBLANK(I39)*ISBLANK(I40)*ISBLANK(I41)*ISBLANK(I42)*ISBLANK(I43) *ISBLANK(I44)*ISBLANK(I45)*ISBLANK(I46)*ISBLANK(I47)*ISBLANK(I48)*ISBLANK(I50) *ISBLANK(I51)*ISBLANK(I52)*ISBLANK(I53)*ISBLANK(I54)*ISBLANK(I55)*ISBLANK(I56) *ISBLANK(I57)*ISBLANK(I58)*ISBLANK(I59)*ISBLANK(I60)*ISBLANK(I61)*ISBLANK(I62) *ISBLANK(I63) *ISBLANK(I64)*ISBLANK(I65)*ISBLANK(I66)*ISBLANK(I67)*ISBLANK(I68) *ISBLANK(I69) *ISBLANK(I70) *ISBLANK(I71) *ISBLANK(I72) *ISBLANK(I73) *ISBLANK(I74) *ISBLANK(I75) *ISBLANK(I76) *ISBLANK(I77) *ISBLANK(I78) *ISBLANK(I79) *ISBLANK(I81) *ISBLANK(I82) *ISBLANK(I83) *ISBLANK(I84) *ISBLANK(I85) *ISBLANK(I86) *ISBLANK(I87) *ISBLANK(I88)</formula>
    </cfRule>
  </conditionalFormatting>
  <conditionalFormatting sqref="J3">
    <cfRule type="expression" dxfId="1213" priority="1240">
      <formula>ISBLANK(J14)*ISBLANK(J15)*ISBLANK(J16)*ISBLANK(J17)*ISBLANK(J18)*ISBLANK(J19) *ISBLANK(J20)*ISBLANK(J21)*ISBLANK(J22)*ISBLANK(J23)*ISBLANK(J24)*ISBLANK(J25) *ISBLANK(J26)*ISBLANK(J27)*ISBLANK(J28)*ISBLANK(J29)*ISBLANK(J30)*ISBLANK(J31) *ISBLANK(J32)*ISBLANK(J33)*ISBLANK(J34)*ISBLANK(J35)*ISBLANK(J36)*ISBLANK(J37) *ISBLANK(J38)*ISBLANK(J39)*ISBLANK(J40)*ISBLANK(J41)*ISBLANK(J42)*ISBLANK(J43) *ISBLANK(J44)*ISBLANK(J45)*ISBLANK(J46)*ISBLANK(J47)*ISBLANK(J48)*ISBLANK(J50) *ISBLANK(J51)*ISBLANK(J52)*ISBLANK(J53)*ISBLANK(J54)*ISBLANK(J55)*ISBLANK(J56) *ISBLANK(J57)*ISBLANK(J58)*ISBLANK(J59)*ISBLANK(J60)*ISBLANK(J61)*ISBLANK(J62) *ISBLANK(J63) *ISBLANK(J64)*ISBLANK(J65)*ISBLANK(J66)*ISBLANK(J67)*ISBLANK(J68) *ISBLANK(J69) *ISBLANK(J70) *ISBLANK(J71) *ISBLANK(J72) *ISBLANK(J73) *ISBLANK(J74) *ISBLANK(J75) *ISBLANK(J76) *ISBLANK(J77) *ISBLANK(J78) *ISBLANK(J79) *ISBLANK(J81) *ISBLANK(J82) *ISBLANK(J83) *ISBLANK(J84) *ISBLANK(J85) *ISBLANK(J86) *ISBLANK(J87) *ISBLANK(J88)</formula>
    </cfRule>
  </conditionalFormatting>
  <conditionalFormatting sqref="K3">
    <cfRule type="expression" dxfId="1212" priority="1239">
      <formula>ISBLANK(K14)*ISBLANK(K15)*ISBLANK(K16)*ISBLANK(K17)*ISBLANK(K18)*ISBLANK(K19) *ISBLANK(K20)*ISBLANK(K21)*ISBLANK(K22)*ISBLANK(K23)*ISBLANK(K24)*ISBLANK(K25) *ISBLANK(K26)*ISBLANK(K27)*ISBLANK(K28)*ISBLANK(K29)*ISBLANK(K30)*ISBLANK(K31) *ISBLANK(K32)*ISBLANK(K33)*ISBLANK(K34)*ISBLANK(K35)*ISBLANK(K36)*ISBLANK(K37) *ISBLANK(K38)*ISBLANK(K39)*ISBLANK(K40)*ISBLANK(K41)*ISBLANK(K42)*ISBLANK(K43) *ISBLANK(K44)*ISBLANK(K45)*ISBLANK(K46)*ISBLANK(K47)*ISBLANK(K48)*ISBLANK(K50) *ISBLANK(K51)*ISBLANK(K52)*ISBLANK(K53)*ISBLANK(K54)*ISBLANK(K55)*ISBLANK(K56) *ISBLANK(K57)*ISBLANK(K58)*ISBLANK(K59)*ISBLANK(K60)*ISBLANK(K61)*ISBLANK(K62) *ISBLANK(K63) *ISBLANK(K64)*ISBLANK(K65)*ISBLANK(K66)*ISBLANK(K67)*ISBLANK(K68) *ISBLANK(K69) *ISBLANK(K70) *ISBLANK(K71) *ISBLANK(K72) *ISBLANK(K73) *ISBLANK(K74) *ISBLANK(K75) *ISBLANK(K76) *ISBLANK(K77) *ISBLANK(K78) *ISBLANK(K79) *ISBLANK(K81) *ISBLANK(K82) *ISBLANK(K83) *ISBLANK(K84) *ISBLANK(K85) *ISBLANK(K86) *ISBLANK(K87) *ISBLANK(K88)</formula>
    </cfRule>
  </conditionalFormatting>
  <conditionalFormatting sqref="L3">
    <cfRule type="expression" dxfId="1211" priority="1238">
      <formula>ISBLANK(L14)*ISBLANK(L15)*ISBLANK(L16)*ISBLANK(L17)*ISBLANK(L18)*ISBLANK(L19) *ISBLANK(L20)*ISBLANK(L21)*ISBLANK(L22)*ISBLANK(L23)*ISBLANK(L24)*ISBLANK(L25) *ISBLANK(L26)*ISBLANK(L27)*ISBLANK(L28)*ISBLANK(L29)*ISBLANK(L30)*ISBLANK(L31) *ISBLANK(L32)*ISBLANK(L33)*ISBLANK(L34)*ISBLANK(L35)*ISBLANK(L36)*ISBLANK(L37) *ISBLANK(L38)*ISBLANK(L39)*ISBLANK(L40)*ISBLANK(L41)*ISBLANK(L42)*ISBLANK(L43) *ISBLANK(L44)*ISBLANK(L45)*ISBLANK(L46)*ISBLANK(L47)*ISBLANK(L48)*ISBLANK(L50) *ISBLANK(L51)*ISBLANK(L52)*ISBLANK(L53)*ISBLANK(L54)*ISBLANK(L55)*ISBLANK(L56) *ISBLANK(L57)*ISBLANK(L58)*ISBLANK(L59)*ISBLANK(L60)*ISBLANK(L61)*ISBLANK(L62) *ISBLANK(L63) *ISBLANK(L64)*ISBLANK(L65)*ISBLANK(L66)*ISBLANK(L67)*ISBLANK(L68) *ISBLANK(L69) *ISBLANK(L70) *ISBLANK(L71) *ISBLANK(L72) *ISBLANK(L73) *ISBLANK(L74) *ISBLANK(L75) *ISBLANK(L76) *ISBLANK(L77) *ISBLANK(L78) *ISBLANK(L79) *ISBLANK(L81) *ISBLANK(L82) *ISBLANK(L83) *ISBLANK(L84) *ISBLANK(L85) *ISBLANK(L86) *ISBLANK(L87) *ISBLANK(L88)</formula>
    </cfRule>
  </conditionalFormatting>
  <conditionalFormatting sqref="M3">
    <cfRule type="expression" dxfId="1210" priority="1237">
      <formula>ISBLANK(M14)*ISBLANK(M15)*ISBLANK(M16)*ISBLANK(M17)*ISBLANK(M18)*ISBLANK(M19) *ISBLANK(M20)*ISBLANK(M21)*ISBLANK(M22)*ISBLANK(M23)*ISBLANK(M24)*ISBLANK(M25) *ISBLANK(M26)*ISBLANK(M27)*ISBLANK(M28)*ISBLANK(M29)*ISBLANK(M30)*ISBLANK(M31) *ISBLANK(M32)*ISBLANK(M33)*ISBLANK(M34)*ISBLANK(M35)*ISBLANK(M36)*ISBLANK(M37) *ISBLANK(M38)*ISBLANK(M39)*ISBLANK(M40)*ISBLANK(M41)*ISBLANK(M42)*ISBLANK(M43) *ISBLANK(M44)*ISBLANK(M45)*ISBLANK(M46)*ISBLANK(M47)*ISBLANK(M48)*ISBLANK(M50) *ISBLANK(M51)*ISBLANK(M52)*ISBLANK(M53)*ISBLANK(M54)*ISBLANK(M55)*ISBLANK(M56) *ISBLANK(M57)*ISBLANK(M58)*ISBLANK(M59)*ISBLANK(M60)*ISBLANK(M61)*ISBLANK(M62) *ISBLANK(M63) *ISBLANK(M64)*ISBLANK(M65)*ISBLANK(M66)*ISBLANK(M67)*ISBLANK(M68) *ISBLANK(M69) *ISBLANK(M70) *ISBLANK(M71) *ISBLANK(M72) *ISBLANK(M73) *ISBLANK(M74) *ISBLANK(M75) *ISBLANK(M76) *ISBLANK(M77) *ISBLANK(M78) *ISBLANK(M79) *ISBLANK(M81) *ISBLANK(M82) *ISBLANK(M83) *ISBLANK(M84) *ISBLANK(M85) *ISBLANK(M86) *ISBLANK(M87) *ISBLANK(M88)</formula>
    </cfRule>
  </conditionalFormatting>
  <conditionalFormatting sqref="N3">
    <cfRule type="expression" dxfId="1209" priority="1236">
      <formula>ISBLANK(N14)*ISBLANK(N15)*ISBLANK(N16)*ISBLANK(N17)*ISBLANK(N18)*ISBLANK(N19) *ISBLANK(N20)*ISBLANK(N21)*ISBLANK(N22)*ISBLANK(N23)*ISBLANK(N24)*ISBLANK(N25) *ISBLANK(N26)*ISBLANK(N27)*ISBLANK(N28)*ISBLANK(N29)*ISBLANK(N30)*ISBLANK(N31) *ISBLANK(N32)*ISBLANK(N33)*ISBLANK(N34)*ISBLANK(N35)*ISBLANK(N36)*ISBLANK(N37) *ISBLANK(N38)*ISBLANK(N39)*ISBLANK(N40)*ISBLANK(N41)*ISBLANK(N42)*ISBLANK(N43) *ISBLANK(N44)*ISBLANK(N45)*ISBLANK(N46)*ISBLANK(N47)*ISBLANK(N48)*ISBLANK(N50) *ISBLANK(N51)*ISBLANK(N52)*ISBLANK(N53)*ISBLANK(N54)*ISBLANK(N55)*ISBLANK(N56) *ISBLANK(N57)*ISBLANK(N58)*ISBLANK(N59)*ISBLANK(N60)*ISBLANK(N61)*ISBLANK(N62) *ISBLANK(N63) *ISBLANK(N64)*ISBLANK(N65)*ISBLANK(N66)*ISBLANK(N67)*ISBLANK(N68) *ISBLANK(N69) *ISBLANK(N70) *ISBLANK(N71) *ISBLANK(N72) *ISBLANK(N73) *ISBLANK(N74) *ISBLANK(N75) *ISBLANK(N76) *ISBLANK(N77) *ISBLANK(N78) *ISBLANK(N79) *ISBLANK(N81) *ISBLANK(N82) *ISBLANK(N83) *ISBLANK(N84) *ISBLANK(N85) *ISBLANK(N86) *ISBLANK(N87) *ISBLANK(N88)</formula>
    </cfRule>
  </conditionalFormatting>
  <conditionalFormatting sqref="O3">
    <cfRule type="expression" dxfId="1208" priority="1235">
      <formula>ISBLANK(O14)*ISBLANK(O15)*ISBLANK(O16)*ISBLANK(O17)*ISBLANK(O18)*ISBLANK(O19) *ISBLANK(O20)*ISBLANK(O21)*ISBLANK(O22)*ISBLANK(O23)*ISBLANK(O24)*ISBLANK(O25) *ISBLANK(O26)*ISBLANK(O27)*ISBLANK(O28)*ISBLANK(O29)*ISBLANK(O30)*ISBLANK(O31) *ISBLANK(O32)*ISBLANK(O33)*ISBLANK(O34)*ISBLANK(O35)*ISBLANK(O36)*ISBLANK(O37) *ISBLANK(O38)*ISBLANK(O39)*ISBLANK(O40)*ISBLANK(O41)*ISBLANK(O42)*ISBLANK(O43) *ISBLANK(O44)*ISBLANK(O45)*ISBLANK(O46)*ISBLANK(O47)*ISBLANK(O48)*ISBLANK(O50) *ISBLANK(O51)*ISBLANK(O52)*ISBLANK(O53)*ISBLANK(O54)*ISBLANK(O55)*ISBLANK(O56) *ISBLANK(O57)*ISBLANK(O58)*ISBLANK(O59)*ISBLANK(O60)*ISBLANK(O61)*ISBLANK(O62) *ISBLANK(O63) *ISBLANK(O64)*ISBLANK(O65)*ISBLANK(O66)*ISBLANK(O67)*ISBLANK(O68) *ISBLANK(O69) *ISBLANK(O70) *ISBLANK(O71) *ISBLANK(O72) *ISBLANK(O73) *ISBLANK(O74) *ISBLANK(O75) *ISBLANK(O76) *ISBLANK(O77) *ISBLANK(O78) *ISBLANK(O79) *ISBLANK(O81) *ISBLANK(O82) *ISBLANK(O83) *ISBLANK(O84) *ISBLANK(O85) *ISBLANK(O86) *ISBLANK(O87) *ISBLANK(O88)</formula>
    </cfRule>
  </conditionalFormatting>
  <conditionalFormatting sqref="P3">
    <cfRule type="expression" dxfId="1207" priority="1234">
      <formula>ISBLANK(P14)*ISBLANK(P15)*ISBLANK(P16)*ISBLANK(P17)*ISBLANK(P18)*ISBLANK(P19) *ISBLANK(P20)*ISBLANK(P21)*ISBLANK(P22)*ISBLANK(P23)*ISBLANK(P24)*ISBLANK(P25) *ISBLANK(P26)*ISBLANK(P27)*ISBLANK(P28)*ISBLANK(P29)*ISBLANK(P30)*ISBLANK(P31) *ISBLANK(P32)*ISBLANK(P33)*ISBLANK(P34)*ISBLANK(P35)*ISBLANK(P36)*ISBLANK(P37) *ISBLANK(P38)*ISBLANK(P39)*ISBLANK(P40)*ISBLANK(P41)*ISBLANK(P42)*ISBLANK(P43) *ISBLANK(P44)*ISBLANK(P45)*ISBLANK(P46)*ISBLANK(P47)*ISBLANK(P48)*ISBLANK(P50) *ISBLANK(P51)*ISBLANK(P52)*ISBLANK(P53)*ISBLANK(P54)*ISBLANK(P55)*ISBLANK(P56) *ISBLANK(P57)*ISBLANK(P58)*ISBLANK(P59)*ISBLANK(P60)*ISBLANK(P61)*ISBLANK(P62) *ISBLANK(P63) *ISBLANK(P64)*ISBLANK(P65)*ISBLANK(P66)*ISBLANK(P67)*ISBLANK(P68) *ISBLANK(P69) *ISBLANK(P70) *ISBLANK(P71) *ISBLANK(P72) *ISBLANK(P73) *ISBLANK(P74) *ISBLANK(P75) *ISBLANK(P76) *ISBLANK(P77) *ISBLANK(P78) *ISBLANK(P79) *ISBLANK(P81) *ISBLANK(P82) *ISBLANK(P83) *ISBLANK(P84) *ISBLANK(P85) *ISBLANK(P86) *ISBLANK(P87) *ISBLANK(P88)</formula>
    </cfRule>
  </conditionalFormatting>
  <conditionalFormatting sqref="Q3">
    <cfRule type="expression" dxfId="1206" priority="1233">
      <formula>ISBLANK(Q14)*ISBLANK(Q15)*ISBLANK(Q16)*ISBLANK(Q17)*ISBLANK(Q18)*ISBLANK(Q19) *ISBLANK(Q20)*ISBLANK(Q21)*ISBLANK(Q22)*ISBLANK(Q23)*ISBLANK(Q24)*ISBLANK(Q25) *ISBLANK(Q26)*ISBLANK(Q27)*ISBLANK(Q28)*ISBLANK(Q29)*ISBLANK(Q30)*ISBLANK(Q31) *ISBLANK(Q32)*ISBLANK(Q33)*ISBLANK(Q34)*ISBLANK(Q35)*ISBLANK(Q36)*ISBLANK(Q37) *ISBLANK(Q38)*ISBLANK(Q39)*ISBLANK(Q40)*ISBLANK(Q41)*ISBLANK(Q42)*ISBLANK(Q43) *ISBLANK(Q44)*ISBLANK(Q45)*ISBLANK(Q46)*ISBLANK(Q47)*ISBLANK(Q48)*ISBLANK(Q50) *ISBLANK(Q51)*ISBLANK(Q52)*ISBLANK(Q53)*ISBLANK(Q54)*ISBLANK(Q55)*ISBLANK(Q56) *ISBLANK(Q57)*ISBLANK(Q58)*ISBLANK(Q59)*ISBLANK(Q60)*ISBLANK(Q61)*ISBLANK(Q62) *ISBLANK(Q63) *ISBLANK(Q64)*ISBLANK(Q65)*ISBLANK(Q66)*ISBLANK(Q67)*ISBLANK(Q68) *ISBLANK(Q69) *ISBLANK(Q70) *ISBLANK(Q71) *ISBLANK(Q72) *ISBLANK(Q73) *ISBLANK(Q74) *ISBLANK(Q75) *ISBLANK(Q76) *ISBLANK(Q77) *ISBLANK(Q78) *ISBLANK(Q79) *ISBLANK(Q81) *ISBLANK(Q82) *ISBLANK(Q83) *ISBLANK(Q84) *ISBLANK(Q85) *ISBLANK(Q86) *ISBLANK(Q87) *ISBLANK(Q88)</formula>
    </cfRule>
  </conditionalFormatting>
  <conditionalFormatting sqref="R3">
    <cfRule type="expression" dxfId="1205" priority="1232">
      <formula>ISBLANK(R14)*ISBLANK(R15)*ISBLANK(R16)*ISBLANK(R17)*ISBLANK(R18)*ISBLANK(R19) *ISBLANK(R20)*ISBLANK(R21)*ISBLANK(R22)*ISBLANK(R23)*ISBLANK(R24)*ISBLANK(R25) *ISBLANK(R26)*ISBLANK(R27)*ISBLANK(R28)*ISBLANK(R29)*ISBLANK(R30)*ISBLANK(R31) *ISBLANK(R32)*ISBLANK(R33)*ISBLANK(R34)*ISBLANK(R35)*ISBLANK(R36)*ISBLANK(R37) *ISBLANK(R38)*ISBLANK(R39)*ISBLANK(R40)*ISBLANK(R41)*ISBLANK(R42)*ISBLANK(R43) *ISBLANK(R44)*ISBLANK(R45)*ISBLANK(R46)*ISBLANK(R47)*ISBLANK(R48)*ISBLANK(R50) *ISBLANK(R51)*ISBLANK(R52)*ISBLANK(R53)*ISBLANK(R54)*ISBLANK(R55)*ISBLANK(R56) *ISBLANK(R57)*ISBLANK(R58)*ISBLANK(R59)*ISBLANK(R60)*ISBLANK(R61)*ISBLANK(R62) *ISBLANK(R63) *ISBLANK(R64)*ISBLANK(R65)*ISBLANK(R66)*ISBLANK(R67)*ISBLANK(R68) *ISBLANK(R69) *ISBLANK(R70) *ISBLANK(R71) *ISBLANK(R72) *ISBLANK(R73) *ISBLANK(R74) *ISBLANK(R75) *ISBLANK(R76) *ISBLANK(R77) *ISBLANK(R78) *ISBLANK(R79) *ISBLANK(R81) *ISBLANK(R82) *ISBLANK(R83) *ISBLANK(R84) *ISBLANK(R85) *ISBLANK(R86) *ISBLANK(R87) *ISBLANK(R88)</formula>
    </cfRule>
  </conditionalFormatting>
  <conditionalFormatting sqref="S3">
    <cfRule type="expression" dxfId="1204" priority="1231">
      <formula>ISBLANK(S14)*ISBLANK(S15)*ISBLANK(S16)*ISBLANK(S17)*ISBLANK(S18)*ISBLANK(S19) *ISBLANK(S20)*ISBLANK(S21)*ISBLANK(S22)*ISBLANK(S23)*ISBLANK(S24)*ISBLANK(S25) *ISBLANK(S26)*ISBLANK(S27)*ISBLANK(S28)*ISBLANK(S29)*ISBLANK(S30)*ISBLANK(S31) *ISBLANK(S32)*ISBLANK(S33)*ISBLANK(S34)*ISBLANK(S35)*ISBLANK(S36)*ISBLANK(S37) *ISBLANK(S38)*ISBLANK(S39)*ISBLANK(S40)*ISBLANK(S41)*ISBLANK(S42)*ISBLANK(S43) *ISBLANK(S44)*ISBLANK(S45)*ISBLANK(S46)*ISBLANK(S47)*ISBLANK(S48)*ISBLANK(S50) *ISBLANK(S51)*ISBLANK(S52)*ISBLANK(S53)*ISBLANK(S54)*ISBLANK(S55)*ISBLANK(S56) *ISBLANK(S57)*ISBLANK(S58)*ISBLANK(S59)*ISBLANK(S60)*ISBLANK(S61)*ISBLANK(S62) *ISBLANK(S63) *ISBLANK(S64)*ISBLANK(S65)*ISBLANK(S66)*ISBLANK(S67)*ISBLANK(S68) *ISBLANK(S69) *ISBLANK(S70) *ISBLANK(S71) *ISBLANK(S72) *ISBLANK(S73) *ISBLANK(S74) *ISBLANK(S75) *ISBLANK(S76) *ISBLANK(S77) *ISBLANK(S78) *ISBLANK(S79) *ISBLANK(S81) *ISBLANK(S82) *ISBLANK(S83) *ISBLANK(S84) *ISBLANK(S85) *ISBLANK(S86) *ISBLANK(S87) *ISBLANK(S88)</formula>
    </cfRule>
  </conditionalFormatting>
  <conditionalFormatting sqref="V2">
    <cfRule type="expression" dxfId="1203" priority="1230">
      <formula>ISBLANK(V6)</formula>
    </cfRule>
  </conditionalFormatting>
  <conditionalFormatting sqref="V3">
    <cfRule type="expression" dxfId="1202" priority="1229">
      <formula>ISBLANK(V6)</formula>
    </cfRule>
  </conditionalFormatting>
  <conditionalFormatting sqref="W2:W5 W14:W48 W50:W79">
    <cfRule type="expression" dxfId="1201" priority="1228">
      <formula>ISBLANK($W$6)</formula>
    </cfRule>
  </conditionalFormatting>
  <conditionalFormatting sqref="X2:X5 X14:X48 X50:X79">
    <cfRule type="expression" dxfId="1200" priority="1227">
      <formula>ISBLANK($X$6)</formula>
    </cfRule>
  </conditionalFormatting>
  <conditionalFormatting sqref="Y2:Y5 Y14:Y48 Y50:Y79">
    <cfRule type="expression" dxfId="1199" priority="1226">
      <formula>ISBLANK($Y$6)</formula>
    </cfRule>
  </conditionalFormatting>
  <conditionalFormatting sqref="Z2:Z5 Z14:Z48 Z50:Z79">
    <cfRule type="expression" dxfId="1198" priority="1225">
      <formula>ISBLANK($Z$6)</formula>
    </cfRule>
  </conditionalFormatting>
  <conditionalFormatting sqref="W1">
    <cfRule type="expression" dxfId="1197" priority="1224">
      <formula>ISBLANK(W6)</formula>
    </cfRule>
  </conditionalFormatting>
  <conditionalFormatting sqref="V1">
    <cfRule type="expression" dxfId="1196" priority="1223">
      <formula>ISBLANK(V6)</formula>
    </cfRule>
  </conditionalFormatting>
  <conditionalFormatting sqref="X1">
    <cfRule type="expression" dxfId="1195" priority="1222">
      <formula>ISBLANK(X6)</formula>
    </cfRule>
  </conditionalFormatting>
  <conditionalFormatting sqref="Y1">
    <cfRule type="expression" dxfId="1194" priority="1221">
      <formula>ISBLANK(Y6)</formula>
    </cfRule>
  </conditionalFormatting>
  <conditionalFormatting sqref="Z1">
    <cfRule type="expression" dxfId="1193" priority="1220">
      <formula>ISBLANK(Z6)</formula>
    </cfRule>
  </conditionalFormatting>
  <conditionalFormatting sqref="AA1">
    <cfRule type="expression" dxfId="1192" priority="1219">
      <formula>ISBLANK(AA6)</formula>
    </cfRule>
  </conditionalFormatting>
  <conditionalFormatting sqref="AB1">
    <cfRule type="expression" dxfId="1191" priority="1218">
      <formula>ISBLANK(AB6)</formula>
    </cfRule>
  </conditionalFormatting>
  <conditionalFormatting sqref="AB50:AB79 AB2:AB48">
    <cfRule type="expression" dxfId="1190" priority="1217">
      <formula>ISBLANK($AB$6)</formula>
    </cfRule>
  </conditionalFormatting>
  <conditionalFormatting sqref="AD50:AD79 AD2:AD48">
    <cfRule type="expression" dxfId="1189" priority="1216">
      <formula>ISBLANK($AD$6)</formula>
    </cfRule>
  </conditionalFormatting>
  <conditionalFormatting sqref="AE2:AE48">
    <cfRule type="expression" dxfId="1188" priority="1215">
      <formula>ISBLANK($AE$6)</formula>
    </cfRule>
  </conditionalFormatting>
  <conditionalFormatting sqref="AF14:AF48 AF4:AF5">
    <cfRule type="expression" dxfId="1187" priority="1214">
      <formula>ISBLANK($AF$6)</formula>
    </cfRule>
  </conditionalFormatting>
  <conditionalFormatting sqref="AG4:AG48">
    <cfRule type="expression" dxfId="1186" priority="1213">
      <formula>ISBLANK($AG$6)</formula>
    </cfRule>
  </conditionalFormatting>
  <conditionalFormatting sqref="AH14:AH48 AH4:AH5">
    <cfRule type="expression" dxfId="1185" priority="1212">
      <formula>ISBLANK($AH$6)</formula>
    </cfRule>
  </conditionalFormatting>
  <conditionalFormatting sqref="AI14:AI48 AI4:AI5">
    <cfRule type="expression" dxfId="1184" priority="1211">
      <formula>ISBLANK($AI$6)</formula>
    </cfRule>
  </conditionalFormatting>
  <conditionalFormatting sqref="AJ14:AJ48 AJ4:AJ5">
    <cfRule type="expression" dxfId="1183" priority="1210">
      <formula>ISBLANK($AJ$6)</formula>
    </cfRule>
  </conditionalFormatting>
  <conditionalFormatting sqref="AK2:AK5 AK14:AK48">
    <cfRule type="expression" dxfId="1182" priority="1209">
      <formula>ISBLANK($AK$6)</formula>
    </cfRule>
  </conditionalFormatting>
  <conditionalFormatting sqref="AC1">
    <cfRule type="expression" dxfId="1181" priority="1208">
      <formula>ISBLANK(AC6)</formula>
    </cfRule>
  </conditionalFormatting>
  <conditionalFormatting sqref="AD1">
    <cfRule type="expression" dxfId="1180" priority="1207">
      <formula>ISBLANK(AD6)</formula>
    </cfRule>
  </conditionalFormatting>
  <conditionalFormatting sqref="AE1">
    <cfRule type="expression" dxfId="1179" priority="1206">
      <formula>ISBLANK(AE6)</formula>
    </cfRule>
  </conditionalFormatting>
  <conditionalFormatting sqref="AK1">
    <cfRule type="expression" dxfId="1178" priority="1205">
      <formula>ISBLANK(AK6)</formula>
    </cfRule>
  </conditionalFormatting>
  <conditionalFormatting sqref="A14:A48">
    <cfRule type="expression" dxfId="1177" priority="1204">
      <formula>ISBLANK(B14)</formula>
    </cfRule>
  </conditionalFormatting>
  <conditionalFormatting sqref="A50 A52 A54 A56 A58 A60 A62 A64 A66 A68 A70 A72 A74 A76 A78">
    <cfRule type="expression" dxfId="1176" priority="1203">
      <formula>ISBLANK(B50)</formula>
    </cfRule>
  </conditionalFormatting>
  <conditionalFormatting sqref="A81">
    <cfRule type="expression" dxfId="1175" priority="1202">
      <formula>ISBLANK(B81)</formula>
    </cfRule>
  </conditionalFormatting>
  <conditionalFormatting sqref="A82">
    <cfRule type="expression" dxfId="1174" priority="1201">
      <formula>ISBLANK(B82)</formula>
    </cfRule>
  </conditionalFormatting>
  <conditionalFormatting sqref="A83">
    <cfRule type="expression" dxfId="1173" priority="1200">
      <formula>ISBLANK(B83)</formula>
    </cfRule>
  </conditionalFormatting>
  <conditionalFormatting sqref="A84">
    <cfRule type="expression" dxfId="1172" priority="1199">
      <formula>ISBLANK(B84)</formula>
    </cfRule>
  </conditionalFormatting>
  <conditionalFormatting sqref="A85">
    <cfRule type="expression" dxfId="1171" priority="1198">
      <formula>ISBLANK(B85)</formula>
    </cfRule>
  </conditionalFormatting>
  <conditionalFormatting sqref="A86">
    <cfRule type="expression" dxfId="1170" priority="1197">
      <formula>ISBLANK(B86)</formula>
    </cfRule>
  </conditionalFormatting>
  <conditionalFormatting sqref="A87">
    <cfRule type="expression" dxfId="1169" priority="1196">
      <formula>ISBLANK(B87)</formula>
    </cfRule>
  </conditionalFormatting>
  <conditionalFormatting sqref="A88">
    <cfRule type="expression" dxfId="1168" priority="1195">
      <formula>ISBLANK(B88)</formula>
    </cfRule>
  </conditionalFormatting>
  <conditionalFormatting sqref="AP91">
    <cfRule type="cellIs" dxfId="1167" priority="1194" operator="notEqual">
      <formula>$AP$90</formula>
    </cfRule>
  </conditionalFormatting>
  <conditionalFormatting sqref="AQ91">
    <cfRule type="cellIs" dxfId="1166" priority="1193" operator="notEqual">
      <formula>$AQ$90</formula>
    </cfRule>
  </conditionalFormatting>
  <conditionalFormatting sqref="AR91">
    <cfRule type="cellIs" dxfId="1165" priority="1192" operator="notEqual">
      <formula>$AR$90</formula>
    </cfRule>
  </conditionalFormatting>
  <conditionalFormatting sqref="AS91">
    <cfRule type="cellIs" dxfId="1164" priority="1191" operator="notEqual">
      <formula>$AS$90</formula>
    </cfRule>
  </conditionalFormatting>
  <conditionalFormatting sqref="AT91">
    <cfRule type="cellIs" dxfId="1163" priority="1190" operator="notEqual">
      <formula>$AT$90</formula>
    </cfRule>
  </conditionalFormatting>
  <conditionalFormatting sqref="AV91">
    <cfRule type="cellIs" dxfId="1162" priority="1189" operator="notEqual">
      <formula>$AV$90</formula>
    </cfRule>
  </conditionalFormatting>
  <conditionalFormatting sqref="AL91">
    <cfRule type="cellIs" dxfId="1161" priority="1188" operator="notEqual">
      <formula>$AL$90</formula>
    </cfRule>
  </conditionalFormatting>
  <conditionalFormatting sqref="AO91">
    <cfRule type="cellIs" dxfId="1160" priority="1187" operator="notEqual">
      <formula>$AO$90</formula>
    </cfRule>
  </conditionalFormatting>
  <conditionalFormatting sqref="N5">
    <cfRule type="expression" dxfId="1159" priority="1186">
      <formula>ISBLANK(N14)*ISBLANK(N15)*ISBLANK(N16)*ISBLANK(N17)*ISBLANK(N18)*ISBLANK(N19) *ISBLANK(N20)*ISBLANK(N21)*ISBLANK(N22)*ISBLANK(N23)*ISBLANK(N24)*ISBLANK(N25) *ISBLANK(N26)*ISBLANK(N27)*ISBLANK(N28)*ISBLANK(N29)*ISBLANK(N30)*ISBLANK(N31) *ISBLANK(N32)*ISBLANK(N33)*ISBLANK(N34)*ISBLANK(N35)*ISBLANK(N36)*ISBLANK(N37) *ISBLANK(N38)*ISBLANK(N39)*ISBLANK(N40)*ISBLANK(N41)*ISBLANK(N42)*ISBLANK(N43) *ISBLANK(N44)*ISBLANK(N45)*ISBLANK(N46)*ISBLANK(N47)*ISBLANK(N48)*ISBLANK(N50) *ISBLANK(N51)*ISBLANK(N52)*ISBLANK(N53)*ISBLANK(N54)*ISBLANK(N55)*ISBLANK(N56) *ISBLANK(N57)*ISBLANK(N58)*ISBLANK(N59)*ISBLANK(N60)*ISBLANK(N61)*ISBLANK(N62) *ISBLANK(N63) *ISBLANK(N64)*ISBLANK(N65)*ISBLANK(N66)*ISBLANK(N67)*ISBLANK(N68) *ISBLANK(N69) *ISBLANK(N70) *ISBLANK(N71) *ISBLANK(N72) *ISBLANK(N73) *ISBLANK(N74) *ISBLANK(N75) *ISBLANK(N76) *ISBLANK(N77) *ISBLANK(N78) *ISBLANK(N79) *ISBLANK(N81) *ISBLANK(N82) *ISBLANK(N83) *ISBLANK(N84) *ISBLANK(N85) *ISBLANK(N86) *ISBLANK(N87) *ISBLANK(N88)</formula>
    </cfRule>
  </conditionalFormatting>
  <conditionalFormatting sqref="O5">
    <cfRule type="expression" dxfId="1158" priority="1185">
      <formula>ISBLANK(O14)*ISBLANK(O15)*ISBLANK(O16)*ISBLANK(O17)*ISBLANK(O18)*ISBLANK(O19) *ISBLANK(O20)*ISBLANK(O21)*ISBLANK(O22)*ISBLANK(O23)*ISBLANK(O24)*ISBLANK(O25) *ISBLANK(O26)*ISBLANK(O27)*ISBLANK(O28)*ISBLANK(O29)*ISBLANK(O30)*ISBLANK(O31) *ISBLANK(O32)*ISBLANK(O33)*ISBLANK(O34)*ISBLANK(O35)*ISBLANK(O36)*ISBLANK(O37) *ISBLANK(O38)*ISBLANK(O39)*ISBLANK(O40)*ISBLANK(O41)*ISBLANK(O42)*ISBLANK(O43) *ISBLANK(O44)*ISBLANK(O45)*ISBLANK(O46)*ISBLANK(O47)*ISBLANK(O48)*ISBLANK(O50) *ISBLANK(O51)*ISBLANK(O52)*ISBLANK(O53)*ISBLANK(O54)*ISBLANK(O55)*ISBLANK(O56) *ISBLANK(O57)*ISBLANK(O58)*ISBLANK(O59)*ISBLANK(O60)*ISBLANK(O61)*ISBLANK(O62) *ISBLANK(O63) *ISBLANK(O64)*ISBLANK(O65)*ISBLANK(O66)*ISBLANK(O67)*ISBLANK(O68) *ISBLANK(O69) *ISBLANK(O70) *ISBLANK(O71) *ISBLANK(O72) *ISBLANK(O73) *ISBLANK(O74) *ISBLANK(O75) *ISBLANK(O76) *ISBLANK(O77) *ISBLANK(O78) *ISBLANK(O79) *ISBLANK(O81) *ISBLANK(O82) *ISBLANK(O83) *ISBLANK(O84) *ISBLANK(O85) *ISBLANK(O86) *ISBLANK(O87) *ISBLANK(O88)</formula>
    </cfRule>
  </conditionalFormatting>
  <conditionalFormatting sqref="N8">
    <cfRule type="expression" dxfId="1157" priority="1184">
      <formula>ISBLANK(N14)*ISBLANK(N15)*ISBLANK(N16)*ISBLANK(N17)*ISBLANK(N18)*ISBLANK(N19) *ISBLANK(N20)*ISBLANK(N21)*ISBLANK(N22)*ISBLANK(N23)*ISBLANK(N24)*ISBLANK(N25) *ISBLANK(N26)*ISBLANK(N27)*ISBLANK(N28)*ISBLANK(N29)*ISBLANK(N30)*ISBLANK(N31) *ISBLANK(N32)*ISBLANK(N33)*ISBLANK(N34)*ISBLANK(N35)*ISBLANK(N36)*ISBLANK(N37) *ISBLANK(N38)*ISBLANK(N39)*ISBLANK(N40)*ISBLANK(N41)*ISBLANK(N42)*ISBLANK(N43) *ISBLANK(N44)*ISBLANK(N45)*ISBLANK(N46)*ISBLANK(N47)*ISBLANK(N48)*ISBLANK(N50) *ISBLANK(N51)*ISBLANK(N52)*ISBLANK(N53)*ISBLANK(N54)*ISBLANK(N55)*ISBLANK(N56) *ISBLANK(N57)*ISBLANK(N58)*ISBLANK(N59)*ISBLANK(N60)*ISBLANK(N61)*ISBLANK(N62) *ISBLANK(N63) *ISBLANK(N64)*ISBLANK(N65)*ISBLANK(N66)*ISBLANK(N67)*ISBLANK(N68) *ISBLANK(N69) *ISBLANK(N70) *ISBLANK(N71) *ISBLANK(N72) *ISBLANK(N73) *ISBLANK(N74) *ISBLANK(N75) *ISBLANK(N76) *ISBLANK(N77) *ISBLANK(N78) *ISBLANK(N79) *ISBLANK(N81) *ISBLANK(N82) *ISBLANK(N83) *ISBLANK(N84) *ISBLANK(N85) *ISBLANK(N86) *ISBLANK(N87) *ISBLANK(N88)</formula>
    </cfRule>
  </conditionalFormatting>
  <conditionalFormatting sqref="N7">
    <cfRule type="expression" dxfId="1156" priority="1183">
      <formula>ISBLANK(N14)*ISBLANK(N15)*ISBLANK(N16)*ISBLANK(N17)*ISBLANK(N18)*ISBLANK(N19) *ISBLANK(N20)*ISBLANK(N21)*ISBLANK(N22)*ISBLANK(N23)*ISBLANK(N24)*ISBLANK(N25) *ISBLANK(N26)*ISBLANK(N27)*ISBLANK(N28)*ISBLANK(N29)*ISBLANK(N30)*ISBLANK(N31) *ISBLANK(N32)*ISBLANK(N33)*ISBLANK(N34)*ISBLANK(N35)*ISBLANK(N36)*ISBLANK(N37) *ISBLANK(N38)*ISBLANK(N39)*ISBLANK(N40)*ISBLANK(N41)*ISBLANK(N42)*ISBLANK(N43) *ISBLANK(N44)*ISBLANK(N45)*ISBLANK(N46)*ISBLANK(N47)*ISBLANK(N48)*ISBLANK(N50) *ISBLANK(N51)*ISBLANK(N52)*ISBLANK(N53)*ISBLANK(N54)*ISBLANK(N55)*ISBLANK(N56) *ISBLANK(N57)*ISBLANK(N58)*ISBLANK(N59)*ISBLANK(N60)*ISBLANK(N61)*ISBLANK(N62) *ISBLANK(N63) *ISBLANK(N64)*ISBLANK(N65)*ISBLANK(N66)*ISBLANK(N67)*ISBLANK(N68) *ISBLANK(N69) *ISBLANK(N70) *ISBLANK(N71) *ISBLANK(N72) *ISBLANK(N73) *ISBLANK(N74) *ISBLANK(N75) *ISBLANK(N76) *ISBLANK(N77) *ISBLANK(N78) *ISBLANK(N79) *ISBLANK(N81) *ISBLANK(N82) *ISBLANK(N83) *ISBLANK(N84) *ISBLANK(N85) *ISBLANK(N86) *ISBLANK(N87) *ISBLANK(N88)</formula>
    </cfRule>
  </conditionalFormatting>
  <conditionalFormatting sqref="N10">
    <cfRule type="expression" dxfId="1155" priority="1181">
      <formula>ISBLANK(N14)*ISBLANK(N15)*ISBLANK(N16)*ISBLANK(N17)*ISBLANK(N18)*ISBLANK(N19) *ISBLANK(N20)*ISBLANK(N21)*ISBLANK(N22)*ISBLANK(N23)*ISBLANK(N24)*ISBLANK(N25) *ISBLANK(N26)*ISBLANK(N27)*ISBLANK(N28)*ISBLANK(N29)*ISBLANK(N30)*ISBLANK(N31) *ISBLANK(N32)*ISBLANK(N33)*ISBLANK(N34)*ISBLANK(N35)*ISBLANK(N36)*ISBLANK(N37) *ISBLANK(N38)*ISBLANK(N39)*ISBLANK(N40)*ISBLANK(N41)*ISBLANK(N42)*ISBLANK(N43) *ISBLANK(N44)*ISBLANK(N45)*ISBLANK(N46)*ISBLANK(N47)*ISBLANK(N48)*ISBLANK(N50) *ISBLANK(N51)*ISBLANK(N52)*ISBLANK(N53)*ISBLANK(N54)*ISBLANK(N55)*ISBLANK(N56) *ISBLANK(N57)*ISBLANK(N58)*ISBLANK(N59)*ISBLANK(N60)*ISBLANK(N61)*ISBLANK(N62) *ISBLANK(N63) *ISBLANK(N64)*ISBLANK(N65)*ISBLANK(N66)*ISBLANK(N67)*ISBLANK(N68) *ISBLANK(N69) *ISBLANK(N70) *ISBLANK(N71) *ISBLANK(N72) *ISBLANK(N73) *ISBLANK(N74) *ISBLANK(N75) *ISBLANK(N76) *ISBLANK(N77) *ISBLANK(N78) *ISBLANK(N79) *ISBLANK(N81) *ISBLANK(N82) *ISBLANK(N83) *ISBLANK(N84) *ISBLANK(N85) *ISBLANK(N86) *ISBLANK(N87) *ISBLANK(N88)</formula>
    </cfRule>
    <cfRule type="expression" dxfId="1154" priority="1182">
      <formula>ISBLANK(N15)*ISBLANK(N16)*ISBLANK(N17)*ISBLANK(N18)*ISBLANK(N19)*ISBLANK(N20) *ISBLANK(N21)*ISBLANK(N22)*ISBLANK(N23)*ISBLANK(N24)*ISBLANK(N25)*ISBLANK(N26) *ISBLANK(N27)*ISBLANK(N28)*ISBLANK(N29)*ISBLANK(N30)*ISBLANK(N31)*ISBLANK(N32) *ISBLANK(N33)*ISBLANK(N34)*ISBLANK(N35)*ISBLANK(N36)*ISBLANK(N37)*ISBLANK(N38) *ISBLANK(N39)*ISBLANK(N40)*ISBLANK(N41)*ISBLANK(N42)*ISBLANK(N43)*ISBLANK(N44) *ISBLANK(N45)*ISBLANK(N46)*ISBLANK(N47)*ISBLANK(N48)*ISBLANK(N49)*ISBLANK(N51) *ISBLANK(N52)*ISBLANK(N53)*ISBLANK(N54)*ISBLANK(N55)*ISBLANK(N56)*ISBLANK(N57) *ISBLANK(N58)*ISBLANK(N59)*ISBLANK(N60)*ISBLANK(N61)*ISBLANK(N62)*ISBLANK(N63) *ISBLANK(N64) *ISBLANK(N65)*ISBLANK(N66)*ISBLANK(N67)*ISBLANK(N68)*ISBLANK(N69) *ISBLANK(N70) *ISBLANK(N71) *ISBLANK(N72) *ISBLANK(N73) *ISBLANK(N74) *ISBLANK(N75) *ISBLANK(N76) *ISBLANK(N77) *ISBLANK(N78) *ISBLANK(N79) *ISBLANK(N80) *ISBLANK(N82) *ISBLANK(N83) *ISBLANK(N84) *ISBLANK(N85) *ISBLANK(N86) *ISBLANK(N87) *ISBLANK(N88) *ISBLANK(N89)</formula>
    </cfRule>
  </conditionalFormatting>
  <conditionalFormatting sqref="N9">
    <cfRule type="expression" dxfId="1153" priority="1180">
      <formula>ISBLANK(N14)*ISBLANK(N15)*ISBLANK(N16)*ISBLANK(N17)*ISBLANK(N18)*ISBLANK(N19) *ISBLANK(N20)*ISBLANK(N21)*ISBLANK(N22)*ISBLANK(N23)*ISBLANK(N24)*ISBLANK(N25) *ISBLANK(N26)*ISBLANK(N27)*ISBLANK(N28)*ISBLANK(N29)*ISBLANK(N30)*ISBLANK(N31) *ISBLANK(N32)*ISBLANK(N33)*ISBLANK(N34)*ISBLANK(N35)*ISBLANK(N36)*ISBLANK(N37) *ISBLANK(N38)*ISBLANK(N39)*ISBLANK(N40)*ISBLANK(N41)*ISBLANK(N42)*ISBLANK(N43) *ISBLANK(N44)*ISBLANK(N45)*ISBLANK(N46)*ISBLANK(N47)*ISBLANK(N48)*ISBLANK(N50) *ISBLANK(N51)*ISBLANK(N52)*ISBLANK(N53)*ISBLANK(N54)*ISBLANK(N55)*ISBLANK(N56) *ISBLANK(N57)*ISBLANK(N58)*ISBLANK(N59)*ISBLANK(N60)*ISBLANK(N61)*ISBLANK(N62) *ISBLANK(N63) *ISBLANK(N64)*ISBLANK(N65)*ISBLANK(N66)*ISBLANK(N67)*ISBLANK(N68) *ISBLANK(N69) *ISBLANK(N70) *ISBLANK(N71) *ISBLANK(N72) *ISBLANK(N73) *ISBLANK(N74) *ISBLANK(N75) *ISBLANK(N76) *ISBLANK(N77) *ISBLANK(N78) *ISBLANK(N79) *ISBLANK(N81) *ISBLANK(N82) *ISBLANK(N83) *ISBLANK(N84) *ISBLANK(N85) *ISBLANK(N86) *ISBLANK(N87) *ISBLANK(N88)</formula>
    </cfRule>
  </conditionalFormatting>
  <conditionalFormatting sqref="N11">
    <cfRule type="expression" dxfId="1152" priority="1179">
      <formula>ISBLANK(N14)*ISBLANK(N15)*ISBLANK(N16)*ISBLANK(N17)*ISBLANK(N18)*ISBLANK(N19) *ISBLANK(N20)*ISBLANK(N21)*ISBLANK(N22)*ISBLANK(N23)*ISBLANK(N24)*ISBLANK(N25) *ISBLANK(N26)*ISBLANK(N27)*ISBLANK(N28)*ISBLANK(N29)*ISBLANK(N30)*ISBLANK(N31) *ISBLANK(N32)*ISBLANK(N33)*ISBLANK(N34)*ISBLANK(N35)*ISBLANK(N36)*ISBLANK(N37) *ISBLANK(N38)*ISBLANK(N39)*ISBLANK(N40)*ISBLANK(N41)*ISBLANK(N42)*ISBLANK(N43) *ISBLANK(N44)*ISBLANK(N45)*ISBLANK(N46)*ISBLANK(N47)*ISBLANK(N48)*ISBLANK(N50) *ISBLANK(N51)*ISBLANK(N52)*ISBLANK(N53)*ISBLANK(N54)*ISBLANK(N55)*ISBLANK(N56) *ISBLANK(N57)*ISBLANK(N58)*ISBLANK(N59)*ISBLANK(N60)*ISBLANK(N61)*ISBLANK(N62) *ISBLANK(N63) *ISBLANK(N64)*ISBLANK(N65)*ISBLANK(N66)*ISBLANK(N67)*ISBLANK(N68) *ISBLANK(N69) *ISBLANK(N70) *ISBLANK(N71) *ISBLANK(N72) *ISBLANK(N73) *ISBLANK(N74) *ISBLANK(N75) *ISBLANK(N76) *ISBLANK(N77) *ISBLANK(N78) *ISBLANK(N79) *ISBLANK(N81) *ISBLANK(N82) *ISBLANK(N83) *ISBLANK(N84) *ISBLANK(N85) *ISBLANK(N86) *ISBLANK(N87) *ISBLANK(N88)</formula>
    </cfRule>
  </conditionalFormatting>
  <conditionalFormatting sqref="N12">
    <cfRule type="expression" dxfId="1151" priority="1178">
      <formula>ISBLANK(N14)*ISBLANK(N15)*ISBLANK(N16)*ISBLANK(N17)*ISBLANK(N18)*ISBLANK(N19) *ISBLANK(N20)*ISBLANK(N21)*ISBLANK(N22)*ISBLANK(N23)*ISBLANK(N24)*ISBLANK(N25) *ISBLANK(N26)*ISBLANK(N27)*ISBLANK(N28)*ISBLANK(N29)*ISBLANK(N30)*ISBLANK(N31) *ISBLANK(N32)*ISBLANK(N33)*ISBLANK(N34)*ISBLANK(N35)*ISBLANK(N36)*ISBLANK(N37) *ISBLANK(N38)*ISBLANK(N39)*ISBLANK(N40)*ISBLANK(N41)*ISBLANK(N42)*ISBLANK(N43) *ISBLANK(N44)*ISBLANK(N45)*ISBLANK(N46)*ISBLANK(N47)*ISBLANK(N48)*ISBLANK(N50) *ISBLANK(N51)*ISBLANK(N52)*ISBLANK(N53)*ISBLANK(N54)*ISBLANK(N55)*ISBLANK(N56) *ISBLANK(N57)*ISBLANK(N58)*ISBLANK(N59)*ISBLANK(N60)*ISBLANK(N61)*ISBLANK(N62) *ISBLANK(N63) *ISBLANK(N64)*ISBLANK(N65)*ISBLANK(N66)*ISBLANK(N67)*ISBLANK(N68) *ISBLANK(N69) *ISBLANK(N70) *ISBLANK(N71) *ISBLANK(N72) *ISBLANK(N73) *ISBLANK(N74) *ISBLANK(N75) *ISBLANK(N76) *ISBLANK(N77) *ISBLANK(N78) *ISBLANK(N79) *ISBLANK(N81) *ISBLANK(N82) *ISBLANK(N83) *ISBLANK(N84) *ISBLANK(N85) *ISBLANK(N86) *ISBLANK(N87) *ISBLANK(N88)</formula>
    </cfRule>
  </conditionalFormatting>
  <conditionalFormatting sqref="N13">
    <cfRule type="expression" dxfId="1150" priority="1177">
      <formula>ISBLANK(N14)*ISBLANK(N15)*ISBLANK(N16)*ISBLANK(N17)*ISBLANK(N18)*ISBLANK(N19) *ISBLANK(N20)*ISBLANK(N21)*ISBLANK(N22)*ISBLANK(N23)*ISBLANK(N24)*ISBLANK(N25) *ISBLANK(N26)*ISBLANK(N27)*ISBLANK(N28)*ISBLANK(N29)*ISBLANK(N30)*ISBLANK(N31) *ISBLANK(N32)*ISBLANK(N33)*ISBLANK(N34)*ISBLANK(N35)*ISBLANK(N36)*ISBLANK(N37) *ISBLANK(N38)*ISBLANK(N39)*ISBLANK(N40)*ISBLANK(N41)*ISBLANK(N42)*ISBLANK(N43) *ISBLANK(N44)*ISBLANK(N45)*ISBLANK(N46)*ISBLANK(N47)*ISBLANK(N48)*ISBLANK(N50) *ISBLANK(N51)*ISBLANK(N52)*ISBLANK(N53)*ISBLANK(N54)*ISBLANK(N55)*ISBLANK(N56) *ISBLANK(N57)*ISBLANK(N58)*ISBLANK(N59)*ISBLANK(N60)*ISBLANK(N61)*ISBLANK(N62) *ISBLANK(N63) *ISBLANK(N64)*ISBLANK(N65)*ISBLANK(N66)*ISBLANK(N67)*ISBLANK(N68) *ISBLANK(N69) *ISBLANK(N70) *ISBLANK(N71) *ISBLANK(N72) *ISBLANK(N73) *ISBLANK(N74) *ISBLANK(N75) *ISBLANK(N76) *ISBLANK(N77) *ISBLANK(N78) *ISBLANK(N79) *ISBLANK(N81) *ISBLANK(N82) *ISBLANK(N83) *ISBLANK(N84) *ISBLANK(N85) *ISBLANK(N86) *ISBLANK(N87) *ISBLANK(N88)</formula>
    </cfRule>
  </conditionalFormatting>
  <conditionalFormatting sqref="O9">
    <cfRule type="expression" dxfId="1149" priority="1176">
      <formula>ISBLANK(O14)*ISBLANK(O15)*ISBLANK(O16)*ISBLANK(O17)*ISBLANK(O18)*ISBLANK(O19) *ISBLANK(O20)*ISBLANK(O21)*ISBLANK(O22)*ISBLANK(O23)*ISBLANK(O24)*ISBLANK(O25) *ISBLANK(O26)*ISBLANK(O27)*ISBLANK(O28)*ISBLANK(O29)*ISBLANK(O30)*ISBLANK(O31) *ISBLANK(O32)*ISBLANK(O33)*ISBLANK(O34)*ISBLANK(O35)*ISBLANK(O36)*ISBLANK(O37) *ISBLANK(O38)*ISBLANK(O39)*ISBLANK(O40)*ISBLANK(O41)*ISBLANK(O42)*ISBLANK(O43) *ISBLANK(O44)*ISBLANK(O45)*ISBLANK(O46)*ISBLANK(O47)*ISBLANK(O48)*ISBLANK(O50) *ISBLANK(O51)*ISBLANK(O52)*ISBLANK(O53)*ISBLANK(O54)*ISBLANK(O55)*ISBLANK(O56) *ISBLANK(O57)*ISBLANK(O58)*ISBLANK(O59)*ISBLANK(O60)*ISBLANK(O61)*ISBLANK(O62) *ISBLANK(O63) *ISBLANK(O64)*ISBLANK(O65)*ISBLANK(O66)*ISBLANK(O67)*ISBLANK(O68) *ISBLANK(O69) *ISBLANK(O70) *ISBLANK(O71) *ISBLANK(O72) *ISBLANK(O73) *ISBLANK(O74) *ISBLANK(O75) *ISBLANK(O76) *ISBLANK(O77) *ISBLANK(O78) *ISBLANK(O79) *ISBLANK(O81) *ISBLANK(O82) *ISBLANK(O83) *ISBLANK(O84) *ISBLANK(O85) *ISBLANK(O86) *ISBLANK(O87) *ISBLANK(O88)</formula>
    </cfRule>
  </conditionalFormatting>
  <conditionalFormatting sqref="O10">
    <cfRule type="expression" dxfId="1148" priority="1175">
      <formula>ISBLANK(O14)*ISBLANK(O15)*ISBLANK(O16)*ISBLANK(O17)*ISBLANK(O18)*ISBLANK(O19) *ISBLANK(O20)*ISBLANK(O21)*ISBLANK(O22)*ISBLANK(O23)*ISBLANK(O24)*ISBLANK(O25) *ISBLANK(O26)*ISBLANK(O27)*ISBLANK(O28)*ISBLANK(O29)*ISBLANK(O30)*ISBLANK(O31) *ISBLANK(O32)*ISBLANK(O33)*ISBLANK(O34)*ISBLANK(O35)*ISBLANK(O36)*ISBLANK(O37) *ISBLANK(O38)*ISBLANK(O39)*ISBLANK(O40)*ISBLANK(O41)*ISBLANK(O42)*ISBLANK(O43) *ISBLANK(O44)*ISBLANK(O45)*ISBLANK(O46)*ISBLANK(O47)*ISBLANK(O48)*ISBLANK(O50) *ISBLANK(O51)*ISBLANK(O52)*ISBLANK(O53)*ISBLANK(O54)*ISBLANK(O55)*ISBLANK(O56) *ISBLANK(O57)*ISBLANK(O58)*ISBLANK(O59)*ISBLANK(O60)*ISBLANK(O61)*ISBLANK(O62) *ISBLANK(O63) *ISBLANK(O64)*ISBLANK(O65)*ISBLANK(O66)*ISBLANK(O67)*ISBLANK(O68) *ISBLANK(O69) *ISBLANK(O70) *ISBLANK(O71) *ISBLANK(O72) *ISBLANK(O73) *ISBLANK(O74) *ISBLANK(O75) *ISBLANK(O76) *ISBLANK(O77) *ISBLANK(O78) *ISBLANK(O79) *ISBLANK(O81) *ISBLANK(O82) *ISBLANK(O83) *ISBLANK(O84) *ISBLANK(O85) *ISBLANK(O86) *ISBLANK(O87) *ISBLANK(O88)</formula>
    </cfRule>
  </conditionalFormatting>
  <conditionalFormatting sqref="O11">
    <cfRule type="expression" dxfId="1147" priority="1174">
      <formula>ISBLANK(O14)*ISBLANK(O15)*ISBLANK(O16)*ISBLANK(O17)*ISBLANK(O18)*ISBLANK(O19) *ISBLANK(O20)*ISBLANK(O21)*ISBLANK(O22)*ISBLANK(O23)*ISBLANK(O24)*ISBLANK(O25) *ISBLANK(O26)*ISBLANK(O27)*ISBLANK(O28)*ISBLANK(O29)*ISBLANK(O30)*ISBLANK(O31) *ISBLANK(O32)*ISBLANK(O33)*ISBLANK(O34)*ISBLANK(O35)*ISBLANK(O36)*ISBLANK(O37) *ISBLANK(O38)*ISBLANK(O39)*ISBLANK(O40)*ISBLANK(O41)*ISBLANK(O42)*ISBLANK(O43) *ISBLANK(O44)*ISBLANK(O45)*ISBLANK(O46)*ISBLANK(O47)*ISBLANK(O48)*ISBLANK(O50) *ISBLANK(O51)*ISBLANK(O52)*ISBLANK(O53)*ISBLANK(O54)*ISBLANK(O55)*ISBLANK(O56) *ISBLANK(O57)*ISBLANK(O58)*ISBLANK(O59)*ISBLANK(O60)*ISBLANK(O61)*ISBLANK(O62) *ISBLANK(O63) *ISBLANK(O64)*ISBLANK(O65)*ISBLANK(O66)*ISBLANK(O67)*ISBLANK(O68) *ISBLANK(O69) *ISBLANK(O70) *ISBLANK(O71) *ISBLANK(O72) *ISBLANK(O73) *ISBLANK(O74) *ISBLANK(O75) *ISBLANK(O76) *ISBLANK(O77) *ISBLANK(O78) *ISBLANK(O79) *ISBLANK(O81) *ISBLANK(O82) *ISBLANK(O83) *ISBLANK(O84) *ISBLANK(O85) *ISBLANK(O86) *ISBLANK(O87) *ISBLANK(O88)</formula>
    </cfRule>
  </conditionalFormatting>
  <conditionalFormatting sqref="O12">
    <cfRule type="expression" dxfId="1146" priority="1173">
      <formula>ISBLANK(O14)*ISBLANK(O15)*ISBLANK(O16)*ISBLANK(O17)*ISBLANK(O18)*ISBLANK(O19) *ISBLANK(O20)*ISBLANK(O21)*ISBLANK(O22)*ISBLANK(O23)*ISBLANK(O24)*ISBLANK(O25) *ISBLANK(O26)*ISBLANK(O27)*ISBLANK(O28)*ISBLANK(O29)*ISBLANK(O30)*ISBLANK(O31) *ISBLANK(O32)*ISBLANK(O33)*ISBLANK(O34)*ISBLANK(O35)*ISBLANK(O36)*ISBLANK(O37) *ISBLANK(O38)*ISBLANK(O39)*ISBLANK(O40)*ISBLANK(O41)*ISBLANK(O42)*ISBLANK(O43) *ISBLANK(O44)*ISBLANK(O45)*ISBLANK(O46)*ISBLANK(O47)*ISBLANK(O48)*ISBLANK(O50) *ISBLANK(O51)*ISBLANK(O52)*ISBLANK(O53)*ISBLANK(O54)*ISBLANK(O55)*ISBLANK(O56) *ISBLANK(O57)*ISBLANK(O58)*ISBLANK(O59)*ISBLANK(O60)*ISBLANK(O61)*ISBLANK(O62) *ISBLANK(O63) *ISBLANK(O64)*ISBLANK(O65)*ISBLANK(O66)*ISBLANK(O67)*ISBLANK(O68) *ISBLANK(O69) *ISBLANK(O70) *ISBLANK(O71) *ISBLANK(O72) *ISBLANK(O73) *ISBLANK(O74) *ISBLANK(O75) *ISBLANK(O76) *ISBLANK(O77) *ISBLANK(O78) *ISBLANK(O79) *ISBLANK(O81) *ISBLANK(O82) *ISBLANK(O83) *ISBLANK(O84) *ISBLANK(O85) *ISBLANK(O86) *ISBLANK(O87) *ISBLANK(O88)</formula>
    </cfRule>
  </conditionalFormatting>
  <conditionalFormatting sqref="O13">
    <cfRule type="expression" dxfId="1145" priority="1172">
      <formula>ISBLANK(O14)*ISBLANK(O15)*ISBLANK(O16)*ISBLANK(O17)*ISBLANK(O18)*ISBLANK(O19) *ISBLANK(O20)*ISBLANK(O21)*ISBLANK(O22)*ISBLANK(O23)*ISBLANK(O24)*ISBLANK(O25) *ISBLANK(O26)*ISBLANK(O27)*ISBLANK(O28)*ISBLANK(O29)*ISBLANK(O30)*ISBLANK(O31) *ISBLANK(O32)*ISBLANK(O33)*ISBLANK(O34)*ISBLANK(O35)*ISBLANK(O36)*ISBLANK(O37) *ISBLANK(O38)*ISBLANK(O39)*ISBLANK(O40)*ISBLANK(O41)*ISBLANK(O42)*ISBLANK(O43) *ISBLANK(O44)*ISBLANK(O45)*ISBLANK(O46)*ISBLANK(O47)*ISBLANK(O48)*ISBLANK(O50) *ISBLANK(O51)*ISBLANK(O52)*ISBLANK(O53)*ISBLANK(O54)*ISBLANK(O55)*ISBLANK(O56) *ISBLANK(O57)*ISBLANK(O58)*ISBLANK(O59)*ISBLANK(O60)*ISBLANK(O61)*ISBLANK(O62) *ISBLANK(O63) *ISBLANK(O64)*ISBLANK(O65)*ISBLANK(O66)*ISBLANK(O67)*ISBLANK(O68) *ISBLANK(O69) *ISBLANK(O70) *ISBLANK(O71) *ISBLANK(O72) *ISBLANK(O73) *ISBLANK(O74) *ISBLANK(O75) *ISBLANK(O76) *ISBLANK(O77) *ISBLANK(O78) *ISBLANK(O79) *ISBLANK(O81) *ISBLANK(O82) *ISBLANK(O83) *ISBLANK(O84) *ISBLANK(O85) *ISBLANK(O86) *ISBLANK(O87) *ISBLANK(O88)</formula>
    </cfRule>
  </conditionalFormatting>
  <conditionalFormatting sqref="P8">
    <cfRule type="expression" dxfId="1144" priority="1171">
      <formula>ISBLANK(P14)*ISBLANK(P15)*ISBLANK(P16)*ISBLANK(P17)*ISBLANK(P18)*ISBLANK(P19) *ISBLANK(P20)*ISBLANK(P21)*ISBLANK(P22)*ISBLANK(P23)*ISBLANK(P24)*ISBLANK(P25) *ISBLANK(P26)*ISBLANK(P27)*ISBLANK(P28)*ISBLANK(P29)*ISBLANK(P30)*ISBLANK(P31) *ISBLANK(P32)*ISBLANK(P33)*ISBLANK(P34)*ISBLANK(P35)*ISBLANK(P36)*ISBLANK(P37) *ISBLANK(P38)*ISBLANK(P39)*ISBLANK(P40)*ISBLANK(P41)*ISBLANK(P42)*ISBLANK(P43) *ISBLANK(P44)*ISBLANK(P45)*ISBLANK(P46)*ISBLANK(P47)*ISBLANK(P48)*ISBLANK(P50) *ISBLANK(P51)*ISBLANK(P52)*ISBLANK(P53)*ISBLANK(P54)*ISBLANK(P55)*ISBLANK(P56) *ISBLANK(P57)*ISBLANK(P58)*ISBLANK(P59)*ISBLANK(P60)*ISBLANK(P61)*ISBLANK(P62) *ISBLANK(P63) *ISBLANK(P64)*ISBLANK(P65)*ISBLANK(P66)*ISBLANK(P67)*ISBLANK(P68) *ISBLANK(P69) *ISBLANK(P70) *ISBLANK(P71) *ISBLANK(P72) *ISBLANK(P73) *ISBLANK(P74) *ISBLANK(P75) *ISBLANK(P76) *ISBLANK(P77) *ISBLANK(P78) *ISBLANK(P79) *ISBLANK(P81) *ISBLANK(P82) *ISBLANK(P83) *ISBLANK(P84) *ISBLANK(P85) *ISBLANK(P86) *ISBLANK(P87) *ISBLANK(P88)</formula>
    </cfRule>
  </conditionalFormatting>
  <conditionalFormatting sqref="P7">
    <cfRule type="expression" dxfId="1143" priority="1170">
      <formula>ISBLANK(P14)*ISBLANK(P15)*ISBLANK(P16)*ISBLANK(P17)*ISBLANK(P18)*ISBLANK(P19) *ISBLANK(P20)*ISBLANK(P21)*ISBLANK(P22)*ISBLANK(P23)*ISBLANK(P24)*ISBLANK(P25) *ISBLANK(P26)*ISBLANK(P27)*ISBLANK(P28)*ISBLANK(P29)*ISBLANK(P30)*ISBLANK(P31) *ISBLANK(P32)*ISBLANK(P33)*ISBLANK(P34)*ISBLANK(P35)*ISBLANK(P36)*ISBLANK(P37) *ISBLANK(P38)*ISBLANK(P39)*ISBLANK(P40)*ISBLANK(P41)*ISBLANK(P42)*ISBLANK(P43) *ISBLANK(P44)*ISBLANK(P45)*ISBLANK(P46)*ISBLANK(P47)*ISBLANK(P48)*ISBLANK(P50) *ISBLANK(P51)*ISBLANK(P52)*ISBLANK(P53)*ISBLANK(P54)*ISBLANK(P55)*ISBLANK(P56) *ISBLANK(P57)*ISBLANK(P58)*ISBLANK(P59)*ISBLANK(P60)*ISBLANK(P61)*ISBLANK(P62) *ISBLANK(P63) *ISBLANK(P64)*ISBLANK(P65)*ISBLANK(P66)*ISBLANK(P67)*ISBLANK(P68) *ISBLANK(P69) *ISBLANK(P70) *ISBLANK(P71) *ISBLANK(P72) *ISBLANK(P73) *ISBLANK(P74) *ISBLANK(P75) *ISBLANK(P76) *ISBLANK(P77) *ISBLANK(P78) *ISBLANK(P79) *ISBLANK(P81) *ISBLANK(P82) *ISBLANK(P83) *ISBLANK(P84) *ISBLANK(P85) *ISBLANK(P86) *ISBLANK(P87) *ISBLANK(P88)</formula>
    </cfRule>
  </conditionalFormatting>
  <conditionalFormatting sqref="P10">
    <cfRule type="expression" dxfId="1142" priority="1168">
      <formula>ISBLANK(P14)*ISBLANK(P15)*ISBLANK(P16)*ISBLANK(P17)*ISBLANK(P18)*ISBLANK(P19) *ISBLANK(P20)*ISBLANK(P21)*ISBLANK(P22)*ISBLANK(P23)*ISBLANK(P24)*ISBLANK(P25) *ISBLANK(P26)*ISBLANK(P27)*ISBLANK(P28)*ISBLANK(P29)*ISBLANK(P30)*ISBLANK(P31) *ISBLANK(P32)*ISBLANK(P33)*ISBLANK(P34)*ISBLANK(P35)*ISBLANK(P36)*ISBLANK(P37) *ISBLANK(P38)*ISBLANK(P39)*ISBLANK(P40)*ISBLANK(P41)*ISBLANK(P42)*ISBLANK(P43) *ISBLANK(P44)*ISBLANK(P45)*ISBLANK(P46)*ISBLANK(P47)*ISBLANK(P48)*ISBLANK(P50) *ISBLANK(P51)*ISBLANK(P52)*ISBLANK(P53)*ISBLANK(P54)*ISBLANK(P55)*ISBLANK(P56) *ISBLANK(P57)*ISBLANK(P58)*ISBLANK(P59)*ISBLANK(P60)*ISBLANK(P61)*ISBLANK(P62) *ISBLANK(P63) *ISBLANK(P64)*ISBLANK(P65)*ISBLANK(P66)*ISBLANK(P67)*ISBLANK(P68) *ISBLANK(P69) *ISBLANK(P70) *ISBLANK(P71) *ISBLANK(P72) *ISBLANK(P73) *ISBLANK(P74) *ISBLANK(P75) *ISBLANK(P76) *ISBLANK(P77) *ISBLANK(P78) *ISBLANK(P79) *ISBLANK(P81) *ISBLANK(P82) *ISBLANK(P83) *ISBLANK(P84) *ISBLANK(P85) *ISBLANK(P86) *ISBLANK(P87) *ISBLANK(P88)</formula>
    </cfRule>
    <cfRule type="expression" dxfId="1141" priority="1169">
      <formula>ISBLANK(P15)*ISBLANK(P16)*ISBLANK(P17)*ISBLANK(P18)*ISBLANK(P19)*ISBLANK(P20) *ISBLANK(P21)*ISBLANK(P22)*ISBLANK(P23)*ISBLANK(P24)*ISBLANK(P25)*ISBLANK(P26) *ISBLANK(P27)*ISBLANK(P28)*ISBLANK(P29)*ISBLANK(P30)*ISBLANK(P31)*ISBLANK(P32) *ISBLANK(P33)*ISBLANK(P34)*ISBLANK(P35)*ISBLANK(P36)*ISBLANK(P37)*ISBLANK(P38) *ISBLANK(P39)*ISBLANK(P40)*ISBLANK(P41)*ISBLANK(P42)*ISBLANK(P43)*ISBLANK(P44) *ISBLANK(P45)*ISBLANK(P46)*ISBLANK(P47)*ISBLANK(P48)*ISBLANK(P49)*ISBLANK(P51) *ISBLANK(P52)*ISBLANK(P53)*ISBLANK(P54)*ISBLANK(P55)*ISBLANK(P56)*ISBLANK(P57) *ISBLANK(P58)*ISBLANK(P59)*ISBLANK(P60)*ISBLANK(P61)*ISBLANK(P62)*ISBLANK(P63) *ISBLANK(P64) *ISBLANK(P65)*ISBLANK(P66)*ISBLANK(P67)*ISBLANK(P68)*ISBLANK(P69) *ISBLANK(P70) *ISBLANK(P71) *ISBLANK(P72) *ISBLANK(P73) *ISBLANK(P74) *ISBLANK(P75) *ISBLANK(P76) *ISBLANK(P77) *ISBLANK(P78) *ISBLANK(P79) *ISBLANK(P80) *ISBLANK(P82) *ISBLANK(P83) *ISBLANK(P84) *ISBLANK(P85) *ISBLANK(P86) *ISBLANK(P87) *ISBLANK(P88) *ISBLANK(P89)</formula>
    </cfRule>
  </conditionalFormatting>
  <conditionalFormatting sqref="P9">
    <cfRule type="expression" dxfId="1140" priority="1167">
      <formula>ISBLANK(P14)*ISBLANK(P15)*ISBLANK(P16)*ISBLANK(P17)*ISBLANK(P18)*ISBLANK(P19) *ISBLANK(P20)*ISBLANK(P21)*ISBLANK(P22)*ISBLANK(P23)*ISBLANK(P24)*ISBLANK(P25) *ISBLANK(P26)*ISBLANK(P27)*ISBLANK(P28)*ISBLANK(P29)*ISBLANK(P30)*ISBLANK(P31) *ISBLANK(P32)*ISBLANK(P33)*ISBLANK(P34)*ISBLANK(P35)*ISBLANK(P36)*ISBLANK(P37) *ISBLANK(P38)*ISBLANK(P39)*ISBLANK(P40)*ISBLANK(P41)*ISBLANK(P42)*ISBLANK(P43) *ISBLANK(P44)*ISBLANK(P45)*ISBLANK(P46)*ISBLANK(P47)*ISBLANK(P48)*ISBLANK(P50) *ISBLANK(P51)*ISBLANK(P52)*ISBLANK(P53)*ISBLANK(P54)*ISBLANK(P55)*ISBLANK(P56) *ISBLANK(P57)*ISBLANK(P58)*ISBLANK(P59)*ISBLANK(P60)*ISBLANK(P61)*ISBLANK(P62) *ISBLANK(P63) *ISBLANK(P64)*ISBLANK(P65)*ISBLANK(P66)*ISBLANK(P67)*ISBLANK(P68) *ISBLANK(P69) *ISBLANK(P70) *ISBLANK(P71) *ISBLANK(P72) *ISBLANK(P73) *ISBLANK(P74) *ISBLANK(P75) *ISBLANK(P76) *ISBLANK(P77) *ISBLANK(P78) *ISBLANK(P79) *ISBLANK(P81) *ISBLANK(P82) *ISBLANK(P83) *ISBLANK(P84) *ISBLANK(P85) *ISBLANK(P86) *ISBLANK(P87) *ISBLANK(P88)</formula>
    </cfRule>
  </conditionalFormatting>
  <conditionalFormatting sqref="P11">
    <cfRule type="expression" dxfId="1139" priority="1166">
      <formula>ISBLANK(P14)*ISBLANK(P15)*ISBLANK(P16)*ISBLANK(P17)*ISBLANK(P18)*ISBLANK(P19) *ISBLANK(P20)*ISBLANK(P21)*ISBLANK(P22)*ISBLANK(P23)*ISBLANK(P24)*ISBLANK(P25) *ISBLANK(P26)*ISBLANK(P27)*ISBLANK(P28)*ISBLANK(P29)*ISBLANK(P30)*ISBLANK(P31) *ISBLANK(P32)*ISBLANK(P33)*ISBLANK(P34)*ISBLANK(P35)*ISBLANK(P36)*ISBLANK(P37) *ISBLANK(P38)*ISBLANK(P39)*ISBLANK(P40)*ISBLANK(P41)*ISBLANK(P42)*ISBLANK(P43) *ISBLANK(P44)*ISBLANK(P45)*ISBLANK(P46)*ISBLANK(P47)*ISBLANK(P48)*ISBLANK(P50) *ISBLANK(P51)*ISBLANK(P52)*ISBLANK(P53)*ISBLANK(P54)*ISBLANK(P55)*ISBLANK(P56) *ISBLANK(P57)*ISBLANK(P58)*ISBLANK(P59)*ISBLANK(P60)*ISBLANK(P61)*ISBLANK(P62) *ISBLANK(P63) *ISBLANK(P64)*ISBLANK(P65)*ISBLANK(P66)*ISBLANK(P67)*ISBLANK(P68) *ISBLANK(P69) *ISBLANK(P70) *ISBLANK(P71) *ISBLANK(P72) *ISBLANK(P73) *ISBLANK(P74) *ISBLANK(P75) *ISBLANK(P76) *ISBLANK(P77) *ISBLANK(P78) *ISBLANK(P79) *ISBLANK(P81) *ISBLANK(P82) *ISBLANK(P83) *ISBLANK(P84) *ISBLANK(P85) *ISBLANK(P86) *ISBLANK(P87) *ISBLANK(P88)</formula>
    </cfRule>
  </conditionalFormatting>
  <conditionalFormatting sqref="P12">
    <cfRule type="expression" dxfId="1138" priority="1165">
      <formula>ISBLANK(P14)*ISBLANK(P15)*ISBLANK(P16)*ISBLANK(P17)*ISBLANK(P18)*ISBLANK(P19) *ISBLANK(P20)*ISBLANK(P21)*ISBLANK(P22)*ISBLANK(P23)*ISBLANK(P24)*ISBLANK(P25) *ISBLANK(P26)*ISBLANK(P27)*ISBLANK(P28)*ISBLANK(P29)*ISBLANK(P30)*ISBLANK(P31) *ISBLANK(P32)*ISBLANK(P33)*ISBLANK(P34)*ISBLANK(P35)*ISBLANK(P36)*ISBLANK(P37) *ISBLANK(P38)*ISBLANK(P39)*ISBLANK(P40)*ISBLANK(P41)*ISBLANK(P42)*ISBLANK(P43) *ISBLANK(P44)*ISBLANK(P45)*ISBLANK(P46)*ISBLANK(P47)*ISBLANK(P48)*ISBLANK(P50) *ISBLANK(P51)*ISBLANK(P52)*ISBLANK(P53)*ISBLANK(P54)*ISBLANK(P55)*ISBLANK(P56) *ISBLANK(P57)*ISBLANK(P58)*ISBLANK(P59)*ISBLANK(P60)*ISBLANK(P61)*ISBLANK(P62) *ISBLANK(P63) *ISBLANK(P64)*ISBLANK(P65)*ISBLANK(P66)*ISBLANK(P67)*ISBLANK(P68) *ISBLANK(P69) *ISBLANK(P70) *ISBLANK(P71) *ISBLANK(P72) *ISBLANK(P73) *ISBLANK(P74) *ISBLANK(P75) *ISBLANK(P76) *ISBLANK(P77) *ISBLANK(P78) *ISBLANK(P79) *ISBLANK(P81) *ISBLANK(P82) *ISBLANK(P83) *ISBLANK(P84) *ISBLANK(P85) *ISBLANK(P86) *ISBLANK(P87) *ISBLANK(P88)</formula>
    </cfRule>
  </conditionalFormatting>
  <conditionalFormatting sqref="P13">
    <cfRule type="expression" dxfId="1137" priority="1164">
      <formula>ISBLANK(P14)*ISBLANK(P15)*ISBLANK(P16)*ISBLANK(P17)*ISBLANK(P18)*ISBLANK(P19) *ISBLANK(P20)*ISBLANK(P21)*ISBLANK(P22)*ISBLANK(P23)*ISBLANK(P24)*ISBLANK(P25) *ISBLANK(P26)*ISBLANK(P27)*ISBLANK(P28)*ISBLANK(P29)*ISBLANK(P30)*ISBLANK(P31) *ISBLANK(P32)*ISBLANK(P33)*ISBLANK(P34)*ISBLANK(P35)*ISBLANK(P36)*ISBLANK(P37) *ISBLANK(P38)*ISBLANK(P39)*ISBLANK(P40)*ISBLANK(P41)*ISBLANK(P42)*ISBLANK(P43) *ISBLANK(P44)*ISBLANK(P45)*ISBLANK(P46)*ISBLANK(P47)*ISBLANK(P48)*ISBLANK(P50) *ISBLANK(P51)*ISBLANK(P52)*ISBLANK(P53)*ISBLANK(P54)*ISBLANK(P55)*ISBLANK(P56) *ISBLANK(P57)*ISBLANK(P58)*ISBLANK(P59)*ISBLANK(P60)*ISBLANK(P61)*ISBLANK(P62) *ISBLANK(P63) *ISBLANK(P64)*ISBLANK(P65)*ISBLANK(P66)*ISBLANK(P67)*ISBLANK(P68) *ISBLANK(P69) *ISBLANK(P70) *ISBLANK(P71) *ISBLANK(P72) *ISBLANK(P73) *ISBLANK(P74) *ISBLANK(P75) *ISBLANK(P76) *ISBLANK(P77) *ISBLANK(P78) *ISBLANK(P79) *ISBLANK(P81) *ISBLANK(P82) *ISBLANK(P83) *ISBLANK(P84) *ISBLANK(P85) *ISBLANK(P86) *ISBLANK(P87) *ISBLANK(P88)</formula>
    </cfRule>
  </conditionalFormatting>
  <conditionalFormatting sqref="H8">
    <cfRule type="expression" dxfId="1136" priority="1163">
      <formula>ISBLANK(H14)*ISBLANK(H15)*ISBLANK(H16)*ISBLANK(H17)*ISBLANK(H18)*ISBLANK(H19) *ISBLANK(H20)*ISBLANK(H21)*ISBLANK(H22)*ISBLANK(H23)*ISBLANK(H24)*ISBLANK(H25) *ISBLANK(H26)*ISBLANK(H27)*ISBLANK(H28)*ISBLANK(H29)*ISBLANK(H30)*ISBLANK(H31) *ISBLANK(H32)*ISBLANK(H33)*ISBLANK(H34)*ISBLANK(H35)*ISBLANK(H36)*ISBLANK(H37) *ISBLANK(H38)*ISBLANK(H39)*ISBLANK(H40)*ISBLANK(H41)*ISBLANK(H42)*ISBLANK(H43) *ISBLANK(H44)*ISBLANK(H45)*ISBLANK(H46)*ISBLANK(H47)*ISBLANK(H48)*ISBLANK(H50) *ISBLANK(H51)*ISBLANK(H52)*ISBLANK(H53)*ISBLANK(H54)*ISBLANK(H55)*ISBLANK(H56) *ISBLANK(H57)*ISBLANK(H58)*ISBLANK(H59)*ISBLANK(H60)*ISBLANK(H61)*ISBLANK(H62) *ISBLANK(H63) *ISBLANK(H64)*ISBLANK(H65)*ISBLANK(H66)*ISBLANK(H67)*ISBLANK(H68) *ISBLANK(H69) *ISBLANK(H70) *ISBLANK(H71) *ISBLANK(H72) *ISBLANK(H73) *ISBLANK(H74) *ISBLANK(H75) *ISBLANK(H76) *ISBLANK(H77) *ISBLANK(H78) *ISBLANK(H79) *ISBLANK(H81) *ISBLANK(H82) *ISBLANK(H83) *ISBLANK(H84) *ISBLANK(H85) *ISBLANK(H86) *ISBLANK(H87) *ISBLANK(H88)</formula>
    </cfRule>
  </conditionalFormatting>
  <conditionalFormatting sqref="H7">
    <cfRule type="expression" dxfId="1135" priority="1162">
      <formula>ISBLANK(H14)*ISBLANK(H15)*ISBLANK(H16)*ISBLANK(H17)*ISBLANK(H18)*ISBLANK(H19) *ISBLANK(H20)*ISBLANK(H21)*ISBLANK(H22)*ISBLANK(H23)*ISBLANK(H24)*ISBLANK(H25) *ISBLANK(H26)*ISBLANK(H27)*ISBLANK(H28)*ISBLANK(H29)*ISBLANK(H30)*ISBLANK(H31) *ISBLANK(H32)*ISBLANK(H33)*ISBLANK(H34)*ISBLANK(H35)*ISBLANK(H36)*ISBLANK(H37) *ISBLANK(H38)*ISBLANK(H39)*ISBLANK(H40)*ISBLANK(H41)*ISBLANK(H42)*ISBLANK(H43) *ISBLANK(H44)*ISBLANK(H45)*ISBLANK(H46)*ISBLANK(H47)*ISBLANK(H48)*ISBLANK(H50) *ISBLANK(H51)*ISBLANK(H52)*ISBLANK(H53)*ISBLANK(H54)*ISBLANK(H55)*ISBLANK(H56) *ISBLANK(H57)*ISBLANK(H58)*ISBLANK(H59)*ISBLANK(H60)*ISBLANK(H61)*ISBLANK(H62) *ISBLANK(H63) *ISBLANK(H64)*ISBLANK(H65)*ISBLANK(H66)*ISBLANK(H67)*ISBLANK(H68) *ISBLANK(H69) *ISBLANK(H70) *ISBLANK(H71) *ISBLANK(H72) *ISBLANK(H73) *ISBLANK(H74) *ISBLANK(H75) *ISBLANK(H76) *ISBLANK(H77) *ISBLANK(H78) *ISBLANK(H79) *ISBLANK(H81) *ISBLANK(H82) *ISBLANK(H83) *ISBLANK(H84) *ISBLANK(H85) *ISBLANK(H86) *ISBLANK(H87) *ISBLANK(H88)</formula>
    </cfRule>
  </conditionalFormatting>
  <conditionalFormatting sqref="H10">
    <cfRule type="expression" dxfId="1134" priority="1160">
      <formula>ISBLANK(H14)*ISBLANK(H15)*ISBLANK(H16)*ISBLANK(H17)*ISBLANK(H18)*ISBLANK(H19) *ISBLANK(H20)*ISBLANK(H21)*ISBLANK(H22)*ISBLANK(H23)*ISBLANK(H24)*ISBLANK(H25) *ISBLANK(H26)*ISBLANK(H27)*ISBLANK(H28)*ISBLANK(H29)*ISBLANK(H30)*ISBLANK(H31) *ISBLANK(H32)*ISBLANK(H33)*ISBLANK(H34)*ISBLANK(H35)*ISBLANK(H36)*ISBLANK(H37) *ISBLANK(H38)*ISBLANK(H39)*ISBLANK(H40)*ISBLANK(H41)*ISBLANK(H42)*ISBLANK(H43) *ISBLANK(H44)*ISBLANK(H45)*ISBLANK(H46)*ISBLANK(H47)*ISBLANK(H48)*ISBLANK(H50) *ISBLANK(H51)*ISBLANK(H52)*ISBLANK(H53)*ISBLANK(H54)*ISBLANK(H55)*ISBLANK(H56) *ISBLANK(H57)*ISBLANK(H58)*ISBLANK(H59)*ISBLANK(H60)*ISBLANK(H61)*ISBLANK(H62) *ISBLANK(H63) *ISBLANK(H64)*ISBLANK(H65)*ISBLANK(H66)*ISBLANK(H67)*ISBLANK(H68) *ISBLANK(H69) *ISBLANK(H70) *ISBLANK(H71) *ISBLANK(H72) *ISBLANK(H73) *ISBLANK(H74) *ISBLANK(H75) *ISBLANK(H76) *ISBLANK(H77) *ISBLANK(H78) *ISBLANK(H79) *ISBLANK(H81) *ISBLANK(H82) *ISBLANK(H83) *ISBLANK(H84) *ISBLANK(H85) *ISBLANK(H86) *ISBLANK(H87) *ISBLANK(H88)</formula>
    </cfRule>
    <cfRule type="expression" dxfId="1133" priority="1161">
      <formula>ISBLANK(H15)*ISBLANK(H16)*ISBLANK(H17)*ISBLANK(H18)*ISBLANK(H19)*ISBLANK(H20) *ISBLANK(H21)*ISBLANK(H22)*ISBLANK(H23)*ISBLANK(H24)*ISBLANK(H25)*ISBLANK(H26) *ISBLANK(H27)*ISBLANK(H28)*ISBLANK(H29)*ISBLANK(H30)*ISBLANK(H31)*ISBLANK(H32) *ISBLANK(H33)*ISBLANK(H34)*ISBLANK(H35)*ISBLANK(H36)*ISBLANK(H37)*ISBLANK(H38) *ISBLANK(H39)*ISBLANK(H40)*ISBLANK(H41)*ISBLANK(H42)*ISBLANK(H43)*ISBLANK(H44) *ISBLANK(H45)*ISBLANK(H46)*ISBLANK(H47)*ISBLANK(H48)*ISBLANK(H49)*ISBLANK(H51) *ISBLANK(H52)*ISBLANK(H53)*ISBLANK(H54)*ISBLANK(H55)*ISBLANK(H56)*ISBLANK(H57) *ISBLANK(H58)*ISBLANK(H59)*ISBLANK(H60)*ISBLANK(H61)*ISBLANK(H62)*ISBLANK(H63) *ISBLANK(H64) *ISBLANK(H65)*ISBLANK(H66)*ISBLANK(H67)*ISBLANK(H68)*ISBLANK(H69) *ISBLANK(H70) *ISBLANK(H71) *ISBLANK(H72) *ISBLANK(H73) *ISBLANK(H74) *ISBLANK(H75) *ISBLANK(H76) *ISBLANK(H77) *ISBLANK(H78) *ISBLANK(H79) *ISBLANK(H80) *ISBLANK(H82) *ISBLANK(H83) *ISBLANK(H84) *ISBLANK(H85) *ISBLANK(H86) *ISBLANK(H87) *ISBLANK(H88) *ISBLANK(H89)</formula>
    </cfRule>
  </conditionalFormatting>
  <conditionalFormatting sqref="H9">
    <cfRule type="expression" dxfId="1132" priority="1159">
      <formula>ISBLANK(H14)*ISBLANK(H15)*ISBLANK(H16)*ISBLANK(H17)*ISBLANK(H18)*ISBLANK(H19) *ISBLANK(H20)*ISBLANK(H21)*ISBLANK(H22)*ISBLANK(H23)*ISBLANK(H24)*ISBLANK(H25) *ISBLANK(H26)*ISBLANK(H27)*ISBLANK(H28)*ISBLANK(H29)*ISBLANK(H30)*ISBLANK(H31) *ISBLANK(H32)*ISBLANK(H33)*ISBLANK(H34)*ISBLANK(H35)*ISBLANK(H36)*ISBLANK(H37) *ISBLANK(H38)*ISBLANK(H39)*ISBLANK(H40)*ISBLANK(H41)*ISBLANK(H42)*ISBLANK(H43) *ISBLANK(H44)*ISBLANK(H45)*ISBLANK(H46)*ISBLANK(H47)*ISBLANK(H48)*ISBLANK(H50) *ISBLANK(H51)*ISBLANK(H52)*ISBLANK(H53)*ISBLANK(H54)*ISBLANK(H55)*ISBLANK(H56) *ISBLANK(H57)*ISBLANK(H58)*ISBLANK(H59)*ISBLANK(H60)*ISBLANK(H61)*ISBLANK(H62) *ISBLANK(H63) *ISBLANK(H64)*ISBLANK(H65)*ISBLANK(H66)*ISBLANK(H67)*ISBLANK(H68) *ISBLANK(H69) *ISBLANK(H70) *ISBLANK(H71) *ISBLANK(H72) *ISBLANK(H73) *ISBLANK(H74) *ISBLANK(H75) *ISBLANK(H76) *ISBLANK(H77) *ISBLANK(H78) *ISBLANK(H79) *ISBLANK(H81) *ISBLANK(H82) *ISBLANK(H83) *ISBLANK(H84) *ISBLANK(H85) *ISBLANK(H86) *ISBLANK(H87) *ISBLANK(H88)</formula>
    </cfRule>
  </conditionalFormatting>
  <conditionalFormatting sqref="H11">
    <cfRule type="expression" dxfId="1131" priority="1158">
      <formula>ISBLANK(H14)*ISBLANK(H15)*ISBLANK(H16)*ISBLANK(H17)*ISBLANK(H18)*ISBLANK(H19) *ISBLANK(H20)*ISBLANK(H21)*ISBLANK(H22)*ISBLANK(H23)*ISBLANK(H24)*ISBLANK(H25) *ISBLANK(H26)*ISBLANK(H27)*ISBLANK(H28)*ISBLANK(H29)*ISBLANK(H30)*ISBLANK(H31) *ISBLANK(H32)*ISBLANK(H33)*ISBLANK(H34)*ISBLANK(H35)*ISBLANK(H36)*ISBLANK(H37) *ISBLANK(H38)*ISBLANK(H39)*ISBLANK(H40)*ISBLANK(H41)*ISBLANK(H42)*ISBLANK(H43) *ISBLANK(H44)*ISBLANK(H45)*ISBLANK(H46)*ISBLANK(H47)*ISBLANK(H48)*ISBLANK(H50) *ISBLANK(H51)*ISBLANK(H52)*ISBLANK(H53)*ISBLANK(H54)*ISBLANK(H55)*ISBLANK(H56) *ISBLANK(H57)*ISBLANK(H58)*ISBLANK(H59)*ISBLANK(H60)*ISBLANK(H61)*ISBLANK(H62) *ISBLANK(H63) *ISBLANK(H64)*ISBLANK(H65)*ISBLANK(H66)*ISBLANK(H67)*ISBLANK(H68) *ISBLANK(H69) *ISBLANK(H70) *ISBLANK(H71) *ISBLANK(H72) *ISBLANK(H73) *ISBLANK(H74) *ISBLANK(H75) *ISBLANK(H76) *ISBLANK(H77) *ISBLANK(H78) *ISBLANK(H79) *ISBLANK(H81) *ISBLANK(H82) *ISBLANK(H83) *ISBLANK(H84) *ISBLANK(H85) *ISBLANK(H86) *ISBLANK(H87) *ISBLANK(H88)</formula>
    </cfRule>
  </conditionalFormatting>
  <conditionalFormatting sqref="H12">
    <cfRule type="expression" dxfId="1130" priority="1157">
      <formula>ISBLANK(H14)*ISBLANK(H15)*ISBLANK(H16)*ISBLANK(H17)*ISBLANK(H18)*ISBLANK(H19) *ISBLANK(H20)*ISBLANK(H21)*ISBLANK(H22)*ISBLANK(H23)*ISBLANK(H24)*ISBLANK(H25) *ISBLANK(H26)*ISBLANK(H27)*ISBLANK(H28)*ISBLANK(H29)*ISBLANK(H30)*ISBLANK(H31) *ISBLANK(H32)*ISBLANK(H33)*ISBLANK(H34)*ISBLANK(H35)*ISBLANK(H36)*ISBLANK(H37) *ISBLANK(H38)*ISBLANK(H39)*ISBLANK(H40)*ISBLANK(H41)*ISBLANK(H42)*ISBLANK(H43) *ISBLANK(H44)*ISBLANK(H45)*ISBLANK(H46)*ISBLANK(H47)*ISBLANK(H48)*ISBLANK(H50) *ISBLANK(H51)*ISBLANK(H52)*ISBLANK(H53)*ISBLANK(H54)*ISBLANK(H55)*ISBLANK(H56) *ISBLANK(H57)*ISBLANK(H58)*ISBLANK(H59)*ISBLANK(H60)*ISBLANK(H61)*ISBLANK(H62) *ISBLANK(H63) *ISBLANK(H64)*ISBLANK(H65)*ISBLANK(H66)*ISBLANK(H67)*ISBLANK(H68) *ISBLANK(H69) *ISBLANK(H70) *ISBLANK(H71) *ISBLANK(H72) *ISBLANK(H73) *ISBLANK(H74) *ISBLANK(H75) *ISBLANK(H76) *ISBLANK(H77) *ISBLANK(H78) *ISBLANK(H79) *ISBLANK(H81) *ISBLANK(H82) *ISBLANK(H83) *ISBLANK(H84) *ISBLANK(H85) *ISBLANK(H86) *ISBLANK(H87) *ISBLANK(H88)</formula>
    </cfRule>
  </conditionalFormatting>
  <conditionalFormatting sqref="H13">
    <cfRule type="expression" dxfId="1129" priority="1156">
      <formula>ISBLANK(H14)*ISBLANK(H15)*ISBLANK(H16)*ISBLANK(H17)*ISBLANK(H18)*ISBLANK(H19) *ISBLANK(H20)*ISBLANK(H21)*ISBLANK(H22)*ISBLANK(H23)*ISBLANK(H24)*ISBLANK(H25) *ISBLANK(H26)*ISBLANK(H27)*ISBLANK(H28)*ISBLANK(H29)*ISBLANK(H30)*ISBLANK(H31) *ISBLANK(H32)*ISBLANK(H33)*ISBLANK(H34)*ISBLANK(H35)*ISBLANK(H36)*ISBLANK(H37) *ISBLANK(H38)*ISBLANK(H39)*ISBLANK(H40)*ISBLANK(H41)*ISBLANK(H42)*ISBLANK(H43) *ISBLANK(H44)*ISBLANK(H45)*ISBLANK(H46)*ISBLANK(H47)*ISBLANK(H48)*ISBLANK(H50) *ISBLANK(H51)*ISBLANK(H52)*ISBLANK(H53)*ISBLANK(H54)*ISBLANK(H55)*ISBLANK(H56) *ISBLANK(H57)*ISBLANK(H58)*ISBLANK(H59)*ISBLANK(H60)*ISBLANK(H61)*ISBLANK(H62) *ISBLANK(H63) *ISBLANK(H64)*ISBLANK(H65)*ISBLANK(H66)*ISBLANK(H67)*ISBLANK(H68) *ISBLANK(H69) *ISBLANK(H70) *ISBLANK(H71) *ISBLANK(H72) *ISBLANK(H73) *ISBLANK(H74) *ISBLANK(H75) *ISBLANK(H76) *ISBLANK(H77) *ISBLANK(H78) *ISBLANK(H79) *ISBLANK(H81) *ISBLANK(H82) *ISBLANK(H83) *ISBLANK(H84) *ISBLANK(H85) *ISBLANK(H86) *ISBLANK(H87) *ISBLANK(H88)</formula>
    </cfRule>
  </conditionalFormatting>
  <conditionalFormatting sqref="I9">
    <cfRule type="expression" dxfId="1128" priority="1155">
      <formula>ISBLANK(I14)*ISBLANK(I15)*ISBLANK(I16)*ISBLANK(I17)*ISBLANK(I18)*ISBLANK(I19) *ISBLANK(I20)*ISBLANK(I21)*ISBLANK(I22)*ISBLANK(I23)*ISBLANK(I24)*ISBLANK(I25) *ISBLANK(I26)*ISBLANK(I27)*ISBLANK(I28)*ISBLANK(I29)*ISBLANK(I30)*ISBLANK(I31) *ISBLANK(I32)*ISBLANK(I33)*ISBLANK(I34)*ISBLANK(I35)*ISBLANK(I36)*ISBLANK(I37) *ISBLANK(I38)*ISBLANK(I39)*ISBLANK(I40)*ISBLANK(I41)*ISBLANK(I42)*ISBLANK(I43) *ISBLANK(I44)*ISBLANK(I45)*ISBLANK(I46)*ISBLANK(I47)*ISBLANK(I48)*ISBLANK(I50) *ISBLANK(I51)*ISBLANK(I52)*ISBLANK(I53)*ISBLANK(I54)*ISBLANK(I55)*ISBLANK(I56) *ISBLANK(I57)*ISBLANK(I58)*ISBLANK(I59)*ISBLANK(I60)*ISBLANK(I61)*ISBLANK(I62) *ISBLANK(I63) *ISBLANK(I64)*ISBLANK(I65)*ISBLANK(I66)*ISBLANK(I67)*ISBLANK(I68) *ISBLANK(I69) *ISBLANK(I70) *ISBLANK(I71) *ISBLANK(I72) *ISBLANK(I73) *ISBLANK(I74) *ISBLANK(I75) *ISBLANK(I76) *ISBLANK(I77) *ISBLANK(I78) *ISBLANK(I79) *ISBLANK(I81) *ISBLANK(I82) *ISBLANK(I83) *ISBLANK(I84) *ISBLANK(I85) *ISBLANK(I86) *ISBLANK(I87) *ISBLANK(I88)</formula>
    </cfRule>
  </conditionalFormatting>
  <conditionalFormatting sqref="I10">
    <cfRule type="expression" dxfId="1127" priority="1154">
      <formula>ISBLANK(I14)*ISBLANK(I15)*ISBLANK(I16)*ISBLANK(I17)*ISBLANK(I18)*ISBLANK(I19) *ISBLANK(I20)*ISBLANK(I21)*ISBLANK(I22)*ISBLANK(I23)*ISBLANK(I24)*ISBLANK(I25) *ISBLANK(I26)*ISBLANK(I27)*ISBLANK(I28)*ISBLANK(I29)*ISBLANK(I30)*ISBLANK(I31) *ISBLANK(I32)*ISBLANK(I33)*ISBLANK(I34)*ISBLANK(I35)*ISBLANK(I36)*ISBLANK(I37) *ISBLANK(I38)*ISBLANK(I39)*ISBLANK(I40)*ISBLANK(I41)*ISBLANK(I42)*ISBLANK(I43) *ISBLANK(I44)*ISBLANK(I45)*ISBLANK(I46)*ISBLANK(I47)*ISBLANK(I48)*ISBLANK(I50) *ISBLANK(I51)*ISBLANK(I52)*ISBLANK(I53)*ISBLANK(I54)*ISBLANK(I55)*ISBLANK(I56) *ISBLANK(I57)*ISBLANK(I58)*ISBLANK(I59)*ISBLANK(I60)*ISBLANK(I61)*ISBLANK(I62) *ISBLANK(I63) *ISBLANK(I64)*ISBLANK(I65)*ISBLANK(I66)*ISBLANK(I67)*ISBLANK(I68) *ISBLANK(I69) *ISBLANK(I70) *ISBLANK(I71) *ISBLANK(I72) *ISBLANK(I73) *ISBLANK(I74) *ISBLANK(I75) *ISBLANK(I76) *ISBLANK(I77) *ISBLANK(I78) *ISBLANK(I79) *ISBLANK(I81) *ISBLANK(I82) *ISBLANK(I83) *ISBLANK(I84) *ISBLANK(I85) *ISBLANK(I86) *ISBLANK(I87) *ISBLANK(I88)</formula>
    </cfRule>
  </conditionalFormatting>
  <conditionalFormatting sqref="I11">
    <cfRule type="expression" dxfId="1126" priority="1153">
      <formula>ISBLANK(I14)*ISBLANK(I15)*ISBLANK(I16)*ISBLANK(I17)*ISBLANK(I18)*ISBLANK(I19) *ISBLANK(I20)*ISBLANK(I21)*ISBLANK(I22)*ISBLANK(I23)*ISBLANK(I24)*ISBLANK(I25) *ISBLANK(I26)*ISBLANK(I27)*ISBLANK(I28)*ISBLANK(I29)*ISBLANK(I30)*ISBLANK(I31) *ISBLANK(I32)*ISBLANK(I33)*ISBLANK(I34)*ISBLANK(I35)*ISBLANK(I36)*ISBLANK(I37) *ISBLANK(I38)*ISBLANK(I39)*ISBLANK(I40)*ISBLANK(I41)*ISBLANK(I42)*ISBLANK(I43) *ISBLANK(I44)*ISBLANK(I45)*ISBLANK(I46)*ISBLANK(I47)*ISBLANK(I48)*ISBLANK(I50) *ISBLANK(I51)*ISBLANK(I52)*ISBLANK(I53)*ISBLANK(I54)*ISBLANK(I55)*ISBLANK(I56) *ISBLANK(I57)*ISBLANK(I58)*ISBLANK(I59)*ISBLANK(I60)*ISBLANK(I61)*ISBLANK(I62) *ISBLANK(I63) *ISBLANK(I64)*ISBLANK(I65)*ISBLANK(I66)*ISBLANK(I67)*ISBLANK(I68) *ISBLANK(I69) *ISBLANK(I70) *ISBLANK(I71) *ISBLANK(I72) *ISBLANK(I73) *ISBLANK(I74) *ISBLANK(I75) *ISBLANK(I76) *ISBLANK(I77) *ISBLANK(I78) *ISBLANK(I79) *ISBLANK(I81) *ISBLANK(I82) *ISBLANK(I83) *ISBLANK(I84) *ISBLANK(I85) *ISBLANK(I86) *ISBLANK(I87) *ISBLANK(I88)</formula>
    </cfRule>
  </conditionalFormatting>
  <conditionalFormatting sqref="I12">
    <cfRule type="expression" dxfId="1125" priority="1152">
      <formula>ISBLANK(I14)*ISBLANK(I15)*ISBLANK(I16)*ISBLANK(I17)*ISBLANK(I18)*ISBLANK(I19) *ISBLANK(I20)*ISBLANK(I21)*ISBLANK(I22)*ISBLANK(I23)*ISBLANK(I24)*ISBLANK(I25) *ISBLANK(I26)*ISBLANK(I27)*ISBLANK(I28)*ISBLANK(I29)*ISBLANK(I30)*ISBLANK(I31) *ISBLANK(I32)*ISBLANK(I33)*ISBLANK(I34)*ISBLANK(I35)*ISBLANK(I36)*ISBLANK(I37) *ISBLANK(I38)*ISBLANK(I39)*ISBLANK(I40)*ISBLANK(I41)*ISBLANK(I42)*ISBLANK(I43) *ISBLANK(I44)*ISBLANK(I45)*ISBLANK(I46)*ISBLANK(I47)*ISBLANK(I48)*ISBLANK(I50) *ISBLANK(I51)*ISBLANK(I52)*ISBLANK(I53)*ISBLANK(I54)*ISBLANK(I55)*ISBLANK(I56) *ISBLANK(I57)*ISBLANK(I58)*ISBLANK(I59)*ISBLANK(I60)*ISBLANK(I61)*ISBLANK(I62) *ISBLANK(I63) *ISBLANK(I64)*ISBLANK(I65)*ISBLANK(I66)*ISBLANK(I67)*ISBLANK(I68) *ISBLANK(I69) *ISBLANK(I70) *ISBLANK(I71) *ISBLANK(I72) *ISBLANK(I73) *ISBLANK(I74) *ISBLANK(I75) *ISBLANK(I76) *ISBLANK(I77) *ISBLANK(I78) *ISBLANK(I79) *ISBLANK(I81) *ISBLANK(I82) *ISBLANK(I83) *ISBLANK(I84) *ISBLANK(I85) *ISBLANK(I86) *ISBLANK(I87) *ISBLANK(I88)</formula>
    </cfRule>
  </conditionalFormatting>
  <conditionalFormatting sqref="I13">
    <cfRule type="expression" dxfId="1124" priority="1151">
      <formula>ISBLANK(I14)*ISBLANK(I15)*ISBLANK(I16)*ISBLANK(I17)*ISBLANK(I18)*ISBLANK(I19) *ISBLANK(I20)*ISBLANK(I21)*ISBLANK(I22)*ISBLANK(I23)*ISBLANK(I24)*ISBLANK(I25) *ISBLANK(I26)*ISBLANK(I27)*ISBLANK(I28)*ISBLANK(I29)*ISBLANK(I30)*ISBLANK(I31) *ISBLANK(I32)*ISBLANK(I33)*ISBLANK(I34)*ISBLANK(I35)*ISBLANK(I36)*ISBLANK(I37) *ISBLANK(I38)*ISBLANK(I39)*ISBLANK(I40)*ISBLANK(I41)*ISBLANK(I42)*ISBLANK(I43) *ISBLANK(I44)*ISBLANK(I45)*ISBLANK(I46)*ISBLANK(I47)*ISBLANK(I48)*ISBLANK(I50) *ISBLANK(I51)*ISBLANK(I52)*ISBLANK(I53)*ISBLANK(I54)*ISBLANK(I55)*ISBLANK(I56) *ISBLANK(I57)*ISBLANK(I58)*ISBLANK(I59)*ISBLANK(I60)*ISBLANK(I61)*ISBLANK(I62) *ISBLANK(I63) *ISBLANK(I64)*ISBLANK(I65)*ISBLANK(I66)*ISBLANK(I67)*ISBLANK(I68) *ISBLANK(I69) *ISBLANK(I70) *ISBLANK(I71) *ISBLANK(I72) *ISBLANK(I73) *ISBLANK(I74) *ISBLANK(I75) *ISBLANK(I76) *ISBLANK(I77) *ISBLANK(I78) *ISBLANK(I79) *ISBLANK(I81) *ISBLANK(I82) *ISBLANK(I83) *ISBLANK(I84) *ISBLANK(I85) *ISBLANK(I86) *ISBLANK(I87) *ISBLANK(I88)</formula>
    </cfRule>
  </conditionalFormatting>
  <conditionalFormatting sqref="J8">
    <cfRule type="expression" dxfId="1123" priority="1150">
      <formula>ISBLANK(J14)*ISBLANK(J15)*ISBLANK(J16)*ISBLANK(J17)*ISBLANK(J18)*ISBLANK(J19) *ISBLANK(J20)*ISBLANK(J21)*ISBLANK(J22)*ISBLANK(J23)*ISBLANK(J24)*ISBLANK(J25) *ISBLANK(J26)*ISBLANK(J27)*ISBLANK(J28)*ISBLANK(J29)*ISBLANK(J30)*ISBLANK(J31) *ISBLANK(J32)*ISBLANK(J33)*ISBLANK(J34)*ISBLANK(J35)*ISBLANK(J36)*ISBLANK(J37) *ISBLANK(J38)*ISBLANK(J39)*ISBLANK(J40)*ISBLANK(J41)*ISBLANK(J42)*ISBLANK(J43) *ISBLANK(J44)*ISBLANK(J45)*ISBLANK(J46)*ISBLANK(J47)*ISBLANK(J48)*ISBLANK(J50) *ISBLANK(J51)*ISBLANK(J52)*ISBLANK(J53)*ISBLANK(J54)*ISBLANK(J55)*ISBLANK(J56) *ISBLANK(J57)*ISBLANK(J58)*ISBLANK(J59)*ISBLANK(J60)*ISBLANK(J61)*ISBLANK(J62) *ISBLANK(J63) *ISBLANK(J64)*ISBLANK(J65)*ISBLANK(J66)*ISBLANK(J67)*ISBLANK(J68) *ISBLANK(J69) *ISBLANK(J70) *ISBLANK(J71) *ISBLANK(J72) *ISBLANK(J73) *ISBLANK(J74) *ISBLANK(J75) *ISBLANK(J76) *ISBLANK(J77) *ISBLANK(J78) *ISBLANK(J79) *ISBLANK(J81) *ISBLANK(J82) *ISBLANK(J83) *ISBLANK(J84) *ISBLANK(J85) *ISBLANK(J86) *ISBLANK(J87) *ISBLANK(J88)</formula>
    </cfRule>
  </conditionalFormatting>
  <conditionalFormatting sqref="J7">
    <cfRule type="expression" dxfId="1122" priority="1149">
      <formula>ISBLANK(J14)*ISBLANK(J15)*ISBLANK(J16)*ISBLANK(J17)*ISBLANK(J18)*ISBLANK(J19) *ISBLANK(J20)*ISBLANK(J21)*ISBLANK(J22)*ISBLANK(J23)*ISBLANK(J24)*ISBLANK(J25) *ISBLANK(J26)*ISBLANK(J27)*ISBLANK(J28)*ISBLANK(J29)*ISBLANK(J30)*ISBLANK(J31) *ISBLANK(J32)*ISBLANK(J33)*ISBLANK(J34)*ISBLANK(J35)*ISBLANK(J36)*ISBLANK(J37) *ISBLANK(J38)*ISBLANK(J39)*ISBLANK(J40)*ISBLANK(J41)*ISBLANK(J42)*ISBLANK(J43) *ISBLANK(J44)*ISBLANK(J45)*ISBLANK(J46)*ISBLANK(J47)*ISBLANK(J48)*ISBLANK(J50) *ISBLANK(J51)*ISBLANK(J52)*ISBLANK(J53)*ISBLANK(J54)*ISBLANK(J55)*ISBLANK(J56) *ISBLANK(J57)*ISBLANK(J58)*ISBLANK(J59)*ISBLANK(J60)*ISBLANK(J61)*ISBLANK(J62) *ISBLANK(J63) *ISBLANK(J64)*ISBLANK(J65)*ISBLANK(J66)*ISBLANK(J67)*ISBLANK(J68) *ISBLANK(J69) *ISBLANK(J70) *ISBLANK(J71) *ISBLANK(J72) *ISBLANK(J73) *ISBLANK(J74) *ISBLANK(J75) *ISBLANK(J76) *ISBLANK(J77) *ISBLANK(J78) *ISBLANK(J79) *ISBLANK(J81) *ISBLANK(J82) *ISBLANK(J83) *ISBLANK(J84) *ISBLANK(J85) *ISBLANK(J86) *ISBLANK(J87) *ISBLANK(J88)</formula>
    </cfRule>
  </conditionalFormatting>
  <conditionalFormatting sqref="J10">
    <cfRule type="expression" dxfId="1121" priority="1147">
      <formula>ISBLANK(J14)*ISBLANK(J15)*ISBLANK(J16)*ISBLANK(J17)*ISBLANK(J18)*ISBLANK(J19) *ISBLANK(J20)*ISBLANK(J21)*ISBLANK(J22)*ISBLANK(J23)*ISBLANK(J24)*ISBLANK(J25) *ISBLANK(J26)*ISBLANK(J27)*ISBLANK(J28)*ISBLANK(J29)*ISBLANK(J30)*ISBLANK(J31) *ISBLANK(J32)*ISBLANK(J33)*ISBLANK(J34)*ISBLANK(J35)*ISBLANK(J36)*ISBLANK(J37) *ISBLANK(J38)*ISBLANK(J39)*ISBLANK(J40)*ISBLANK(J41)*ISBLANK(J42)*ISBLANK(J43) *ISBLANK(J44)*ISBLANK(J45)*ISBLANK(J46)*ISBLANK(J47)*ISBLANK(J48)*ISBLANK(J50) *ISBLANK(J51)*ISBLANK(J52)*ISBLANK(J53)*ISBLANK(J54)*ISBLANK(J55)*ISBLANK(J56) *ISBLANK(J57)*ISBLANK(J58)*ISBLANK(J59)*ISBLANK(J60)*ISBLANK(J61)*ISBLANK(J62) *ISBLANK(J63) *ISBLANK(J64)*ISBLANK(J65)*ISBLANK(J66)*ISBLANK(J67)*ISBLANK(J68) *ISBLANK(J69) *ISBLANK(J70) *ISBLANK(J71) *ISBLANK(J72) *ISBLANK(J73) *ISBLANK(J74) *ISBLANK(J75) *ISBLANK(J76) *ISBLANK(J77) *ISBLANK(J78) *ISBLANK(J79) *ISBLANK(J81) *ISBLANK(J82) *ISBLANK(J83) *ISBLANK(J84) *ISBLANK(J85) *ISBLANK(J86) *ISBLANK(J87) *ISBLANK(J88)</formula>
    </cfRule>
    <cfRule type="expression" dxfId="1120" priority="1148">
      <formula>ISBLANK(J15)*ISBLANK(J16)*ISBLANK(J17)*ISBLANK(J18)*ISBLANK(J19)*ISBLANK(J20) *ISBLANK(J21)*ISBLANK(J22)*ISBLANK(J23)*ISBLANK(J24)*ISBLANK(J25)*ISBLANK(J26) *ISBLANK(J27)*ISBLANK(J28)*ISBLANK(J29)*ISBLANK(J30)*ISBLANK(J31)*ISBLANK(J32) *ISBLANK(J33)*ISBLANK(J34)*ISBLANK(J35)*ISBLANK(J36)*ISBLANK(J37)*ISBLANK(J38) *ISBLANK(J39)*ISBLANK(J40)*ISBLANK(J41)*ISBLANK(J42)*ISBLANK(J43)*ISBLANK(J44) *ISBLANK(J45)*ISBLANK(J46)*ISBLANK(J47)*ISBLANK(J48)*ISBLANK(J49)*ISBLANK(J51) *ISBLANK(J52)*ISBLANK(J53)*ISBLANK(J54)*ISBLANK(J55)*ISBLANK(J56)*ISBLANK(J57) *ISBLANK(J58)*ISBLANK(J59)*ISBLANK(J60)*ISBLANK(J61)*ISBLANK(J62)*ISBLANK(J63) *ISBLANK(J64) *ISBLANK(J65)*ISBLANK(J66)*ISBLANK(J67)*ISBLANK(J68)*ISBLANK(J69) *ISBLANK(J70) *ISBLANK(J71) *ISBLANK(J72) *ISBLANK(J73) *ISBLANK(J74) *ISBLANK(J75) *ISBLANK(J76) *ISBLANK(J77) *ISBLANK(J78) *ISBLANK(J79) *ISBLANK(J80) *ISBLANK(J82) *ISBLANK(J83) *ISBLANK(J84) *ISBLANK(J85) *ISBLANK(J86) *ISBLANK(J87) *ISBLANK(J88) *ISBLANK(J89)</formula>
    </cfRule>
  </conditionalFormatting>
  <conditionalFormatting sqref="J9">
    <cfRule type="expression" dxfId="1119" priority="1146">
      <formula>ISBLANK(J14)*ISBLANK(J15)*ISBLANK(J16)*ISBLANK(J17)*ISBLANK(J18)*ISBLANK(J19) *ISBLANK(J20)*ISBLANK(J21)*ISBLANK(J22)*ISBLANK(J23)*ISBLANK(J24)*ISBLANK(J25) *ISBLANK(J26)*ISBLANK(J27)*ISBLANK(J28)*ISBLANK(J29)*ISBLANK(J30)*ISBLANK(J31) *ISBLANK(J32)*ISBLANK(J33)*ISBLANK(J34)*ISBLANK(J35)*ISBLANK(J36)*ISBLANK(J37) *ISBLANK(J38)*ISBLANK(J39)*ISBLANK(J40)*ISBLANK(J41)*ISBLANK(J42)*ISBLANK(J43) *ISBLANK(J44)*ISBLANK(J45)*ISBLANK(J46)*ISBLANK(J47)*ISBLANK(J48)*ISBLANK(J50) *ISBLANK(J51)*ISBLANK(J52)*ISBLANK(J53)*ISBLANK(J54)*ISBLANK(J55)*ISBLANK(J56) *ISBLANK(J57)*ISBLANK(J58)*ISBLANK(J59)*ISBLANK(J60)*ISBLANK(J61)*ISBLANK(J62) *ISBLANK(J63) *ISBLANK(J64)*ISBLANK(J65)*ISBLANK(J66)*ISBLANK(J67)*ISBLANK(J68) *ISBLANK(J69) *ISBLANK(J70) *ISBLANK(J71) *ISBLANK(J72) *ISBLANK(J73) *ISBLANK(J74) *ISBLANK(J75) *ISBLANK(J76) *ISBLANK(J77) *ISBLANK(J78) *ISBLANK(J79) *ISBLANK(J81) *ISBLANK(J82) *ISBLANK(J83) *ISBLANK(J84) *ISBLANK(J85) *ISBLANK(J86) *ISBLANK(J87) *ISBLANK(J88)</formula>
    </cfRule>
  </conditionalFormatting>
  <conditionalFormatting sqref="J11">
    <cfRule type="expression" dxfId="1118" priority="1145">
      <formula>ISBLANK(J14)*ISBLANK(J15)*ISBLANK(J16)*ISBLANK(J17)*ISBLANK(J18)*ISBLANK(J19) *ISBLANK(J20)*ISBLANK(J21)*ISBLANK(J22)*ISBLANK(J23)*ISBLANK(J24)*ISBLANK(J25) *ISBLANK(J26)*ISBLANK(J27)*ISBLANK(J28)*ISBLANK(J29)*ISBLANK(J30)*ISBLANK(J31) *ISBLANK(J32)*ISBLANK(J33)*ISBLANK(J34)*ISBLANK(J35)*ISBLANK(J36)*ISBLANK(J37) *ISBLANK(J38)*ISBLANK(J39)*ISBLANK(J40)*ISBLANK(J41)*ISBLANK(J42)*ISBLANK(J43) *ISBLANK(J44)*ISBLANK(J45)*ISBLANK(J46)*ISBLANK(J47)*ISBLANK(J48)*ISBLANK(J50) *ISBLANK(J51)*ISBLANK(J52)*ISBLANK(J53)*ISBLANK(J54)*ISBLANK(J55)*ISBLANK(J56) *ISBLANK(J57)*ISBLANK(J58)*ISBLANK(J59)*ISBLANK(J60)*ISBLANK(J61)*ISBLANK(J62) *ISBLANK(J63) *ISBLANK(J64)*ISBLANK(J65)*ISBLANK(J66)*ISBLANK(J67)*ISBLANK(J68) *ISBLANK(J69) *ISBLANK(J70) *ISBLANK(J71) *ISBLANK(J72) *ISBLANK(J73) *ISBLANK(J74) *ISBLANK(J75) *ISBLANK(J76) *ISBLANK(J77) *ISBLANK(J78) *ISBLANK(J79) *ISBLANK(J81) *ISBLANK(J82) *ISBLANK(J83) *ISBLANK(J84) *ISBLANK(J85) *ISBLANK(J86) *ISBLANK(J87) *ISBLANK(J88)</formula>
    </cfRule>
  </conditionalFormatting>
  <conditionalFormatting sqref="J12">
    <cfRule type="expression" dxfId="1117" priority="1144">
      <formula>ISBLANK(J14)*ISBLANK(J15)*ISBLANK(J16)*ISBLANK(J17)*ISBLANK(J18)*ISBLANK(J19) *ISBLANK(J20)*ISBLANK(J21)*ISBLANK(J22)*ISBLANK(J23)*ISBLANK(J24)*ISBLANK(J25) *ISBLANK(J26)*ISBLANK(J27)*ISBLANK(J28)*ISBLANK(J29)*ISBLANK(J30)*ISBLANK(J31) *ISBLANK(J32)*ISBLANK(J33)*ISBLANK(J34)*ISBLANK(J35)*ISBLANK(J36)*ISBLANK(J37) *ISBLANK(J38)*ISBLANK(J39)*ISBLANK(J40)*ISBLANK(J41)*ISBLANK(J42)*ISBLANK(J43) *ISBLANK(J44)*ISBLANK(J45)*ISBLANK(J46)*ISBLANK(J47)*ISBLANK(J48)*ISBLANK(J50) *ISBLANK(J51)*ISBLANK(J52)*ISBLANK(J53)*ISBLANK(J54)*ISBLANK(J55)*ISBLANK(J56) *ISBLANK(J57)*ISBLANK(J58)*ISBLANK(J59)*ISBLANK(J60)*ISBLANK(J61)*ISBLANK(J62) *ISBLANK(J63) *ISBLANK(J64)*ISBLANK(J65)*ISBLANK(J66)*ISBLANK(J67)*ISBLANK(J68) *ISBLANK(J69) *ISBLANK(J70) *ISBLANK(J71) *ISBLANK(J72) *ISBLANK(J73) *ISBLANK(J74) *ISBLANK(J75) *ISBLANK(J76) *ISBLANK(J77) *ISBLANK(J78) *ISBLANK(J79) *ISBLANK(J81) *ISBLANK(J82) *ISBLANK(J83) *ISBLANK(J84) *ISBLANK(J85) *ISBLANK(J86) *ISBLANK(J87) *ISBLANK(J88)</formula>
    </cfRule>
  </conditionalFormatting>
  <conditionalFormatting sqref="J13">
    <cfRule type="expression" dxfId="1116" priority="1143">
      <formula>ISBLANK(J14)*ISBLANK(J15)*ISBLANK(J16)*ISBLANK(J17)*ISBLANK(J18)*ISBLANK(J19) *ISBLANK(J20)*ISBLANK(J21)*ISBLANK(J22)*ISBLANK(J23)*ISBLANK(J24)*ISBLANK(J25) *ISBLANK(J26)*ISBLANK(J27)*ISBLANK(J28)*ISBLANK(J29)*ISBLANK(J30)*ISBLANK(J31) *ISBLANK(J32)*ISBLANK(J33)*ISBLANK(J34)*ISBLANK(J35)*ISBLANK(J36)*ISBLANK(J37) *ISBLANK(J38)*ISBLANK(J39)*ISBLANK(J40)*ISBLANK(J41)*ISBLANK(J42)*ISBLANK(J43) *ISBLANK(J44)*ISBLANK(J45)*ISBLANK(J46)*ISBLANK(J47)*ISBLANK(J48)*ISBLANK(J50) *ISBLANK(J51)*ISBLANK(J52)*ISBLANK(J53)*ISBLANK(J54)*ISBLANK(J55)*ISBLANK(J56) *ISBLANK(J57)*ISBLANK(J58)*ISBLANK(J59)*ISBLANK(J60)*ISBLANK(J61)*ISBLANK(J62) *ISBLANK(J63) *ISBLANK(J64)*ISBLANK(J65)*ISBLANK(J66)*ISBLANK(J67)*ISBLANK(J68) *ISBLANK(J69) *ISBLANK(J70) *ISBLANK(J71) *ISBLANK(J72) *ISBLANK(J73) *ISBLANK(J74) *ISBLANK(J75) *ISBLANK(J76) *ISBLANK(J77) *ISBLANK(J78) *ISBLANK(J79) *ISBLANK(J81) *ISBLANK(J82) *ISBLANK(J83) *ISBLANK(J84) *ISBLANK(J85) *ISBLANK(J86) *ISBLANK(J87) *ISBLANK(J88)</formula>
    </cfRule>
  </conditionalFormatting>
  <conditionalFormatting sqref="K9">
    <cfRule type="expression" dxfId="1115" priority="1142">
      <formula>ISBLANK(K14)*ISBLANK(K15)*ISBLANK(K16)*ISBLANK(K17)*ISBLANK(K18)*ISBLANK(K19) *ISBLANK(K20)*ISBLANK(K21)*ISBLANK(K22)*ISBLANK(K23)*ISBLANK(K24)*ISBLANK(K25) *ISBLANK(K26)*ISBLANK(K27)*ISBLANK(K28)*ISBLANK(K29)*ISBLANK(K30)*ISBLANK(K31) *ISBLANK(K32)*ISBLANK(K33)*ISBLANK(K34)*ISBLANK(K35)*ISBLANK(K36)*ISBLANK(K37) *ISBLANK(K38)*ISBLANK(K39)*ISBLANK(K40)*ISBLANK(K41)*ISBLANK(K42)*ISBLANK(K43) *ISBLANK(K44)*ISBLANK(K45)*ISBLANK(K46)*ISBLANK(K47)*ISBLANK(K48)*ISBLANK(K50) *ISBLANK(K51)*ISBLANK(K52)*ISBLANK(K53)*ISBLANK(K54)*ISBLANK(K55)*ISBLANK(K56) *ISBLANK(K57)*ISBLANK(K58)*ISBLANK(K59)*ISBLANK(K60)*ISBLANK(K61)*ISBLANK(K62) *ISBLANK(K63) *ISBLANK(K64)*ISBLANK(K65)*ISBLANK(K66)*ISBLANK(K67)*ISBLANK(K68) *ISBLANK(K69) *ISBLANK(K70) *ISBLANK(K71) *ISBLANK(K72) *ISBLANK(K73) *ISBLANK(K74) *ISBLANK(K75) *ISBLANK(K76) *ISBLANK(K77) *ISBLANK(K78) *ISBLANK(K79) *ISBLANK(K81) *ISBLANK(K82) *ISBLANK(K83) *ISBLANK(K84) *ISBLANK(K85) *ISBLANK(K86) *ISBLANK(K87) *ISBLANK(K88)</formula>
    </cfRule>
  </conditionalFormatting>
  <conditionalFormatting sqref="K10">
    <cfRule type="expression" dxfId="1114" priority="1141">
      <formula>ISBLANK(K14)*ISBLANK(K15)*ISBLANK(K16)*ISBLANK(K17)*ISBLANK(K18)*ISBLANK(K19) *ISBLANK(K20)*ISBLANK(K21)*ISBLANK(K22)*ISBLANK(K23)*ISBLANK(K24)*ISBLANK(K25) *ISBLANK(K26)*ISBLANK(K27)*ISBLANK(K28)*ISBLANK(K29)*ISBLANK(K30)*ISBLANK(K31) *ISBLANK(K32)*ISBLANK(K33)*ISBLANK(K34)*ISBLANK(K35)*ISBLANK(K36)*ISBLANK(K37) *ISBLANK(K38)*ISBLANK(K39)*ISBLANK(K40)*ISBLANK(K41)*ISBLANK(K42)*ISBLANK(K43) *ISBLANK(K44)*ISBLANK(K45)*ISBLANK(K46)*ISBLANK(K47)*ISBLANK(K48)*ISBLANK(K50) *ISBLANK(K51)*ISBLANK(K52)*ISBLANK(K53)*ISBLANK(K54)*ISBLANK(K55)*ISBLANK(K56) *ISBLANK(K57)*ISBLANK(K58)*ISBLANK(K59)*ISBLANK(K60)*ISBLANK(K61)*ISBLANK(K62) *ISBLANK(K63) *ISBLANK(K64)*ISBLANK(K65)*ISBLANK(K66)*ISBLANK(K67)*ISBLANK(K68) *ISBLANK(K69) *ISBLANK(K70) *ISBLANK(K71) *ISBLANK(K72) *ISBLANK(K73) *ISBLANK(K74) *ISBLANK(K75) *ISBLANK(K76) *ISBLANK(K77) *ISBLANK(K78) *ISBLANK(K79) *ISBLANK(K81) *ISBLANK(K82) *ISBLANK(K83) *ISBLANK(K84) *ISBLANK(K85) *ISBLANK(K86) *ISBLANK(K87) *ISBLANK(K88)</formula>
    </cfRule>
  </conditionalFormatting>
  <conditionalFormatting sqref="K11">
    <cfRule type="expression" dxfId="1113" priority="1140">
      <formula>ISBLANK(K14)*ISBLANK(K15)*ISBLANK(K16)*ISBLANK(K17)*ISBLANK(K18)*ISBLANK(K19) *ISBLANK(K20)*ISBLANK(K21)*ISBLANK(K22)*ISBLANK(K23)*ISBLANK(K24)*ISBLANK(K25) *ISBLANK(K26)*ISBLANK(K27)*ISBLANK(K28)*ISBLANK(K29)*ISBLANK(K30)*ISBLANK(K31) *ISBLANK(K32)*ISBLANK(K33)*ISBLANK(K34)*ISBLANK(K35)*ISBLANK(K36)*ISBLANK(K37) *ISBLANK(K38)*ISBLANK(K39)*ISBLANK(K40)*ISBLANK(K41)*ISBLANK(K42)*ISBLANK(K43) *ISBLANK(K44)*ISBLANK(K45)*ISBLANK(K46)*ISBLANK(K47)*ISBLANK(K48)*ISBLANK(K50) *ISBLANK(K51)*ISBLANK(K52)*ISBLANK(K53)*ISBLANK(K54)*ISBLANK(K55)*ISBLANK(K56) *ISBLANK(K57)*ISBLANK(K58)*ISBLANK(K59)*ISBLANK(K60)*ISBLANK(K61)*ISBLANK(K62) *ISBLANK(K63) *ISBLANK(K64)*ISBLANK(K65)*ISBLANK(K66)*ISBLANK(K67)*ISBLANK(K68) *ISBLANK(K69) *ISBLANK(K70) *ISBLANK(K71) *ISBLANK(K72) *ISBLANK(K73) *ISBLANK(K74) *ISBLANK(K75) *ISBLANK(K76) *ISBLANK(K77) *ISBLANK(K78) *ISBLANK(K79) *ISBLANK(K81) *ISBLANK(K82) *ISBLANK(K83) *ISBLANK(K84) *ISBLANK(K85) *ISBLANK(K86) *ISBLANK(K87) *ISBLANK(K88)</formula>
    </cfRule>
  </conditionalFormatting>
  <conditionalFormatting sqref="K12">
    <cfRule type="expression" dxfId="1112" priority="1139">
      <formula>ISBLANK(K14)*ISBLANK(K15)*ISBLANK(K16)*ISBLANK(K17)*ISBLANK(K18)*ISBLANK(K19) *ISBLANK(K20)*ISBLANK(K21)*ISBLANK(K22)*ISBLANK(K23)*ISBLANK(K24)*ISBLANK(K25) *ISBLANK(K26)*ISBLANK(K27)*ISBLANK(K28)*ISBLANK(K29)*ISBLANK(K30)*ISBLANK(K31) *ISBLANK(K32)*ISBLANK(K33)*ISBLANK(K34)*ISBLANK(K35)*ISBLANK(K36)*ISBLANK(K37) *ISBLANK(K38)*ISBLANK(K39)*ISBLANK(K40)*ISBLANK(K41)*ISBLANK(K42)*ISBLANK(K43) *ISBLANK(K44)*ISBLANK(K45)*ISBLANK(K46)*ISBLANK(K47)*ISBLANK(K48)*ISBLANK(K50) *ISBLANK(K51)*ISBLANK(K52)*ISBLANK(K53)*ISBLANK(K54)*ISBLANK(K55)*ISBLANK(K56) *ISBLANK(K57)*ISBLANK(K58)*ISBLANK(K59)*ISBLANK(K60)*ISBLANK(K61)*ISBLANK(K62) *ISBLANK(K63) *ISBLANK(K64)*ISBLANK(K65)*ISBLANK(K66)*ISBLANK(K67)*ISBLANK(K68) *ISBLANK(K69) *ISBLANK(K70) *ISBLANK(K71) *ISBLANK(K72) *ISBLANK(K73) *ISBLANK(K74) *ISBLANK(K75) *ISBLANK(K76) *ISBLANK(K77) *ISBLANK(K78) *ISBLANK(K79) *ISBLANK(K81) *ISBLANK(K82) *ISBLANK(K83) *ISBLANK(K84) *ISBLANK(K85) *ISBLANK(K86) *ISBLANK(K87) *ISBLANK(K88)</formula>
    </cfRule>
  </conditionalFormatting>
  <conditionalFormatting sqref="K13">
    <cfRule type="expression" dxfId="1111" priority="1138">
      <formula>ISBLANK(K14)*ISBLANK(K15)*ISBLANK(K16)*ISBLANK(K17)*ISBLANK(K18)*ISBLANK(K19) *ISBLANK(K20)*ISBLANK(K21)*ISBLANK(K22)*ISBLANK(K23)*ISBLANK(K24)*ISBLANK(K25) *ISBLANK(K26)*ISBLANK(K27)*ISBLANK(K28)*ISBLANK(K29)*ISBLANK(K30)*ISBLANK(K31) *ISBLANK(K32)*ISBLANK(K33)*ISBLANK(K34)*ISBLANK(K35)*ISBLANK(K36)*ISBLANK(K37) *ISBLANK(K38)*ISBLANK(K39)*ISBLANK(K40)*ISBLANK(K41)*ISBLANK(K42)*ISBLANK(K43) *ISBLANK(K44)*ISBLANK(K45)*ISBLANK(K46)*ISBLANK(K47)*ISBLANK(K48)*ISBLANK(K50) *ISBLANK(K51)*ISBLANK(K52)*ISBLANK(K53)*ISBLANK(K54)*ISBLANK(K55)*ISBLANK(K56) *ISBLANK(K57)*ISBLANK(K58)*ISBLANK(K59)*ISBLANK(K60)*ISBLANK(K61)*ISBLANK(K62) *ISBLANK(K63) *ISBLANK(K64)*ISBLANK(K65)*ISBLANK(K66)*ISBLANK(K67)*ISBLANK(K68) *ISBLANK(K69) *ISBLANK(K70) *ISBLANK(K71) *ISBLANK(K72) *ISBLANK(K73) *ISBLANK(K74) *ISBLANK(K75) *ISBLANK(K76) *ISBLANK(K77) *ISBLANK(K78) *ISBLANK(K79) *ISBLANK(K81) *ISBLANK(K82) *ISBLANK(K83) *ISBLANK(K84) *ISBLANK(K85) *ISBLANK(K86) *ISBLANK(K87) *ISBLANK(K88)</formula>
    </cfRule>
  </conditionalFormatting>
  <conditionalFormatting sqref="L8">
    <cfRule type="expression" dxfId="1110" priority="1137">
      <formula>ISBLANK(L14)*ISBLANK(L15)*ISBLANK(L16)*ISBLANK(L17)*ISBLANK(L18)*ISBLANK(L19) *ISBLANK(L20)*ISBLANK(L21)*ISBLANK(L22)*ISBLANK(L23)*ISBLANK(L24)*ISBLANK(L25) *ISBLANK(L26)*ISBLANK(L27)*ISBLANK(L28)*ISBLANK(L29)*ISBLANK(L30)*ISBLANK(L31) *ISBLANK(L32)*ISBLANK(L33)*ISBLANK(L34)*ISBLANK(L35)*ISBLANK(L36)*ISBLANK(L37) *ISBLANK(L38)*ISBLANK(L39)*ISBLANK(L40)*ISBLANK(L41)*ISBLANK(L42)*ISBLANK(L43) *ISBLANK(L44)*ISBLANK(L45)*ISBLANK(L46)*ISBLANK(L47)*ISBLANK(L48)*ISBLANK(L50) *ISBLANK(L51)*ISBLANK(L52)*ISBLANK(L53)*ISBLANK(L54)*ISBLANK(L55)*ISBLANK(L56) *ISBLANK(L57)*ISBLANK(L58)*ISBLANK(L59)*ISBLANK(L60)*ISBLANK(L61)*ISBLANK(L62) *ISBLANK(L63) *ISBLANK(L64)*ISBLANK(L65)*ISBLANK(L66)*ISBLANK(L67)*ISBLANK(L68) *ISBLANK(L69) *ISBLANK(L70) *ISBLANK(L71) *ISBLANK(L72) *ISBLANK(L73) *ISBLANK(L74) *ISBLANK(L75) *ISBLANK(L76) *ISBLANK(L77) *ISBLANK(L78) *ISBLANK(L79) *ISBLANK(L81) *ISBLANK(L82) *ISBLANK(L83) *ISBLANK(L84) *ISBLANK(L85) *ISBLANK(L86) *ISBLANK(L87) *ISBLANK(L88)</formula>
    </cfRule>
  </conditionalFormatting>
  <conditionalFormatting sqref="L7">
    <cfRule type="expression" dxfId="1109" priority="1136">
      <formula>ISBLANK(L14)*ISBLANK(L15)*ISBLANK(L16)*ISBLANK(L17)*ISBLANK(L18)*ISBLANK(L19) *ISBLANK(L20)*ISBLANK(L21)*ISBLANK(L22)*ISBLANK(L23)*ISBLANK(L24)*ISBLANK(L25) *ISBLANK(L26)*ISBLANK(L27)*ISBLANK(L28)*ISBLANK(L29)*ISBLANK(L30)*ISBLANK(L31) *ISBLANK(L32)*ISBLANK(L33)*ISBLANK(L34)*ISBLANK(L35)*ISBLANK(L36)*ISBLANK(L37) *ISBLANK(L38)*ISBLANK(L39)*ISBLANK(L40)*ISBLANK(L41)*ISBLANK(L42)*ISBLANK(L43) *ISBLANK(L44)*ISBLANK(L45)*ISBLANK(L46)*ISBLANK(L47)*ISBLANK(L48)*ISBLANK(L50) *ISBLANK(L51)*ISBLANK(L52)*ISBLANK(L53)*ISBLANK(L54)*ISBLANK(L55)*ISBLANK(L56) *ISBLANK(L57)*ISBLANK(L58)*ISBLANK(L59)*ISBLANK(L60)*ISBLANK(L61)*ISBLANK(L62) *ISBLANK(L63) *ISBLANK(L64)*ISBLANK(L65)*ISBLANK(L66)*ISBLANK(L67)*ISBLANK(L68) *ISBLANK(L69) *ISBLANK(L70) *ISBLANK(L71) *ISBLANK(L72) *ISBLANK(L73) *ISBLANK(L74) *ISBLANK(L75) *ISBLANK(L76) *ISBLANK(L77) *ISBLANK(L78) *ISBLANK(L79) *ISBLANK(L81) *ISBLANK(L82) *ISBLANK(L83) *ISBLANK(L84) *ISBLANK(L85) *ISBLANK(L86) *ISBLANK(L87) *ISBLANK(L88)</formula>
    </cfRule>
  </conditionalFormatting>
  <conditionalFormatting sqref="L10">
    <cfRule type="expression" dxfId="1108" priority="1134">
      <formula>ISBLANK(L14)*ISBLANK(L15)*ISBLANK(L16)*ISBLANK(L17)*ISBLANK(L18)*ISBLANK(L19) *ISBLANK(L20)*ISBLANK(L21)*ISBLANK(L22)*ISBLANK(L23)*ISBLANK(L24)*ISBLANK(L25) *ISBLANK(L26)*ISBLANK(L27)*ISBLANK(L28)*ISBLANK(L29)*ISBLANK(L30)*ISBLANK(L31) *ISBLANK(L32)*ISBLANK(L33)*ISBLANK(L34)*ISBLANK(L35)*ISBLANK(L36)*ISBLANK(L37) *ISBLANK(L38)*ISBLANK(L39)*ISBLANK(L40)*ISBLANK(L41)*ISBLANK(L42)*ISBLANK(L43) *ISBLANK(L44)*ISBLANK(L45)*ISBLANK(L46)*ISBLANK(L47)*ISBLANK(L48)*ISBLANK(L50) *ISBLANK(L51)*ISBLANK(L52)*ISBLANK(L53)*ISBLANK(L54)*ISBLANK(L55)*ISBLANK(L56) *ISBLANK(L57)*ISBLANK(L58)*ISBLANK(L59)*ISBLANK(L60)*ISBLANK(L61)*ISBLANK(L62) *ISBLANK(L63) *ISBLANK(L64)*ISBLANK(L65)*ISBLANK(L66)*ISBLANK(L67)*ISBLANK(L68) *ISBLANK(L69) *ISBLANK(L70) *ISBLANK(L71) *ISBLANK(L72) *ISBLANK(L73) *ISBLANK(L74) *ISBLANK(L75) *ISBLANK(L76) *ISBLANK(L77) *ISBLANK(L78) *ISBLANK(L79) *ISBLANK(L81) *ISBLANK(L82) *ISBLANK(L83) *ISBLANK(L84) *ISBLANK(L85) *ISBLANK(L86) *ISBLANK(L87) *ISBLANK(L88)</formula>
    </cfRule>
    <cfRule type="expression" dxfId="1107" priority="1135">
      <formula>ISBLANK(L15)*ISBLANK(L16)*ISBLANK(L17)*ISBLANK(L18)*ISBLANK(L19)*ISBLANK(L20) *ISBLANK(L21)*ISBLANK(L22)*ISBLANK(L23)*ISBLANK(L24)*ISBLANK(L25)*ISBLANK(L26) *ISBLANK(L27)*ISBLANK(L28)*ISBLANK(L29)*ISBLANK(L30)*ISBLANK(L31)*ISBLANK(L32) *ISBLANK(L33)*ISBLANK(L34)*ISBLANK(L35)*ISBLANK(L36)*ISBLANK(L37)*ISBLANK(L38) *ISBLANK(L39)*ISBLANK(L40)*ISBLANK(L41)*ISBLANK(L42)*ISBLANK(L43)*ISBLANK(L44) *ISBLANK(L45)*ISBLANK(L46)*ISBLANK(L47)*ISBLANK(L48)*ISBLANK(L49)*ISBLANK(L51) *ISBLANK(L52)*ISBLANK(L53)*ISBLANK(L54)*ISBLANK(L55)*ISBLANK(L56)*ISBLANK(L57) *ISBLANK(L58)*ISBLANK(L59)*ISBLANK(L60)*ISBLANK(L61)*ISBLANK(L62)*ISBLANK(L63) *ISBLANK(L64) *ISBLANK(L65)*ISBLANK(L66)*ISBLANK(L67)*ISBLANK(L68)*ISBLANK(L69) *ISBLANK(L70) *ISBLANK(L71) *ISBLANK(L72) *ISBLANK(L73) *ISBLANK(L74) *ISBLANK(L75) *ISBLANK(L76) *ISBLANK(L77) *ISBLANK(L78) *ISBLANK(L79) *ISBLANK(L80) *ISBLANK(L82) *ISBLANK(L83) *ISBLANK(L84) *ISBLANK(L85) *ISBLANK(L86) *ISBLANK(L87) *ISBLANK(L88) *ISBLANK(L89)</formula>
    </cfRule>
  </conditionalFormatting>
  <conditionalFormatting sqref="L9">
    <cfRule type="expression" dxfId="1106" priority="1133">
      <formula>ISBLANK(L14)*ISBLANK(L15)*ISBLANK(L16)*ISBLANK(L17)*ISBLANK(L18)*ISBLANK(L19) *ISBLANK(L20)*ISBLANK(L21)*ISBLANK(L22)*ISBLANK(L23)*ISBLANK(L24)*ISBLANK(L25) *ISBLANK(L26)*ISBLANK(L27)*ISBLANK(L28)*ISBLANK(L29)*ISBLANK(L30)*ISBLANK(L31) *ISBLANK(L32)*ISBLANK(L33)*ISBLANK(L34)*ISBLANK(L35)*ISBLANK(L36)*ISBLANK(L37) *ISBLANK(L38)*ISBLANK(L39)*ISBLANK(L40)*ISBLANK(L41)*ISBLANK(L42)*ISBLANK(L43) *ISBLANK(L44)*ISBLANK(L45)*ISBLANK(L46)*ISBLANK(L47)*ISBLANK(L48)*ISBLANK(L50) *ISBLANK(L51)*ISBLANK(L52)*ISBLANK(L53)*ISBLANK(L54)*ISBLANK(L55)*ISBLANK(L56) *ISBLANK(L57)*ISBLANK(L58)*ISBLANK(L59)*ISBLANK(L60)*ISBLANK(L61)*ISBLANK(L62) *ISBLANK(L63) *ISBLANK(L64)*ISBLANK(L65)*ISBLANK(L66)*ISBLANK(L67)*ISBLANK(L68) *ISBLANK(L69) *ISBLANK(L70) *ISBLANK(L71) *ISBLANK(L72) *ISBLANK(L73) *ISBLANK(L74) *ISBLANK(L75) *ISBLANK(L76) *ISBLANK(L77) *ISBLANK(L78) *ISBLANK(L79) *ISBLANK(L81) *ISBLANK(L82) *ISBLANK(L83) *ISBLANK(L84) *ISBLANK(L85) *ISBLANK(L86) *ISBLANK(L87) *ISBLANK(L88)</formula>
    </cfRule>
  </conditionalFormatting>
  <conditionalFormatting sqref="L11">
    <cfRule type="expression" dxfId="1105" priority="1132">
      <formula>ISBLANK(L14)*ISBLANK(L15)*ISBLANK(L16)*ISBLANK(L17)*ISBLANK(L18)*ISBLANK(L19) *ISBLANK(L20)*ISBLANK(L21)*ISBLANK(L22)*ISBLANK(L23)*ISBLANK(L24)*ISBLANK(L25) *ISBLANK(L26)*ISBLANK(L27)*ISBLANK(L28)*ISBLANK(L29)*ISBLANK(L30)*ISBLANK(L31) *ISBLANK(L32)*ISBLANK(L33)*ISBLANK(L34)*ISBLANK(L35)*ISBLANK(L36)*ISBLANK(L37) *ISBLANK(L38)*ISBLANK(L39)*ISBLANK(L40)*ISBLANK(L41)*ISBLANK(L42)*ISBLANK(L43) *ISBLANK(L44)*ISBLANK(L45)*ISBLANK(L46)*ISBLANK(L47)*ISBLANK(L48)*ISBLANK(L50) *ISBLANK(L51)*ISBLANK(L52)*ISBLANK(L53)*ISBLANK(L54)*ISBLANK(L55)*ISBLANK(L56) *ISBLANK(L57)*ISBLANK(L58)*ISBLANK(L59)*ISBLANK(L60)*ISBLANK(L61)*ISBLANK(L62) *ISBLANK(L63) *ISBLANK(L64)*ISBLANK(L65)*ISBLANK(L66)*ISBLANK(L67)*ISBLANK(L68) *ISBLANK(L69) *ISBLANK(L70) *ISBLANK(L71) *ISBLANK(L72) *ISBLANK(L73) *ISBLANK(L74) *ISBLANK(L75) *ISBLANK(L76) *ISBLANK(L77) *ISBLANK(L78) *ISBLANK(L79) *ISBLANK(L81) *ISBLANK(L82) *ISBLANK(L83) *ISBLANK(L84) *ISBLANK(L85) *ISBLANK(L86) *ISBLANK(L87) *ISBLANK(L88)</formula>
    </cfRule>
  </conditionalFormatting>
  <conditionalFormatting sqref="L12">
    <cfRule type="expression" dxfId="1104" priority="1131">
      <formula>ISBLANK(L14)*ISBLANK(L15)*ISBLANK(L16)*ISBLANK(L17)*ISBLANK(L18)*ISBLANK(L19) *ISBLANK(L20)*ISBLANK(L21)*ISBLANK(L22)*ISBLANK(L23)*ISBLANK(L24)*ISBLANK(L25) *ISBLANK(L26)*ISBLANK(L27)*ISBLANK(L28)*ISBLANK(L29)*ISBLANK(L30)*ISBLANK(L31) *ISBLANK(L32)*ISBLANK(L33)*ISBLANK(L34)*ISBLANK(L35)*ISBLANK(L36)*ISBLANK(L37) *ISBLANK(L38)*ISBLANK(L39)*ISBLANK(L40)*ISBLANK(L41)*ISBLANK(L42)*ISBLANK(L43) *ISBLANK(L44)*ISBLANK(L45)*ISBLANK(L46)*ISBLANK(L47)*ISBLANK(L48)*ISBLANK(L50) *ISBLANK(L51)*ISBLANK(L52)*ISBLANK(L53)*ISBLANK(L54)*ISBLANK(L55)*ISBLANK(L56) *ISBLANK(L57)*ISBLANK(L58)*ISBLANK(L59)*ISBLANK(L60)*ISBLANK(L61)*ISBLANK(L62) *ISBLANK(L63) *ISBLANK(L64)*ISBLANK(L65)*ISBLANK(L66)*ISBLANK(L67)*ISBLANK(L68) *ISBLANK(L69) *ISBLANK(L70) *ISBLANK(L71) *ISBLANK(L72) *ISBLANK(L73) *ISBLANK(L74) *ISBLANK(L75) *ISBLANK(L76) *ISBLANK(L77) *ISBLANK(L78) *ISBLANK(L79) *ISBLANK(L81) *ISBLANK(L82) *ISBLANK(L83) *ISBLANK(L84) *ISBLANK(L85) *ISBLANK(L86) *ISBLANK(L87) *ISBLANK(L88)</formula>
    </cfRule>
  </conditionalFormatting>
  <conditionalFormatting sqref="L13">
    <cfRule type="expression" dxfId="1103" priority="1130">
      <formula>ISBLANK(L14)*ISBLANK(L15)*ISBLANK(L16)*ISBLANK(L17)*ISBLANK(L18)*ISBLANK(L19) *ISBLANK(L20)*ISBLANK(L21)*ISBLANK(L22)*ISBLANK(L23)*ISBLANK(L24)*ISBLANK(L25) *ISBLANK(L26)*ISBLANK(L27)*ISBLANK(L28)*ISBLANK(L29)*ISBLANK(L30)*ISBLANK(L31) *ISBLANK(L32)*ISBLANK(L33)*ISBLANK(L34)*ISBLANK(L35)*ISBLANK(L36)*ISBLANK(L37) *ISBLANK(L38)*ISBLANK(L39)*ISBLANK(L40)*ISBLANK(L41)*ISBLANK(L42)*ISBLANK(L43) *ISBLANK(L44)*ISBLANK(L45)*ISBLANK(L46)*ISBLANK(L47)*ISBLANK(L48)*ISBLANK(L50) *ISBLANK(L51)*ISBLANK(L52)*ISBLANK(L53)*ISBLANK(L54)*ISBLANK(L55)*ISBLANK(L56) *ISBLANK(L57)*ISBLANK(L58)*ISBLANK(L59)*ISBLANK(L60)*ISBLANK(L61)*ISBLANK(L62) *ISBLANK(L63) *ISBLANK(L64)*ISBLANK(L65)*ISBLANK(L66)*ISBLANK(L67)*ISBLANK(L68) *ISBLANK(L69) *ISBLANK(L70) *ISBLANK(L71) *ISBLANK(L72) *ISBLANK(L73) *ISBLANK(L74) *ISBLANK(L75) *ISBLANK(L76) *ISBLANK(L77) *ISBLANK(L78) *ISBLANK(L79) *ISBLANK(L81) *ISBLANK(L82) *ISBLANK(L83) *ISBLANK(L84) *ISBLANK(L85) *ISBLANK(L86) *ISBLANK(L87) *ISBLANK(L88)</formula>
    </cfRule>
  </conditionalFormatting>
  <conditionalFormatting sqref="M9">
    <cfRule type="expression" dxfId="1102" priority="1129">
      <formula>ISBLANK(M14)*ISBLANK(M15)*ISBLANK(M16)*ISBLANK(M17)*ISBLANK(M18)*ISBLANK(M19) *ISBLANK(M20)*ISBLANK(M21)*ISBLANK(M22)*ISBLANK(M23)*ISBLANK(M24)*ISBLANK(M25) *ISBLANK(M26)*ISBLANK(M27)*ISBLANK(M28)*ISBLANK(M29)*ISBLANK(M30)*ISBLANK(M31) *ISBLANK(M32)*ISBLANK(M33)*ISBLANK(M34)*ISBLANK(M35)*ISBLANK(M36)*ISBLANK(M37) *ISBLANK(M38)*ISBLANK(M39)*ISBLANK(M40)*ISBLANK(M41)*ISBLANK(M42)*ISBLANK(M43) *ISBLANK(M44)*ISBLANK(M45)*ISBLANK(M46)*ISBLANK(M47)*ISBLANK(M48)*ISBLANK(M50) *ISBLANK(M51)*ISBLANK(M52)*ISBLANK(M53)*ISBLANK(M54)*ISBLANK(M55)*ISBLANK(M56) *ISBLANK(M57)*ISBLANK(M58)*ISBLANK(M59)*ISBLANK(M60)*ISBLANK(M61)*ISBLANK(M62) *ISBLANK(M63) *ISBLANK(M64)*ISBLANK(M65)*ISBLANK(M66)*ISBLANK(M67)*ISBLANK(M68) *ISBLANK(M69) *ISBLANK(M70) *ISBLANK(M71) *ISBLANK(M72) *ISBLANK(M73) *ISBLANK(M74) *ISBLANK(M75) *ISBLANK(M76) *ISBLANK(M77) *ISBLANK(M78) *ISBLANK(M79) *ISBLANK(M81) *ISBLANK(M82) *ISBLANK(M83) *ISBLANK(M84) *ISBLANK(M85) *ISBLANK(M86) *ISBLANK(M87) *ISBLANK(M88)</formula>
    </cfRule>
  </conditionalFormatting>
  <conditionalFormatting sqref="M10">
    <cfRule type="expression" dxfId="1101" priority="1128">
      <formula>ISBLANK(M14)*ISBLANK(M15)*ISBLANK(M16)*ISBLANK(M17)*ISBLANK(M18)*ISBLANK(M19) *ISBLANK(M20)*ISBLANK(M21)*ISBLANK(M22)*ISBLANK(M23)*ISBLANK(M24)*ISBLANK(M25) *ISBLANK(M26)*ISBLANK(M27)*ISBLANK(M28)*ISBLANK(M29)*ISBLANK(M30)*ISBLANK(M31) *ISBLANK(M32)*ISBLANK(M33)*ISBLANK(M34)*ISBLANK(M35)*ISBLANK(M36)*ISBLANK(M37) *ISBLANK(M38)*ISBLANK(M39)*ISBLANK(M40)*ISBLANK(M41)*ISBLANK(M42)*ISBLANK(M43) *ISBLANK(M44)*ISBLANK(M45)*ISBLANK(M46)*ISBLANK(M47)*ISBLANK(M48)*ISBLANK(M50) *ISBLANK(M51)*ISBLANK(M52)*ISBLANK(M53)*ISBLANK(M54)*ISBLANK(M55)*ISBLANK(M56) *ISBLANK(M57)*ISBLANK(M58)*ISBLANK(M59)*ISBLANK(M60)*ISBLANK(M61)*ISBLANK(M62) *ISBLANK(M63) *ISBLANK(M64)*ISBLANK(M65)*ISBLANK(M66)*ISBLANK(M67)*ISBLANK(M68) *ISBLANK(M69) *ISBLANK(M70) *ISBLANK(M71) *ISBLANK(M72) *ISBLANK(M73) *ISBLANK(M74) *ISBLANK(M75) *ISBLANK(M76) *ISBLANK(M77) *ISBLANK(M78) *ISBLANK(M79) *ISBLANK(M81) *ISBLANK(M82) *ISBLANK(M83) *ISBLANK(M84) *ISBLANK(M85) *ISBLANK(M86) *ISBLANK(M87) *ISBLANK(M88)</formula>
    </cfRule>
  </conditionalFormatting>
  <conditionalFormatting sqref="M11">
    <cfRule type="expression" dxfId="1100" priority="1127">
      <formula>ISBLANK(M14)*ISBLANK(M15)*ISBLANK(M16)*ISBLANK(M17)*ISBLANK(M18)*ISBLANK(M19) *ISBLANK(M20)*ISBLANK(M21)*ISBLANK(M22)*ISBLANK(M23)*ISBLANK(M24)*ISBLANK(M25) *ISBLANK(M26)*ISBLANK(M27)*ISBLANK(M28)*ISBLANK(M29)*ISBLANK(M30)*ISBLANK(M31) *ISBLANK(M32)*ISBLANK(M33)*ISBLANK(M34)*ISBLANK(M35)*ISBLANK(M36)*ISBLANK(M37) *ISBLANK(M38)*ISBLANK(M39)*ISBLANK(M40)*ISBLANK(M41)*ISBLANK(M42)*ISBLANK(M43) *ISBLANK(M44)*ISBLANK(M45)*ISBLANK(M46)*ISBLANK(M47)*ISBLANK(M48)*ISBLANK(M50) *ISBLANK(M51)*ISBLANK(M52)*ISBLANK(M53)*ISBLANK(M54)*ISBLANK(M55)*ISBLANK(M56) *ISBLANK(M57)*ISBLANK(M58)*ISBLANK(M59)*ISBLANK(M60)*ISBLANK(M61)*ISBLANK(M62) *ISBLANK(M63) *ISBLANK(M64)*ISBLANK(M65)*ISBLANK(M66)*ISBLANK(M67)*ISBLANK(M68) *ISBLANK(M69) *ISBLANK(M70) *ISBLANK(M71) *ISBLANK(M72) *ISBLANK(M73) *ISBLANK(M74) *ISBLANK(M75) *ISBLANK(M76) *ISBLANK(M77) *ISBLANK(M78) *ISBLANK(M79) *ISBLANK(M81) *ISBLANK(M82) *ISBLANK(M83) *ISBLANK(M84) *ISBLANK(M85) *ISBLANK(M86) *ISBLANK(M87) *ISBLANK(M88)</formula>
    </cfRule>
  </conditionalFormatting>
  <conditionalFormatting sqref="M12">
    <cfRule type="expression" dxfId="1099" priority="1126">
      <formula>ISBLANK(M14)*ISBLANK(M15)*ISBLANK(M16)*ISBLANK(M17)*ISBLANK(M18)*ISBLANK(M19) *ISBLANK(M20)*ISBLANK(M21)*ISBLANK(M22)*ISBLANK(M23)*ISBLANK(M24)*ISBLANK(M25) *ISBLANK(M26)*ISBLANK(M27)*ISBLANK(M28)*ISBLANK(M29)*ISBLANK(M30)*ISBLANK(M31) *ISBLANK(M32)*ISBLANK(M33)*ISBLANK(M34)*ISBLANK(M35)*ISBLANK(M36)*ISBLANK(M37) *ISBLANK(M38)*ISBLANK(M39)*ISBLANK(M40)*ISBLANK(M41)*ISBLANK(M42)*ISBLANK(M43) *ISBLANK(M44)*ISBLANK(M45)*ISBLANK(M46)*ISBLANK(M47)*ISBLANK(M48)*ISBLANK(M50) *ISBLANK(M51)*ISBLANK(M52)*ISBLANK(M53)*ISBLANK(M54)*ISBLANK(M55)*ISBLANK(M56) *ISBLANK(M57)*ISBLANK(M58)*ISBLANK(M59)*ISBLANK(M60)*ISBLANK(M61)*ISBLANK(M62) *ISBLANK(M63) *ISBLANK(M64)*ISBLANK(M65)*ISBLANK(M66)*ISBLANK(M67)*ISBLANK(M68) *ISBLANK(M69) *ISBLANK(M70) *ISBLANK(M71) *ISBLANK(M72) *ISBLANK(M73) *ISBLANK(M74) *ISBLANK(M75) *ISBLANK(M76) *ISBLANK(M77) *ISBLANK(M78) *ISBLANK(M79) *ISBLANK(M81) *ISBLANK(M82) *ISBLANK(M83) *ISBLANK(M84) *ISBLANK(M85) *ISBLANK(M86) *ISBLANK(M87) *ISBLANK(M88)</formula>
    </cfRule>
  </conditionalFormatting>
  <conditionalFormatting sqref="M13">
    <cfRule type="expression" dxfId="1098" priority="1125">
      <formula>ISBLANK(M14)*ISBLANK(M15)*ISBLANK(M16)*ISBLANK(M17)*ISBLANK(M18)*ISBLANK(M19) *ISBLANK(M20)*ISBLANK(M21)*ISBLANK(M22)*ISBLANK(M23)*ISBLANK(M24)*ISBLANK(M25) *ISBLANK(M26)*ISBLANK(M27)*ISBLANK(M28)*ISBLANK(M29)*ISBLANK(M30)*ISBLANK(M31) *ISBLANK(M32)*ISBLANK(M33)*ISBLANK(M34)*ISBLANK(M35)*ISBLANK(M36)*ISBLANK(M37) *ISBLANK(M38)*ISBLANK(M39)*ISBLANK(M40)*ISBLANK(M41)*ISBLANK(M42)*ISBLANK(M43) *ISBLANK(M44)*ISBLANK(M45)*ISBLANK(M46)*ISBLANK(M47)*ISBLANK(M48)*ISBLANK(M50) *ISBLANK(M51)*ISBLANK(M52)*ISBLANK(M53)*ISBLANK(M54)*ISBLANK(M55)*ISBLANK(M56) *ISBLANK(M57)*ISBLANK(M58)*ISBLANK(M59)*ISBLANK(M60)*ISBLANK(M61)*ISBLANK(M62) *ISBLANK(M63) *ISBLANK(M64)*ISBLANK(M65)*ISBLANK(M66)*ISBLANK(M67)*ISBLANK(M68) *ISBLANK(M69) *ISBLANK(M70) *ISBLANK(M71) *ISBLANK(M72) *ISBLANK(M73) *ISBLANK(M74) *ISBLANK(M75) *ISBLANK(M76) *ISBLANK(M77) *ISBLANK(M78) *ISBLANK(M79) *ISBLANK(M81) *ISBLANK(M82) *ISBLANK(M83) *ISBLANK(M84) *ISBLANK(M85) *ISBLANK(M86) *ISBLANK(M87) *ISBLANK(M88)</formula>
    </cfRule>
  </conditionalFormatting>
  <conditionalFormatting sqref="R8">
    <cfRule type="expression" dxfId="1097" priority="1124">
      <formula>ISBLANK(R14)*ISBLANK(R15)*ISBLANK(R16)*ISBLANK(R17)*ISBLANK(R18)*ISBLANK(R19) *ISBLANK(R20)*ISBLANK(R21)*ISBLANK(R22)*ISBLANK(R23)*ISBLANK(R24)*ISBLANK(R25) *ISBLANK(R26)*ISBLANK(R27)*ISBLANK(R28)*ISBLANK(R29)*ISBLANK(R30)*ISBLANK(R31) *ISBLANK(R32)*ISBLANK(R33)*ISBLANK(R34)*ISBLANK(R35)*ISBLANK(R36)*ISBLANK(R37) *ISBLANK(R38)*ISBLANK(R39)*ISBLANK(R40)*ISBLANK(R41)*ISBLANK(R42)*ISBLANK(R43) *ISBLANK(R44)*ISBLANK(R45)*ISBLANK(R46)*ISBLANK(R47)*ISBLANK(R48)*ISBLANK(R50) *ISBLANK(R51)*ISBLANK(R52)*ISBLANK(R53)*ISBLANK(R54)*ISBLANK(R55)*ISBLANK(R56) *ISBLANK(R57)*ISBLANK(R58)*ISBLANK(R59)*ISBLANK(R60)*ISBLANK(R61)*ISBLANK(R62) *ISBLANK(R63) *ISBLANK(R64)*ISBLANK(R65)*ISBLANK(R66)*ISBLANK(R67)*ISBLANK(R68) *ISBLANK(R69) *ISBLANK(R70) *ISBLANK(R71) *ISBLANK(R72) *ISBLANK(R73) *ISBLANK(R74) *ISBLANK(R75) *ISBLANK(R76) *ISBLANK(R77) *ISBLANK(R78) *ISBLANK(R79) *ISBLANK(R81) *ISBLANK(R82) *ISBLANK(R83) *ISBLANK(R84) *ISBLANK(R85) *ISBLANK(R86) *ISBLANK(R87) *ISBLANK(R88)</formula>
    </cfRule>
  </conditionalFormatting>
  <conditionalFormatting sqref="R7">
    <cfRule type="expression" dxfId="1096" priority="1123">
      <formula>ISBLANK(R14)*ISBLANK(R15)*ISBLANK(R16)*ISBLANK(R17)*ISBLANK(R18)*ISBLANK(R19) *ISBLANK(R20)*ISBLANK(R21)*ISBLANK(R22)*ISBLANK(R23)*ISBLANK(R24)*ISBLANK(R25) *ISBLANK(R26)*ISBLANK(R27)*ISBLANK(R28)*ISBLANK(R29)*ISBLANK(R30)*ISBLANK(R31) *ISBLANK(R32)*ISBLANK(R33)*ISBLANK(R34)*ISBLANK(R35)*ISBLANK(R36)*ISBLANK(R37) *ISBLANK(R38)*ISBLANK(R39)*ISBLANK(R40)*ISBLANK(R41)*ISBLANK(R42)*ISBLANK(R43) *ISBLANK(R44)*ISBLANK(R45)*ISBLANK(R46)*ISBLANK(R47)*ISBLANK(R48)*ISBLANK(R50) *ISBLANK(R51)*ISBLANK(R52)*ISBLANK(R53)*ISBLANK(R54)*ISBLANK(R55)*ISBLANK(R56) *ISBLANK(R57)*ISBLANK(R58)*ISBLANK(R59)*ISBLANK(R60)*ISBLANK(R61)*ISBLANK(R62) *ISBLANK(R63) *ISBLANK(R64)*ISBLANK(R65)*ISBLANK(R66)*ISBLANK(R67)*ISBLANK(R68) *ISBLANK(R69) *ISBLANK(R70) *ISBLANK(R71) *ISBLANK(R72) *ISBLANK(R73) *ISBLANK(R74) *ISBLANK(R75) *ISBLANK(R76) *ISBLANK(R77) *ISBLANK(R78) *ISBLANK(R79) *ISBLANK(R81) *ISBLANK(R82) *ISBLANK(R83) *ISBLANK(R84) *ISBLANK(R85) *ISBLANK(R86) *ISBLANK(R87) *ISBLANK(R88)</formula>
    </cfRule>
  </conditionalFormatting>
  <conditionalFormatting sqref="R10">
    <cfRule type="expression" dxfId="1095" priority="1121">
      <formula>ISBLANK(R14)*ISBLANK(R15)*ISBLANK(R16)*ISBLANK(R17)*ISBLANK(R18)*ISBLANK(R19) *ISBLANK(R20)*ISBLANK(R21)*ISBLANK(R22)*ISBLANK(R23)*ISBLANK(R24)*ISBLANK(R25) *ISBLANK(R26)*ISBLANK(R27)*ISBLANK(R28)*ISBLANK(R29)*ISBLANK(R30)*ISBLANK(R31) *ISBLANK(R32)*ISBLANK(R33)*ISBLANK(R34)*ISBLANK(R35)*ISBLANK(R36)*ISBLANK(R37) *ISBLANK(R38)*ISBLANK(R39)*ISBLANK(R40)*ISBLANK(R41)*ISBLANK(R42)*ISBLANK(R43) *ISBLANK(R44)*ISBLANK(R45)*ISBLANK(R46)*ISBLANK(R47)*ISBLANK(R48)*ISBLANK(R50) *ISBLANK(R51)*ISBLANK(R52)*ISBLANK(R53)*ISBLANK(R54)*ISBLANK(R55)*ISBLANK(R56) *ISBLANK(R57)*ISBLANK(R58)*ISBLANK(R59)*ISBLANK(R60)*ISBLANK(R61)*ISBLANK(R62) *ISBLANK(R63) *ISBLANK(R64)*ISBLANK(R65)*ISBLANK(R66)*ISBLANK(R67)*ISBLANK(R68) *ISBLANK(R69) *ISBLANK(R70) *ISBLANK(R71) *ISBLANK(R72) *ISBLANK(R73) *ISBLANK(R74) *ISBLANK(R75) *ISBLANK(R76) *ISBLANK(R77) *ISBLANK(R78) *ISBLANK(R79) *ISBLANK(R81) *ISBLANK(R82) *ISBLANK(R83) *ISBLANK(R84) *ISBLANK(R85) *ISBLANK(R86) *ISBLANK(R87) *ISBLANK(R88)</formula>
    </cfRule>
    <cfRule type="expression" dxfId="1094" priority="1122">
      <formula>ISBLANK(R15)*ISBLANK(R16)*ISBLANK(R17)*ISBLANK(R18)*ISBLANK(R19)*ISBLANK(R20) *ISBLANK(R21)*ISBLANK(R22)*ISBLANK(R23)*ISBLANK(R24)*ISBLANK(R25)*ISBLANK(R26) *ISBLANK(R27)*ISBLANK(R28)*ISBLANK(R29)*ISBLANK(R30)*ISBLANK(R31)*ISBLANK(R32) *ISBLANK(R33)*ISBLANK(R34)*ISBLANK(R35)*ISBLANK(R36)*ISBLANK(R37)*ISBLANK(R38) *ISBLANK(R39)*ISBLANK(R40)*ISBLANK(R41)*ISBLANK(R42)*ISBLANK(R43)*ISBLANK(R44) *ISBLANK(R45)*ISBLANK(R46)*ISBLANK(R47)*ISBLANK(R48)*ISBLANK(R49)*ISBLANK(R51) *ISBLANK(R52)*ISBLANK(R53)*ISBLANK(R54)*ISBLANK(R55)*ISBLANK(R56)*ISBLANK(R57) *ISBLANK(R58)*ISBLANK(R59)*ISBLANK(R60)*ISBLANK(R61)*ISBLANK(R62)*ISBLANK(R63) *ISBLANK(R64) *ISBLANK(R65)*ISBLANK(R66)*ISBLANK(R67)*ISBLANK(R68)*ISBLANK(R69) *ISBLANK(R70) *ISBLANK(R71) *ISBLANK(R72) *ISBLANK(R73) *ISBLANK(R74) *ISBLANK(R75) *ISBLANK(R76) *ISBLANK(R77) *ISBLANK(R78) *ISBLANK(R79) *ISBLANK(R80) *ISBLANK(R82) *ISBLANK(R83) *ISBLANK(R84) *ISBLANK(R85) *ISBLANK(R86) *ISBLANK(R87) *ISBLANK(R88) *ISBLANK(R89)</formula>
    </cfRule>
  </conditionalFormatting>
  <conditionalFormatting sqref="R9">
    <cfRule type="expression" dxfId="1093" priority="1120">
      <formula>ISBLANK(R14)*ISBLANK(R15)*ISBLANK(R16)*ISBLANK(R17)*ISBLANK(R18)*ISBLANK(R19) *ISBLANK(R20)*ISBLANK(R21)*ISBLANK(R22)*ISBLANK(R23)*ISBLANK(R24)*ISBLANK(R25) *ISBLANK(R26)*ISBLANK(R27)*ISBLANK(R28)*ISBLANK(R29)*ISBLANK(R30)*ISBLANK(R31) *ISBLANK(R32)*ISBLANK(R33)*ISBLANK(R34)*ISBLANK(R35)*ISBLANK(R36)*ISBLANK(R37) *ISBLANK(R38)*ISBLANK(R39)*ISBLANK(R40)*ISBLANK(R41)*ISBLANK(R42)*ISBLANK(R43) *ISBLANK(R44)*ISBLANK(R45)*ISBLANK(R46)*ISBLANK(R47)*ISBLANK(R48)*ISBLANK(R50) *ISBLANK(R51)*ISBLANK(R52)*ISBLANK(R53)*ISBLANK(R54)*ISBLANK(R55)*ISBLANK(R56) *ISBLANK(R57)*ISBLANK(R58)*ISBLANK(R59)*ISBLANK(R60)*ISBLANK(R61)*ISBLANK(R62) *ISBLANK(R63) *ISBLANK(R64)*ISBLANK(R65)*ISBLANK(R66)*ISBLANK(R67)*ISBLANK(R68) *ISBLANK(R69) *ISBLANK(R70) *ISBLANK(R71) *ISBLANK(R72) *ISBLANK(R73) *ISBLANK(R74) *ISBLANK(R75) *ISBLANK(R76) *ISBLANK(R77) *ISBLANK(R78) *ISBLANK(R79) *ISBLANK(R81) *ISBLANK(R82) *ISBLANK(R83) *ISBLANK(R84) *ISBLANK(R85) *ISBLANK(R86) *ISBLANK(R87) *ISBLANK(R88)</formula>
    </cfRule>
  </conditionalFormatting>
  <conditionalFormatting sqref="R11">
    <cfRule type="expression" dxfId="1092" priority="1119">
      <formula>ISBLANK(R14)*ISBLANK(R15)*ISBLANK(R16)*ISBLANK(R17)*ISBLANK(R18)*ISBLANK(R19) *ISBLANK(R20)*ISBLANK(R21)*ISBLANK(R22)*ISBLANK(R23)*ISBLANK(R24)*ISBLANK(R25) *ISBLANK(R26)*ISBLANK(R27)*ISBLANK(R28)*ISBLANK(R29)*ISBLANK(R30)*ISBLANK(R31) *ISBLANK(R32)*ISBLANK(R33)*ISBLANK(R34)*ISBLANK(R35)*ISBLANK(R36)*ISBLANK(R37) *ISBLANK(R38)*ISBLANK(R39)*ISBLANK(R40)*ISBLANK(R41)*ISBLANK(R42)*ISBLANK(R43) *ISBLANK(R44)*ISBLANK(R45)*ISBLANK(R46)*ISBLANK(R47)*ISBLANK(R48)*ISBLANK(R50) *ISBLANK(R51)*ISBLANK(R52)*ISBLANK(R53)*ISBLANK(R54)*ISBLANK(R55)*ISBLANK(R56) *ISBLANK(R57)*ISBLANK(R58)*ISBLANK(R59)*ISBLANK(R60)*ISBLANK(R61)*ISBLANK(R62) *ISBLANK(R63) *ISBLANK(R64)*ISBLANK(R65)*ISBLANK(R66)*ISBLANK(R67)*ISBLANK(R68) *ISBLANK(R69) *ISBLANK(R70) *ISBLANK(R71) *ISBLANK(R72) *ISBLANK(R73) *ISBLANK(R74) *ISBLANK(R75) *ISBLANK(R76) *ISBLANK(R77) *ISBLANK(R78) *ISBLANK(R79) *ISBLANK(R81) *ISBLANK(R82) *ISBLANK(R83) *ISBLANK(R84) *ISBLANK(R85) *ISBLANK(R86) *ISBLANK(R87) *ISBLANK(R88)</formula>
    </cfRule>
  </conditionalFormatting>
  <conditionalFormatting sqref="R12">
    <cfRule type="expression" dxfId="1091" priority="1118">
      <formula>ISBLANK(R14)*ISBLANK(R15)*ISBLANK(R16)*ISBLANK(R17)*ISBLANK(R18)*ISBLANK(R19) *ISBLANK(R20)*ISBLANK(R21)*ISBLANK(R22)*ISBLANK(R23)*ISBLANK(R24)*ISBLANK(R25) *ISBLANK(R26)*ISBLANK(R27)*ISBLANK(R28)*ISBLANK(R29)*ISBLANK(R30)*ISBLANK(R31) *ISBLANK(R32)*ISBLANK(R33)*ISBLANK(R34)*ISBLANK(R35)*ISBLANK(R36)*ISBLANK(R37) *ISBLANK(R38)*ISBLANK(R39)*ISBLANK(R40)*ISBLANK(R41)*ISBLANK(R42)*ISBLANK(R43) *ISBLANK(R44)*ISBLANK(R45)*ISBLANK(R46)*ISBLANK(R47)*ISBLANK(R48)*ISBLANK(R50) *ISBLANK(R51)*ISBLANK(R52)*ISBLANK(R53)*ISBLANK(R54)*ISBLANK(R55)*ISBLANK(R56) *ISBLANK(R57)*ISBLANK(R58)*ISBLANK(R59)*ISBLANK(R60)*ISBLANK(R61)*ISBLANK(R62) *ISBLANK(R63) *ISBLANK(R64)*ISBLANK(R65)*ISBLANK(R66)*ISBLANK(R67)*ISBLANK(R68) *ISBLANK(R69) *ISBLANK(R70) *ISBLANK(R71) *ISBLANK(R72) *ISBLANK(R73) *ISBLANK(R74) *ISBLANK(R75) *ISBLANK(R76) *ISBLANK(R77) *ISBLANK(R78) *ISBLANK(R79) *ISBLANK(R81) *ISBLANK(R82) *ISBLANK(R83) *ISBLANK(R84) *ISBLANK(R85) *ISBLANK(R86) *ISBLANK(R87) *ISBLANK(R88)</formula>
    </cfRule>
  </conditionalFormatting>
  <conditionalFormatting sqref="R13">
    <cfRule type="expression" dxfId="1090" priority="1117">
      <formula>ISBLANK(R14)*ISBLANK(R15)*ISBLANK(R16)*ISBLANK(R17)*ISBLANK(R18)*ISBLANK(R19) *ISBLANK(R20)*ISBLANK(R21)*ISBLANK(R22)*ISBLANK(R23)*ISBLANK(R24)*ISBLANK(R25) *ISBLANK(R26)*ISBLANK(R27)*ISBLANK(R28)*ISBLANK(R29)*ISBLANK(R30)*ISBLANK(R31) *ISBLANK(R32)*ISBLANK(R33)*ISBLANK(R34)*ISBLANK(R35)*ISBLANK(R36)*ISBLANK(R37) *ISBLANK(R38)*ISBLANK(R39)*ISBLANK(R40)*ISBLANK(R41)*ISBLANK(R42)*ISBLANK(R43) *ISBLANK(R44)*ISBLANK(R45)*ISBLANK(R46)*ISBLANK(R47)*ISBLANK(R48)*ISBLANK(R50) *ISBLANK(R51)*ISBLANK(R52)*ISBLANK(R53)*ISBLANK(R54)*ISBLANK(R55)*ISBLANK(R56) *ISBLANK(R57)*ISBLANK(R58)*ISBLANK(R59)*ISBLANK(R60)*ISBLANK(R61)*ISBLANK(R62) *ISBLANK(R63) *ISBLANK(R64)*ISBLANK(R65)*ISBLANK(R66)*ISBLANK(R67)*ISBLANK(R68) *ISBLANK(R69) *ISBLANK(R70) *ISBLANK(R71) *ISBLANK(R72) *ISBLANK(R73) *ISBLANK(R74) *ISBLANK(R75) *ISBLANK(R76) *ISBLANK(R77) *ISBLANK(R78) *ISBLANK(R79) *ISBLANK(R81) *ISBLANK(R82) *ISBLANK(R83) *ISBLANK(R84) *ISBLANK(R85) *ISBLANK(R86) *ISBLANK(R87) *ISBLANK(R88)</formula>
    </cfRule>
  </conditionalFormatting>
  <conditionalFormatting sqref="Q9">
    <cfRule type="expression" dxfId="1089" priority="1116">
      <formula>ISBLANK(Q14)*ISBLANK(Q15)*ISBLANK(Q16)*ISBLANK(Q17)*ISBLANK(Q18)*ISBLANK(Q19) *ISBLANK(Q20)*ISBLANK(Q21)*ISBLANK(Q22)*ISBLANK(Q23)*ISBLANK(Q24)*ISBLANK(Q25) *ISBLANK(Q26)*ISBLANK(Q27)*ISBLANK(Q28)*ISBLANK(Q29)*ISBLANK(Q30)*ISBLANK(Q31) *ISBLANK(Q32)*ISBLANK(Q33)*ISBLANK(Q34)*ISBLANK(Q35)*ISBLANK(Q36)*ISBLANK(Q37) *ISBLANK(Q38)*ISBLANK(Q39)*ISBLANK(Q40)*ISBLANK(Q41)*ISBLANK(Q42)*ISBLANK(Q43) *ISBLANK(Q44)*ISBLANK(Q45)*ISBLANK(Q46)*ISBLANK(Q47)*ISBLANK(Q48)*ISBLANK(Q50) *ISBLANK(Q51)*ISBLANK(Q52)*ISBLANK(Q53)*ISBLANK(Q54)*ISBLANK(Q55)*ISBLANK(Q56) *ISBLANK(Q57)*ISBLANK(Q58)*ISBLANK(Q59)*ISBLANK(Q60)*ISBLANK(Q61)*ISBLANK(Q62) *ISBLANK(Q63) *ISBLANK(Q64)*ISBLANK(Q65)*ISBLANK(Q66)*ISBLANK(Q67)*ISBLANK(Q68) *ISBLANK(Q69) *ISBLANK(Q70) *ISBLANK(Q71) *ISBLANK(Q72) *ISBLANK(Q73) *ISBLANK(Q74) *ISBLANK(Q75) *ISBLANK(Q76) *ISBLANK(Q77) *ISBLANK(Q78) *ISBLANK(Q79) *ISBLANK(Q81) *ISBLANK(Q82) *ISBLANK(Q83) *ISBLANK(Q84) *ISBLANK(Q85) *ISBLANK(Q86) *ISBLANK(Q87) *ISBLANK(Q88)</formula>
    </cfRule>
  </conditionalFormatting>
  <conditionalFormatting sqref="Q10">
    <cfRule type="expression" dxfId="1088" priority="1115">
      <formula>ISBLANK(Q14)*ISBLANK(Q15)*ISBLANK(Q16)*ISBLANK(Q17)*ISBLANK(Q18)*ISBLANK(Q19) *ISBLANK(Q20)*ISBLANK(Q21)*ISBLANK(Q22)*ISBLANK(Q23)*ISBLANK(Q24)*ISBLANK(Q25) *ISBLANK(Q26)*ISBLANK(Q27)*ISBLANK(Q28)*ISBLANK(Q29)*ISBLANK(Q30)*ISBLANK(Q31) *ISBLANK(Q32)*ISBLANK(Q33)*ISBLANK(Q34)*ISBLANK(Q35)*ISBLANK(Q36)*ISBLANK(Q37) *ISBLANK(Q38)*ISBLANK(Q39)*ISBLANK(Q40)*ISBLANK(Q41)*ISBLANK(Q42)*ISBLANK(Q43) *ISBLANK(Q44)*ISBLANK(Q45)*ISBLANK(Q46)*ISBLANK(Q47)*ISBLANK(Q48)*ISBLANK(Q50) *ISBLANK(Q51)*ISBLANK(Q52)*ISBLANK(Q53)*ISBLANK(Q54)*ISBLANK(Q55)*ISBLANK(Q56) *ISBLANK(Q57)*ISBLANK(Q58)*ISBLANK(Q59)*ISBLANK(Q60)*ISBLANK(Q61)*ISBLANK(Q62) *ISBLANK(Q63) *ISBLANK(Q64)*ISBLANK(Q65)*ISBLANK(Q66)*ISBLANK(Q67)*ISBLANK(Q68) *ISBLANK(Q69) *ISBLANK(Q70) *ISBLANK(Q71) *ISBLANK(Q72) *ISBLANK(Q73) *ISBLANK(Q74) *ISBLANK(Q75) *ISBLANK(Q76) *ISBLANK(Q77) *ISBLANK(Q78) *ISBLANK(Q79) *ISBLANK(Q81) *ISBLANK(Q82) *ISBLANK(Q83) *ISBLANK(Q84) *ISBLANK(Q85) *ISBLANK(Q86) *ISBLANK(Q87) *ISBLANK(Q88)</formula>
    </cfRule>
  </conditionalFormatting>
  <conditionalFormatting sqref="Q11">
    <cfRule type="expression" dxfId="1087" priority="1114">
      <formula>ISBLANK(Q14)*ISBLANK(Q15)*ISBLANK(Q16)*ISBLANK(Q17)*ISBLANK(Q18)*ISBLANK(Q19) *ISBLANK(Q20)*ISBLANK(Q21)*ISBLANK(Q22)*ISBLANK(Q23)*ISBLANK(Q24)*ISBLANK(Q25) *ISBLANK(Q26)*ISBLANK(Q27)*ISBLANK(Q28)*ISBLANK(Q29)*ISBLANK(Q30)*ISBLANK(Q31) *ISBLANK(Q32)*ISBLANK(Q33)*ISBLANK(Q34)*ISBLANK(Q35)*ISBLANK(Q36)*ISBLANK(Q37) *ISBLANK(Q38)*ISBLANK(Q39)*ISBLANK(Q40)*ISBLANK(Q41)*ISBLANK(Q42)*ISBLANK(Q43) *ISBLANK(Q44)*ISBLANK(Q45)*ISBLANK(Q46)*ISBLANK(Q47)*ISBLANK(Q48)*ISBLANK(Q50) *ISBLANK(Q51)*ISBLANK(Q52)*ISBLANK(Q53)*ISBLANK(Q54)*ISBLANK(Q55)*ISBLANK(Q56) *ISBLANK(Q57)*ISBLANK(Q58)*ISBLANK(Q59)*ISBLANK(Q60)*ISBLANK(Q61)*ISBLANK(Q62) *ISBLANK(Q63) *ISBLANK(Q64)*ISBLANK(Q65)*ISBLANK(Q66)*ISBLANK(Q67)*ISBLANK(Q68) *ISBLANK(Q69) *ISBLANK(Q70) *ISBLANK(Q71) *ISBLANK(Q72) *ISBLANK(Q73) *ISBLANK(Q74) *ISBLANK(Q75) *ISBLANK(Q76) *ISBLANK(Q77) *ISBLANK(Q78) *ISBLANK(Q79) *ISBLANK(Q81) *ISBLANK(Q82) *ISBLANK(Q83) *ISBLANK(Q84) *ISBLANK(Q85) *ISBLANK(Q86) *ISBLANK(Q87) *ISBLANK(Q88)</formula>
    </cfRule>
  </conditionalFormatting>
  <conditionalFormatting sqref="Q12">
    <cfRule type="expression" dxfId="1086" priority="1113">
      <formula>ISBLANK(Q14)*ISBLANK(Q15)*ISBLANK(Q16)*ISBLANK(Q17)*ISBLANK(Q18)*ISBLANK(Q19) *ISBLANK(Q20)*ISBLANK(Q21)*ISBLANK(Q22)*ISBLANK(Q23)*ISBLANK(Q24)*ISBLANK(Q25) *ISBLANK(Q26)*ISBLANK(Q27)*ISBLANK(Q28)*ISBLANK(Q29)*ISBLANK(Q30)*ISBLANK(Q31) *ISBLANK(Q32)*ISBLANK(Q33)*ISBLANK(Q34)*ISBLANK(Q35)*ISBLANK(Q36)*ISBLANK(Q37) *ISBLANK(Q38)*ISBLANK(Q39)*ISBLANK(Q40)*ISBLANK(Q41)*ISBLANK(Q42)*ISBLANK(Q43) *ISBLANK(Q44)*ISBLANK(Q45)*ISBLANK(Q46)*ISBLANK(Q47)*ISBLANK(Q48)*ISBLANK(Q50) *ISBLANK(Q51)*ISBLANK(Q52)*ISBLANK(Q53)*ISBLANK(Q54)*ISBLANK(Q55)*ISBLANK(Q56) *ISBLANK(Q57)*ISBLANK(Q58)*ISBLANK(Q59)*ISBLANK(Q60)*ISBLANK(Q61)*ISBLANK(Q62) *ISBLANK(Q63) *ISBLANK(Q64)*ISBLANK(Q65)*ISBLANK(Q66)*ISBLANK(Q67)*ISBLANK(Q68) *ISBLANK(Q69) *ISBLANK(Q70) *ISBLANK(Q71) *ISBLANK(Q72) *ISBLANK(Q73) *ISBLANK(Q74) *ISBLANK(Q75) *ISBLANK(Q76) *ISBLANK(Q77) *ISBLANK(Q78) *ISBLANK(Q79) *ISBLANK(Q81) *ISBLANK(Q82) *ISBLANK(Q83) *ISBLANK(Q84) *ISBLANK(Q85) *ISBLANK(Q86) *ISBLANK(Q87) *ISBLANK(Q88)</formula>
    </cfRule>
  </conditionalFormatting>
  <conditionalFormatting sqref="Q13">
    <cfRule type="expression" dxfId="1085" priority="1112">
      <formula>ISBLANK(Q14)*ISBLANK(Q15)*ISBLANK(Q16)*ISBLANK(Q17)*ISBLANK(Q18)*ISBLANK(Q19) *ISBLANK(Q20)*ISBLANK(Q21)*ISBLANK(Q22)*ISBLANK(Q23)*ISBLANK(Q24)*ISBLANK(Q25) *ISBLANK(Q26)*ISBLANK(Q27)*ISBLANK(Q28)*ISBLANK(Q29)*ISBLANK(Q30)*ISBLANK(Q31) *ISBLANK(Q32)*ISBLANK(Q33)*ISBLANK(Q34)*ISBLANK(Q35)*ISBLANK(Q36)*ISBLANK(Q37) *ISBLANK(Q38)*ISBLANK(Q39)*ISBLANK(Q40)*ISBLANK(Q41)*ISBLANK(Q42)*ISBLANK(Q43) *ISBLANK(Q44)*ISBLANK(Q45)*ISBLANK(Q46)*ISBLANK(Q47)*ISBLANK(Q48)*ISBLANK(Q50) *ISBLANK(Q51)*ISBLANK(Q52)*ISBLANK(Q53)*ISBLANK(Q54)*ISBLANK(Q55)*ISBLANK(Q56) *ISBLANK(Q57)*ISBLANK(Q58)*ISBLANK(Q59)*ISBLANK(Q60)*ISBLANK(Q61)*ISBLANK(Q62) *ISBLANK(Q63) *ISBLANK(Q64)*ISBLANK(Q65)*ISBLANK(Q66)*ISBLANK(Q67)*ISBLANK(Q68) *ISBLANK(Q69) *ISBLANK(Q70) *ISBLANK(Q71) *ISBLANK(Q72) *ISBLANK(Q73) *ISBLANK(Q74) *ISBLANK(Q75) *ISBLANK(Q76) *ISBLANK(Q77) *ISBLANK(Q78) *ISBLANK(Q79) *ISBLANK(Q81) *ISBLANK(Q82) *ISBLANK(Q83) *ISBLANK(Q84) *ISBLANK(Q85) *ISBLANK(Q86) *ISBLANK(Q87) *ISBLANK(Q88)</formula>
    </cfRule>
  </conditionalFormatting>
  <conditionalFormatting sqref="S9">
    <cfRule type="expression" dxfId="1084" priority="1111">
      <formula>ISBLANK(S14)*ISBLANK(S15)*ISBLANK(S16)*ISBLANK(S17)*ISBLANK(S18)*ISBLANK(S19) *ISBLANK(S20)*ISBLANK(S21)*ISBLANK(S22)*ISBLANK(S23)*ISBLANK(S24)*ISBLANK(S25) *ISBLANK(S26)*ISBLANK(S27)*ISBLANK(S28)*ISBLANK(S29)*ISBLANK(S30)*ISBLANK(S31) *ISBLANK(S32)*ISBLANK(S33)*ISBLANK(S34)*ISBLANK(S35)*ISBLANK(S36)*ISBLANK(S37) *ISBLANK(S38)*ISBLANK(S39)*ISBLANK(S40)*ISBLANK(S41)*ISBLANK(S42)*ISBLANK(S43) *ISBLANK(S44)*ISBLANK(S45)*ISBLANK(S46)*ISBLANK(S47)*ISBLANK(S48)*ISBLANK(S50) *ISBLANK(S51)*ISBLANK(S52)*ISBLANK(S53)*ISBLANK(S54)*ISBLANK(S55)*ISBLANK(S56) *ISBLANK(S57)*ISBLANK(S58)*ISBLANK(S59)*ISBLANK(S60)*ISBLANK(S61)*ISBLANK(S62) *ISBLANK(S63) *ISBLANK(S64)*ISBLANK(S65)*ISBLANK(S66)*ISBLANK(S67)*ISBLANK(S68) *ISBLANK(S69) *ISBLANK(S70) *ISBLANK(S71) *ISBLANK(S72) *ISBLANK(S73) *ISBLANK(S74) *ISBLANK(S75) *ISBLANK(S76) *ISBLANK(S77) *ISBLANK(S78) *ISBLANK(S79) *ISBLANK(S81) *ISBLANK(S82) *ISBLANK(S83) *ISBLANK(S84) *ISBLANK(S85) *ISBLANK(S86) *ISBLANK(S87) *ISBLANK(S88)</formula>
    </cfRule>
  </conditionalFormatting>
  <conditionalFormatting sqref="S10">
    <cfRule type="expression" dxfId="1083" priority="1110">
      <formula>ISBLANK(S14)*ISBLANK(S15)*ISBLANK(S16)*ISBLANK(S17)*ISBLANK(S18)*ISBLANK(S19) *ISBLANK(S20)*ISBLANK(S21)*ISBLANK(S22)*ISBLANK(S23)*ISBLANK(S24)*ISBLANK(S25) *ISBLANK(S26)*ISBLANK(S27)*ISBLANK(S28)*ISBLANK(S29)*ISBLANK(S30)*ISBLANK(S31) *ISBLANK(S32)*ISBLANK(S33)*ISBLANK(S34)*ISBLANK(S35)*ISBLANK(S36)*ISBLANK(S37) *ISBLANK(S38)*ISBLANK(S39)*ISBLANK(S40)*ISBLANK(S41)*ISBLANK(S42)*ISBLANK(S43) *ISBLANK(S44)*ISBLANK(S45)*ISBLANK(S46)*ISBLANK(S47)*ISBLANK(S48)*ISBLANK(S50) *ISBLANK(S51)*ISBLANK(S52)*ISBLANK(S53)*ISBLANK(S54)*ISBLANK(S55)*ISBLANK(S56) *ISBLANK(S57)*ISBLANK(S58)*ISBLANK(S59)*ISBLANK(S60)*ISBLANK(S61)*ISBLANK(S62) *ISBLANK(S63) *ISBLANK(S64)*ISBLANK(S65)*ISBLANK(S66)*ISBLANK(S67)*ISBLANK(S68) *ISBLANK(S69) *ISBLANK(S70) *ISBLANK(S71) *ISBLANK(S72) *ISBLANK(S73) *ISBLANK(S74) *ISBLANK(S75) *ISBLANK(S76) *ISBLANK(S77) *ISBLANK(S78) *ISBLANK(S79) *ISBLANK(S81) *ISBLANK(S82) *ISBLANK(S83) *ISBLANK(S84) *ISBLANK(S85) *ISBLANK(S86) *ISBLANK(S87) *ISBLANK(S88)</formula>
    </cfRule>
  </conditionalFormatting>
  <conditionalFormatting sqref="S11">
    <cfRule type="expression" dxfId="1082" priority="1109">
      <formula>ISBLANK(S14)*ISBLANK(S15)*ISBLANK(S16)*ISBLANK(S17)*ISBLANK(S18)*ISBLANK(S19) *ISBLANK(S20)*ISBLANK(S21)*ISBLANK(S22)*ISBLANK(S23)*ISBLANK(S24)*ISBLANK(S25) *ISBLANK(S26)*ISBLANK(S27)*ISBLANK(S28)*ISBLANK(S29)*ISBLANK(S30)*ISBLANK(S31) *ISBLANK(S32)*ISBLANK(S33)*ISBLANK(S34)*ISBLANK(S35)*ISBLANK(S36)*ISBLANK(S37) *ISBLANK(S38)*ISBLANK(S39)*ISBLANK(S40)*ISBLANK(S41)*ISBLANK(S42)*ISBLANK(S43) *ISBLANK(S44)*ISBLANK(S45)*ISBLANK(S46)*ISBLANK(S47)*ISBLANK(S48)*ISBLANK(S50) *ISBLANK(S51)*ISBLANK(S52)*ISBLANK(S53)*ISBLANK(S54)*ISBLANK(S55)*ISBLANK(S56) *ISBLANK(S57)*ISBLANK(S58)*ISBLANK(S59)*ISBLANK(S60)*ISBLANK(S61)*ISBLANK(S62) *ISBLANK(S63) *ISBLANK(S64)*ISBLANK(S65)*ISBLANK(S66)*ISBLANK(S67)*ISBLANK(S68) *ISBLANK(S69) *ISBLANK(S70) *ISBLANK(S71) *ISBLANK(S72) *ISBLANK(S73) *ISBLANK(S74) *ISBLANK(S75) *ISBLANK(S76) *ISBLANK(S77) *ISBLANK(S78) *ISBLANK(S79) *ISBLANK(S81) *ISBLANK(S82) *ISBLANK(S83) *ISBLANK(S84) *ISBLANK(S85) *ISBLANK(S86) *ISBLANK(S87) *ISBLANK(S88)</formula>
    </cfRule>
  </conditionalFormatting>
  <conditionalFormatting sqref="S12">
    <cfRule type="expression" dxfId="1081" priority="1108">
      <formula>ISBLANK(S14)*ISBLANK(S15)*ISBLANK(S16)*ISBLANK(S17)*ISBLANK(S18)*ISBLANK(S19) *ISBLANK(S20)*ISBLANK(S21)*ISBLANK(S22)*ISBLANK(S23)*ISBLANK(S24)*ISBLANK(S25) *ISBLANK(S26)*ISBLANK(S27)*ISBLANK(S28)*ISBLANK(S29)*ISBLANK(S30)*ISBLANK(S31) *ISBLANK(S32)*ISBLANK(S33)*ISBLANK(S34)*ISBLANK(S35)*ISBLANK(S36)*ISBLANK(S37) *ISBLANK(S38)*ISBLANK(S39)*ISBLANK(S40)*ISBLANK(S41)*ISBLANK(S42)*ISBLANK(S43) *ISBLANK(S44)*ISBLANK(S45)*ISBLANK(S46)*ISBLANK(S47)*ISBLANK(S48)*ISBLANK(S50) *ISBLANK(S51)*ISBLANK(S52)*ISBLANK(S53)*ISBLANK(S54)*ISBLANK(S55)*ISBLANK(S56) *ISBLANK(S57)*ISBLANK(S58)*ISBLANK(S59)*ISBLANK(S60)*ISBLANK(S61)*ISBLANK(S62) *ISBLANK(S63) *ISBLANK(S64)*ISBLANK(S65)*ISBLANK(S66)*ISBLANK(S67)*ISBLANK(S68) *ISBLANK(S69) *ISBLANK(S70) *ISBLANK(S71) *ISBLANK(S72) *ISBLANK(S73) *ISBLANK(S74) *ISBLANK(S75) *ISBLANK(S76) *ISBLANK(S77) *ISBLANK(S78) *ISBLANK(S79) *ISBLANK(S81) *ISBLANK(S82) *ISBLANK(S83) *ISBLANK(S84) *ISBLANK(S85) *ISBLANK(S86) *ISBLANK(S87) *ISBLANK(S88)</formula>
    </cfRule>
  </conditionalFormatting>
  <conditionalFormatting sqref="S13">
    <cfRule type="expression" dxfId="1080" priority="1107">
      <formula>ISBLANK(S14)*ISBLANK(S15)*ISBLANK(S16)*ISBLANK(S17)*ISBLANK(S18)*ISBLANK(S19) *ISBLANK(S20)*ISBLANK(S21)*ISBLANK(S22)*ISBLANK(S23)*ISBLANK(S24)*ISBLANK(S25) *ISBLANK(S26)*ISBLANK(S27)*ISBLANK(S28)*ISBLANK(S29)*ISBLANK(S30)*ISBLANK(S31) *ISBLANK(S32)*ISBLANK(S33)*ISBLANK(S34)*ISBLANK(S35)*ISBLANK(S36)*ISBLANK(S37) *ISBLANK(S38)*ISBLANK(S39)*ISBLANK(S40)*ISBLANK(S41)*ISBLANK(S42)*ISBLANK(S43) *ISBLANK(S44)*ISBLANK(S45)*ISBLANK(S46)*ISBLANK(S47)*ISBLANK(S48)*ISBLANK(S50) *ISBLANK(S51)*ISBLANK(S52)*ISBLANK(S53)*ISBLANK(S54)*ISBLANK(S55)*ISBLANK(S56) *ISBLANK(S57)*ISBLANK(S58)*ISBLANK(S59)*ISBLANK(S60)*ISBLANK(S61)*ISBLANK(S62) *ISBLANK(S63) *ISBLANK(S64)*ISBLANK(S65)*ISBLANK(S66)*ISBLANK(S67)*ISBLANK(S68) *ISBLANK(S69) *ISBLANK(S70) *ISBLANK(S71) *ISBLANK(S72) *ISBLANK(S73) *ISBLANK(S74) *ISBLANK(S75) *ISBLANK(S76) *ISBLANK(S77) *ISBLANK(S78) *ISBLANK(S79) *ISBLANK(S81) *ISBLANK(S82) *ISBLANK(S83) *ISBLANK(S84) *ISBLANK(S85) *ISBLANK(S86) *ISBLANK(S87) *ISBLANK(S88)</formula>
    </cfRule>
  </conditionalFormatting>
  <conditionalFormatting sqref="H5">
    <cfRule type="expression" dxfId="1079" priority="1106">
      <formula>ISBLANK(H14)*ISBLANK(H15)*ISBLANK(H16)*ISBLANK(H17)*ISBLANK(H18)*ISBLANK(H19) *ISBLANK(H20)*ISBLANK(H21)*ISBLANK(H22)*ISBLANK(H23)*ISBLANK(H24)*ISBLANK(H25) *ISBLANK(H26)*ISBLANK(H27)*ISBLANK(H28)*ISBLANK(H29)*ISBLANK(H30)*ISBLANK(H31) *ISBLANK(H32)*ISBLANK(H33)*ISBLANK(H34)*ISBLANK(H35)*ISBLANK(H36)*ISBLANK(H37) *ISBLANK(H38)*ISBLANK(H39)*ISBLANK(H40)*ISBLANK(H41)*ISBLANK(H42)*ISBLANK(H43) *ISBLANK(H44)*ISBLANK(H45)*ISBLANK(H46)*ISBLANK(H47)*ISBLANK(H48)*ISBLANK(H50) *ISBLANK(H51)*ISBLANK(H52)*ISBLANK(H53)*ISBLANK(H54)*ISBLANK(H55)*ISBLANK(H56) *ISBLANK(H57)*ISBLANK(H58)*ISBLANK(H59)*ISBLANK(H60)*ISBLANK(H61)*ISBLANK(H62) *ISBLANK(H63) *ISBLANK(H64)*ISBLANK(H65)*ISBLANK(H66)*ISBLANK(H67)*ISBLANK(H68) *ISBLANK(H69) *ISBLANK(H70) *ISBLANK(H71) *ISBLANK(H72) *ISBLANK(H73) *ISBLANK(H74) *ISBLANK(H75) *ISBLANK(H76) *ISBLANK(H77) *ISBLANK(H78) *ISBLANK(H79) *ISBLANK(H81) *ISBLANK(H82) *ISBLANK(H83) *ISBLANK(H84) *ISBLANK(H85) *ISBLANK(H86) *ISBLANK(H87) *ISBLANK(H88)</formula>
    </cfRule>
  </conditionalFormatting>
  <conditionalFormatting sqref="H5">
    <cfRule type="expression" dxfId="1078" priority="1105">
      <formula>ISBLANK(H14)*ISBLANK(H15)*ISBLANK(H16)*ISBLANK(H17)*ISBLANK(H18)*ISBLANK(H19) *ISBLANK(H20)*ISBLANK(H21)*ISBLANK(H22)*ISBLANK(H23)*ISBLANK(H24)*ISBLANK(H25) *ISBLANK(H26)*ISBLANK(H27)*ISBLANK(H28)*ISBLANK(H29)*ISBLANK(H30)*ISBLANK(H31) *ISBLANK(H32)*ISBLANK(H33)*ISBLANK(H34)*ISBLANK(H35)*ISBLANK(H36)*ISBLANK(H37) *ISBLANK(H38)*ISBLANK(H39)*ISBLANK(H40)*ISBLANK(H41)*ISBLANK(H42)*ISBLANK(H43) *ISBLANK(H44)*ISBLANK(H45)*ISBLANK(H46)*ISBLANK(H47)*ISBLANK(H48)*ISBLANK(H50) *ISBLANK(H51)*ISBLANK(H52)*ISBLANK(H53)*ISBLANK(H54)*ISBLANK(H55)*ISBLANK(H56) *ISBLANK(H57)*ISBLANK(H58)*ISBLANK(H59)*ISBLANK(H60)*ISBLANK(H61)*ISBLANK(H62) *ISBLANK(H63) *ISBLANK(H64)*ISBLANK(H65)*ISBLANK(H66)*ISBLANK(H67)*ISBLANK(H68) *ISBLANK(H69) *ISBLANK(H70) *ISBLANK(H71) *ISBLANK(H72) *ISBLANK(H73) *ISBLANK(H74) *ISBLANK(H75) *ISBLANK(H76) *ISBLANK(H77) *ISBLANK(H78) *ISBLANK(H79) *ISBLANK(H81) *ISBLANK(H82) *ISBLANK(H83) *ISBLANK(H84) *ISBLANK(H85) *ISBLANK(H86) *ISBLANK(H87) *ISBLANK(H88)</formula>
    </cfRule>
  </conditionalFormatting>
  <conditionalFormatting sqref="I5">
    <cfRule type="expression" dxfId="1077" priority="1104">
      <formula>ISBLANK(I14)*ISBLANK(I15)*ISBLANK(I16)*ISBLANK(I17)*ISBLANK(I18)*ISBLANK(I19) *ISBLANK(I20)*ISBLANK(I21)*ISBLANK(I22)*ISBLANK(I23)*ISBLANK(I24)*ISBLANK(I25) *ISBLANK(I26)*ISBLANK(I27)*ISBLANK(I28)*ISBLANK(I29)*ISBLANK(I30)*ISBLANK(I31) *ISBLANK(I32)*ISBLANK(I33)*ISBLANK(I34)*ISBLANK(I35)*ISBLANK(I36)*ISBLANK(I37) *ISBLANK(I38)*ISBLANK(I39)*ISBLANK(I40)*ISBLANK(I41)*ISBLANK(I42)*ISBLANK(I43) *ISBLANK(I44)*ISBLANK(I45)*ISBLANK(I46)*ISBLANK(I47)*ISBLANK(I48)*ISBLANK(I50) *ISBLANK(I51)*ISBLANK(I52)*ISBLANK(I53)*ISBLANK(I54)*ISBLANK(I55)*ISBLANK(I56) *ISBLANK(I57)*ISBLANK(I58)*ISBLANK(I59)*ISBLANK(I60)*ISBLANK(I61)*ISBLANK(I62) *ISBLANK(I63) *ISBLANK(I64)*ISBLANK(I65)*ISBLANK(I66)*ISBLANK(I67)*ISBLANK(I68) *ISBLANK(I69) *ISBLANK(I70) *ISBLANK(I71) *ISBLANK(I72) *ISBLANK(I73) *ISBLANK(I74) *ISBLANK(I75) *ISBLANK(I76) *ISBLANK(I77) *ISBLANK(I78) *ISBLANK(I79) *ISBLANK(I81) *ISBLANK(I82) *ISBLANK(I83) *ISBLANK(I84) *ISBLANK(I85) *ISBLANK(I86) *ISBLANK(I87) *ISBLANK(I88)</formula>
    </cfRule>
  </conditionalFormatting>
  <conditionalFormatting sqref="J5">
    <cfRule type="expression" dxfId="1076" priority="1103">
      <formula>ISBLANK(J14)*ISBLANK(J15)*ISBLANK(J16)*ISBLANK(J17)*ISBLANK(J18)*ISBLANK(J19) *ISBLANK(J20)*ISBLANK(J21)*ISBLANK(J22)*ISBLANK(J23)*ISBLANK(J24)*ISBLANK(J25) *ISBLANK(J26)*ISBLANK(J27)*ISBLANK(J28)*ISBLANK(J29)*ISBLANK(J30)*ISBLANK(J31) *ISBLANK(J32)*ISBLANK(J33)*ISBLANK(J34)*ISBLANK(J35)*ISBLANK(J36)*ISBLANK(J37) *ISBLANK(J38)*ISBLANK(J39)*ISBLANK(J40)*ISBLANK(J41)*ISBLANK(J42)*ISBLANK(J43) *ISBLANK(J44)*ISBLANK(J45)*ISBLANK(J46)*ISBLANK(J47)*ISBLANK(J48)*ISBLANK(J50) *ISBLANK(J51)*ISBLANK(J52)*ISBLANK(J53)*ISBLANK(J54)*ISBLANK(J55)*ISBLANK(J56) *ISBLANK(J57)*ISBLANK(J58)*ISBLANK(J59)*ISBLANK(J60)*ISBLANK(J61)*ISBLANK(J62) *ISBLANK(J63) *ISBLANK(J64)*ISBLANK(J65)*ISBLANK(J66)*ISBLANK(J67)*ISBLANK(J68) *ISBLANK(J69) *ISBLANK(J70) *ISBLANK(J71) *ISBLANK(J72) *ISBLANK(J73) *ISBLANK(J74) *ISBLANK(J75) *ISBLANK(J76) *ISBLANK(J77) *ISBLANK(J78) *ISBLANK(J79) *ISBLANK(J81) *ISBLANK(J82) *ISBLANK(J83) *ISBLANK(J84) *ISBLANK(J85) *ISBLANK(J86) *ISBLANK(J87) *ISBLANK(J88)</formula>
    </cfRule>
  </conditionalFormatting>
  <conditionalFormatting sqref="K5">
    <cfRule type="expression" dxfId="1075" priority="1102">
      <formula>ISBLANK(K14)*ISBLANK(K15)*ISBLANK(K16)*ISBLANK(K17)*ISBLANK(K18)*ISBLANK(K19) *ISBLANK(K20)*ISBLANK(K21)*ISBLANK(K22)*ISBLANK(K23)*ISBLANK(K24)*ISBLANK(K25) *ISBLANK(K26)*ISBLANK(K27)*ISBLANK(K28)*ISBLANK(K29)*ISBLANK(K30)*ISBLANK(K31) *ISBLANK(K32)*ISBLANK(K33)*ISBLANK(K34)*ISBLANK(K35)*ISBLANK(K36)*ISBLANK(K37) *ISBLANK(K38)*ISBLANK(K39)*ISBLANK(K40)*ISBLANK(K41)*ISBLANK(K42)*ISBLANK(K43) *ISBLANK(K44)*ISBLANK(K45)*ISBLANK(K46)*ISBLANK(K47)*ISBLANK(K48)*ISBLANK(K50) *ISBLANK(K51)*ISBLANK(K52)*ISBLANK(K53)*ISBLANK(K54)*ISBLANK(K55)*ISBLANK(K56) *ISBLANK(K57)*ISBLANK(K58)*ISBLANK(K59)*ISBLANK(K60)*ISBLANK(K61)*ISBLANK(K62) *ISBLANK(K63) *ISBLANK(K64)*ISBLANK(K65)*ISBLANK(K66)*ISBLANK(K67)*ISBLANK(K68) *ISBLANK(K69) *ISBLANK(K70) *ISBLANK(K71) *ISBLANK(K72) *ISBLANK(K73) *ISBLANK(K74) *ISBLANK(K75) *ISBLANK(K76) *ISBLANK(K77) *ISBLANK(K78) *ISBLANK(K79) *ISBLANK(K81) *ISBLANK(K82) *ISBLANK(K83) *ISBLANK(K84) *ISBLANK(K85) *ISBLANK(K86) *ISBLANK(K87) *ISBLANK(K88)</formula>
    </cfRule>
  </conditionalFormatting>
  <conditionalFormatting sqref="L5">
    <cfRule type="expression" dxfId="1074" priority="1101">
      <formula>ISBLANK(L14)*ISBLANK(L15)*ISBLANK(L16)*ISBLANK(L17)*ISBLANK(L18)*ISBLANK(L19) *ISBLANK(L20)*ISBLANK(L21)*ISBLANK(L22)*ISBLANK(L23)*ISBLANK(L24)*ISBLANK(L25) *ISBLANK(L26)*ISBLANK(L27)*ISBLANK(L28)*ISBLANK(L29)*ISBLANK(L30)*ISBLANK(L31) *ISBLANK(L32)*ISBLANK(L33)*ISBLANK(L34)*ISBLANK(L35)*ISBLANK(L36)*ISBLANK(L37) *ISBLANK(L38)*ISBLANK(L39)*ISBLANK(L40)*ISBLANK(L41)*ISBLANK(L42)*ISBLANK(L43) *ISBLANK(L44)*ISBLANK(L45)*ISBLANK(L46)*ISBLANK(L47)*ISBLANK(L48)*ISBLANK(L50) *ISBLANK(L51)*ISBLANK(L52)*ISBLANK(L53)*ISBLANK(L54)*ISBLANK(L55)*ISBLANK(L56) *ISBLANK(L57)*ISBLANK(L58)*ISBLANK(L59)*ISBLANK(L60)*ISBLANK(L61)*ISBLANK(L62) *ISBLANK(L63) *ISBLANK(L64)*ISBLANK(L65)*ISBLANK(L66)*ISBLANK(L67)*ISBLANK(L68) *ISBLANK(L69) *ISBLANK(L70) *ISBLANK(L71) *ISBLANK(L72) *ISBLANK(L73) *ISBLANK(L74) *ISBLANK(L75) *ISBLANK(L76) *ISBLANK(L77) *ISBLANK(L78) *ISBLANK(L79) *ISBLANK(L81) *ISBLANK(L82) *ISBLANK(L83) *ISBLANK(L84) *ISBLANK(L85) *ISBLANK(L86) *ISBLANK(L87) *ISBLANK(L88)</formula>
    </cfRule>
  </conditionalFormatting>
  <conditionalFormatting sqref="M5">
    <cfRule type="expression" dxfId="1073" priority="1100">
      <formula>ISBLANK(M14)*ISBLANK(M15)*ISBLANK(M16)*ISBLANK(M17)*ISBLANK(M18)*ISBLANK(M19) *ISBLANK(M20)*ISBLANK(M21)*ISBLANK(M22)*ISBLANK(M23)*ISBLANK(M24)*ISBLANK(M25) *ISBLANK(M26)*ISBLANK(M27)*ISBLANK(M28)*ISBLANK(M29)*ISBLANK(M30)*ISBLANK(M31) *ISBLANK(M32)*ISBLANK(M33)*ISBLANK(M34)*ISBLANK(M35)*ISBLANK(M36)*ISBLANK(M37) *ISBLANK(M38)*ISBLANK(M39)*ISBLANK(M40)*ISBLANK(M41)*ISBLANK(M42)*ISBLANK(M43) *ISBLANK(M44)*ISBLANK(M45)*ISBLANK(M46)*ISBLANK(M47)*ISBLANK(M48)*ISBLANK(M50) *ISBLANK(M51)*ISBLANK(M52)*ISBLANK(M53)*ISBLANK(M54)*ISBLANK(M55)*ISBLANK(M56) *ISBLANK(M57)*ISBLANK(M58)*ISBLANK(M59)*ISBLANK(M60)*ISBLANK(M61)*ISBLANK(M62) *ISBLANK(M63) *ISBLANK(M64)*ISBLANK(M65)*ISBLANK(M66)*ISBLANK(M67)*ISBLANK(M68) *ISBLANK(M69) *ISBLANK(M70) *ISBLANK(M71) *ISBLANK(M72) *ISBLANK(M73) *ISBLANK(M74) *ISBLANK(M75) *ISBLANK(M76) *ISBLANK(M77) *ISBLANK(M78) *ISBLANK(M79) *ISBLANK(M81) *ISBLANK(M82) *ISBLANK(M83) *ISBLANK(M84) *ISBLANK(M85) *ISBLANK(M86) *ISBLANK(M87) *ISBLANK(M88)</formula>
    </cfRule>
  </conditionalFormatting>
  <conditionalFormatting sqref="P5">
    <cfRule type="expression" dxfId="1072" priority="1099">
      <formula>ISBLANK(P14)*ISBLANK(P15)*ISBLANK(P16)*ISBLANK(P17)*ISBLANK(P18)*ISBLANK(P19) *ISBLANK(P20)*ISBLANK(P21)*ISBLANK(P22)*ISBLANK(P23)*ISBLANK(P24)*ISBLANK(P25) *ISBLANK(P26)*ISBLANK(P27)*ISBLANK(P28)*ISBLANK(P29)*ISBLANK(P30)*ISBLANK(P31) *ISBLANK(P32)*ISBLANK(P33)*ISBLANK(P34)*ISBLANK(P35)*ISBLANK(P36)*ISBLANK(P37) *ISBLANK(P38)*ISBLANK(P39)*ISBLANK(P40)*ISBLANK(P41)*ISBLANK(P42)*ISBLANK(P43) *ISBLANK(P44)*ISBLANK(P45)*ISBLANK(P46)*ISBLANK(P47)*ISBLANK(P48)*ISBLANK(P50) *ISBLANK(P51)*ISBLANK(P52)*ISBLANK(P53)*ISBLANK(P54)*ISBLANK(P55)*ISBLANK(P56) *ISBLANK(P57)*ISBLANK(P58)*ISBLANK(P59)*ISBLANK(P60)*ISBLANK(P61)*ISBLANK(P62) *ISBLANK(P63) *ISBLANK(P64)*ISBLANK(P65)*ISBLANK(P66)*ISBLANK(P67)*ISBLANK(P68) *ISBLANK(P69) *ISBLANK(P70) *ISBLANK(P71) *ISBLANK(P72) *ISBLANK(P73) *ISBLANK(P74) *ISBLANK(P75) *ISBLANK(P76) *ISBLANK(P77) *ISBLANK(P78) *ISBLANK(P79) *ISBLANK(P81) *ISBLANK(P82) *ISBLANK(P83) *ISBLANK(P84) *ISBLANK(P85) *ISBLANK(P86) *ISBLANK(P87) *ISBLANK(P88)</formula>
    </cfRule>
  </conditionalFormatting>
  <conditionalFormatting sqref="Q5">
    <cfRule type="expression" dxfId="1071" priority="1098">
      <formula>ISBLANK(Q14)*ISBLANK(Q15)*ISBLANK(Q16)*ISBLANK(Q17)*ISBLANK(Q18)*ISBLANK(Q19) *ISBLANK(Q20)*ISBLANK(Q21)*ISBLANK(Q22)*ISBLANK(Q23)*ISBLANK(Q24)*ISBLANK(Q25) *ISBLANK(Q26)*ISBLANK(Q27)*ISBLANK(Q28)*ISBLANK(Q29)*ISBLANK(Q30)*ISBLANK(Q31) *ISBLANK(Q32)*ISBLANK(Q33)*ISBLANK(Q34)*ISBLANK(Q35)*ISBLANK(Q36)*ISBLANK(Q37) *ISBLANK(Q38)*ISBLANK(Q39)*ISBLANK(Q40)*ISBLANK(Q41)*ISBLANK(Q42)*ISBLANK(Q43) *ISBLANK(Q44)*ISBLANK(Q45)*ISBLANK(Q46)*ISBLANK(Q47)*ISBLANK(Q48)*ISBLANK(Q50) *ISBLANK(Q51)*ISBLANK(Q52)*ISBLANK(Q53)*ISBLANK(Q54)*ISBLANK(Q55)*ISBLANK(Q56) *ISBLANK(Q57)*ISBLANK(Q58)*ISBLANK(Q59)*ISBLANK(Q60)*ISBLANK(Q61)*ISBLANK(Q62) *ISBLANK(Q63) *ISBLANK(Q64)*ISBLANK(Q65)*ISBLANK(Q66)*ISBLANK(Q67)*ISBLANK(Q68) *ISBLANK(Q69) *ISBLANK(Q70) *ISBLANK(Q71) *ISBLANK(Q72) *ISBLANK(Q73) *ISBLANK(Q74) *ISBLANK(Q75) *ISBLANK(Q76) *ISBLANK(Q77) *ISBLANK(Q78) *ISBLANK(Q79) *ISBLANK(Q81) *ISBLANK(Q82) *ISBLANK(Q83) *ISBLANK(Q84) *ISBLANK(Q85) *ISBLANK(Q86) *ISBLANK(Q87) *ISBLANK(Q88)</formula>
    </cfRule>
  </conditionalFormatting>
  <conditionalFormatting sqref="R5">
    <cfRule type="expression" dxfId="1070" priority="1097">
      <formula>ISBLANK(R14)*ISBLANK(R15)*ISBLANK(R16)*ISBLANK(R17)*ISBLANK(R18)*ISBLANK(R19) *ISBLANK(R20)*ISBLANK(R21)*ISBLANK(R22)*ISBLANK(R23)*ISBLANK(R24)*ISBLANK(R25) *ISBLANK(R26)*ISBLANK(R27)*ISBLANK(R28)*ISBLANK(R29)*ISBLANK(R30)*ISBLANK(R31) *ISBLANK(R32)*ISBLANK(R33)*ISBLANK(R34)*ISBLANK(R35)*ISBLANK(R36)*ISBLANK(R37) *ISBLANK(R38)*ISBLANK(R39)*ISBLANK(R40)*ISBLANK(R41)*ISBLANK(R42)*ISBLANK(R43) *ISBLANK(R44)*ISBLANK(R45)*ISBLANK(R46)*ISBLANK(R47)*ISBLANK(R48)*ISBLANK(R50) *ISBLANK(R51)*ISBLANK(R52)*ISBLANK(R53)*ISBLANK(R54)*ISBLANK(R55)*ISBLANK(R56) *ISBLANK(R57)*ISBLANK(R58)*ISBLANK(R59)*ISBLANK(R60)*ISBLANK(R61)*ISBLANK(R62) *ISBLANK(R63) *ISBLANK(R64)*ISBLANK(R65)*ISBLANK(R66)*ISBLANK(R67)*ISBLANK(R68) *ISBLANK(R69) *ISBLANK(R70) *ISBLANK(R71) *ISBLANK(R72) *ISBLANK(R73) *ISBLANK(R74) *ISBLANK(R75) *ISBLANK(R76) *ISBLANK(R77) *ISBLANK(R78) *ISBLANK(R79) *ISBLANK(R81) *ISBLANK(R82) *ISBLANK(R83) *ISBLANK(R84) *ISBLANK(R85) *ISBLANK(R86) *ISBLANK(R87) *ISBLANK(R88)</formula>
    </cfRule>
  </conditionalFormatting>
  <conditionalFormatting sqref="S5">
    <cfRule type="expression" dxfId="1069" priority="1096">
      <formula>ISBLANK(S14)*ISBLANK(S15)*ISBLANK(S16)*ISBLANK(S17)*ISBLANK(S18)*ISBLANK(S19) *ISBLANK(S20)*ISBLANK(S21)*ISBLANK(S22)*ISBLANK(S23)*ISBLANK(S24)*ISBLANK(S25) *ISBLANK(S26)*ISBLANK(S27)*ISBLANK(S28)*ISBLANK(S29)*ISBLANK(S30)*ISBLANK(S31) *ISBLANK(S32)*ISBLANK(S33)*ISBLANK(S34)*ISBLANK(S35)*ISBLANK(S36)*ISBLANK(S37) *ISBLANK(S38)*ISBLANK(S39)*ISBLANK(S40)*ISBLANK(S41)*ISBLANK(S42)*ISBLANK(S43) *ISBLANK(S44)*ISBLANK(S45)*ISBLANK(S46)*ISBLANK(S47)*ISBLANK(S48)*ISBLANK(S50) *ISBLANK(S51)*ISBLANK(S52)*ISBLANK(S53)*ISBLANK(S54)*ISBLANK(S55)*ISBLANK(S56) *ISBLANK(S57)*ISBLANK(S58)*ISBLANK(S59)*ISBLANK(S60)*ISBLANK(S61)*ISBLANK(S62) *ISBLANK(S63) *ISBLANK(S64)*ISBLANK(S65)*ISBLANK(S66)*ISBLANK(S67)*ISBLANK(S68) *ISBLANK(S69) *ISBLANK(S70) *ISBLANK(S71) *ISBLANK(S72) *ISBLANK(S73) *ISBLANK(S74) *ISBLANK(S75) *ISBLANK(S76) *ISBLANK(S77) *ISBLANK(S78) *ISBLANK(S79) *ISBLANK(S81) *ISBLANK(S82) *ISBLANK(S83) *ISBLANK(S84) *ISBLANK(S85) *ISBLANK(S86) *ISBLANK(S87) *ISBLANK(S88)</formula>
    </cfRule>
  </conditionalFormatting>
  <conditionalFormatting sqref="V4">
    <cfRule type="expression" dxfId="1068" priority="1095">
      <formula>ISBLANK(V6)</formula>
    </cfRule>
  </conditionalFormatting>
  <conditionalFormatting sqref="V5">
    <cfRule type="expression" dxfId="1067" priority="1094">
      <formula>ISBLANK(V6)</formula>
    </cfRule>
  </conditionalFormatting>
  <conditionalFormatting sqref="B57 B59 B61 B63 B65 B67 B69 B71 B73 B75 B77 B79 B81:B88 B55 B14:B48 V6:AK6">
    <cfRule type="expression" dxfId="1066" priority="1093">
      <formula>ISBLANK(B6)</formula>
    </cfRule>
  </conditionalFormatting>
  <conditionalFormatting sqref="V8">
    <cfRule type="expression" dxfId="1065" priority="1092">
      <formula>ISBLANK(V6)</formula>
    </cfRule>
  </conditionalFormatting>
  <conditionalFormatting sqref="V7">
    <cfRule type="expression" dxfId="1064" priority="1091">
      <formula>ISBLANK(V6)</formula>
    </cfRule>
  </conditionalFormatting>
  <conditionalFormatting sqref="V9">
    <cfRule type="expression" dxfId="1063" priority="1090">
      <formula>ISBLANK(V6)</formula>
    </cfRule>
  </conditionalFormatting>
  <conditionalFormatting sqref="V10">
    <cfRule type="expression" dxfId="1062" priority="1089">
      <formula>ISBLANK(V6)</formula>
    </cfRule>
  </conditionalFormatting>
  <conditionalFormatting sqref="V11">
    <cfRule type="expression" dxfId="1061" priority="1088">
      <formula>ISBLANK(V6)</formula>
    </cfRule>
  </conditionalFormatting>
  <conditionalFormatting sqref="V12">
    <cfRule type="expression" dxfId="1060" priority="1087">
      <formula>ISBLANK(V6)</formula>
    </cfRule>
  </conditionalFormatting>
  <conditionalFormatting sqref="V13">
    <cfRule type="expression" dxfId="1059" priority="1086">
      <formula>ISBLANK(V6)</formula>
    </cfRule>
  </conditionalFormatting>
  <conditionalFormatting sqref="W8">
    <cfRule type="expression" dxfId="1058" priority="1085">
      <formula>ISBLANK(W6)</formula>
    </cfRule>
  </conditionalFormatting>
  <conditionalFormatting sqref="W7">
    <cfRule type="expression" dxfId="1057" priority="1084">
      <formula>ISBLANK(W6)</formula>
    </cfRule>
  </conditionalFormatting>
  <conditionalFormatting sqref="W9">
    <cfRule type="expression" dxfId="1056" priority="1083">
      <formula>ISBLANK(W6)</formula>
    </cfRule>
  </conditionalFormatting>
  <conditionalFormatting sqref="W10">
    <cfRule type="expression" dxfId="1055" priority="1082">
      <formula>ISBLANK(W6)</formula>
    </cfRule>
  </conditionalFormatting>
  <conditionalFormatting sqref="W11">
    <cfRule type="expression" dxfId="1054" priority="1081">
      <formula>ISBLANK(W6)</formula>
    </cfRule>
  </conditionalFormatting>
  <conditionalFormatting sqref="W12">
    <cfRule type="expression" dxfId="1053" priority="1080">
      <formula>ISBLANK(W6)</formula>
    </cfRule>
  </conditionalFormatting>
  <conditionalFormatting sqref="W13">
    <cfRule type="expression" dxfId="1052" priority="1079">
      <formula>ISBLANK(W6)</formula>
    </cfRule>
  </conditionalFormatting>
  <conditionalFormatting sqref="X8">
    <cfRule type="expression" dxfId="1051" priority="1078">
      <formula>ISBLANK(X6)</formula>
    </cfRule>
  </conditionalFormatting>
  <conditionalFormatting sqref="X7">
    <cfRule type="expression" dxfId="1050" priority="1077">
      <formula>ISBLANK(X6)</formula>
    </cfRule>
  </conditionalFormatting>
  <conditionalFormatting sqref="X9">
    <cfRule type="expression" dxfId="1049" priority="1076">
      <formula>ISBLANK(X6)</formula>
    </cfRule>
  </conditionalFormatting>
  <conditionalFormatting sqref="X10">
    <cfRule type="expression" dxfId="1048" priority="1075">
      <formula>ISBLANK(X6)</formula>
    </cfRule>
  </conditionalFormatting>
  <conditionalFormatting sqref="X11">
    <cfRule type="expression" dxfId="1047" priority="1074">
      <formula>ISBLANK(X6)</formula>
    </cfRule>
  </conditionalFormatting>
  <conditionalFormatting sqref="X12">
    <cfRule type="expression" dxfId="1046" priority="1073">
      <formula>ISBLANK(X6)</formula>
    </cfRule>
  </conditionalFormatting>
  <conditionalFormatting sqref="X13">
    <cfRule type="expression" dxfId="1045" priority="1072">
      <formula>ISBLANK(X6)</formula>
    </cfRule>
  </conditionalFormatting>
  <conditionalFormatting sqref="Y8">
    <cfRule type="expression" dxfId="1044" priority="1071">
      <formula>ISBLANK(Y6)</formula>
    </cfRule>
  </conditionalFormatting>
  <conditionalFormatting sqref="Y7">
    <cfRule type="expression" dxfId="1043" priority="1070">
      <formula>ISBLANK(Y6)</formula>
    </cfRule>
  </conditionalFormatting>
  <conditionalFormatting sqref="Y9">
    <cfRule type="expression" dxfId="1042" priority="1069">
      <formula>ISBLANK(Y6)</formula>
    </cfRule>
  </conditionalFormatting>
  <conditionalFormatting sqref="Y10">
    <cfRule type="expression" dxfId="1041" priority="1068">
      <formula>ISBLANK(Y6)</formula>
    </cfRule>
  </conditionalFormatting>
  <conditionalFormatting sqref="Y11">
    <cfRule type="expression" dxfId="1040" priority="1067">
      <formula>ISBLANK(Y6)</formula>
    </cfRule>
  </conditionalFormatting>
  <conditionalFormatting sqref="Y12">
    <cfRule type="expression" dxfId="1039" priority="1066">
      <formula>ISBLANK(Y6)</formula>
    </cfRule>
  </conditionalFormatting>
  <conditionalFormatting sqref="Y13">
    <cfRule type="expression" dxfId="1038" priority="1065">
      <formula>ISBLANK(Y6)</formula>
    </cfRule>
  </conditionalFormatting>
  <conditionalFormatting sqref="Z8">
    <cfRule type="expression" dxfId="1037" priority="1064">
      <formula>ISBLANK(Z6)</formula>
    </cfRule>
  </conditionalFormatting>
  <conditionalFormatting sqref="Z7">
    <cfRule type="expression" dxfId="1036" priority="1063">
      <formula>ISBLANK(Z6)</formula>
    </cfRule>
  </conditionalFormatting>
  <conditionalFormatting sqref="Z9">
    <cfRule type="expression" dxfId="1035" priority="1062">
      <formula>ISBLANK(Z6)</formula>
    </cfRule>
  </conditionalFormatting>
  <conditionalFormatting sqref="Z10">
    <cfRule type="expression" dxfId="1034" priority="1061">
      <formula>ISBLANK(Z6)</formula>
    </cfRule>
  </conditionalFormatting>
  <conditionalFormatting sqref="Z11">
    <cfRule type="expression" dxfId="1033" priority="1060">
      <formula>ISBLANK(Z6)</formula>
    </cfRule>
  </conditionalFormatting>
  <conditionalFormatting sqref="Z12">
    <cfRule type="expression" dxfId="1032" priority="1059">
      <formula>ISBLANK(Z6)</formula>
    </cfRule>
  </conditionalFormatting>
  <conditionalFormatting sqref="Z13">
    <cfRule type="expression" dxfId="1031" priority="1058">
      <formula>ISBLANK(Z6)</formula>
    </cfRule>
  </conditionalFormatting>
  <conditionalFormatting sqref="AA8">
    <cfRule type="expression" dxfId="1030" priority="1057">
      <formula>ISBLANK(AA6)</formula>
    </cfRule>
  </conditionalFormatting>
  <conditionalFormatting sqref="AA7">
    <cfRule type="expression" dxfId="1029" priority="1056">
      <formula>ISBLANK(AA6)</formula>
    </cfRule>
  </conditionalFormatting>
  <conditionalFormatting sqref="AA9">
    <cfRule type="expression" dxfId="1028" priority="1055">
      <formula>ISBLANK(AA6)</formula>
    </cfRule>
  </conditionalFormatting>
  <conditionalFormatting sqref="AA10">
    <cfRule type="expression" dxfId="1027" priority="1054">
      <formula>ISBLANK(AA6)</formula>
    </cfRule>
  </conditionalFormatting>
  <conditionalFormatting sqref="AA11">
    <cfRule type="expression" dxfId="1026" priority="1053">
      <formula>ISBLANK(AA6)</formula>
    </cfRule>
  </conditionalFormatting>
  <conditionalFormatting sqref="AA12">
    <cfRule type="expression" dxfId="1025" priority="1052">
      <formula>ISBLANK(AA6)</formula>
    </cfRule>
  </conditionalFormatting>
  <conditionalFormatting sqref="AA13">
    <cfRule type="expression" dxfId="1024" priority="1051">
      <formula>ISBLANK(AA6)</formula>
    </cfRule>
  </conditionalFormatting>
  <conditionalFormatting sqref="AF8">
    <cfRule type="expression" dxfId="1023" priority="1050">
      <formula>ISBLANK(AF6)</formula>
    </cfRule>
  </conditionalFormatting>
  <conditionalFormatting sqref="AF7">
    <cfRule type="expression" dxfId="1022" priority="1049">
      <formula>ISBLANK(AF6)</formula>
    </cfRule>
  </conditionalFormatting>
  <conditionalFormatting sqref="AF9">
    <cfRule type="expression" dxfId="1021" priority="1048">
      <formula>ISBLANK(AF6)</formula>
    </cfRule>
  </conditionalFormatting>
  <conditionalFormatting sqref="AF10">
    <cfRule type="expression" dxfId="1020" priority="1047">
      <formula>ISBLANK(AF6)</formula>
    </cfRule>
  </conditionalFormatting>
  <conditionalFormatting sqref="AF11">
    <cfRule type="expression" dxfId="1019" priority="1046">
      <formula>ISBLANK(AF6)</formula>
    </cfRule>
  </conditionalFormatting>
  <conditionalFormatting sqref="AF12">
    <cfRule type="expression" dxfId="1018" priority="1045">
      <formula>ISBLANK(AF6)</formula>
    </cfRule>
  </conditionalFormatting>
  <conditionalFormatting sqref="AF13">
    <cfRule type="expression" dxfId="1017" priority="1044">
      <formula>ISBLANK(AF6)</formula>
    </cfRule>
  </conditionalFormatting>
  <conditionalFormatting sqref="AJ8">
    <cfRule type="expression" dxfId="1016" priority="1043">
      <formula>ISBLANK(AJ6)</formula>
    </cfRule>
  </conditionalFormatting>
  <conditionalFormatting sqref="AJ7">
    <cfRule type="expression" dxfId="1015" priority="1042">
      <formula>ISBLANK(AJ6)</formula>
    </cfRule>
  </conditionalFormatting>
  <conditionalFormatting sqref="AJ9">
    <cfRule type="expression" dxfId="1014" priority="1041">
      <formula>ISBLANK(AJ6)</formula>
    </cfRule>
  </conditionalFormatting>
  <conditionalFormatting sqref="AJ10">
    <cfRule type="expression" dxfId="1013" priority="1040">
      <formula>ISBLANK(AJ6)</formula>
    </cfRule>
  </conditionalFormatting>
  <conditionalFormatting sqref="AJ11">
    <cfRule type="expression" dxfId="1012" priority="1039">
      <formula>ISBLANK(AJ6)</formula>
    </cfRule>
  </conditionalFormatting>
  <conditionalFormatting sqref="AJ12">
    <cfRule type="expression" dxfId="1011" priority="1038">
      <formula>ISBLANK(AJ6)</formula>
    </cfRule>
  </conditionalFormatting>
  <conditionalFormatting sqref="AJ13">
    <cfRule type="expression" dxfId="1010" priority="1037">
      <formula>ISBLANK(AJ6)</formula>
    </cfRule>
  </conditionalFormatting>
  <conditionalFormatting sqref="AK8">
    <cfRule type="expression" dxfId="1009" priority="1036">
      <formula>ISBLANK(AK6)</formula>
    </cfRule>
  </conditionalFormatting>
  <conditionalFormatting sqref="AK7">
    <cfRule type="expression" dxfId="1008" priority="1035">
      <formula>ISBLANK(AK6)</formula>
    </cfRule>
  </conditionalFormatting>
  <conditionalFormatting sqref="AK9">
    <cfRule type="expression" dxfId="1007" priority="1034">
      <formula>ISBLANK(AK6)</formula>
    </cfRule>
  </conditionalFormatting>
  <conditionalFormatting sqref="AK10">
    <cfRule type="expression" dxfId="1006" priority="1033">
      <formula>ISBLANK(AK6)</formula>
    </cfRule>
  </conditionalFormatting>
  <conditionalFormatting sqref="AK11">
    <cfRule type="expression" dxfId="1005" priority="1032">
      <formula>ISBLANK(AK6)</formula>
    </cfRule>
  </conditionalFormatting>
  <conditionalFormatting sqref="AK12">
    <cfRule type="expression" dxfId="1004" priority="1031">
      <formula>ISBLANK(AK6)</formula>
    </cfRule>
  </conditionalFormatting>
  <conditionalFormatting sqref="AK13">
    <cfRule type="expression" dxfId="1003" priority="1030">
      <formula>ISBLANK(AK6)</formula>
    </cfRule>
  </conditionalFormatting>
  <conditionalFormatting sqref="C48:F48 H48:AY48">
    <cfRule type="expression" dxfId="1002" priority="1029">
      <formula>ISBLANK($B$48)</formula>
    </cfRule>
  </conditionalFormatting>
  <conditionalFormatting sqref="C47:F47 H47:AY47">
    <cfRule type="expression" dxfId="1001" priority="1028">
      <formula>ISBLANK($B$47)</formula>
    </cfRule>
  </conditionalFormatting>
  <conditionalFormatting sqref="C46:F46 H46:AY46">
    <cfRule type="expression" dxfId="1000" priority="1027">
      <formula>ISBLANK($B$46)</formula>
    </cfRule>
  </conditionalFormatting>
  <conditionalFormatting sqref="C45:F45 H45:AY45">
    <cfRule type="expression" dxfId="999" priority="1026">
      <formula>ISBLANK($B$45)</formula>
    </cfRule>
  </conditionalFormatting>
  <conditionalFormatting sqref="C44:F44 H44:AY44">
    <cfRule type="expression" dxfId="998" priority="1025">
      <formula>ISBLANK($B$44)</formula>
    </cfRule>
  </conditionalFormatting>
  <conditionalFormatting sqref="C43:F43 H43:AY43">
    <cfRule type="expression" dxfId="997" priority="1024">
      <formula>ISBLANK($B$43)</formula>
    </cfRule>
  </conditionalFormatting>
  <conditionalFormatting sqref="C42">
    <cfRule type="expression" dxfId="996" priority="1023">
      <formula>ISBLANK(B42)</formula>
    </cfRule>
  </conditionalFormatting>
  <conditionalFormatting sqref="C41">
    <cfRule type="expression" dxfId="995" priority="1022">
      <formula>ISBLANK(B41)</formula>
    </cfRule>
  </conditionalFormatting>
  <conditionalFormatting sqref="C40">
    <cfRule type="expression" dxfId="994" priority="1021">
      <formula>ISBLANK(B40)</formula>
    </cfRule>
  </conditionalFormatting>
  <conditionalFormatting sqref="C39">
    <cfRule type="expression" dxfId="993" priority="1020">
      <formula>ISBLANK(B39)</formula>
    </cfRule>
  </conditionalFormatting>
  <conditionalFormatting sqref="C38">
    <cfRule type="expression" dxfId="992" priority="1019">
      <formula>ISBLANK(B38)</formula>
    </cfRule>
  </conditionalFormatting>
  <conditionalFormatting sqref="C37">
    <cfRule type="expression" dxfId="991" priority="1018">
      <formula>ISBLANK(B37)</formula>
    </cfRule>
  </conditionalFormatting>
  <conditionalFormatting sqref="C36">
    <cfRule type="expression" dxfId="990" priority="1017">
      <formula>ISBLANK(B36)</formula>
    </cfRule>
  </conditionalFormatting>
  <conditionalFormatting sqref="C35">
    <cfRule type="expression" dxfId="989" priority="1016">
      <formula>ISBLANK(B35)</formula>
    </cfRule>
  </conditionalFormatting>
  <conditionalFormatting sqref="C34">
    <cfRule type="expression" dxfId="988" priority="1015">
      <formula>ISBLANK(B34)</formula>
    </cfRule>
  </conditionalFormatting>
  <conditionalFormatting sqref="C33">
    <cfRule type="expression" dxfId="987" priority="1014">
      <formula>ISBLANK(B33)</formula>
    </cfRule>
  </conditionalFormatting>
  <conditionalFormatting sqref="C32">
    <cfRule type="expression" dxfId="986" priority="1013">
      <formula>ISBLANK(B32)</formula>
    </cfRule>
  </conditionalFormatting>
  <conditionalFormatting sqref="C32">
    <cfRule type="expression" dxfId="985" priority="1012">
      <formula>ISBLANK(B32)</formula>
    </cfRule>
  </conditionalFormatting>
  <conditionalFormatting sqref="C31">
    <cfRule type="expression" dxfId="984" priority="1011">
      <formula>ISBLANK(B31)</formula>
    </cfRule>
  </conditionalFormatting>
  <conditionalFormatting sqref="C30">
    <cfRule type="expression" dxfId="983" priority="1010">
      <formula>ISBLANK(B30)</formula>
    </cfRule>
  </conditionalFormatting>
  <conditionalFormatting sqref="C29">
    <cfRule type="expression" dxfId="982" priority="1009">
      <formula>ISBLANK(B29)</formula>
    </cfRule>
  </conditionalFormatting>
  <conditionalFormatting sqref="C28">
    <cfRule type="expression" dxfId="981" priority="1008">
      <formula>ISBLANK(B28)</formula>
    </cfRule>
  </conditionalFormatting>
  <conditionalFormatting sqref="C27">
    <cfRule type="expression" dxfId="980" priority="1007">
      <formula>ISBLANK(B27)</formula>
    </cfRule>
  </conditionalFormatting>
  <conditionalFormatting sqref="C26">
    <cfRule type="expression" dxfId="979" priority="1006">
      <formula>ISBLANK(B26)</formula>
    </cfRule>
  </conditionalFormatting>
  <conditionalFormatting sqref="C25">
    <cfRule type="expression" dxfId="978" priority="1005">
      <formula>ISBLANK(B25)</formula>
    </cfRule>
  </conditionalFormatting>
  <conditionalFormatting sqref="C24">
    <cfRule type="expression" dxfId="977" priority="1004">
      <formula>ISBLANK(B24)</formula>
    </cfRule>
  </conditionalFormatting>
  <conditionalFormatting sqref="C23">
    <cfRule type="expression" dxfId="976" priority="1003">
      <formula>ISBLANK(B23)</formula>
    </cfRule>
  </conditionalFormatting>
  <conditionalFormatting sqref="C22">
    <cfRule type="expression" dxfId="975" priority="1002">
      <formula>ISBLANK(B22)</formula>
    </cfRule>
  </conditionalFormatting>
  <conditionalFormatting sqref="C21">
    <cfRule type="expression" dxfId="974" priority="1001">
      <formula>ISBLANK(B21)</formula>
    </cfRule>
  </conditionalFormatting>
  <conditionalFormatting sqref="C20">
    <cfRule type="expression" dxfId="973" priority="1000">
      <formula>ISBLANK(B20)</formula>
    </cfRule>
  </conditionalFormatting>
  <conditionalFormatting sqref="C19">
    <cfRule type="expression" dxfId="972" priority="999">
      <formula>ISBLANK(B19)</formula>
    </cfRule>
  </conditionalFormatting>
  <conditionalFormatting sqref="C18">
    <cfRule type="expression" dxfId="971" priority="998">
      <formula>ISBLANK(B18)</formula>
    </cfRule>
  </conditionalFormatting>
  <conditionalFormatting sqref="C17">
    <cfRule type="expression" dxfId="970" priority="997">
      <formula>ISBLANK(B17)</formula>
    </cfRule>
  </conditionalFormatting>
  <conditionalFormatting sqref="C16">
    <cfRule type="expression" dxfId="969" priority="996">
      <formula>ISBLANK(B16)</formula>
    </cfRule>
  </conditionalFormatting>
  <conditionalFormatting sqref="C15">
    <cfRule type="expression" dxfId="968" priority="995">
      <formula>ISBLANK(B15)</formula>
    </cfRule>
  </conditionalFormatting>
  <conditionalFormatting sqref="C14">
    <cfRule type="expression" dxfId="967" priority="994">
      <formula>ISBLANK(B14)</formula>
    </cfRule>
  </conditionalFormatting>
  <conditionalFormatting sqref="D42">
    <cfRule type="expression" dxfId="966" priority="993">
      <formula>ISBLANK(B42)</formula>
    </cfRule>
  </conditionalFormatting>
  <conditionalFormatting sqref="D41">
    <cfRule type="expression" dxfId="965" priority="992">
      <formula>ISBLANK(B41)</formula>
    </cfRule>
  </conditionalFormatting>
  <conditionalFormatting sqref="D40">
    <cfRule type="expression" dxfId="964" priority="991">
      <formula>ISBLANK(B40)</formula>
    </cfRule>
  </conditionalFormatting>
  <conditionalFormatting sqref="D39">
    <cfRule type="expression" dxfId="963" priority="990">
      <formula>ISBLANK(B39)</formula>
    </cfRule>
  </conditionalFormatting>
  <conditionalFormatting sqref="D38">
    <cfRule type="expression" dxfId="962" priority="989">
      <formula>ISBLANK(B38)</formula>
    </cfRule>
  </conditionalFormatting>
  <conditionalFormatting sqref="D37">
    <cfRule type="expression" dxfId="961" priority="988">
      <formula>ISBLANK(B37)</formula>
    </cfRule>
  </conditionalFormatting>
  <conditionalFormatting sqref="D36">
    <cfRule type="expression" dxfId="960" priority="987">
      <formula>ISBLANK(B36)</formula>
    </cfRule>
  </conditionalFormatting>
  <conditionalFormatting sqref="D35">
    <cfRule type="expression" dxfId="959" priority="986">
      <formula>ISBLANK(B35)</formula>
    </cfRule>
  </conditionalFormatting>
  <conditionalFormatting sqref="D34">
    <cfRule type="expression" dxfId="958" priority="985">
      <formula>ISBLANK(B34)</formula>
    </cfRule>
  </conditionalFormatting>
  <conditionalFormatting sqref="D33">
    <cfRule type="expression" dxfId="957" priority="984">
      <formula>ISBLANK(B33)</formula>
    </cfRule>
  </conditionalFormatting>
  <conditionalFormatting sqref="D32">
    <cfRule type="expression" dxfId="956" priority="983">
      <formula>ISBLANK(B32)</formula>
    </cfRule>
  </conditionalFormatting>
  <conditionalFormatting sqref="D31">
    <cfRule type="expression" dxfId="955" priority="982">
      <formula>ISBLANK(B31)</formula>
    </cfRule>
  </conditionalFormatting>
  <conditionalFormatting sqref="D30">
    <cfRule type="expression" dxfId="954" priority="981">
      <formula>ISBLANK(B30)</formula>
    </cfRule>
  </conditionalFormatting>
  <conditionalFormatting sqref="D29">
    <cfRule type="expression" dxfId="953" priority="980">
      <formula>ISBLANK(B29)</formula>
    </cfRule>
  </conditionalFormatting>
  <conditionalFormatting sqref="D28">
    <cfRule type="expression" dxfId="952" priority="979">
      <formula>ISBLANK(B28)</formula>
    </cfRule>
  </conditionalFormatting>
  <conditionalFormatting sqref="D27">
    <cfRule type="expression" dxfId="951" priority="978">
      <formula>ISBLANK(B27)</formula>
    </cfRule>
  </conditionalFormatting>
  <conditionalFormatting sqref="D26">
    <cfRule type="expression" dxfId="950" priority="977">
      <formula>ISBLANK(B26)</formula>
    </cfRule>
  </conditionalFormatting>
  <conditionalFormatting sqref="D25">
    <cfRule type="expression" dxfId="949" priority="976">
      <formula>ISBLANK(B25)</formula>
    </cfRule>
  </conditionalFormatting>
  <conditionalFormatting sqref="D24">
    <cfRule type="expression" dxfId="948" priority="975">
      <formula>ISBLANK(B24)</formula>
    </cfRule>
  </conditionalFormatting>
  <conditionalFormatting sqref="D23">
    <cfRule type="expression" dxfId="947" priority="974">
      <formula>ISBLANK(B23)</formula>
    </cfRule>
  </conditionalFormatting>
  <conditionalFormatting sqref="D22">
    <cfRule type="expression" dxfId="946" priority="973">
      <formula>ISBLANK(B22)</formula>
    </cfRule>
  </conditionalFormatting>
  <conditionalFormatting sqref="D21">
    <cfRule type="expression" dxfId="945" priority="972">
      <formula>ISBLANK(B21)</formula>
    </cfRule>
  </conditionalFormatting>
  <conditionalFormatting sqref="D20">
    <cfRule type="expression" dxfId="944" priority="971">
      <formula>ISBLANK(B20)</formula>
    </cfRule>
  </conditionalFormatting>
  <conditionalFormatting sqref="D19">
    <cfRule type="expression" dxfId="943" priority="970">
      <formula>ISBLANK(B19)</formula>
    </cfRule>
  </conditionalFormatting>
  <conditionalFormatting sqref="D18">
    <cfRule type="expression" dxfId="942" priority="969">
      <formula>ISBLANK(B18)</formula>
    </cfRule>
  </conditionalFormatting>
  <conditionalFormatting sqref="D17">
    <cfRule type="expression" dxfId="941" priority="968">
      <formula>ISBLANK(B17)</formula>
    </cfRule>
  </conditionalFormatting>
  <conditionalFormatting sqref="D16">
    <cfRule type="expression" dxfId="940" priority="967">
      <formula>ISBLANK(B16)</formula>
    </cfRule>
  </conditionalFormatting>
  <conditionalFormatting sqref="D15">
    <cfRule type="expression" dxfId="939" priority="966">
      <formula>ISBLANK(B15)</formula>
    </cfRule>
  </conditionalFormatting>
  <conditionalFormatting sqref="D14">
    <cfRule type="expression" dxfId="938" priority="965">
      <formula>ISBLANK(B14)</formula>
    </cfRule>
  </conditionalFormatting>
  <conditionalFormatting sqref="E42">
    <cfRule type="expression" dxfId="937" priority="964">
      <formula>ISBLANK(B42)</formula>
    </cfRule>
  </conditionalFormatting>
  <conditionalFormatting sqref="E41">
    <cfRule type="expression" dxfId="936" priority="963">
      <formula>ISBLANK(B41)</formula>
    </cfRule>
  </conditionalFormatting>
  <conditionalFormatting sqref="E40">
    <cfRule type="expression" dxfId="935" priority="962">
      <formula>ISBLANK(B40)</formula>
    </cfRule>
  </conditionalFormatting>
  <conditionalFormatting sqref="E39">
    <cfRule type="expression" dxfId="934" priority="961">
      <formula>ISBLANK(B39)</formula>
    </cfRule>
  </conditionalFormatting>
  <conditionalFormatting sqref="E38">
    <cfRule type="expression" dxfId="933" priority="960">
      <formula>ISBLANK(B38)</formula>
    </cfRule>
  </conditionalFormatting>
  <conditionalFormatting sqref="E37">
    <cfRule type="expression" dxfId="932" priority="959">
      <formula>ISBLANK(B37)</formula>
    </cfRule>
  </conditionalFormatting>
  <conditionalFormatting sqref="E36">
    <cfRule type="expression" dxfId="931" priority="958">
      <formula>ISBLANK(B36)</formula>
    </cfRule>
  </conditionalFormatting>
  <conditionalFormatting sqref="E35">
    <cfRule type="expression" dxfId="930" priority="957">
      <formula>ISBLANK(B35)</formula>
    </cfRule>
  </conditionalFormatting>
  <conditionalFormatting sqref="E34">
    <cfRule type="expression" dxfId="929" priority="956">
      <formula>ISBLANK(B34)</formula>
    </cfRule>
  </conditionalFormatting>
  <conditionalFormatting sqref="E33">
    <cfRule type="expression" dxfId="928" priority="955">
      <formula>ISBLANK(B33)</formula>
    </cfRule>
  </conditionalFormatting>
  <conditionalFormatting sqref="E32">
    <cfRule type="expression" dxfId="927" priority="954">
      <formula>ISBLANK(B32)</formula>
    </cfRule>
  </conditionalFormatting>
  <conditionalFormatting sqref="E31">
    <cfRule type="expression" dxfId="926" priority="953">
      <formula>ISBLANK(B31)</formula>
    </cfRule>
  </conditionalFormatting>
  <conditionalFormatting sqref="E30">
    <cfRule type="expression" dxfId="925" priority="952">
      <formula>ISBLANK(B30)</formula>
    </cfRule>
  </conditionalFormatting>
  <conditionalFormatting sqref="E29">
    <cfRule type="expression" dxfId="924" priority="951">
      <formula>ISBLANK(B29)</formula>
    </cfRule>
  </conditionalFormatting>
  <conditionalFormatting sqref="E28">
    <cfRule type="expression" dxfId="923" priority="950">
      <formula>ISBLANK(B28)</formula>
    </cfRule>
  </conditionalFormatting>
  <conditionalFormatting sqref="E27">
    <cfRule type="expression" dxfId="922" priority="949">
      <formula>ISBLANK(B27)</formula>
    </cfRule>
  </conditionalFormatting>
  <conditionalFormatting sqref="E26">
    <cfRule type="expression" dxfId="921" priority="948">
      <formula>ISBLANK(B26)</formula>
    </cfRule>
  </conditionalFormatting>
  <conditionalFormatting sqref="E25">
    <cfRule type="expression" dxfId="920" priority="947">
      <formula>ISBLANK(B25)</formula>
    </cfRule>
  </conditionalFormatting>
  <conditionalFormatting sqref="E24">
    <cfRule type="expression" dxfId="919" priority="946">
      <formula>ISBLANK(B24)</formula>
    </cfRule>
  </conditionalFormatting>
  <conditionalFormatting sqref="E23">
    <cfRule type="expression" dxfId="918" priority="945">
      <formula>ISBLANK(B23)</formula>
    </cfRule>
  </conditionalFormatting>
  <conditionalFormatting sqref="E22">
    <cfRule type="expression" dxfId="917" priority="944">
      <formula>ISBLANK(B22)</formula>
    </cfRule>
  </conditionalFormatting>
  <conditionalFormatting sqref="E21">
    <cfRule type="expression" dxfId="916" priority="943">
      <formula>ISBLANK(B21)</formula>
    </cfRule>
  </conditionalFormatting>
  <conditionalFormatting sqref="E20">
    <cfRule type="expression" dxfId="915" priority="942">
      <formula>ISBLANK(B20)</formula>
    </cfRule>
  </conditionalFormatting>
  <conditionalFormatting sqref="E19">
    <cfRule type="expression" dxfId="914" priority="941">
      <formula>ISBLANK(B19)</formula>
    </cfRule>
  </conditionalFormatting>
  <conditionalFormatting sqref="E18">
    <cfRule type="expression" dxfId="913" priority="940">
      <formula>ISBLANK(B18)</formula>
    </cfRule>
  </conditionalFormatting>
  <conditionalFormatting sqref="E17">
    <cfRule type="expression" dxfId="912" priority="939">
      <formula>ISBLANK(B17)</formula>
    </cfRule>
  </conditionalFormatting>
  <conditionalFormatting sqref="E16">
    <cfRule type="expression" dxfId="911" priority="938">
      <formula>ISBLANK(B16)</formula>
    </cfRule>
  </conditionalFormatting>
  <conditionalFormatting sqref="E15">
    <cfRule type="expression" dxfId="910" priority="937">
      <formula>ISBLANK(B15)</formula>
    </cfRule>
  </conditionalFormatting>
  <conditionalFormatting sqref="E14">
    <cfRule type="expression" dxfId="909" priority="936">
      <formula>ISBLANK(B14)</formula>
    </cfRule>
  </conditionalFormatting>
  <conditionalFormatting sqref="F42">
    <cfRule type="expression" dxfId="908" priority="935">
      <formula>ISBLANK(B42)</formula>
    </cfRule>
  </conditionalFormatting>
  <conditionalFormatting sqref="F41">
    <cfRule type="expression" dxfId="907" priority="934">
      <formula>ISBLANK(B41)</formula>
    </cfRule>
  </conditionalFormatting>
  <conditionalFormatting sqref="F40">
    <cfRule type="expression" dxfId="906" priority="933">
      <formula>ISBLANK(B40)</formula>
    </cfRule>
  </conditionalFormatting>
  <conditionalFormatting sqref="F39">
    <cfRule type="expression" dxfId="905" priority="932">
      <formula>ISBLANK(B39)</formula>
    </cfRule>
  </conditionalFormatting>
  <conditionalFormatting sqref="F38">
    <cfRule type="expression" dxfId="904" priority="931">
      <formula>ISBLANK(B38)</formula>
    </cfRule>
  </conditionalFormatting>
  <conditionalFormatting sqref="F37">
    <cfRule type="expression" dxfId="903" priority="930">
      <formula>ISBLANK(B37)</formula>
    </cfRule>
  </conditionalFormatting>
  <conditionalFormatting sqref="F36">
    <cfRule type="expression" dxfId="902" priority="929">
      <formula>ISBLANK(B36)</formula>
    </cfRule>
  </conditionalFormatting>
  <conditionalFormatting sqref="F35">
    <cfRule type="expression" dxfId="901" priority="928">
      <formula>ISBLANK(B35)</formula>
    </cfRule>
  </conditionalFormatting>
  <conditionalFormatting sqref="F34">
    <cfRule type="expression" dxfId="900" priority="927">
      <formula>ISBLANK(B34)</formula>
    </cfRule>
  </conditionalFormatting>
  <conditionalFormatting sqref="F33">
    <cfRule type="expression" dxfId="899" priority="926">
      <formula>ISBLANK(B33)</formula>
    </cfRule>
  </conditionalFormatting>
  <conditionalFormatting sqref="F32">
    <cfRule type="expression" dxfId="898" priority="925">
      <formula>ISBLANK(B32)</formula>
    </cfRule>
  </conditionalFormatting>
  <conditionalFormatting sqref="F31">
    <cfRule type="expression" dxfId="897" priority="924">
      <formula>ISBLANK(B31)</formula>
    </cfRule>
  </conditionalFormatting>
  <conditionalFormatting sqref="F30">
    <cfRule type="expression" dxfId="896" priority="923">
      <formula>ISBLANK(B30)</formula>
    </cfRule>
  </conditionalFormatting>
  <conditionalFormatting sqref="F29">
    <cfRule type="expression" dxfId="895" priority="922">
      <formula>ISBLANK(B29)</formula>
    </cfRule>
  </conditionalFormatting>
  <conditionalFormatting sqref="F28">
    <cfRule type="expression" dxfId="894" priority="921">
      <formula>ISBLANK(B28)</formula>
    </cfRule>
  </conditionalFormatting>
  <conditionalFormatting sqref="F27">
    <cfRule type="expression" dxfId="893" priority="920">
      <formula>ISBLANK(B27)</formula>
    </cfRule>
  </conditionalFormatting>
  <conditionalFormatting sqref="F26">
    <cfRule type="expression" dxfId="892" priority="919">
      <formula>ISBLANK(B26)</formula>
    </cfRule>
  </conditionalFormatting>
  <conditionalFormatting sqref="F25">
    <cfRule type="expression" dxfId="891" priority="918">
      <formula>ISBLANK(B25)</formula>
    </cfRule>
  </conditionalFormatting>
  <conditionalFormatting sqref="F24">
    <cfRule type="expression" dxfId="890" priority="917">
      <formula>ISBLANK(B24)</formula>
    </cfRule>
  </conditionalFormatting>
  <conditionalFormatting sqref="F23">
    <cfRule type="expression" dxfId="889" priority="916">
      <formula>ISBLANK(B23)</formula>
    </cfRule>
  </conditionalFormatting>
  <conditionalFormatting sqref="F22">
    <cfRule type="expression" dxfId="888" priority="915">
      <formula>ISBLANK(B22)</formula>
    </cfRule>
  </conditionalFormatting>
  <conditionalFormatting sqref="F21">
    <cfRule type="expression" dxfId="887" priority="914">
      <formula>ISBLANK(B21)</formula>
    </cfRule>
  </conditionalFormatting>
  <conditionalFormatting sqref="F20">
    <cfRule type="expression" dxfId="886" priority="913">
      <formula>ISBLANK(B20)</formula>
    </cfRule>
  </conditionalFormatting>
  <conditionalFormatting sqref="F14:F48">
    <cfRule type="expression" dxfId="885" priority="910">
      <formula>F14&lt;&gt;""</formula>
    </cfRule>
    <cfRule type="expression" dxfId="884" priority="911">
      <formula>AM14&lt;&gt;""</formula>
    </cfRule>
    <cfRule type="expression" dxfId="883" priority="912">
      <formula>ISBLANK(B14)</formula>
    </cfRule>
  </conditionalFormatting>
  <conditionalFormatting sqref="F18">
    <cfRule type="expression" dxfId="882" priority="909">
      <formula>ISBLANK(B18)</formula>
    </cfRule>
  </conditionalFormatting>
  <conditionalFormatting sqref="F17">
    <cfRule type="expression" dxfId="881" priority="908">
      <formula>ISBLANK(B17)</formula>
    </cfRule>
  </conditionalFormatting>
  <conditionalFormatting sqref="F16">
    <cfRule type="expression" dxfId="880" priority="907">
      <formula>ISBLANK(B16)</formula>
    </cfRule>
  </conditionalFormatting>
  <conditionalFormatting sqref="F15:F18">
    <cfRule type="expression" dxfId="879" priority="906">
      <formula>ISBLANK(B15)</formula>
    </cfRule>
  </conditionalFormatting>
  <conditionalFormatting sqref="F14:F48">
    <cfRule type="expression" dxfId="878" priority="905">
      <formula>ISBLANK(B14)</formula>
    </cfRule>
  </conditionalFormatting>
  <conditionalFormatting sqref="H42">
    <cfRule type="expression" dxfId="877" priority="904">
      <formula>ISBLANK(B42)</formula>
    </cfRule>
  </conditionalFormatting>
  <conditionalFormatting sqref="G41:AY41">
    <cfRule type="expression" dxfId="876" priority="903">
      <formula>ISBLANK($B$41)</formula>
    </cfRule>
  </conditionalFormatting>
  <conditionalFormatting sqref="H40">
    <cfRule type="expression" dxfId="875" priority="902">
      <formula>ISBLANK(B40)</formula>
    </cfRule>
  </conditionalFormatting>
  <conditionalFormatting sqref="H39">
    <cfRule type="expression" dxfId="874" priority="901">
      <formula>ISBLANK(B39)</formula>
    </cfRule>
  </conditionalFormatting>
  <conditionalFormatting sqref="H38">
    <cfRule type="expression" dxfId="873" priority="900">
      <formula>ISBLANK(B38)</formula>
    </cfRule>
  </conditionalFormatting>
  <conditionalFormatting sqref="H37">
    <cfRule type="expression" dxfId="872" priority="899">
      <formula>ISBLANK(B37)</formula>
    </cfRule>
  </conditionalFormatting>
  <conditionalFormatting sqref="H36">
    <cfRule type="expression" dxfId="871" priority="898">
      <formula>ISBLANK(B36)</formula>
    </cfRule>
  </conditionalFormatting>
  <conditionalFormatting sqref="H35">
    <cfRule type="expression" dxfId="870" priority="897">
      <formula>ISBLANK(B35)</formula>
    </cfRule>
  </conditionalFormatting>
  <conditionalFormatting sqref="G34:AY34">
    <cfRule type="expression" dxfId="869" priority="896">
      <formula>ISBLANK($B$34)</formula>
    </cfRule>
  </conditionalFormatting>
  <conditionalFormatting sqref="G33:AY33 AU31:AU32">
    <cfRule type="expression" dxfId="868" priority="895">
      <formula>ISBLANK($B$33)</formula>
    </cfRule>
  </conditionalFormatting>
  <conditionalFormatting sqref="H32">
    <cfRule type="expression" dxfId="867" priority="894">
      <formula>ISBLANK(B32)</formula>
    </cfRule>
  </conditionalFormatting>
  <conditionalFormatting sqref="H31">
    <cfRule type="expression" dxfId="866" priority="893">
      <formula>ISBLANK(B31)</formula>
    </cfRule>
  </conditionalFormatting>
  <conditionalFormatting sqref="G30:AY30">
    <cfRule type="expression" dxfId="865" priority="892">
      <formula>ISBLANK($B$30)</formula>
    </cfRule>
  </conditionalFormatting>
  <conditionalFormatting sqref="G29:AY29">
    <cfRule type="expression" dxfId="864" priority="891">
      <formula>ISBLANK($B$29)</formula>
    </cfRule>
  </conditionalFormatting>
  <conditionalFormatting sqref="G28:AY28">
    <cfRule type="expression" dxfId="863" priority="890">
      <formula>ISBLANK($B$28)</formula>
    </cfRule>
  </conditionalFormatting>
  <conditionalFormatting sqref="G27:AY27">
    <cfRule type="expression" dxfId="862" priority="889">
      <formula>ISBLANK($B$27)</formula>
    </cfRule>
  </conditionalFormatting>
  <conditionalFormatting sqref="G26:AY26">
    <cfRule type="expression" dxfId="861" priority="888">
      <formula>ISBLANK($B$26)</formula>
    </cfRule>
  </conditionalFormatting>
  <conditionalFormatting sqref="G25:AY25">
    <cfRule type="expression" dxfId="860" priority="887">
      <formula>ISBLANK($B$25)</formula>
    </cfRule>
  </conditionalFormatting>
  <conditionalFormatting sqref="G24:AY24">
    <cfRule type="expression" dxfId="859" priority="886">
      <formula>ISBLANK($B$24)</formula>
    </cfRule>
  </conditionalFormatting>
  <conditionalFormatting sqref="G23:AY23 AQ24:AQ30">
    <cfRule type="expression" dxfId="858" priority="885">
      <formula>ISBLANK($B$23)</formula>
    </cfRule>
  </conditionalFormatting>
  <conditionalFormatting sqref="G22:AY22">
    <cfRule type="expression" dxfId="857" priority="884">
      <formula>ISBLANK($B$22)</formula>
    </cfRule>
  </conditionalFormatting>
  <conditionalFormatting sqref="G21:AY21">
    <cfRule type="expression" dxfId="856" priority="883">
      <formula>ISBLANK($B$21)</formula>
    </cfRule>
  </conditionalFormatting>
  <conditionalFormatting sqref="AP21:AP48 G20:AY20">
    <cfRule type="expression" dxfId="855" priority="882">
      <formula>ISBLANK($B$20)</formula>
    </cfRule>
  </conditionalFormatting>
  <conditionalFormatting sqref="G19:AY19">
    <cfRule type="expression" dxfId="854" priority="881">
      <formula>ISBLANK($B$19)</formula>
    </cfRule>
  </conditionalFormatting>
  <conditionalFormatting sqref="G18:AY18">
    <cfRule type="expression" dxfId="853" priority="880">
      <formula>ISBLANK($B$18)</formula>
    </cfRule>
  </conditionalFormatting>
  <conditionalFormatting sqref="G17:AY17 AU39 AU31:AU32 AU37">
    <cfRule type="expression" dxfId="852" priority="879">
      <formula>ISBLANK($B$17)</formula>
    </cfRule>
  </conditionalFormatting>
  <conditionalFormatting sqref="G16:AY16">
    <cfRule type="expression" dxfId="851" priority="878">
      <formula>ISBLANK($B$16)</formula>
    </cfRule>
  </conditionalFormatting>
  <conditionalFormatting sqref="G15:AY15">
    <cfRule type="expression" dxfId="850" priority="877">
      <formula>ISBLANK($B$15)</formula>
    </cfRule>
  </conditionalFormatting>
  <conditionalFormatting sqref="G14:AY14 AQ15:AQ48">
    <cfRule type="expression" dxfId="849" priority="876">
      <formula>ISBLANK($B$14)</formula>
    </cfRule>
  </conditionalFormatting>
  <conditionalFormatting sqref="G42:AY42">
    <cfRule type="expression" dxfId="848" priority="875">
      <formula>ISBLANK($B$42)</formula>
    </cfRule>
  </conditionalFormatting>
  <conditionalFormatting sqref="G40:AY40">
    <cfRule type="expression" dxfId="847" priority="874">
      <formula>ISBLANK($B$40)</formula>
    </cfRule>
  </conditionalFormatting>
  <conditionalFormatting sqref="G39:AY39 AU37">
    <cfRule type="expression" dxfId="846" priority="873">
      <formula>ISBLANK($B$39)</formula>
    </cfRule>
  </conditionalFormatting>
  <conditionalFormatting sqref="G38:AY38">
    <cfRule type="expression" dxfId="845" priority="872">
      <formula>ISBLANK($B$38)</formula>
    </cfRule>
  </conditionalFormatting>
  <conditionalFormatting sqref="G37:AY37">
    <cfRule type="expression" dxfId="844" priority="871">
      <formula>ISBLANK($B$37)</formula>
    </cfRule>
  </conditionalFormatting>
  <conditionalFormatting sqref="G36:AY36">
    <cfRule type="expression" dxfId="843" priority="870">
      <formula>ISBLANK($B$36)</formula>
    </cfRule>
  </conditionalFormatting>
  <conditionalFormatting sqref="G35:AY35">
    <cfRule type="expression" dxfId="842" priority="869">
      <formula>ISBLANK($B$35)</formula>
    </cfRule>
  </conditionalFormatting>
  <conditionalFormatting sqref="G32:AY32 AU31">
    <cfRule type="expression" dxfId="841" priority="868">
      <formula>ISBLANK($B$32)</formula>
    </cfRule>
  </conditionalFormatting>
  <conditionalFormatting sqref="G31:AY31 H47:K47 AB47:AC47">
    <cfRule type="expression" dxfId="840" priority="867">
      <formula>ISBLANK($B$31)</formula>
    </cfRule>
  </conditionalFormatting>
  <conditionalFormatting sqref="C51:AY51">
    <cfRule type="expression" dxfId="839" priority="866">
      <formula>ISBLANK($B$51)</formula>
    </cfRule>
  </conditionalFormatting>
  <conditionalFormatting sqref="C52:AK52">
    <cfRule type="expression" dxfId="838" priority="865">
      <formula>ISBLANK($B$52)</formula>
    </cfRule>
  </conditionalFormatting>
  <conditionalFormatting sqref="C50:AK50">
    <cfRule type="expression" dxfId="837" priority="864">
      <formula>ISBLANK($B$50)</formula>
    </cfRule>
  </conditionalFormatting>
  <conditionalFormatting sqref="C53:AY53">
    <cfRule type="expression" dxfId="836" priority="863">
      <formula>ISBLANK($B$53)</formula>
    </cfRule>
  </conditionalFormatting>
  <conditionalFormatting sqref="C54:AK54">
    <cfRule type="expression" dxfId="835" priority="862">
      <formula>ISBLANK($B$54)</formula>
    </cfRule>
  </conditionalFormatting>
  <conditionalFormatting sqref="C55:AY55">
    <cfRule type="expression" dxfId="834" priority="861">
      <formula>ISBLANK($B$55)</formula>
    </cfRule>
  </conditionalFormatting>
  <conditionalFormatting sqref="C56:AK56">
    <cfRule type="expression" dxfId="833" priority="860">
      <formula>ISBLANK($B$56)</formula>
    </cfRule>
  </conditionalFormatting>
  <conditionalFormatting sqref="C57:AY57">
    <cfRule type="expression" dxfId="832" priority="859">
      <formula>ISBLANK($B$57)</formula>
    </cfRule>
  </conditionalFormatting>
  <conditionalFormatting sqref="C58:AK58">
    <cfRule type="expression" dxfId="831" priority="858">
      <formula>ISBLANK($B$58)</formula>
    </cfRule>
  </conditionalFormatting>
  <conditionalFormatting sqref="C59:AY59">
    <cfRule type="expression" dxfId="830" priority="857">
      <formula>ISBLANK($B$59)</formula>
    </cfRule>
  </conditionalFormatting>
  <conditionalFormatting sqref="C60:AK60">
    <cfRule type="expression" dxfId="829" priority="856">
      <formula>ISBLANK($B$60)</formula>
    </cfRule>
  </conditionalFormatting>
  <conditionalFormatting sqref="C61:AY61">
    <cfRule type="expression" dxfId="828" priority="855">
      <formula>ISBLANK($B$61)</formula>
    </cfRule>
  </conditionalFormatting>
  <conditionalFormatting sqref="C62:AK62">
    <cfRule type="expression" dxfId="827" priority="854">
      <formula>ISBLANK($B$62)</formula>
    </cfRule>
  </conditionalFormatting>
  <conditionalFormatting sqref="C63:AY63">
    <cfRule type="expression" dxfId="826" priority="853">
      <formula>ISBLANK($B$63)</formula>
    </cfRule>
  </conditionalFormatting>
  <conditionalFormatting sqref="C64:AK64">
    <cfRule type="expression" dxfId="825" priority="852">
      <formula>ISBLANK($B$64)</formula>
    </cfRule>
  </conditionalFormatting>
  <conditionalFormatting sqref="C65:AY65">
    <cfRule type="expression" dxfId="824" priority="851">
      <formula>ISBLANK($B$65)</formula>
    </cfRule>
  </conditionalFormatting>
  <conditionalFormatting sqref="C66:AK66">
    <cfRule type="expression" dxfId="823" priority="850">
      <formula>ISBLANK($B$66)</formula>
    </cfRule>
  </conditionalFormatting>
  <conditionalFormatting sqref="C67:AY67">
    <cfRule type="expression" dxfId="822" priority="849">
      <formula>ISBLANK($B$67)</formula>
    </cfRule>
  </conditionalFormatting>
  <conditionalFormatting sqref="C68:AK68">
    <cfRule type="expression" dxfId="821" priority="848">
      <formula>ISBLANK($B$68)</formula>
    </cfRule>
  </conditionalFormatting>
  <conditionalFormatting sqref="C69:AY69">
    <cfRule type="expression" dxfId="820" priority="847">
      <formula>ISBLANK($B$69)</formula>
    </cfRule>
  </conditionalFormatting>
  <conditionalFormatting sqref="C70:AK70">
    <cfRule type="expression" dxfId="819" priority="846">
      <formula>ISBLANK($B$70)</formula>
    </cfRule>
  </conditionalFormatting>
  <conditionalFormatting sqref="C71:AY71">
    <cfRule type="expression" dxfId="818" priority="845">
      <formula>ISBLANK($B$71)</formula>
    </cfRule>
  </conditionalFormatting>
  <conditionalFormatting sqref="C72:AK72">
    <cfRule type="expression" dxfId="817" priority="844">
      <formula>ISBLANK($B$72)</formula>
    </cfRule>
  </conditionalFormatting>
  <conditionalFormatting sqref="C73:AY73">
    <cfRule type="expression" dxfId="816" priority="843">
      <formula>ISBLANK($B$73)</formula>
    </cfRule>
  </conditionalFormatting>
  <conditionalFormatting sqref="C74:AK74">
    <cfRule type="expression" dxfId="815" priority="842">
      <formula>ISBLANK($B$74)</formula>
    </cfRule>
  </conditionalFormatting>
  <conditionalFormatting sqref="C75:AY75">
    <cfRule type="expression" dxfId="814" priority="841">
      <formula>ISBLANK($B$75)</formula>
    </cfRule>
  </conditionalFormatting>
  <conditionalFormatting sqref="C76:AK76">
    <cfRule type="expression" dxfId="813" priority="840">
      <formula>ISBLANK($B$76)</formula>
    </cfRule>
  </conditionalFormatting>
  <conditionalFormatting sqref="C77:AY77">
    <cfRule type="expression" dxfId="812" priority="839">
      <formula>ISBLANK($B$77)</formula>
    </cfRule>
  </conditionalFormatting>
  <conditionalFormatting sqref="C78:AK78">
    <cfRule type="expression" dxfId="811" priority="838">
      <formula>ISBLANK($B$78)</formula>
    </cfRule>
  </conditionalFormatting>
  <conditionalFormatting sqref="C79:AY79">
    <cfRule type="expression" dxfId="810" priority="837">
      <formula>ISBLANK($B$79)</formula>
    </cfRule>
  </conditionalFormatting>
  <conditionalFormatting sqref="C81:AY81 AP82:AQ88">
    <cfRule type="expression" dxfId="809" priority="836">
      <formula>ISBLANK($B$81)</formula>
    </cfRule>
  </conditionalFormatting>
  <conditionalFormatting sqref="C82:AY82">
    <cfRule type="expression" dxfId="808" priority="835">
      <formula>ISBLANK($B$82)</formula>
    </cfRule>
  </conditionalFormatting>
  <conditionalFormatting sqref="C83:AY83">
    <cfRule type="expression" dxfId="807" priority="834">
      <formula>ISBLANK($B$83)</formula>
    </cfRule>
  </conditionalFormatting>
  <conditionalFormatting sqref="C84:AY84">
    <cfRule type="expression" dxfId="806" priority="833">
      <formula>ISBLANK($B$84)</formula>
    </cfRule>
  </conditionalFormatting>
  <conditionalFormatting sqref="C85:AY85">
    <cfRule type="expression" dxfId="805" priority="832">
      <formula>ISBLANK($B$85)</formula>
    </cfRule>
  </conditionalFormatting>
  <conditionalFormatting sqref="C86:AY86">
    <cfRule type="expression" dxfId="804" priority="831">
      <formula>ISBLANK($B$86)</formula>
    </cfRule>
  </conditionalFormatting>
  <conditionalFormatting sqref="C87:AY87">
    <cfRule type="expression" dxfId="803" priority="830">
      <formula>ISBLANK($B$87)</formula>
    </cfRule>
  </conditionalFormatting>
  <conditionalFormatting sqref="C88:AY88">
    <cfRule type="expression" dxfId="802" priority="829">
      <formula>ISBLANK($B$88)</formula>
    </cfRule>
  </conditionalFormatting>
  <conditionalFormatting sqref="G23">
    <cfRule type="expression" dxfId="801" priority="828">
      <formula>ISBLANK(B23)</formula>
    </cfRule>
  </conditionalFormatting>
  <conditionalFormatting sqref="G24">
    <cfRule type="expression" dxfId="800" priority="827">
      <formula>ISBLANK(B24)</formula>
    </cfRule>
  </conditionalFormatting>
  <conditionalFormatting sqref="G25">
    <cfRule type="expression" dxfId="799" priority="826">
      <formula>ISBLANK(B25)</formula>
    </cfRule>
  </conditionalFormatting>
  <conditionalFormatting sqref="G26">
    <cfRule type="expression" dxfId="798" priority="825">
      <formula>ISBLANK(B26)</formula>
    </cfRule>
  </conditionalFormatting>
  <conditionalFormatting sqref="G27">
    <cfRule type="expression" dxfId="797" priority="824">
      <formula>ISBLANK(B27)</formula>
    </cfRule>
  </conditionalFormatting>
  <conditionalFormatting sqref="G28">
    <cfRule type="expression" dxfId="796" priority="823">
      <formula>ISBLANK(B28)</formula>
    </cfRule>
  </conditionalFormatting>
  <conditionalFormatting sqref="G29">
    <cfRule type="expression" dxfId="795" priority="822">
      <formula>ISBLANK(B29)</formula>
    </cfRule>
  </conditionalFormatting>
  <conditionalFormatting sqref="G30">
    <cfRule type="expression" dxfId="794" priority="821">
      <formula>ISBLANK(B30)</formula>
    </cfRule>
  </conditionalFormatting>
  <conditionalFormatting sqref="G31">
    <cfRule type="expression" dxfId="793" priority="820">
      <formula>ISBLANK(B31)</formula>
    </cfRule>
  </conditionalFormatting>
  <conditionalFormatting sqref="G32">
    <cfRule type="expression" dxfId="792" priority="819">
      <formula>ISBLANK(B32)</formula>
    </cfRule>
  </conditionalFormatting>
  <conditionalFormatting sqref="G33">
    <cfRule type="expression" dxfId="791" priority="818">
      <formula>ISBLANK(B33)</formula>
    </cfRule>
  </conditionalFormatting>
  <conditionalFormatting sqref="G34">
    <cfRule type="expression" dxfId="790" priority="817">
      <formula>ISBLANK(B34)</formula>
    </cfRule>
  </conditionalFormatting>
  <conditionalFormatting sqref="G35">
    <cfRule type="expression" dxfId="789" priority="816">
      <formula>ISBLANK(B35)</formula>
    </cfRule>
  </conditionalFormatting>
  <conditionalFormatting sqref="G36">
    <cfRule type="expression" dxfId="788" priority="815">
      <formula>ISBLANK(B36)</formula>
    </cfRule>
  </conditionalFormatting>
  <conditionalFormatting sqref="G37">
    <cfRule type="expression" dxfId="787" priority="814">
      <formula>ISBLANK(B37)</formula>
    </cfRule>
  </conditionalFormatting>
  <conditionalFormatting sqref="G38">
    <cfRule type="expression" dxfId="786" priority="813">
      <formula>ISBLANK(B38)</formula>
    </cfRule>
  </conditionalFormatting>
  <conditionalFormatting sqref="G39">
    <cfRule type="expression" dxfId="785" priority="812">
      <formula>ISBLANK(B39)</formula>
    </cfRule>
  </conditionalFormatting>
  <conditionalFormatting sqref="G40">
    <cfRule type="expression" dxfId="784" priority="811">
      <formula>ISBLANK(B40)</formula>
    </cfRule>
  </conditionalFormatting>
  <conditionalFormatting sqref="G41">
    <cfRule type="expression" dxfId="783" priority="810">
      <formula>ISBLANK(B41)</formula>
    </cfRule>
  </conditionalFormatting>
  <conditionalFormatting sqref="G42">
    <cfRule type="expression" dxfId="782" priority="809">
      <formula>ISBLANK(B42)</formula>
    </cfRule>
  </conditionalFormatting>
  <conditionalFormatting sqref="G43">
    <cfRule type="expression" dxfId="781" priority="808">
      <formula>ISBLANK(B43)</formula>
    </cfRule>
  </conditionalFormatting>
  <conditionalFormatting sqref="G44">
    <cfRule type="expression" dxfId="780" priority="807">
      <formula>ISBLANK(B44)</formula>
    </cfRule>
  </conditionalFormatting>
  <conditionalFormatting sqref="G45">
    <cfRule type="expression" dxfId="779" priority="806">
      <formula>ISBLANK(B45)</formula>
    </cfRule>
  </conditionalFormatting>
  <conditionalFormatting sqref="G46">
    <cfRule type="expression" dxfId="778" priority="805">
      <formula>ISBLANK(B46)</formula>
    </cfRule>
  </conditionalFormatting>
  <conditionalFormatting sqref="G47">
    <cfRule type="expression" dxfId="777" priority="804">
      <formula>ISBLANK(B47)</formula>
    </cfRule>
  </conditionalFormatting>
  <conditionalFormatting sqref="G48">
    <cfRule type="expression" dxfId="776" priority="803">
      <formula>ISBLANK(B48)</formula>
    </cfRule>
  </conditionalFormatting>
  <conditionalFormatting sqref="V14:V48 V50:V79">
    <cfRule type="expression" dxfId="775" priority="802">
      <formula>ISBLANK($V$6)</formula>
    </cfRule>
  </conditionalFormatting>
  <conditionalFormatting sqref="AE50:AE79">
    <cfRule type="expression" dxfId="774" priority="801">
      <formula>ISBLANK($AE$6)</formula>
    </cfRule>
  </conditionalFormatting>
  <conditionalFormatting sqref="AF50:AF79">
    <cfRule type="expression" dxfId="773" priority="800">
      <formula>ISBLANK($AF$6)</formula>
    </cfRule>
  </conditionalFormatting>
  <conditionalFormatting sqref="AG50:AG79">
    <cfRule type="expression" dxfId="772" priority="799">
      <formula>ISBLANK($AG$6)</formula>
    </cfRule>
  </conditionalFormatting>
  <conditionalFormatting sqref="AH50:AH79">
    <cfRule type="expression" dxfId="771" priority="798">
      <formula>ISBLANK($AH$6)</formula>
    </cfRule>
  </conditionalFormatting>
  <conditionalFormatting sqref="AI50:AI79">
    <cfRule type="expression" dxfId="770" priority="797">
      <formula>ISBLANK($AI$6)</formula>
    </cfRule>
  </conditionalFormatting>
  <conditionalFormatting sqref="AJ50:AJ79">
    <cfRule type="expression" dxfId="769" priority="796">
      <formula>ISBLANK($AJ$6)</formula>
    </cfRule>
  </conditionalFormatting>
  <conditionalFormatting sqref="AK50:AK79">
    <cfRule type="expression" dxfId="768" priority="795">
      <formula>ISBLANK($AK$6)</formula>
    </cfRule>
  </conditionalFormatting>
  <conditionalFormatting sqref="AL50:AY50 AP51:AQ79">
    <cfRule type="expression" dxfId="767" priority="794">
      <formula>ISBLANK($B$50)</formula>
    </cfRule>
  </conditionalFormatting>
  <conditionalFormatting sqref="AL52:AY52">
    <cfRule type="expression" dxfId="766" priority="793">
      <formula>ISBLANK($B$52)</formula>
    </cfRule>
  </conditionalFormatting>
  <conditionalFormatting sqref="AL54:AY54">
    <cfRule type="expression" dxfId="765" priority="792">
      <formula>ISBLANK($B$54)</formula>
    </cfRule>
  </conditionalFormatting>
  <conditionalFormatting sqref="AL56:AY56">
    <cfRule type="expression" dxfId="764" priority="791">
      <formula>ISBLANK($B$56)</formula>
    </cfRule>
  </conditionalFormatting>
  <conditionalFormatting sqref="AL58:AY58">
    <cfRule type="expression" dxfId="763" priority="790">
      <formula>ISBLANK($B$58)</formula>
    </cfRule>
  </conditionalFormatting>
  <conditionalFormatting sqref="AL60:AY60">
    <cfRule type="expression" dxfId="762" priority="789">
      <formula>ISBLANK($B$60)</formula>
    </cfRule>
  </conditionalFormatting>
  <conditionalFormatting sqref="AL62:AY62">
    <cfRule type="expression" dxfId="761" priority="788">
      <formula>ISBLANK($B$62)</formula>
    </cfRule>
  </conditionalFormatting>
  <conditionalFormatting sqref="AL64:AY64">
    <cfRule type="expression" dxfId="760" priority="787">
      <formula>ISBLANK($B$64)</formula>
    </cfRule>
  </conditionalFormatting>
  <conditionalFormatting sqref="AL66:AY66">
    <cfRule type="expression" dxfId="759" priority="786">
      <formula>ISBLANK($B$66)</formula>
    </cfRule>
  </conditionalFormatting>
  <conditionalFormatting sqref="AL68:AY68">
    <cfRule type="expression" dxfId="758" priority="785">
      <formula>ISBLANK($B$68)</formula>
    </cfRule>
  </conditionalFormatting>
  <conditionalFormatting sqref="AL70:AY70">
    <cfRule type="expression" dxfId="757" priority="784">
      <formula>ISBLANK($B$70)</formula>
    </cfRule>
  </conditionalFormatting>
  <conditionalFormatting sqref="AL72:AY72">
    <cfRule type="expression" dxfId="756" priority="783">
      <formula>ISBLANK($B$72)</formula>
    </cfRule>
  </conditionalFormatting>
  <conditionalFormatting sqref="AL74:AY74">
    <cfRule type="expression" dxfId="755" priority="782">
      <formula>ISBLANK($B$74)</formula>
    </cfRule>
  </conditionalFormatting>
  <conditionalFormatting sqref="AL76:AY76">
    <cfRule type="expression" dxfId="754" priority="781">
      <formula>ISBLANK($B$76)</formula>
    </cfRule>
  </conditionalFormatting>
  <conditionalFormatting sqref="AL78:AY78">
    <cfRule type="expression" dxfId="753" priority="780">
      <formula>ISBLANK($B$78)</formula>
    </cfRule>
  </conditionalFormatting>
  <conditionalFormatting sqref="AM14">
    <cfRule type="expression" dxfId="752" priority="778">
      <formula>ISNUMBER(AM14)</formula>
    </cfRule>
    <cfRule type="expression" dxfId="751" priority="779">
      <formula>ISTEXT(E14)</formula>
    </cfRule>
  </conditionalFormatting>
  <conditionalFormatting sqref="AM15">
    <cfRule type="expression" dxfId="750" priority="776">
      <formula>ISNUMBER(AM15)</formula>
    </cfRule>
    <cfRule type="expression" dxfId="749" priority="777">
      <formula>ISTEXT(E15)</formula>
    </cfRule>
  </conditionalFormatting>
  <conditionalFormatting sqref="AM16">
    <cfRule type="expression" dxfId="748" priority="774">
      <formula>ISNUMBER(AM16)</formula>
    </cfRule>
    <cfRule type="expression" dxfId="747" priority="775">
      <formula>ISTEXT(E16)</formula>
    </cfRule>
  </conditionalFormatting>
  <conditionalFormatting sqref="AM17">
    <cfRule type="expression" dxfId="746" priority="772">
      <formula>ISNUMBER(AM17)</formula>
    </cfRule>
    <cfRule type="expression" dxfId="745" priority="773">
      <formula>ISTEXT(E17)</formula>
    </cfRule>
  </conditionalFormatting>
  <conditionalFormatting sqref="AM18">
    <cfRule type="expression" dxfId="744" priority="770">
      <formula>ISNUMBER(AM18)</formula>
    </cfRule>
    <cfRule type="expression" dxfId="743" priority="771">
      <formula>ISTEXT(E18)</formula>
    </cfRule>
  </conditionalFormatting>
  <conditionalFormatting sqref="AM19">
    <cfRule type="expression" dxfId="742" priority="768">
      <formula>ISNUMBER(AM19)</formula>
    </cfRule>
    <cfRule type="expression" dxfId="741" priority="769">
      <formula>ISTEXT(E19)</formula>
    </cfRule>
  </conditionalFormatting>
  <conditionalFormatting sqref="AM20">
    <cfRule type="expression" dxfId="740" priority="766">
      <formula>ISNUMBER(AM20)</formula>
    </cfRule>
    <cfRule type="expression" dxfId="739" priority="767">
      <formula>ISTEXT(E20)</formula>
    </cfRule>
  </conditionalFormatting>
  <conditionalFormatting sqref="AM21">
    <cfRule type="expression" dxfId="738" priority="764">
      <formula>ISNUMBER(AM21)</formula>
    </cfRule>
    <cfRule type="expression" dxfId="737" priority="765">
      <formula>ISTEXT(E21)</formula>
    </cfRule>
  </conditionalFormatting>
  <conditionalFormatting sqref="AM22">
    <cfRule type="expression" dxfId="736" priority="762">
      <formula>ISNUMBER(AM22)</formula>
    </cfRule>
    <cfRule type="expression" dxfId="735" priority="763">
      <formula>ISTEXT(E22)</formula>
    </cfRule>
  </conditionalFormatting>
  <conditionalFormatting sqref="AM23">
    <cfRule type="expression" dxfId="734" priority="760">
      <formula>ISNUMBER(AM23)</formula>
    </cfRule>
    <cfRule type="expression" dxfId="733" priority="761">
      <formula>ISTEXT(E23)</formula>
    </cfRule>
  </conditionalFormatting>
  <conditionalFormatting sqref="AM24">
    <cfRule type="expression" dxfId="732" priority="758">
      <formula>ISNUMBER(AM24)</formula>
    </cfRule>
    <cfRule type="expression" dxfId="731" priority="759">
      <formula>ISTEXT(E24)</formula>
    </cfRule>
  </conditionalFormatting>
  <conditionalFormatting sqref="AM25">
    <cfRule type="expression" dxfId="730" priority="756">
      <formula>ISNUMBER(AM25)</formula>
    </cfRule>
    <cfRule type="expression" dxfId="729" priority="757">
      <formula>ISTEXT(E25)</formula>
    </cfRule>
  </conditionalFormatting>
  <conditionalFormatting sqref="AM26">
    <cfRule type="expression" dxfId="728" priority="754">
      <formula>ISNUMBER(AM26)</formula>
    </cfRule>
    <cfRule type="expression" dxfId="727" priority="755">
      <formula>ISTEXT(E26)</formula>
    </cfRule>
  </conditionalFormatting>
  <conditionalFormatting sqref="AM27">
    <cfRule type="expression" dxfId="726" priority="752">
      <formula>ISNUMBER(AM27)</formula>
    </cfRule>
    <cfRule type="expression" dxfId="725" priority="753">
      <formula>ISTEXT(E27)</formula>
    </cfRule>
  </conditionalFormatting>
  <conditionalFormatting sqref="AM28">
    <cfRule type="expression" dxfId="724" priority="750">
      <formula>ISNUMBER(AM28)</formula>
    </cfRule>
    <cfRule type="expression" dxfId="723" priority="751">
      <formula>ISTEXT(E28)</formula>
    </cfRule>
  </conditionalFormatting>
  <conditionalFormatting sqref="AM29">
    <cfRule type="expression" dxfId="722" priority="748">
      <formula>ISNUMBER(AM29)</formula>
    </cfRule>
    <cfRule type="expression" dxfId="721" priority="749">
      <formula>ISTEXT(E29)</formula>
    </cfRule>
  </conditionalFormatting>
  <conditionalFormatting sqref="AM30">
    <cfRule type="expression" dxfId="720" priority="746">
      <formula>ISNUMBER(AM30)</formula>
    </cfRule>
    <cfRule type="expression" dxfId="719" priority="747">
      <formula>ISTEXT(E30)</formula>
    </cfRule>
  </conditionalFormatting>
  <conditionalFormatting sqref="AM31">
    <cfRule type="expression" dxfId="718" priority="744">
      <formula>ISNUMBER(AM31)</formula>
    </cfRule>
    <cfRule type="expression" dxfId="717" priority="745">
      <formula>ISTEXT(E31)</formula>
    </cfRule>
  </conditionalFormatting>
  <conditionalFormatting sqref="AM32">
    <cfRule type="expression" dxfId="716" priority="742">
      <formula>ISNUMBER(AM32)</formula>
    </cfRule>
    <cfRule type="expression" dxfId="715" priority="743">
      <formula>ISTEXT(E32)</formula>
    </cfRule>
  </conditionalFormatting>
  <conditionalFormatting sqref="AM33">
    <cfRule type="expression" dxfId="714" priority="740">
      <formula>ISNUMBER(AM33)</formula>
    </cfRule>
    <cfRule type="expression" dxfId="713" priority="741">
      <formula>ISTEXT(E33)</formula>
    </cfRule>
  </conditionalFormatting>
  <conditionalFormatting sqref="AM34">
    <cfRule type="expression" dxfId="712" priority="738">
      <formula>ISNUMBER(AM34)</formula>
    </cfRule>
    <cfRule type="expression" dxfId="711" priority="739">
      <formula>ISTEXT(E34)</formula>
    </cfRule>
  </conditionalFormatting>
  <conditionalFormatting sqref="AM35">
    <cfRule type="expression" dxfId="710" priority="736">
      <formula>ISNUMBER(AM35)</formula>
    </cfRule>
    <cfRule type="expression" dxfId="709" priority="737">
      <formula>ISTEXT(E35)</formula>
    </cfRule>
  </conditionalFormatting>
  <conditionalFormatting sqref="AM36">
    <cfRule type="expression" dxfId="708" priority="734">
      <formula>ISNUMBER(AM36)</formula>
    </cfRule>
    <cfRule type="expression" dxfId="707" priority="735">
      <formula>ISTEXT(E36)</formula>
    </cfRule>
  </conditionalFormatting>
  <conditionalFormatting sqref="AM37">
    <cfRule type="expression" dxfId="706" priority="732">
      <formula>ISNUMBER(AM37)</formula>
    </cfRule>
    <cfRule type="expression" dxfId="705" priority="733">
      <formula>ISTEXT(E37)</formula>
    </cfRule>
  </conditionalFormatting>
  <conditionalFormatting sqref="AM38">
    <cfRule type="expression" dxfId="704" priority="730">
      <formula>ISNUMBER(AM38)</formula>
    </cfRule>
    <cfRule type="expression" dxfId="703" priority="731">
      <formula>ISTEXT(E38)</formula>
    </cfRule>
  </conditionalFormatting>
  <conditionalFormatting sqref="AM39">
    <cfRule type="expression" dxfId="702" priority="728">
      <formula>ISNUMBER(AM39)</formula>
    </cfRule>
    <cfRule type="expression" dxfId="701" priority="729">
      <formula>ISTEXT(E39)</formula>
    </cfRule>
  </conditionalFormatting>
  <conditionalFormatting sqref="AM40">
    <cfRule type="expression" dxfId="700" priority="726">
      <formula>ISNUMBER(AM40)</formula>
    </cfRule>
    <cfRule type="expression" dxfId="699" priority="727">
      <formula>ISTEXT(E40)</formula>
    </cfRule>
  </conditionalFormatting>
  <conditionalFormatting sqref="AM41">
    <cfRule type="expression" dxfId="698" priority="724">
      <formula>ISNUMBER(AM41)</formula>
    </cfRule>
    <cfRule type="expression" dxfId="697" priority="725">
      <formula>ISTEXT(E41)</formula>
    </cfRule>
  </conditionalFormatting>
  <conditionalFormatting sqref="AM42">
    <cfRule type="expression" dxfId="696" priority="722">
      <formula>ISNUMBER(AM42)</formula>
    </cfRule>
    <cfRule type="expression" dxfId="695" priority="723">
      <formula>ISTEXT(E42)</formula>
    </cfRule>
  </conditionalFormatting>
  <conditionalFormatting sqref="AM43">
    <cfRule type="expression" dxfId="694" priority="720">
      <formula>ISNUMBER(AM43)</formula>
    </cfRule>
    <cfRule type="expression" dxfId="693" priority="721">
      <formula>ISTEXT(E43)</formula>
    </cfRule>
  </conditionalFormatting>
  <conditionalFormatting sqref="AM44">
    <cfRule type="expression" dxfId="692" priority="718">
      <formula>ISNUMBER(AM44)</formula>
    </cfRule>
    <cfRule type="expression" dxfId="691" priority="719">
      <formula>ISTEXT(E44)</formula>
    </cfRule>
  </conditionalFormatting>
  <conditionalFormatting sqref="AM45">
    <cfRule type="expression" dxfId="690" priority="716">
      <formula>ISNUMBER(AM45)</formula>
    </cfRule>
    <cfRule type="expression" dxfId="689" priority="717">
      <formula>ISTEXT(E45)</formula>
    </cfRule>
  </conditionalFormatting>
  <conditionalFormatting sqref="AM46">
    <cfRule type="expression" dxfId="688" priority="714">
      <formula>ISNUMBER(AM46)</formula>
    </cfRule>
    <cfRule type="expression" dxfId="687" priority="715">
      <formula>ISTEXT(E46)</formula>
    </cfRule>
  </conditionalFormatting>
  <conditionalFormatting sqref="AM47">
    <cfRule type="expression" dxfId="686" priority="712">
      <formula>ISNUMBER(AM47)</formula>
    </cfRule>
    <cfRule type="expression" dxfId="685" priority="713">
      <formula>ISTEXT(E47)</formula>
    </cfRule>
  </conditionalFormatting>
  <conditionalFormatting sqref="AM48">
    <cfRule type="expression" dxfId="684" priority="710">
      <formula>ISNUMBER(AM48)</formula>
    </cfRule>
    <cfRule type="expression" dxfId="683" priority="711">
      <formula>ISTEXT(E48)</formula>
    </cfRule>
  </conditionalFormatting>
  <conditionalFormatting sqref="AN14:AN48">
    <cfRule type="expression" dxfId="682" priority="708">
      <formula>ISNUMBER(AN14)</formula>
    </cfRule>
    <cfRule type="expression" dxfId="681" priority="709">
      <formula>D14&lt;&gt;""</formula>
    </cfRule>
  </conditionalFormatting>
  <conditionalFormatting sqref="D14:D48">
    <cfRule type="expression" dxfId="680" priority="706">
      <formula>D14&lt;&gt;""</formula>
    </cfRule>
    <cfRule type="expression" dxfId="679" priority="707">
      <formula>AN14&lt;&gt;""</formula>
    </cfRule>
  </conditionalFormatting>
  <conditionalFormatting sqref="E14:E48">
    <cfRule type="expression" dxfId="678" priority="704">
      <formula>E14&lt;&gt;""</formula>
    </cfRule>
    <cfRule type="expression" dxfId="677" priority="705">
      <formula>AM14&lt;&gt;""</formula>
    </cfRule>
  </conditionalFormatting>
  <conditionalFormatting sqref="AL91:AV91">
    <cfRule type="expression" dxfId="676" priority="703">
      <formula>AL90&lt;&gt;AL91</formula>
    </cfRule>
  </conditionalFormatting>
  <conditionalFormatting sqref="Z8">
    <cfRule type="expression" dxfId="675" priority="702">
      <formula>ISBLANK(Z6)</formula>
    </cfRule>
  </conditionalFormatting>
  <conditionalFormatting sqref="Z7">
    <cfRule type="expression" dxfId="674" priority="701">
      <formula>ISBLANK(Z6)</formula>
    </cfRule>
  </conditionalFormatting>
  <conditionalFormatting sqref="Z9">
    <cfRule type="expression" dxfId="673" priority="700">
      <formula>ISBLANK(Z6)</formula>
    </cfRule>
  </conditionalFormatting>
  <conditionalFormatting sqref="Z10">
    <cfRule type="expression" dxfId="672" priority="699">
      <formula>ISBLANK(Z6)</formula>
    </cfRule>
  </conditionalFormatting>
  <conditionalFormatting sqref="Z11">
    <cfRule type="expression" dxfId="671" priority="698">
      <formula>ISBLANK(Z6)</formula>
    </cfRule>
  </conditionalFormatting>
  <conditionalFormatting sqref="Z12">
    <cfRule type="expression" dxfId="670" priority="697">
      <formula>ISBLANK(Z6)</formula>
    </cfRule>
  </conditionalFormatting>
  <conditionalFormatting sqref="AA8">
    <cfRule type="expression" dxfId="669" priority="696">
      <formula>ISBLANK(AA6)</formula>
    </cfRule>
  </conditionalFormatting>
  <conditionalFormatting sqref="AA7">
    <cfRule type="expression" dxfId="668" priority="695">
      <formula>ISBLANK(AA6)</formula>
    </cfRule>
  </conditionalFormatting>
  <conditionalFormatting sqref="Y8">
    <cfRule type="expression" dxfId="667" priority="694">
      <formula>ISBLANK(Y6)</formula>
    </cfRule>
  </conditionalFormatting>
  <conditionalFormatting sqref="Y7">
    <cfRule type="expression" dxfId="666" priority="693">
      <formula>ISBLANK(Y6)</formula>
    </cfRule>
  </conditionalFormatting>
  <conditionalFormatting sqref="Y8">
    <cfRule type="expression" dxfId="665" priority="692">
      <formula>ISBLANK(Y6)</formula>
    </cfRule>
  </conditionalFormatting>
  <conditionalFormatting sqref="Y7">
    <cfRule type="expression" dxfId="664" priority="691">
      <formula>ISBLANK(Y6)</formula>
    </cfRule>
  </conditionalFormatting>
  <conditionalFormatting sqref="Z8">
    <cfRule type="expression" dxfId="663" priority="690">
      <formula>ISBLANK(Z6)</formula>
    </cfRule>
  </conditionalFormatting>
  <conditionalFormatting sqref="Z7">
    <cfRule type="expression" dxfId="662" priority="689">
      <formula>ISBLANK(Z6)</formula>
    </cfRule>
  </conditionalFormatting>
  <conditionalFormatting sqref="Z8">
    <cfRule type="expression" dxfId="661" priority="688">
      <formula>ISBLANK(Z6)</formula>
    </cfRule>
  </conditionalFormatting>
  <conditionalFormatting sqref="Z7">
    <cfRule type="expression" dxfId="660" priority="687">
      <formula>ISBLANK(Z6)</formula>
    </cfRule>
  </conditionalFormatting>
  <conditionalFormatting sqref="AL14:AL48 AL50:AL79 AL81:AL88">
    <cfRule type="expression" dxfId="659" priority="686">
      <formula>(B14&lt;&gt;"")*(AL14&lt;3723)</formula>
    </cfRule>
  </conditionalFormatting>
  <conditionalFormatting sqref="B14:AY48">
    <cfRule type="expression" dxfId="658" priority="685">
      <formula>SEARCH("Інвалид",$B14)</formula>
    </cfRule>
  </conditionalFormatting>
  <conditionalFormatting sqref="AO14:AP48">
    <cfRule type="expression" dxfId="657" priority="684">
      <formula>SEARCH("Інвалид",$B14)</formula>
    </cfRule>
  </conditionalFormatting>
  <conditionalFormatting sqref="B56 B58 B60 B62 B64 B66 B68 B70 B72 B74 B76 B78 B45 B27:B43">
    <cfRule type="expression" dxfId="656" priority="683">
      <formula>ISBLANK(B27)</formula>
    </cfRule>
  </conditionalFormatting>
  <conditionalFormatting sqref="A51 A53 A55 A57 A59 A61 A63 A65 A67 A69 A71 A73 A75 A77 A79">
    <cfRule type="expression" dxfId="655" priority="682">
      <formula>ISBLANK(B51)</formula>
    </cfRule>
  </conditionalFormatting>
  <conditionalFormatting sqref="B14:B40">
    <cfRule type="expression" dxfId="654" priority="681">
      <formula>SEARCH("Інвалид",$B14)</formula>
    </cfRule>
  </conditionalFormatting>
  <conditionalFormatting sqref="B22">
    <cfRule type="expression" dxfId="653" priority="680">
      <formula>SEARCH("Інвалид",$B22)</formula>
    </cfRule>
  </conditionalFormatting>
  <conditionalFormatting sqref="B23">
    <cfRule type="expression" dxfId="652" priority="679">
      <formula>SEARCH("Інвалид",$B23)</formula>
    </cfRule>
  </conditionalFormatting>
  <conditionalFormatting sqref="B23">
    <cfRule type="expression" dxfId="651" priority="678">
      <formula>SEARCH("Інвалид",$B23)</formula>
    </cfRule>
  </conditionalFormatting>
  <conditionalFormatting sqref="B27">
    <cfRule type="expression" dxfId="650" priority="677">
      <formula>SEARCH("Інвалид",$B27)</formula>
    </cfRule>
  </conditionalFormatting>
  <conditionalFormatting sqref="B28">
    <cfRule type="expression" dxfId="649" priority="676">
      <formula>SEARCH("Інвалид",$B28)</formula>
    </cfRule>
  </conditionalFormatting>
  <conditionalFormatting sqref="B29">
    <cfRule type="expression" dxfId="648" priority="675">
      <formula>SEARCH("Інвалид",$B29)</formula>
    </cfRule>
  </conditionalFormatting>
  <conditionalFormatting sqref="B30:B35">
    <cfRule type="expression" dxfId="647" priority="674">
      <formula>SEARCH("Інвалид",$B30)</formula>
    </cfRule>
  </conditionalFormatting>
  <conditionalFormatting sqref="B36">
    <cfRule type="expression" dxfId="646" priority="673">
      <formula>SEARCH("Інвалид",$B36)</formula>
    </cfRule>
  </conditionalFormatting>
  <conditionalFormatting sqref="B39">
    <cfRule type="expression" dxfId="645" priority="672">
      <formula>SEARCH("Інвалид",$B39)</formula>
    </cfRule>
  </conditionalFormatting>
  <conditionalFormatting sqref="B40">
    <cfRule type="expression" dxfId="644" priority="671">
      <formula>SEARCH("Інвалид",$B40)</formula>
    </cfRule>
  </conditionalFormatting>
  <conditionalFormatting sqref="B28:B41">
    <cfRule type="expression" dxfId="643" priority="670">
      <formula>SEARCH("Інвалид",$B28)</formula>
    </cfRule>
  </conditionalFormatting>
  <conditionalFormatting sqref="B28">
    <cfRule type="expression" dxfId="642" priority="669">
      <formula>SEARCH("Інвалид",$B28)</formula>
    </cfRule>
  </conditionalFormatting>
  <conditionalFormatting sqref="B29">
    <cfRule type="expression" dxfId="641" priority="668">
      <formula>SEARCH("Інвалид",$B29)</formula>
    </cfRule>
  </conditionalFormatting>
  <conditionalFormatting sqref="B30">
    <cfRule type="expression" dxfId="640" priority="667">
      <formula>SEARCH("Інвалид",$B30)</formula>
    </cfRule>
  </conditionalFormatting>
  <conditionalFormatting sqref="B31:B36">
    <cfRule type="expression" dxfId="639" priority="666">
      <formula>SEARCH("Інвалид",$B31)</formula>
    </cfRule>
  </conditionalFormatting>
  <conditionalFormatting sqref="B37">
    <cfRule type="expression" dxfId="638" priority="665">
      <formula>SEARCH("Інвалид",$B37)</formula>
    </cfRule>
  </conditionalFormatting>
  <conditionalFormatting sqref="B40">
    <cfRule type="expression" dxfId="637" priority="664">
      <formula>SEARCH("Інвалид",$B40)</formula>
    </cfRule>
  </conditionalFormatting>
  <conditionalFormatting sqref="B41">
    <cfRule type="expression" dxfId="636" priority="663">
      <formula>SEARCH("Інвалид",$B41)</formula>
    </cfRule>
  </conditionalFormatting>
  <conditionalFormatting sqref="AA8">
    <cfRule type="expression" dxfId="635" priority="662">
      <formula>ISBLANK(AA6)</formula>
    </cfRule>
  </conditionalFormatting>
  <conditionalFormatting sqref="AA7">
    <cfRule type="expression" dxfId="634" priority="661">
      <formula>ISBLANK(AA6)</formula>
    </cfRule>
  </conditionalFormatting>
  <conditionalFormatting sqref="AA9">
    <cfRule type="expression" dxfId="633" priority="660">
      <formula>ISBLANK(AA6)</formula>
    </cfRule>
  </conditionalFormatting>
  <conditionalFormatting sqref="AA10">
    <cfRule type="expression" dxfId="632" priority="659">
      <formula>ISBLANK(AA6)</formula>
    </cfRule>
  </conditionalFormatting>
  <conditionalFormatting sqref="AA11">
    <cfRule type="expression" dxfId="631" priority="658">
      <formula>ISBLANK(AA6)</formula>
    </cfRule>
  </conditionalFormatting>
  <conditionalFormatting sqref="AA12">
    <cfRule type="expression" dxfId="630" priority="657">
      <formula>ISBLANK(AA6)</formula>
    </cfRule>
  </conditionalFormatting>
  <conditionalFormatting sqref="AA13">
    <cfRule type="expression" dxfId="629" priority="656">
      <formula>ISBLANK(AA6)</formula>
    </cfRule>
  </conditionalFormatting>
  <conditionalFormatting sqref="AA8">
    <cfRule type="expression" dxfId="628" priority="655">
      <formula>ISBLANK(AA6)</formula>
    </cfRule>
  </conditionalFormatting>
  <conditionalFormatting sqref="AA7">
    <cfRule type="expression" dxfId="627" priority="654">
      <formula>ISBLANK(AA6)</formula>
    </cfRule>
  </conditionalFormatting>
  <conditionalFormatting sqref="AA9">
    <cfRule type="expression" dxfId="626" priority="653">
      <formula>ISBLANK(AA6)</formula>
    </cfRule>
  </conditionalFormatting>
  <conditionalFormatting sqref="AA10">
    <cfRule type="expression" dxfId="625" priority="652">
      <formula>ISBLANK(AA6)</formula>
    </cfRule>
  </conditionalFormatting>
  <conditionalFormatting sqref="AA11">
    <cfRule type="expression" dxfId="624" priority="651">
      <formula>ISBLANK(AA6)</formula>
    </cfRule>
  </conditionalFormatting>
  <conditionalFormatting sqref="AA12">
    <cfRule type="expression" dxfId="623" priority="650">
      <formula>ISBLANK(AA6)</formula>
    </cfRule>
  </conditionalFormatting>
  <conditionalFormatting sqref="AA13">
    <cfRule type="expression" dxfId="622" priority="649">
      <formula>ISBLANK(AA6)</formula>
    </cfRule>
  </conditionalFormatting>
  <conditionalFormatting sqref="AA8">
    <cfRule type="expression" dxfId="621" priority="648">
      <formula>ISBLANK(AA6)</formula>
    </cfRule>
  </conditionalFormatting>
  <conditionalFormatting sqref="AA7">
    <cfRule type="expression" dxfId="620" priority="647">
      <formula>ISBLANK(AA6)</formula>
    </cfRule>
  </conditionalFormatting>
  <conditionalFormatting sqref="AA9">
    <cfRule type="expression" dxfId="619" priority="646">
      <formula>ISBLANK(AA6)</formula>
    </cfRule>
  </conditionalFormatting>
  <conditionalFormatting sqref="AA10">
    <cfRule type="expression" dxfId="618" priority="645">
      <formula>ISBLANK(AA6)</formula>
    </cfRule>
  </conditionalFormatting>
  <conditionalFormatting sqref="AA11">
    <cfRule type="expression" dxfId="617" priority="644">
      <formula>ISBLANK(AA6)</formula>
    </cfRule>
  </conditionalFormatting>
  <conditionalFormatting sqref="AA12">
    <cfRule type="expression" dxfId="616" priority="643">
      <formula>ISBLANK(AA6)</formula>
    </cfRule>
  </conditionalFormatting>
  <conditionalFormatting sqref="AA13">
    <cfRule type="expression" dxfId="615" priority="642">
      <formula>ISBLANK(AA6)</formula>
    </cfRule>
  </conditionalFormatting>
  <conditionalFormatting sqref="AA8">
    <cfRule type="expression" dxfId="614" priority="641">
      <formula>ISBLANK(AA6)</formula>
    </cfRule>
  </conditionalFormatting>
  <conditionalFormatting sqref="AA7">
    <cfRule type="expression" dxfId="613" priority="640">
      <formula>ISBLANK(AA6)</formula>
    </cfRule>
  </conditionalFormatting>
  <conditionalFormatting sqref="AA9">
    <cfRule type="expression" dxfId="612" priority="639">
      <formula>ISBLANK(AA6)</formula>
    </cfRule>
  </conditionalFormatting>
  <conditionalFormatting sqref="AA10">
    <cfRule type="expression" dxfId="611" priority="638">
      <formula>ISBLANK(AA6)</formula>
    </cfRule>
  </conditionalFormatting>
  <conditionalFormatting sqref="AA11">
    <cfRule type="expression" dxfId="610" priority="637">
      <formula>ISBLANK(AA6)</formula>
    </cfRule>
  </conditionalFormatting>
  <conditionalFormatting sqref="AA12">
    <cfRule type="expression" dxfId="609" priority="636">
      <formula>ISBLANK(AA6)</formula>
    </cfRule>
  </conditionalFormatting>
  <conditionalFormatting sqref="AA13">
    <cfRule type="expression" dxfId="608" priority="635">
      <formula>ISBLANK(AA6)</formula>
    </cfRule>
  </conditionalFormatting>
  <conditionalFormatting sqref="AC47 AC5:AC41">
    <cfRule type="expression" dxfId="607" priority="634">
      <formula>ISBLANK($AC$6)</formula>
    </cfRule>
  </conditionalFormatting>
  <conditionalFormatting sqref="B55">
    <cfRule type="expression" dxfId="606" priority="633">
      <formula>SEARCH("Інвалид",$B55)</formula>
    </cfRule>
  </conditionalFormatting>
  <conditionalFormatting sqref="B14:B20">
    <cfRule type="expression" dxfId="605" priority="632">
      <formula>SEARCH("Інвалид",$B14)</formula>
    </cfRule>
  </conditionalFormatting>
  <conditionalFormatting sqref="B21:B22">
    <cfRule type="expression" dxfId="604" priority="631">
      <formula>SEARCH("Інвалид",$B21)</formula>
    </cfRule>
  </conditionalFormatting>
  <conditionalFormatting sqref="B21">
    <cfRule type="expression" dxfId="603" priority="630">
      <formula>SEARCH("Інвалид",$B21)</formula>
    </cfRule>
  </conditionalFormatting>
  <conditionalFormatting sqref="B22">
    <cfRule type="expression" dxfId="602" priority="629">
      <formula>SEARCH("Інвалид",$B22)</formula>
    </cfRule>
  </conditionalFormatting>
  <conditionalFormatting sqref="B22">
    <cfRule type="expression" dxfId="601" priority="628">
      <formula>SEARCH("Інвалид",$B22)</formula>
    </cfRule>
  </conditionalFormatting>
  <conditionalFormatting sqref="B21:B22">
    <cfRule type="expression" dxfId="600" priority="627">
      <formula>SEARCH("Інвалид",$B21)</formula>
    </cfRule>
  </conditionalFormatting>
  <conditionalFormatting sqref="B21:B22">
    <cfRule type="expression" dxfId="599" priority="626">
      <formula>SEARCH("Інвалид",$B21)</formula>
    </cfRule>
  </conditionalFormatting>
  <conditionalFormatting sqref="B22">
    <cfRule type="expression" dxfId="598" priority="625">
      <formula>SEARCH("Інвалид",$B22)</formula>
    </cfRule>
  </conditionalFormatting>
  <conditionalFormatting sqref="B21:B22">
    <cfRule type="expression" dxfId="597" priority="624">
      <formula>SEARCH("Совместитель",$B21)</formula>
    </cfRule>
  </conditionalFormatting>
  <conditionalFormatting sqref="B24:B27">
    <cfRule type="expression" dxfId="596" priority="623">
      <formula>SEARCH("Інвалид",$B24)</formula>
    </cfRule>
  </conditionalFormatting>
  <conditionalFormatting sqref="B27">
    <cfRule type="expression" dxfId="595" priority="622">
      <formula>SEARCH("Інвалид",$B27)</formula>
    </cfRule>
  </conditionalFormatting>
  <conditionalFormatting sqref="B24:B27">
    <cfRule type="expression" dxfId="594" priority="621">
      <formula>SEARCH("Інвалид",$B24)</formula>
    </cfRule>
  </conditionalFormatting>
  <conditionalFormatting sqref="B24:B27">
    <cfRule type="expression" dxfId="593" priority="620">
      <formula>SEARCH("Інвалид",$B24)</formula>
    </cfRule>
  </conditionalFormatting>
  <conditionalFormatting sqref="B24">
    <cfRule type="expression" dxfId="592" priority="619">
      <formula>SEARCH("Інвалид",$B24)</formula>
    </cfRule>
  </conditionalFormatting>
  <conditionalFormatting sqref="B24">
    <cfRule type="expression" dxfId="591" priority="618">
      <formula>SEARCH("Інвалид",$B24)</formula>
    </cfRule>
  </conditionalFormatting>
  <conditionalFormatting sqref="B24:B27">
    <cfRule type="expression" dxfId="590" priority="617">
      <formula>SEARCH("Совместитель",$B24)</formula>
    </cfRule>
  </conditionalFormatting>
  <conditionalFormatting sqref="B28">
    <cfRule type="expression" dxfId="589" priority="616">
      <formula>SEARCH("Інвалид",$B28)</formula>
    </cfRule>
  </conditionalFormatting>
  <conditionalFormatting sqref="B28">
    <cfRule type="expression" dxfId="588" priority="615">
      <formula>SEARCH("Інвалид",$B28)</formula>
    </cfRule>
  </conditionalFormatting>
  <conditionalFormatting sqref="B28">
    <cfRule type="expression" dxfId="587" priority="614">
      <formula>SEARCH("Інвалид",$B28)</formula>
    </cfRule>
  </conditionalFormatting>
  <conditionalFormatting sqref="B28">
    <cfRule type="expression" dxfId="586" priority="613">
      <formula>SEARCH("Інвалид",$B28)</formula>
    </cfRule>
  </conditionalFormatting>
  <conditionalFormatting sqref="B28">
    <cfRule type="expression" dxfId="585" priority="612">
      <formula>SEARCH("Інвалид",$B28)</formula>
    </cfRule>
  </conditionalFormatting>
  <conditionalFormatting sqref="B28">
    <cfRule type="expression" dxfId="584" priority="611">
      <formula>SEARCH("Інвалид",$B28)</formula>
    </cfRule>
  </conditionalFormatting>
  <conditionalFormatting sqref="B28">
    <cfRule type="expression" dxfId="583" priority="610">
      <formula>SEARCH("Інвалид",$B28)</formula>
    </cfRule>
  </conditionalFormatting>
  <conditionalFormatting sqref="B28">
    <cfRule type="expression" dxfId="582" priority="609">
      <formula>SEARCH("Совместитель",$B28)</formula>
    </cfRule>
  </conditionalFormatting>
  <conditionalFormatting sqref="B29">
    <cfRule type="expression" dxfId="581" priority="608">
      <formula>SEARCH("Інвалид",$B29)</formula>
    </cfRule>
  </conditionalFormatting>
  <conditionalFormatting sqref="B29">
    <cfRule type="expression" dxfId="580" priority="607">
      <formula>SEARCH("Інвалид",$B29)</formula>
    </cfRule>
  </conditionalFormatting>
  <conditionalFormatting sqref="B29">
    <cfRule type="expression" dxfId="579" priority="606">
      <formula>SEARCH("Інвалид",$B29)</formula>
    </cfRule>
  </conditionalFormatting>
  <conditionalFormatting sqref="B29">
    <cfRule type="expression" dxfId="578" priority="605">
      <formula>SEARCH("Інвалид",$B29)</formula>
    </cfRule>
  </conditionalFormatting>
  <conditionalFormatting sqref="B29">
    <cfRule type="expression" dxfId="577" priority="604">
      <formula>SEARCH("Інвалид",$B29)</formula>
    </cfRule>
  </conditionalFormatting>
  <conditionalFormatting sqref="B29">
    <cfRule type="expression" dxfId="576" priority="603">
      <formula>SEARCH("Інвалид",$B29)</formula>
    </cfRule>
  </conditionalFormatting>
  <conditionalFormatting sqref="B29">
    <cfRule type="expression" dxfId="575" priority="602">
      <formula>SEARCH("Інвалид",$B29)</formula>
    </cfRule>
  </conditionalFormatting>
  <conditionalFormatting sqref="B29">
    <cfRule type="expression" dxfId="574" priority="601">
      <formula>SEARCH("Совместитель",$B29)</formula>
    </cfRule>
  </conditionalFormatting>
  <conditionalFormatting sqref="B32:B35">
    <cfRule type="expression" dxfId="573" priority="600">
      <formula>SEARCH("Інвалид",$B32)</formula>
    </cfRule>
  </conditionalFormatting>
  <conditionalFormatting sqref="B32:B35">
    <cfRule type="expression" dxfId="572" priority="599">
      <formula>SEARCH("Інвалид",$B32)</formula>
    </cfRule>
  </conditionalFormatting>
  <conditionalFormatting sqref="B32:B35">
    <cfRule type="expression" dxfId="571" priority="598">
      <formula>SEARCH("Інвалид",$B32)</formula>
    </cfRule>
  </conditionalFormatting>
  <conditionalFormatting sqref="B32:B35">
    <cfRule type="expression" dxfId="570" priority="597">
      <formula>SEARCH("Інвалид",$B32)</formula>
    </cfRule>
  </conditionalFormatting>
  <conditionalFormatting sqref="B32:B35">
    <cfRule type="expression" dxfId="569" priority="596">
      <formula>SEARCH("Інвалид",$B32)</formula>
    </cfRule>
  </conditionalFormatting>
  <conditionalFormatting sqref="B32:B35">
    <cfRule type="expression" dxfId="568" priority="595">
      <formula>SEARCH("Інвалид",$B32)</formula>
    </cfRule>
  </conditionalFormatting>
  <conditionalFormatting sqref="B32">
    <cfRule type="expression" dxfId="567" priority="594">
      <formula>SEARCH("Інвалид",$B32)</formula>
    </cfRule>
  </conditionalFormatting>
  <conditionalFormatting sqref="B33:B35">
    <cfRule type="expression" dxfId="566" priority="593">
      <formula>SEARCH("Інвалид",$B33)</formula>
    </cfRule>
  </conditionalFormatting>
  <conditionalFormatting sqref="B32:B35">
    <cfRule type="expression" dxfId="565" priority="592">
      <formula>SEARCH("Совместитель",$B32)</formula>
    </cfRule>
  </conditionalFormatting>
  <conditionalFormatting sqref="B37:B43">
    <cfRule type="expression" dxfId="564" priority="591">
      <formula>SEARCH("Інвалид",$B37)</formula>
    </cfRule>
  </conditionalFormatting>
  <conditionalFormatting sqref="B37">
    <cfRule type="expression" dxfId="563" priority="590">
      <formula>SEARCH("Інвалид",$B37)</formula>
    </cfRule>
  </conditionalFormatting>
  <conditionalFormatting sqref="B43">
    <cfRule type="expression" dxfId="562" priority="589">
      <formula>SEARCH("Інвалид",$B43)</formula>
    </cfRule>
  </conditionalFormatting>
  <conditionalFormatting sqref="B38">
    <cfRule type="expression" dxfId="561" priority="588">
      <formula>SEARCH("Інвалид",$B38)</formula>
    </cfRule>
  </conditionalFormatting>
  <conditionalFormatting sqref="B41">
    <cfRule type="expression" dxfId="560" priority="587">
      <formula>SEARCH("Інвалид",$B41)</formula>
    </cfRule>
  </conditionalFormatting>
  <conditionalFormatting sqref="B42">
    <cfRule type="expression" dxfId="559" priority="586">
      <formula>SEARCH("Інвалид",$B42)</formula>
    </cfRule>
  </conditionalFormatting>
  <conditionalFormatting sqref="B37:B43">
    <cfRule type="expression" dxfId="558" priority="585">
      <formula>SEARCH("Інвалид",$B37)</formula>
    </cfRule>
  </conditionalFormatting>
  <conditionalFormatting sqref="B37:B43">
    <cfRule type="expression" dxfId="557" priority="584">
      <formula>SEARCH("Інвалид",$B37)</formula>
    </cfRule>
  </conditionalFormatting>
  <conditionalFormatting sqref="B37:B38">
    <cfRule type="expression" dxfId="556" priority="583">
      <formula>SEARCH("Інвалид",$B37)</formula>
    </cfRule>
  </conditionalFormatting>
  <conditionalFormatting sqref="B39">
    <cfRule type="expression" dxfId="555" priority="582">
      <formula>SEARCH("Інвалид",$B39)</formula>
    </cfRule>
  </conditionalFormatting>
  <conditionalFormatting sqref="B42">
    <cfRule type="expression" dxfId="554" priority="581">
      <formula>SEARCH("Інвалид",$B42)</formula>
    </cfRule>
  </conditionalFormatting>
  <conditionalFormatting sqref="B43">
    <cfRule type="expression" dxfId="553" priority="580">
      <formula>SEARCH("Інвалид",$B43)</formula>
    </cfRule>
  </conditionalFormatting>
  <conditionalFormatting sqref="B37:B43">
    <cfRule type="expression" dxfId="552" priority="579">
      <formula>SEARCH("Інвалид",$B37)</formula>
    </cfRule>
  </conditionalFormatting>
  <conditionalFormatting sqref="B37:B39">
    <cfRule type="expression" dxfId="551" priority="578">
      <formula>SEARCH("Інвалид",$B37)</formula>
    </cfRule>
  </conditionalFormatting>
  <conditionalFormatting sqref="B40">
    <cfRule type="expression" dxfId="550" priority="577">
      <formula>SEARCH("Інвалид",$B40)</formula>
    </cfRule>
  </conditionalFormatting>
  <conditionalFormatting sqref="B43">
    <cfRule type="expression" dxfId="549" priority="576">
      <formula>SEARCH("Інвалид",$B43)</formula>
    </cfRule>
  </conditionalFormatting>
  <conditionalFormatting sqref="B37:B43">
    <cfRule type="expression" dxfId="548" priority="575">
      <formula>SEARCH("Інвалид",$B37)</formula>
    </cfRule>
  </conditionalFormatting>
  <conditionalFormatting sqref="B37:B42">
    <cfRule type="expression" dxfId="547" priority="574">
      <formula>SEARCH("Інвалид",$B37)</formula>
    </cfRule>
  </conditionalFormatting>
  <conditionalFormatting sqref="B37">
    <cfRule type="expression" dxfId="546" priority="573">
      <formula>SEARCH("Інвалид",$B37)</formula>
    </cfRule>
  </conditionalFormatting>
  <conditionalFormatting sqref="B38">
    <cfRule type="expression" dxfId="545" priority="572">
      <formula>SEARCH("Інвалид",$B38)</formula>
    </cfRule>
  </conditionalFormatting>
  <conditionalFormatting sqref="B41">
    <cfRule type="expression" dxfId="544" priority="571">
      <formula>SEARCH("Інвалид",$B41)</formula>
    </cfRule>
  </conditionalFormatting>
  <conditionalFormatting sqref="B42">
    <cfRule type="expression" dxfId="543" priority="570">
      <formula>SEARCH("Інвалид",$B42)</formula>
    </cfRule>
  </conditionalFormatting>
  <conditionalFormatting sqref="B37:B43">
    <cfRule type="expression" dxfId="542" priority="569">
      <formula>SEARCH("Інвалид",$B37)</formula>
    </cfRule>
  </conditionalFormatting>
  <conditionalFormatting sqref="B37:B38">
    <cfRule type="expression" dxfId="541" priority="568">
      <formula>SEARCH("Інвалид",$B37)</formula>
    </cfRule>
  </conditionalFormatting>
  <conditionalFormatting sqref="B39">
    <cfRule type="expression" dxfId="540" priority="567">
      <formula>SEARCH("Інвалид",$B39)</formula>
    </cfRule>
  </conditionalFormatting>
  <conditionalFormatting sqref="B42">
    <cfRule type="expression" dxfId="539" priority="566">
      <formula>SEARCH("Інвалид",$B42)</formula>
    </cfRule>
  </conditionalFormatting>
  <conditionalFormatting sqref="B43">
    <cfRule type="expression" dxfId="538" priority="565">
      <formula>SEARCH("Інвалид",$B43)</formula>
    </cfRule>
  </conditionalFormatting>
  <conditionalFormatting sqref="B37:B43">
    <cfRule type="expression" dxfId="537" priority="564">
      <formula>SEARCH("Совместитель",$B37)</formula>
    </cfRule>
  </conditionalFormatting>
  <conditionalFormatting sqref="B46">
    <cfRule type="expression" dxfId="536" priority="563">
      <formula>SEARCH("Інвалид",$B46)</formula>
    </cfRule>
  </conditionalFormatting>
  <conditionalFormatting sqref="B46">
    <cfRule type="expression" dxfId="535" priority="562">
      <formula>SEARCH("Совместитель",$B46)</formula>
    </cfRule>
  </conditionalFormatting>
  <conditionalFormatting sqref="B45">
    <cfRule type="expression" dxfId="534" priority="561">
      <formula>SEARCH("Інвалид",$B45)</formula>
    </cfRule>
  </conditionalFormatting>
  <conditionalFormatting sqref="B45">
    <cfRule type="expression" dxfId="533" priority="560">
      <formula>SEARCH("Інвалид",$B45)</formula>
    </cfRule>
  </conditionalFormatting>
  <conditionalFormatting sqref="B45">
    <cfRule type="expression" dxfId="532" priority="559">
      <formula>SEARCH("Інвалид",$B45)</formula>
    </cfRule>
  </conditionalFormatting>
  <conditionalFormatting sqref="B45">
    <cfRule type="expression" dxfId="531" priority="558">
      <formula>SEARCH("Інвалид",$B45)</formula>
    </cfRule>
  </conditionalFormatting>
  <conditionalFormatting sqref="B31:B34">
    <cfRule type="expression" dxfId="530" priority="557">
      <formula>SEARCH("Інвалид",$B31)</formula>
    </cfRule>
  </conditionalFormatting>
  <conditionalFormatting sqref="B31:B34">
    <cfRule type="expression" dxfId="529" priority="556">
      <formula>SEARCH("Інвалид",$B31)</formula>
    </cfRule>
  </conditionalFormatting>
  <conditionalFormatting sqref="B31:B34">
    <cfRule type="expression" dxfId="528" priority="555">
      <formula>SEARCH("Інвалид",$B31)</formula>
    </cfRule>
  </conditionalFormatting>
  <conditionalFormatting sqref="B31:B34">
    <cfRule type="expression" dxfId="527" priority="554">
      <formula>SEARCH("Інвалид",$B31)</formula>
    </cfRule>
  </conditionalFormatting>
  <conditionalFormatting sqref="B31:B34">
    <cfRule type="expression" dxfId="526" priority="553">
      <formula>SEARCH("Інвалид",$B31)</formula>
    </cfRule>
  </conditionalFormatting>
  <conditionalFormatting sqref="B31:B34">
    <cfRule type="expression" dxfId="525" priority="552">
      <formula>SEARCH("Інвалид",$B31)</formula>
    </cfRule>
  </conditionalFormatting>
  <conditionalFormatting sqref="B31">
    <cfRule type="expression" dxfId="524" priority="551">
      <formula>SEARCH("Інвалид",$B31)</formula>
    </cfRule>
  </conditionalFormatting>
  <conditionalFormatting sqref="B32:B34">
    <cfRule type="expression" dxfId="523" priority="550">
      <formula>SEARCH("Інвалид",$B32)</formula>
    </cfRule>
  </conditionalFormatting>
  <conditionalFormatting sqref="B31:B34">
    <cfRule type="expression" dxfId="522" priority="549">
      <formula>SEARCH("Совместитель",$B31)</formula>
    </cfRule>
  </conditionalFormatting>
  <conditionalFormatting sqref="B36:B38">
    <cfRule type="expression" dxfId="521" priority="548">
      <formula>SEARCH("Інвалид",$B36)</formula>
    </cfRule>
  </conditionalFormatting>
  <conditionalFormatting sqref="B36">
    <cfRule type="expression" dxfId="520" priority="547">
      <formula>SEARCH("Інвалид",$B36)</formula>
    </cfRule>
  </conditionalFormatting>
  <conditionalFormatting sqref="B37">
    <cfRule type="expression" dxfId="519" priority="546">
      <formula>SEARCH("Інвалид",$B37)</formula>
    </cfRule>
  </conditionalFormatting>
  <conditionalFormatting sqref="B36:B38">
    <cfRule type="expression" dxfId="518" priority="545">
      <formula>SEARCH("Інвалид",$B36)</formula>
    </cfRule>
  </conditionalFormatting>
  <conditionalFormatting sqref="B36:B38">
    <cfRule type="expression" dxfId="517" priority="544">
      <formula>SEARCH("Інвалид",$B36)</formula>
    </cfRule>
  </conditionalFormatting>
  <conditionalFormatting sqref="B36:B37">
    <cfRule type="expression" dxfId="516" priority="543">
      <formula>SEARCH("Інвалид",$B36)</formula>
    </cfRule>
  </conditionalFormatting>
  <conditionalFormatting sqref="B38">
    <cfRule type="expression" dxfId="515" priority="542">
      <formula>SEARCH("Інвалид",$B38)</formula>
    </cfRule>
  </conditionalFormatting>
  <conditionalFormatting sqref="B36:B38">
    <cfRule type="expression" dxfId="514" priority="541">
      <formula>SEARCH("Інвалид",$B36)</formula>
    </cfRule>
  </conditionalFormatting>
  <conditionalFormatting sqref="B36:B38">
    <cfRule type="expression" dxfId="513" priority="540">
      <formula>SEARCH("Інвалид",$B36)</formula>
    </cfRule>
  </conditionalFormatting>
  <conditionalFormatting sqref="B36:B38">
    <cfRule type="expression" dxfId="512" priority="539">
      <formula>SEARCH("Інвалид",$B36)</formula>
    </cfRule>
  </conditionalFormatting>
  <conditionalFormatting sqref="B36:B38">
    <cfRule type="expression" dxfId="511" priority="538">
      <formula>SEARCH("Інвалид",$B36)</formula>
    </cfRule>
  </conditionalFormatting>
  <conditionalFormatting sqref="B36">
    <cfRule type="expression" dxfId="510" priority="537">
      <formula>SEARCH("Інвалид",$B36)</formula>
    </cfRule>
  </conditionalFormatting>
  <conditionalFormatting sqref="B37">
    <cfRule type="expression" dxfId="509" priority="536">
      <formula>SEARCH("Інвалид",$B37)</formula>
    </cfRule>
  </conditionalFormatting>
  <conditionalFormatting sqref="B36:B38">
    <cfRule type="expression" dxfId="508" priority="535">
      <formula>SEARCH("Інвалид",$B36)</formula>
    </cfRule>
  </conditionalFormatting>
  <conditionalFormatting sqref="B36:B37">
    <cfRule type="expression" dxfId="507" priority="534">
      <formula>SEARCH("Інвалид",$B36)</formula>
    </cfRule>
  </conditionalFormatting>
  <conditionalFormatting sqref="B38">
    <cfRule type="expression" dxfId="506" priority="533">
      <formula>SEARCH("Інвалид",$B38)</formula>
    </cfRule>
  </conditionalFormatting>
  <conditionalFormatting sqref="B36:B38">
    <cfRule type="expression" dxfId="505" priority="532">
      <formula>SEARCH("Совместитель",$B36)</formula>
    </cfRule>
  </conditionalFormatting>
  <conditionalFormatting sqref="B40:B43">
    <cfRule type="expression" dxfId="504" priority="531">
      <formula>SEARCH("Інвалид",$B40)</formula>
    </cfRule>
  </conditionalFormatting>
  <conditionalFormatting sqref="B43">
    <cfRule type="expression" dxfId="503" priority="530">
      <formula>SEARCH("Інвалид",$B43)</formula>
    </cfRule>
  </conditionalFormatting>
  <conditionalFormatting sqref="B41">
    <cfRule type="expression" dxfId="502" priority="529">
      <formula>SEARCH("Інвалид",$B41)</formula>
    </cfRule>
  </conditionalFormatting>
  <conditionalFormatting sqref="B42">
    <cfRule type="expression" dxfId="501" priority="528">
      <formula>SEARCH("Інвалид",$B42)</formula>
    </cfRule>
  </conditionalFormatting>
  <conditionalFormatting sqref="B40:B43">
    <cfRule type="expression" dxfId="500" priority="527">
      <formula>SEARCH("Інвалид",$B40)</formula>
    </cfRule>
  </conditionalFormatting>
  <conditionalFormatting sqref="B40:B43">
    <cfRule type="expression" dxfId="499" priority="526">
      <formula>SEARCH("Інвалид",$B40)</formula>
    </cfRule>
  </conditionalFormatting>
  <conditionalFormatting sqref="B42">
    <cfRule type="expression" dxfId="498" priority="525">
      <formula>SEARCH("Інвалид",$B42)</formula>
    </cfRule>
  </conditionalFormatting>
  <conditionalFormatting sqref="B43">
    <cfRule type="expression" dxfId="497" priority="524">
      <formula>SEARCH("Інвалид",$B43)</formula>
    </cfRule>
  </conditionalFormatting>
  <conditionalFormatting sqref="B40:B43">
    <cfRule type="expression" dxfId="496" priority="523">
      <formula>SEARCH("Інвалид",$B40)</formula>
    </cfRule>
  </conditionalFormatting>
  <conditionalFormatting sqref="B40">
    <cfRule type="expression" dxfId="495" priority="522">
      <formula>SEARCH("Інвалид",$B40)</formula>
    </cfRule>
  </conditionalFormatting>
  <conditionalFormatting sqref="B43">
    <cfRule type="expression" dxfId="494" priority="521">
      <formula>SEARCH("Інвалид",$B43)</formula>
    </cfRule>
  </conditionalFormatting>
  <conditionalFormatting sqref="B40:B43">
    <cfRule type="expression" dxfId="493" priority="520">
      <formula>SEARCH("Інвалид",$B40)</formula>
    </cfRule>
  </conditionalFormatting>
  <conditionalFormatting sqref="B40:B42">
    <cfRule type="expression" dxfId="492" priority="519">
      <formula>SEARCH("Інвалид",$B40)</formula>
    </cfRule>
  </conditionalFormatting>
  <conditionalFormatting sqref="B41">
    <cfRule type="expression" dxfId="491" priority="518">
      <formula>SEARCH("Інвалид",$B41)</formula>
    </cfRule>
  </conditionalFormatting>
  <conditionalFormatting sqref="B42">
    <cfRule type="expression" dxfId="490" priority="517">
      <formula>SEARCH("Інвалид",$B42)</formula>
    </cfRule>
  </conditionalFormatting>
  <conditionalFormatting sqref="B40:B43">
    <cfRule type="expression" dxfId="489" priority="516">
      <formula>SEARCH("Інвалид",$B40)</formula>
    </cfRule>
  </conditionalFormatting>
  <conditionalFormatting sqref="B42">
    <cfRule type="expression" dxfId="488" priority="515">
      <formula>SEARCH("Інвалид",$B42)</formula>
    </cfRule>
  </conditionalFormatting>
  <conditionalFormatting sqref="B43">
    <cfRule type="expression" dxfId="487" priority="514">
      <formula>SEARCH("Інвалид",$B43)</formula>
    </cfRule>
  </conditionalFormatting>
  <conditionalFormatting sqref="B40:B43">
    <cfRule type="expression" dxfId="486" priority="513">
      <formula>SEARCH("Совместитель",$B40)</formula>
    </cfRule>
  </conditionalFormatting>
  <conditionalFormatting sqref="B14:AY48 B81:AY88 C50:AY79 B55:B79">
    <cfRule type="expression" dxfId="485" priority="512">
      <formula>SEARCH("Совместитель",$B14)</formula>
    </cfRule>
  </conditionalFormatting>
  <conditionalFormatting sqref="H47">
    <cfRule type="expression" dxfId="484" priority="511">
      <formula>ISBLANK(B47)</formula>
    </cfRule>
  </conditionalFormatting>
  <conditionalFormatting sqref="B32">
    <cfRule type="expression" dxfId="483" priority="510">
      <formula>SEARCH("Інвалид",$B32)</formula>
    </cfRule>
  </conditionalFormatting>
  <conditionalFormatting sqref="B31">
    <cfRule type="expression" dxfId="482" priority="509">
      <formula>SEARCH("Інвалид",$B31)</formula>
    </cfRule>
  </conditionalFormatting>
  <conditionalFormatting sqref="B31">
    <cfRule type="expression" dxfId="481" priority="508">
      <formula>SEARCH("Інвалид",$B31)</formula>
    </cfRule>
  </conditionalFormatting>
  <conditionalFormatting sqref="B31">
    <cfRule type="expression" dxfId="480" priority="507">
      <formula>SEARCH("Інвалид",$B31)</formula>
    </cfRule>
  </conditionalFormatting>
  <conditionalFormatting sqref="B31">
    <cfRule type="expression" dxfId="479" priority="506">
      <formula>SEARCH("Інвалид",$B31)</formula>
    </cfRule>
  </conditionalFormatting>
  <conditionalFormatting sqref="B31">
    <cfRule type="expression" dxfId="478" priority="505">
      <formula>SEARCH("Інвалид",$B31)</formula>
    </cfRule>
  </conditionalFormatting>
  <conditionalFormatting sqref="B31">
    <cfRule type="expression" dxfId="477" priority="504">
      <formula>SEARCH("Інвалид",$B31)</formula>
    </cfRule>
  </conditionalFormatting>
  <conditionalFormatting sqref="B31">
    <cfRule type="expression" dxfId="476" priority="503">
      <formula>SEARCH("Інвалид",$B31)</formula>
    </cfRule>
  </conditionalFormatting>
  <conditionalFormatting sqref="B31">
    <cfRule type="expression" dxfId="475" priority="502">
      <formula>SEARCH("Совместитель",$B31)</formula>
    </cfRule>
  </conditionalFormatting>
  <conditionalFormatting sqref="B33">
    <cfRule type="expression" dxfId="474" priority="501">
      <formula>SEARCH("Інвалид",$B33)</formula>
    </cfRule>
  </conditionalFormatting>
  <conditionalFormatting sqref="B33">
    <cfRule type="expression" dxfId="473" priority="500">
      <formula>SEARCH("Інвалид",$B33)</formula>
    </cfRule>
  </conditionalFormatting>
  <conditionalFormatting sqref="B33">
    <cfRule type="expression" dxfId="472" priority="499">
      <formula>SEARCH("Інвалид",$B33)</formula>
    </cfRule>
  </conditionalFormatting>
  <conditionalFormatting sqref="B33">
    <cfRule type="expression" dxfId="471" priority="498">
      <formula>SEARCH("Інвалид",$B33)</formula>
    </cfRule>
  </conditionalFormatting>
  <conditionalFormatting sqref="B33">
    <cfRule type="expression" dxfId="470" priority="497">
      <formula>SEARCH("Інвалид",$B33)</formula>
    </cfRule>
  </conditionalFormatting>
  <conditionalFormatting sqref="B33">
    <cfRule type="expression" dxfId="469" priority="496">
      <formula>SEARCH("Інвалид",$B33)</formula>
    </cfRule>
  </conditionalFormatting>
  <conditionalFormatting sqref="B33">
    <cfRule type="expression" dxfId="468" priority="495">
      <formula>SEARCH("Інвалид",$B33)</formula>
    </cfRule>
  </conditionalFormatting>
  <conditionalFormatting sqref="B33">
    <cfRule type="expression" dxfId="467" priority="494">
      <formula>SEARCH("Совместитель",$B33)</formula>
    </cfRule>
  </conditionalFormatting>
  <conditionalFormatting sqref="B81">
    <cfRule type="expression" dxfId="466" priority="493">
      <formula>SEARCH("Інвалид",$B81)</formula>
    </cfRule>
  </conditionalFormatting>
  <conditionalFormatting sqref="B81">
    <cfRule type="expression" dxfId="465" priority="492">
      <formula>SEARCH("Інвалид",$B81)</formula>
    </cfRule>
  </conditionalFormatting>
  <conditionalFormatting sqref="B81">
    <cfRule type="expression" dxfId="464" priority="491">
      <formula>SEARCH("Совместитель",$B81)</formula>
    </cfRule>
  </conditionalFormatting>
  <conditionalFormatting sqref="B81">
    <cfRule type="expression" dxfId="463" priority="490">
      <formula>SEARCH("Совместитель",$B81)</formula>
    </cfRule>
  </conditionalFormatting>
  <conditionalFormatting sqref="AL96:AX112">
    <cfRule type="expression" dxfId="462" priority="489">
      <formula>SEARCH("Совместитель",$AL96)</formula>
    </cfRule>
  </conditionalFormatting>
  <conditionalFormatting sqref="B14:B19">
    <cfRule type="expression" dxfId="461" priority="487">
      <formula>SEARCH("Інвалид",$B14)</formula>
    </cfRule>
  </conditionalFormatting>
  <conditionalFormatting sqref="B14:B19">
    <cfRule type="expression" dxfId="460" priority="486">
      <formula>SEARCH("Совместитель",$B14)</formula>
    </cfRule>
  </conditionalFormatting>
  <conditionalFormatting sqref="B14:B19">
    <cfRule type="expression" dxfId="459" priority="484">
      <formula>SEARCH("Інвалид",$B14)</formula>
    </cfRule>
  </conditionalFormatting>
  <conditionalFormatting sqref="B14:B19">
    <cfRule type="expression" dxfId="458" priority="483">
      <formula>SEARCH("Інвалид",$B14)</formula>
    </cfRule>
  </conditionalFormatting>
  <conditionalFormatting sqref="B14:B19">
    <cfRule type="expression" dxfId="457" priority="482">
      <formula>SEARCH("Інвалид",$B14)</formula>
    </cfRule>
  </conditionalFormatting>
  <conditionalFormatting sqref="B14:B19">
    <cfRule type="expression" dxfId="456" priority="481">
      <formula>SEARCH("Совместитель",$B14)</formula>
    </cfRule>
  </conditionalFormatting>
  <conditionalFormatting sqref="B20:B42">
    <cfRule type="expression" dxfId="455" priority="479">
      <formula>SEARCH("Інвалид",$B20)</formula>
    </cfRule>
  </conditionalFormatting>
  <conditionalFormatting sqref="B21">
    <cfRule type="expression" dxfId="454" priority="477">
      <formula>SEARCH("Інвалид",$B21)</formula>
    </cfRule>
  </conditionalFormatting>
  <conditionalFormatting sqref="B22">
    <cfRule type="expression" dxfId="453" priority="476">
      <formula>SEARCH("Інвалид",$B22)</formula>
    </cfRule>
  </conditionalFormatting>
  <conditionalFormatting sqref="B22">
    <cfRule type="expression" dxfId="452" priority="475">
      <formula>SEARCH("Інвалид",$B22)</formula>
    </cfRule>
  </conditionalFormatting>
  <conditionalFormatting sqref="B26">
    <cfRule type="expression" dxfId="451" priority="474">
      <formula>SEARCH("Інвалид",$B26)</formula>
    </cfRule>
  </conditionalFormatting>
  <conditionalFormatting sqref="B27">
    <cfRule type="expression" dxfId="450" priority="473">
      <formula>SEARCH("Інвалид",$B27)</formula>
    </cfRule>
  </conditionalFormatting>
  <conditionalFormatting sqref="B28">
    <cfRule type="expression" dxfId="449" priority="472">
      <formula>SEARCH("Інвалид",$B28)</formula>
    </cfRule>
  </conditionalFormatting>
  <conditionalFormatting sqref="B29:B34">
    <cfRule type="expression" dxfId="448" priority="471">
      <formula>SEARCH("Інвалид",$B29)</formula>
    </cfRule>
  </conditionalFormatting>
  <conditionalFormatting sqref="B40">
    <cfRule type="expression" dxfId="447" priority="470">
      <formula>SEARCH("Інвалид",$B40)</formula>
    </cfRule>
  </conditionalFormatting>
  <conditionalFormatting sqref="B35">
    <cfRule type="expression" dxfId="446" priority="469">
      <formula>SEARCH("Інвалид",$B35)</formula>
    </cfRule>
  </conditionalFormatting>
  <conditionalFormatting sqref="B38">
    <cfRule type="expression" dxfId="445" priority="468">
      <formula>SEARCH("Інвалид",$B38)</formula>
    </cfRule>
  </conditionalFormatting>
  <conditionalFormatting sqref="B39">
    <cfRule type="expression" dxfId="444" priority="467">
      <formula>SEARCH("Інвалид",$B39)</formula>
    </cfRule>
  </conditionalFormatting>
  <conditionalFormatting sqref="B21:B41">
    <cfRule type="expression" dxfId="443" priority="466">
      <formula>SEARCH("Інвалид",$B21)</formula>
    </cfRule>
  </conditionalFormatting>
  <conditionalFormatting sqref="B21:B40">
    <cfRule type="expression" dxfId="442" priority="465">
      <formula>SEARCH("Інвалид",$B21)</formula>
    </cfRule>
  </conditionalFormatting>
  <conditionalFormatting sqref="B22">
    <cfRule type="expression" dxfId="441" priority="464">
      <formula>SEARCH("Інвалид",$B22)</formula>
    </cfRule>
  </conditionalFormatting>
  <conditionalFormatting sqref="B23">
    <cfRule type="expression" dxfId="440" priority="463">
      <formula>SEARCH("Інвалид",$B23)</formula>
    </cfRule>
  </conditionalFormatting>
  <conditionalFormatting sqref="B23">
    <cfRule type="expression" dxfId="439" priority="462">
      <formula>SEARCH("Інвалид",$B23)</formula>
    </cfRule>
  </conditionalFormatting>
  <conditionalFormatting sqref="B27">
    <cfRule type="expression" dxfId="438" priority="461">
      <formula>SEARCH("Інвалид",$B27)</formula>
    </cfRule>
  </conditionalFormatting>
  <conditionalFormatting sqref="B28">
    <cfRule type="expression" dxfId="437" priority="460">
      <formula>SEARCH("Інвалид",$B28)</formula>
    </cfRule>
  </conditionalFormatting>
  <conditionalFormatting sqref="B29">
    <cfRule type="expression" dxfId="436" priority="459">
      <formula>SEARCH("Інвалид",$B29)</formula>
    </cfRule>
  </conditionalFormatting>
  <conditionalFormatting sqref="B30:B35">
    <cfRule type="expression" dxfId="435" priority="458">
      <formula>SEARCH("Інвалид",$B30)</formula>
    </cfRule>
  </conditionalFormatting>
  <conditionalFormatting sqref="B36">
    <cfRule type="expression" dxfId="434" priority="457">
      <formula>SEARCH("Інвалид",$B36)</formula>
    </cfRule>
  </conditionalFormatting>
  <conditionalFormatting sqref="B39">
    <cfRule type="expression" dxfId="433" priority="456">
      <formula>SEARCH("Інвалид",$B39)</formula>
    </cfRule>
  </conditionalFormatting>
  <conditionalFormatting sqref="B40">
    <cfRule type="expression" dxfId="432" priority="455">
      <formula>SEARCH("Інвалид",$B40)</formula>
    </cfRule>
  </conditionalFormatting>
  <conditionalFormatting sqref="B28:B41">
    <cfRule type="expression" dxfId="431" priority="454">
      <formula>SEARCH("Інвалид",$B28)</formula>
    </cfRule>
  </conditionalFormatting>
  <conditionalFormatting sqref="B28">
    <cfRule type="expression" dxfId="430" priority="453">
      <formula>SEARCH("Інвалид",$B28)</formula>
    </cfRule>
  </conditionalFormatting>
  <conditionalFormatting sqref="B29">
    <cfRule type="expression" dxfId="429" priority="452">
      <formula>SEARCH("Інвалид",$B29)</formula>
    </cfRule>
  </conditionalFormatting>
  <conditionalFormatting sqref="B30">
    <cfRule type="expression" dxfId="428" priority="451">
      <formula>SEARCH("Інвалид",$B30)</formula>
    </cfRule>
  </conditionalFormatting>
  <conditionalFormatting sqref="B31:B36">
    <cfRule type="expression" dxfId="427" priority="450">
      <formula>SEARCH("Інвалид",$B31)</formula>
    </cfRule>
  </conditionalFormatting>
  <conditionalFormatting sqref="B37">
    <cfRule type="expression" dxfId="426" priority="449">
      <formula>SEARCH("Інвалид",$B37)</formula>
    </cfRule>
  </conditionalFormatting>
  <conditionalFormatting sqref="B40">
    <cfRule type="expression" dxfId="425" priority="448">
      <formula>SEARCH("Інвалид",$B40)</formula>
    </cfRule>
  </conditionalFormatting>
  <conditionalFormatting sqref="B41">
    <cfRule type="expression" dxfId="424" priority="447">
      <formula>SEARCH("Інвалид",$B41)</formula>
    </cfRule>
  </conditionalFormatting>
  <conditionalFormatting sqref="B34:B40">
    <cfRule type="expression" dxfId="423" priority="446">
      <formula>SEARCH("Інвалид",$B34)</formula>
    </cfRule>
  </conditionalFormatting>
  <conditionalFormatting sqref="B34:B39">
    <cfRule type="expression" dxfId="422" priority="445">
      <formula>SEARCH("Інвалид",$B34)</formula>
    </cfRule>
  </conditionalFormatting>
  <conditionalFormatting sqref="B34">
    <cfRule type="expression" dxfId="421" priority="444">
      <formula>SEARCH("Інвалид",$B34)</formula>
    </cfRule>
  </conditionalFormatting>
  <conditionalFormatting sqref="B35">
    <cfRule type="expression" dxfId="420" priority="443">
      <formula>SEARCH("Інвалид",$B35)</formula>
    </cfRule>
  </conditionalFormatting>
  <conditionalFormatting sqref="B38">
    <cfRule type="expression" dxfId="419" priority="442">
      <formula>SEARCH("Інвалид",$B38)</formula>
    </cfRule>
  </conditionalFormatting>
  <conditionalFormatting sqref="B39">
    <cfRule type="expression" dxfId="418" priority="441">
      <formula>SEARCH("Інвалид",$B39)</formula>
    </cfRule>
  </conditionalFormatting>
  <conditionalFormatting sqref="B34:B40">
    <cfRule type="expression" dxfId="417" priority="440">
      <formula>SEARCH("Інвалид",$B34)</formula>
    </cfRule>
  </conditionalFormatting>
  <conditionalFormatting sqref="B34:B35">
    <cfRule type="expression" dxfId="416" priority="439">
      <formula>SEARCH("Інвалид",$B34)</formula>
    </cfRule>
  </conditionalFormatting>
  <conditionalFormatting sqref="B36">
    <cfRule type="expression" dxfId="415" priority="438">
      <formula>SEARCH("Інвалид",$B36)</formula>
    </cfRule>
  </conditionalFormatting>
  <conditionalFormatting sqref="B39">
    <cfRule type="expression" dxfId="414" priority="437">
      <formula>SEARCH("Інвалид",$B39)</formula>
    </cfRule>
  </conditionalFormatting>
  <conditionalFormatting sqref="B40">
    <cfRule type="expression" dxfId="413" priority="436">
      <formula>SEARCH("Інвалид",$B40)</formula>
    </cfRule>
  </conditionalFormatting>
  <conditionalFormatting sqref="B20:B42">
    <cfRule type="expression" dxfId="412" priority="435">
      <formula>SEARCH("Совместитель",$B20)</formula>
    </cfRule>
  </conditionalFormatting>
  <conditionalFormatting sqref="B20:B42">
    <cfRule type="expression" dxfId="411" priority="433">
      <formula>SEARCH("Інвалид",$B20)</formula>
    </cfRule>
  </conditionalFormatting>
  <conditionalFormatting sqref="B20:B39">
    <cfRule type="expression" dxfId="410" priority="431">
      <formula>SEARCH("Інвалид",$B20)</formula>
    </cfRule>
  </conditionalFormatting>
  <conditionalFormatting sqref="B21">
    <cfRule type="expression" dxfId="409" priority="430">
      <formula>SEARCH("Інвалид",$B21)</formula>
    </cfRule>
  </conditionalFormatting>
  <conditionalFormatting sqref="B22">
    <cfRule type="expression" dxfId="408" priority="429">
      <formula>SEARCH("Інвалид",$B22)</formula>
    </cfRule>
  </conditionalFormatting>
  <conditionalFormatting sqref="B22">
    <cfRule type="expression" dxfId="407" priority="428">
      <formula>SEARCH("Інвалид",$B22)</formula>
    </cfRule>
  </conditionalFormatting>
  <conditionalFormatting sqref="B26">
    <cfRule type="expression" dxfId="406" priority="427">
      <formula>SEARCH("Інвалид",$B26)</formula>
    </cfRule>
  </conditionalFormatting>
  <conditionalFormatting sqref="B27">
    <cfRule type="expression" dxfId="405" priority="426">
      <formula>SEARCH("Інвалид",$B27)</formula>
    </cfRule>
  </conditionalFormatting>
  <conditionalFormatting sqref="B28">
    <cfRule type="expression" dxfId="404" priority="425">
      <formula>SEARCH("Інвалид",$B28)</formula>
    </cfRule>
  </conditionalFormatting>
  <conditionalFormatting sqref="B29:B34">
    <cfRule type="expression" dxfId="403" priority="424">
      <formula>SEARCH("Інвалид",$B29)</formula>
    </cfRule>
  </conditionalFormatting>
  <conditionalFormatting sqref="B35">
    <cfRule type="expression" dxfId="402" priority="423">
      <formula>SEARCH("Інвалид",$B35)</formula>
    </cfRule>
  </conditionalFormatting>
  <conditionalFormatting sqref="B38">
    <cfRule type="expression" dxfId="401" priority="422">
      <formula>SEARCH("Інвалид",$B38)</formula>
    </cfRule>
  </conditionalFormatting>
  <conditionalFormatting sqref="B39">
    <cfRule type="expression" dxfId="400" priority="421">
      <formula>SEARCH("Інвалид",$B39)</formula>
    </cfRule>
  </conditionalFormatting>
  <conditionalFormatting sqref="B27:B40">
    <cfRule type="expression" dxfId="399" priority="420">
      <formula>SEARCH("Інвалид",$B27)</formula>
    </cfRule>
  </conditionalFormatting>
  <conditionalFormatting sqref="B27">
    <cfRule type="expression" dxfId="398" priority="419">
      <formula>SEARCH("Інвалид",$B27)</formula>
    </cfRule>
  </conditionalFormatting>
  <conditionalFormatting sqref="B28">
    <cfRule type="expression" dxfId="397" priority="418">
      <formula>SEARCH("Інвалид",$B28)</formula>
    </cfRule>
  </conditionalFormatting>
  <conditionalFormatting sqref="B29">
    <cfRule type="expression" dxfId="396" priority="417">
      <formula>SEARCH("Інвалид",$B29)</formula>
    </cfRule>
  </conditionalFormatting>
  <conditionalFormatting sqref="B30:B35">
    <cfRule type="expression" dxfId="395" priority="416">
      <formula>SEARCH("Інвалид",$B30)</formula>
    </cfRule>
  </conditionalFormatting>
  <conditionalFormatting sqref="B36">
    <cfRule type="expression" dxfId="394" priority="415">
      <formula>SEARCH("Інвалид",$B36)</formula>
    </cfRule>
  </conditionalFormatting>
  <conditionalFormatting sqref="B39">
    <cfRule type="expression" dxfId="393" priority="414">
      <formula>SEARCH("Інвалид",$B39)</formula>
    </cfRule>
  </conditionalFormatting>
  <conditionalFormatting sqref="B40">
    <cfRule type="expression" dxfId="392" priority="413">
      <formula>SEARCH("Інвалид",$B40)</formula>
    </cfRule>
  </conditionalFormatting>
  <conditionalFormatting sqref="B20:B21">
    <cfRule type="expression" dxfId="391" priority="412">
      <formula>SEARCH("Інвалид",$B20)</formula>
    </cfRule>
  </conditionalFormatting>
  <conditionalFormatting sqref="B20">
    <cfRule type="expression" dxfId="390" priority="411">
      <formula>SEARCH("Інвалид",$B20)</formula>
    </cfRule>
  </conditionalFormatting>
  <conditionalFormatting sqref="B21">
    <cfRule type="expression" dxfId="389" priority="410">
      <formula>SEARCH("Інвалид",$B21)</formula>
    </cfRule>
  </conditionalFormatting>
  <conditionalFormatting sqref="B21">
    <cfRule type="expression" dxfId="388" priority="409">
      <formula>SEARCH("Інвалид",$B21)</formula>
    </cfRule>
  </conditionalFormatting>
  <conditionalFormatting sqref="B20:B21">
    <cfRule type="expression" dxfId="387" priority="408">
      <formula>SEARCH("Інвалид",$B20)</formula>
    </cfRule>
  </conditionalFormatting>
  <conditionalFormatting sqref="B20:B21">
    <cfRule type="expression" dxfId="386" priority="407">
      <formula>SEARCH("Інвалид",$B20)</formula>
    </cfRule>
  </conditionalFormatting>
  <conditionalFormatting sqref="B21">
    <cfRule type="expression" dxfId="385" priority="406">
      <formula>SEARCH("Інвалид",$B21)</formula>
    </cfRule>
  </conditionalFormatting>
  <conditionalFormatting sqref="B20:B21">
    <cfRule type="expression" dxfId="384" priority="405">
      <formula>SEARCH("Совместитель",$B20)</formula>
    </cfRule>
  </conditionalFormatting>
  <conditionalFormatting sqref="B23:B26">
    <cfRule type="expression" dxfId="383" priority="404">
      <formula>SEARCH("Інвалид",$B23)</formula>
    </cfRule>
  </conditionalFormatting>
  <conditionalFormatting sqref="B26">
    <cfRule type="expression" dxfId="382" priority="403">
      <formula>SEARCH("Інвалид",$B26)</formula>
    </cfRule>
  </conditionalFormatting>
  <conditionalFormatting sqref="B23:B26">
    <cfRule type="expression" dxfId="381" priority="402">
      <formula>SEARCH("Інвалид",$B23)</formula>
    </cfRule>
  </conditionalFormatting>
  <conditionalFormatting sqref="B23:B26">
    <cfRule type="expression" dxfId="380" priority="401">
      <formula>SEARCH("Інвалид",$B23)</formula>
    </cfRule>
  </conditionalFormatting>
  <conditionalFormatting sqref="B23">
    <cfRule type="expression" dxfId="379" priority="400">
      <formula>SEARCH("Інвалид",$B23)</formula>
    </cfRule>
  </conditionalFormatting>
  <conditionalFormatting sqref="B23">
    <cfRule type="expression" dxfId="378" priority="399">
      <formula>SEARCH("Інвалид",$B23)</formula>
    </cfRule>
  </conditionalFormatting>
  <conditionalFormatting sqref="B23:B26">
    <cfRule type="expression" dxfId="377" priority="398">
      <formula>SEARCH("Совместитель",$B23)</formula>
    </cfRule>
  </conditionalFormatting>
  <conditionalFormatting sqref="B27">
    <cfRule type="expression" dxfId="376" priority="397">
      <formula>SEARCH("Інвалид",$B27)</formula>
    </cfRule>
  </conditionalFormatting>
  <conditionalFormatting sqref="B27">
    <cfRule type="expression" dxfId="375" priority="396">
      <formula>SEARCH("Інвалид",$B27)</formula>
    </cfRule>
  </conditionalFormatting>
  <conditionalFormatting sqref="B27">
    <cfRule type="expression" dxfId="374" priority="395">
      <formula>SEARCH("Інвалид",$B27)</formula>
    </cfRule>
  </conditionalFormatting>
  <conditionalFormatting sqref="B27">
    <cfRule type="expression" dxfId="373" priority="394">
      <formula>SEARCH("Інвалид",$B27)</formula>
    </cfRule>
  </conditionalFormatting>
  <conditionalFormatting sqref="B27">
    <cfRule type="expression" dxfId="372" priority="393">
      <formula>SEARCH("Інвалид",$B27)</formula>
    </cfRule>
  </conditionalFormatting>
  <conditionalFormatting sqref="B27">
    <cfRule type="expression" dxfId="371" priority="392">
      <formula>SEARCH("Інвалид",$B27)</formula>
    </cfRule>
  </conditionalFormatting>
  <conditionalFormatting sqref="B27">
    <cfRule type="expression" dxfId="370" priority="391">
      <formula>SEARCH("Інвалид",$B27)</formula>
    </cfRule>
  </conditionalFormatting>
  <conditionalFormatting sqref="B27">
    <cfRule type="expression" dxfId="369" priority="390">
      <formula>SEARCH("Совместитель",$B27)</formula>
    </cfRule>
  </conditionalFormatting>
  <conditionalFormatting sqref="B28">
    <cfRule type="expression" dxfId="368" priority="389">
      <formula>SEARCH("Інвалид",$B28)</formula>
    </cfRule>
  </conditionalFormatting>
  <conditionalFormatting sqref="B28">
    <cfRule type="expression" dxfId="367" priority="388">
      <formula>SEARCH("Інвалид",$B28)</formula>
    </cfRule>
  </conditionalFormatting>
  <conditionalFormatting sqref="B28">
    <cfRule type="expression" dxfId="366" priority="387">
      <formula>SEARCH("Інвалид",$B28)</formula>
    </cfRule>
  </conditionalFormatting>
  <conditionalFormatting sqref="B28">
    <cfRule type="expression" dxfId="365" priority="386">
      <formula>SEARCH("Інвалид",$B28)</formula>
    </cfRule>
  </conditionalFormatting>
  <conditionalFormatting sqref="B28">
    <cfRule type="expression" dxfId="364" priority="385">
      <formula>SEARCH("Інвалид",$B28)</formula>
    </cfRule>
  </conditionalFormatting>
  <conditionalFormatting sqref="B28">
    <cfRule type="expression" dxfId="363" priority="384">
      <formula>SEARCH("Інвалид",$B28)</formula>
    </cfRule>
  </conditionalFormatting>
  <conditionalFormatting sqref="B28">
    <cfRule type="expression" dxfId="362" priority="383">
      <formula>SEARCH("Інвалид",$B28)</formula>
    </cfRule>
  </conditionalFormatting>
  <conditionalFormatting sqref="B28">
    <cfRule type="expression" dxfId="361" priority="382">
      <formula>SEARCH("Совместитель",$B28)</formula>
    </cfRule>
  </conditionalFormatting>
  <conditionalFormatting sqref="B31:B34">
    <cfRule type="expression" dxfId="360" priority="381">
      <formula>SEARCH("Інвалид",$B31)</formula>
    </cfRule>
  </conditionalFormatting>
  <conditionalFormatting sqref="B31:B34">
    <cfRule type="expression" dxfId="359" priority="380">
      <formula>SEARCH("Інвалид",$B31)</formula>
    </cfRule>
  </conditionalFormatting>
  <conditionalFormatting sqref="B31:B34">
    <cfRule type="expression" dxfId="358" priority="379">
      <formula>SEARCH("Інвалид",$B31)</formula>
    </cfRule>
  </conditionalFormatting>
  <conditionalFormatting sqref="B31:B34">
    <cfRule type="expression" dxfId="357" priority="378">
      <formula>SEARCH("Інвалид",$B31)</formula>
    </cfRule>
  </conditionalFormatting>
  <conditionalFormatting sqref="B31:B34">
    <cfRule type="expression" dxfId="356" priority="377">
      <formula>SEARCH("Інвалид",$B31)</formula>
    </cfRule>
  </conditionalFormatting>
  <conditionalFormatting sqref="B31:B34">
    <cfRule type="expression" dxfId="355" priority="376">
      <formula>SEARCH("Інвалид",$B31)</formula>
    </cfRule>
  </conditionalFormatting>
  <conditionalFormatting sqref="B31">
    <cfRule type="expression" dxfId="354" priority="375">
      <formula>SEARCH("Інвалид",$B31)</formula>
    </cfRule>
  </conditionalFormatting>
  <conditionalFormatting sqref="B32:B34">
    <cfRule type="expression" dxfId="353" priority="374">
      <formula>SEARCH("Інвалид",$B32)</formula>
    </cfRule>
  </conditionalFormatting>
  <conditionalFormatting sqref="B31:B34">
    <cfRule type="expression" dxfId="352" priority="373">
      <formula>SEARCH("Совместитель",$B31)</formula>
    </cfRule>
  </conditionalFormatting>
  <conditionalFormatting sqref="B36:B42">
    <cfRule type="expression" dxfId="351" priority="372">
      <formula>SEARCH("Інвалид",$B36)</formula>
    </cfRule>
  </conditionalFormatting>
  <conditionalFormatting sqref="B36">
    <cfRule type="expression" dxfId="350" priority="371">
      <formula>SEARCH("Інвалид",$B36)</formula>
    </cfRule>
  </conditionalFormatting>
  <conditionalFormatting sqref="B42">
    <cfRule type="expression" dxfId="349" priority="370">
      <formula>SEARCH("Інвалид",$B42)</formula>
    </cfRule>
  </conditionalFormatting>
  <conditionalFormatting sqref="B37">
    <cfRule type="expression" dxfId="348" priority="369">
      <formula>SEARCH("Інвалид",$B37)</formula>
    </cfRule>
  </conditionalFormatting>
  <conditionalFormatting sqref="B40">
    <cfRule type="expression" dxfId="347" priority="368">
      <formula>SEARCH("Інвалид",$B40)</formula>
    </cfRule>
  </conditionalFormatting>
  <conditionalFormatting sqref="B41">
    <cfRule type="expression" dxfId="346" priority="367">
      <formula>SEARCH("Інвалид",$B41)</formula>
    </cfRule>
  </conditionalFormatting>
  <conditionalFormatting sqref="B36:B42">
    <cfRule type="expression" dxfId="345" priority="366">
      <formula>SEARCH("Інвалид",$B36)</formula>
    </cfRule>
  </conditionalFormatting>
  <conditionalFormatting sqref="B36:B42">
    <cfRule type="expression" dxfId="344" priority="365">
      <formula>SEARCH("Інвалид",$B36)</formula>
    </cfRule>
  </conditionalFormatting>
  <conditionalFormatting sqref="B36:B37">
    <cfRule type="expression" dxfId="343" priority="364">
      <formula>SEARCH("Інвалид",$B36)</formula>
    </cfRule>
  </conditionalFormatting>
  <conditionalFormatting sqref="B38">
    <cfRule type="expression" dxfId="342" priority="363">
      <formula>SEARCH("Інвалид",$B38)</formula>
    </cfRule>
  </conditionalFormatting>
  <conditionalFormatting sqref="B41">
    <cfRule type="expression" dxfId="341" priority="362">
      <formula>SEARCH("Інвалид",$B41)</formula>
    </cfRule>
  </conditionalFormatting>
  <conditionalFormatting sqref="B42">
    <cfRule type="expression" dxfId="340" priority="361">
      <formula>SEARCH("Інвалид",$B42)</formula>
    </cfRule>
  </conditionalFormatting>
  <conditionalFormatting sqref="B36:B42">
    <cfRule type="expression" dxfId="339" priority="360">
      <formula>SEARCH("Інвалид",$B36)</formula>
    </cfRule>
  </conditionalFormatting>
  <conditionalFormatting sqref="B36:B38">
    <cfRule type="expression" dxfId="338" priority="359">
      <formula>SEARCH("Інвалид",$B36)</formula>
    </cfRule>
  </conditionalFormatting>
  <conditionalFormatting sqref="B39">
    <cfRule type="expression" dxfId="337" priority="358">
      <formula>SEARCH("Інвалид",$B39)</formula>
    </cfRule>
  </conditionalFormatting>
  <conditionalFormatting sqref="B42">
    <cfRule type="expression" dxfId="336" priority="357">
      <formula>SEARCH("Інвалид",$B42)</formula>
    </cfRule>
  </conditionalFormatting>
  <conditionalFormatting sqref="B36:B42">
    <cfRule type="expression" dxfId="335" priority="356">
      <formula>SEARCH("Інвалид",$B36)</formula>
    </cfRule>
  </conditionalFormatting>
  <conditionalFormatting sqref="B36:B41">
    <cfRule type="expression" dxfId="334" priority="355">
      <formula>SEARCH("Інвалид",$B36)</formula>
    </cfRule>
  </conditionalFormatting>
  <conditionalFormatting sqref="B36">
    <cfRule type="expression" dxfId="333" priority="354">
      <formula>SEARCH("Інвалид",$B36)</formula>
    </cfRule>
  </conditionalFormatting>
  <conditionalFormatting sqref="B37">
    <cfRule type="expression" dxfId="332" priority="353">
      <formula>SEARCH("Інвалид",$B37)</formula>
    </cfRule>
  </conditionalFormatting>
  <conditionalFormatting sqref="B40">
    <cfRule type="expression" dxfId="331" priority="352">
      <formula>SEARCH("Інвалид",$B40)</formula>
    </cfRule>
  </conditionalFormatting>
  <conditionalFormatting sqref="B41">
    <cfRule type="expression" dxfId="330" priority="351">
      <formula>SEARCH("Інвалид",$B41)</formula>
    </cfRule>
  </conditionalFormatting>
  <conditionalFormatting sqref="B36:B42">
    <cfRule type="expression" dxfId="329" priority="350">
      <formula>SEARCH("Інвалид",$B36)</formula>
    </cfRule>
  </conditionalFormatting>
  <conditionalFormatting sqref="B36:B37">
    <cfRule type="expression" dxfId="328" priority="349">
      <formula>SEARCH("Інвалид",$B36)</formula>
    </cfRule>
  </conditionalFormatting>
  <conditionalFormatting sqref="B38">
    <cfRule type="expression" dxfId="327" priority="348">
      <formula>SEARCH("Інвалид",$B38)</formula>
    </cfRule>
  </conditionalFormatting>
  <conditionalFormatting sqref="B41">
    <cfRule type="expression" dxfId="326" priority="347">
      <formula>SEARCH("Інвалид",$B41)</formula>
    </cfRule>
  </conditionalFormatting>
  <conditionalFormatting sqref="B42">
    <cfRule type="expression" dxfId="325" priority="346">
      <formula>SEARCH("Інвалид",$B42)</formula>
    </cfRule>
  </conditionalFormatting>
  <conditionalFormatting sqref="B36:B42">
    <cfRule type="expression" dxfId="324" priority="345">
      <formula>SEARCH("Совместитель",$B36)</formula>
    </cfRule>
  </conditionalFormatting>
  <conditionalFormatting sqref="B30:B33">
    <cfRule type="expression" dxfId="323" priority="344">
      <formula>SEARCH("Інвалид",$B30)</formula>
    </cfRule>
  </conditionalFormatting>
  <conditionalFormatting sqref="B30:B33">
    <cfRule type="expression" dxfId="322" priority="343">
      <formula>SEARCH("Інвалид",$B30)</formula>
    </cfRule>
  </conditionalFormatting>
  <conditionalFormatting sqref="B30:B33">
    <cfRule type="expression" dxfId="321" priority="342">
      <formula>SEARCH("Інвалид",$B30)</formula>
    </cfRule>
  </conditionalFormatting>
  <conditionalFormatting sqref="B30:B33">
    <cfRule type="expression" dxfId="320" priority="341">
      <formula>SEARCH("Інвалид",$B30)</formula>
    </cfRule>
  </conditionalFormatting>
  <conditionalFormatting sqref="B30:B33">
    <cfRule type="expression" dxfId="319" priority="340">
      <formula>SEARCH("Інвалид",$B30)</formula>
    </cfRule>
  </conditionalFormatting>
  <conditionalFormatting sqref="B30:B33">
    <cfRule type="expression" dxfId="318" priority="339">
      <formula>SEARCH("Інвалид",$B30)</formula>
    </cfRule>
  </conditionalFormatting>
  <conditionalFormatting sqref="B30">
    <cfRule type="expression" dxfId="317" priority="338">
      <formula>SEARCH("Інвалид",$B30)</formula>
    </cfRule>
  </conditionalFormatting>
  <conditionalFormatting sqref="B31:B33">
    <cfRule type="expression" dxfId="316" priority="337">
      <formula>SEARCH("Інвалид",$B31)</formula>
    </cfRule>
  </conditionalFormatting>
  <conditionalFormatting sqref="B30:B33">
    <cfRule type="expression" dxfId="315" priority="336">
      <formula>SEARCH("Совместитель",$B30)</formula>
    </cfRule>
  </conditionalFormatting>
  <conditionalFormatting sqref="B35:B37">
    <cfRule type="expression" dxfId="314" priority="335">
      <formula>SEARCH("Інвалид",$B35)</formula>
    </cfRule>
  </conditionalFormatting>
  <conditionalFormatting sqref="B35">
    <cfRule type="expression" dxfId="313" priority="334">
      <formula>SEARCH("Інвалид",$B35)</formula>
    </cfRule>
  </conditionalFormatting>
  <conditionalFormatting sqref="B36">
    <cfRule type="expression" dxfId="312" priority="333">
      <formula>SEARCH("Інвалид",$B36)</formula>
    </cfRule>
  </conditionalFormatting>
  <conditionalFormatting sqref="B35:B37">
    <cfRule type="expression" dxfId="311" priority="332">
      <formula>SEARCH("Інвалид",$B35)</formula>
    </cfRule>
  </conditionalFormatting>
  <conditionalFormatting sqref="B35:B37">
    <cfRule type="expression" dxfId="310" priority="331">
      <formula>SEARCH("Інвалид",$B35)</formula>
    </cfRule>
  </conditionalFormatting>
  <conditionalFormatting sqref="B35:B36">
    <cfRule type="expression" dxfId="309" priority="330">
      <formula>SEARCH("Інвалид",$B35)</formula>
    </cfRule>
  </conditionalFormatting>
  <conditionalFormatting sqref="B37">
    <cfRule type="expression" dxfId="308" priority="329">
      <formula>SEARCH("Інвалид",$B37)</formula>
    </cfRule>
  </conditionalFormatting>
  <conditionalFormatting sqref="B35:B37">
    <cfRule type="expression" dxfId="307" priority="328">
      <formula>SEARCH("Інвалид",$B35)</formula>
    </cfRule>
  </conditionalFormatting>
  <conditionalFormatting sqref="B35:B37">
    <cfRule type="expression" dxfId="306" priority="327">
      <formula>SEARCH("Інвалид",$B35)</formula>
    </cfRule>
  </conditionalFormatting>
  <conditionalFormatting sqref="B35:B37">
    <cfRule type="expression" dxfId="305" priority="326">
      <formula>SEARCH("Інвалид",$B35)</formula>
    </cfRule>
  </conditionalFormatting>
  <conditionalFormatting sqref="B35:B37">
    <cfRule type="expression" dxfId="304" priority="325">
      <formula>SEARCH("Інвалид",$B35)</formula>
    </cfRule>
  </conditionalFormatting>
  <conditionalFormatting sqref="B35">
    <cfRule type="expression" dxfId="303" priority="324">
      <formula>SEARCH("Інвалид",$B35)</formula>
    </cfRule>
  </conditionalFormatting>
  <conditionalFormatting sqref="B36">
    <cfRule type="expression" dxfId="302" priority="323">
      <formula>SEARCH("Інвалид",$B36)</formula>
    </cfRule>
  </conditionalFormatting>
  <conditionalFormatting sqref="B35:B37">
    <cfRule type="expression" dxfId="301" priority="322">
      <formula>SEARCH("Інвалид",$B35)</formula>
    </cfRule>
  </conditionalFormatting>
  <conditionalFormatting sqref="B35:B36">
    <cfRule type="expression" dxfId="300" priority="321">
      <formula>SEARCH("Інвалид",$B35)</formula>
    </cfRule>
  </conditionalFormatting>
  <conditionalFormatting sqref="B37">
    <cfRule type="expression" dxfId="299" priority="320">
      <formula>SEARCH("Інвалид",$B37)</formula>
    </cfRule>
  </conditionalFormatting>
  <conditionalFormatting sqref="B35:B37">
    <cfRule type="expression" dxfId="298" priority="319">
      <formula>SEARCH("Совместитель",$B35)</formula>
    </cfRule>
  </conditionalFormatting>
  <conditionalFormatting sqref="B39:B42">
    <cfRule type="expression" dxfId="297" priority="318">
      <formula>SEARCH("Інвалид",$B39)</formula>
    </cfRule>
  </conditionalFormatting>
  <conditionalFormatting sqref="B42">
    <cfRule type="expression" dxfId="296" priority="317">
      <formula>SEARCH("Інвалид",$B42)</formula>
    </cfRule>
  </conditionalFormatting>
  <conditionalFormatting sqref="B40">
    <cfRule type="expression" dxfId="295" priority="316">
      <formula>SEARCH("Інвалид",$B40)</formula>
    </cfRule>
  </conditionalFormatting>
  <conditionalFormatting sqref="B41">
    <cfRule type="expression" dxfId="294" priority="315">
      <formula>SEARCH("Інвалид",$B41)</formula>
    </cfRule>
  </conditionalFormatting>
  <conditionalFormatting sqref="B39:B42">
    <cfRule type="expression" dxfId="293" priority="314">
      <formula>SEARCH("Інвалид",$B39)</formula>
    </cfRule>
  </conditionalFormatting>
  <conditionalFormatting sqref="B39:B42">
    <cfRule type="expression" dxfId="292" priority="313">
      <formula>SEARCH("Інвалид",$B39)</formula>
    </cfRule>
  </conditionalFormatting>
  <conditionalFormatting sqref="B41">
    <cfRule type="expression" dxfId="291" priority="312">
      <formula>SEARCH("Інвалид",$B41)</formula>
    </cfRule>
  </conditionalFormatting>
  <conditionalFormatting sqref="B42">
    <cfRule type="expression" dxfId="290" priority="311">
      <formula>SEARCH("Інвалид",$B42)</formula>
    </cfRule>
  </conditionalFormatting>
  <conditionalFormatting sqref="B39:B42">
    <cfRule type="expression" dxfId="289" priority="310">
      <formula>SEARCH("Інвалид",$B39)</formula>
    </cfRule>
  </conditionalFormatting>
  <conditionalFormatting sqref="B39">
    <cfRule type="expression" dxfId="288" priority="309">
      <formula>SEARCH("Інвалид",$B39)</formula>
    </cfRule>
  </conditionalFormatting>
  <conditionalFormatting sqref="B42">
    <cfRule type="expression" dxfId="287" priority="308">
      <formula>SEARCH("Інвалид",$B42)</formula>
    </cfRule>
  </conditionalFormatting>
  <conditionalFormatting sqref="B39:B42">
    <cfRule type="expression" dxfId="286" priority="307">
      <formula>SEARCH("Інвалид",$B39)</formula>
    </cfRule>
  </conditionalFormatting>
  <conditionalFormatting sqref="B39:B41">
    <cfRule type="expression" dxfId="285" priority="306">
      <formula>SEARCH("Інвалид",$B39)</formula>
    </cfRule>
  </conditionalFormatting>
  <conditionalFormatting sqref="B40">
    <cfRule type="expression" dxfId="284" priority="305">
      <formula>SEARCH("Інвалид",$B40)</formula>
    </cfRule>
  </conditionalFormatting>
  <conditionalFormatting sqref="B41">
    <cfRule type="expression" dxfId="283" priority="304">
      <formula>SEARCH("Інвалид",$B41)</formula>
    </cfRule>
  </conditionalFormatting>
  <conditionalFormatting sqref="B39:B42">
    <cfRule type="expression" dxfId="282" priority="303">
      <formula>SEARCH("Інвалид",$B39)</formula>
    </cfRule>
  </conditionalFormatting>
  <conditionalFormatting sqref="B41">
    <cfRule type="expression" dxfId="281" priority="302">
      <formula>SEARCH("Інвалид",$B41)</formula>
    </cfRule>
  </conditionalFormatting>
  <conditionalFormatting sqref="B42">
    <cfRule type="expression" dxfId="280" priority="301">
      <formula>SEARCH("Інвалид",$B42)</formula>
    </cfRule>
  </conditionalFormatting>
  <conditionalFormatting sqref="B39:B42">
    <cfRule type="expression" dxfId="279" priority="300">
      <formula>SEARCH("Совместитель",$B39)</formula>
    </cfRule>
  </conditionalFormatting>
  <conditionalFormatting sqref="B20:B42">
    <cfRule type="expression" dxfId="278" priority="299">
      <formula>SEARCH("Совместитель",$B20)</formula>
    </cfRule>
  </conditionalFormatting>
  <conditionalFormatting sqref="B31">
    <cfRule type="expression" dxfId="277" priority="298">
      <formula>SEARCH("Інвалид",$B31)</formula>
    </cfRule>
  </conditionalFormatting>
  <conditionalFormatting sqref="B30">
    <cfRule type="expression" dxfId="276" priority="297">
      <formula>SEARCH("Інвалид",$B30)</formula>
    </cfRule>
  </conditionalFormatting>
  <conditionalFormatting sqref="B30">
    <cfRule type="expression" dxfId="275" priority="296">
      <formula>SEARCH("Інвалид",$B30)</formula>
    </cfRule>
  </conditionalFormatting>
  <conditionalFormatting sqref="B30">
    <cfRule type="expression" dxfId="274" priority="295">
      <formula>SEARCH("Інвалид",$B30)</formula>
    </cfRule>
  </conditionalFormatting>
  <conditionalFormatting sqref="B30">
    <cfRule type="expression" dxfId="273" priority="294">
      <formula>SEARCH("Інвалид",$B30)</formula>
    </cfRule>
  </conditionalFormatting>
  <conditionalFormatting sqref="B30">
    <cfRule type="expression" dxfId="272" priority="293">
      <formula>SEARCH("Інвалид",$B30)</formula>
    </cfRule>
  </conditionalFormatting>
  <conditionalFormatting sqref="B30">
    <cfRule type="expression" dxfId="271" priority="292">
      <formula>SEARCH("Інвалид",$B30)</formula>
    </cfRule>
  </conditionalFormatting>
  <conditionalFormatting sqref="B30">
    <cfRule type="expression" dxfId="270" priority="291">
      <formula>SEARCH("Інвалид",$B30)</formula>
    </cfRule>
  </conditionalFormatting>
  <conditionalFormatting sqref="B30">
    <cfRule type="expression" dxfId="269" priority="290">
      <formula>SEARCH("Совместитель",$B30)</formula>
    </cfRule>
  </conditionalFormatting>
  <conditionalFormatting sqref="B32">
    <cfRule type="expression" dxfId="268" priority="289">
      <formula>SEARCH("Інвалид",$B32)</formula>
    </cfRule>
  </conditionalFormatting>
  <conditionalFormatting sqref="B32">
    <cfRule type="expression" dxfId="267" priority="288">
      <formula>SEARCH("Інвалид",$B32)</formula>
    </cfRule>
  </conditionalFormatting>
  <conditionalFormatting sqref="B32">
    <cfRule type="expression" dxfId="266" priority="287">
      <formula>SEARCH("Інвалид",$B32)</formula>
    </cfRule>
  </conditionalFormatting>
  <conditionalFormatting sqref="B32">
    <cfRule type="expression" dxfId="265" priority="286">
      <formula>SEARCH("Інвалид",$B32)</formula>
    </cfRule>
  </conditionalFormatting>
  <conditionalFormatting sqref="B32">
    <cfRule type="expression" dxfId="264" priority="285">
      <formula>SEARCH("Інвалид",$B32)</formula>
    </cfRule>
  </conditionalFormatting>
  <conditionalFormatting sqref="B32">
    <cfRule type="expression" dxfId="263" priority="284">
      <formula>SEARCH("Інвалид",$B32)</formula>
    </cfRule>
  </conditionalFormatting>
  <conditionalFormatting sqref="B32">
    <cfRule type="expression" dxfId="262" priority="283">
      <formula>SEARCH("Інвалид",$B32)</formula>
    </cfRule>
  </conditionalFormatting>
  <conditionalFormatting sqref="B32">
    <cfRule type="expression" dxfId="261" priority="282">
      <formula>SEARCH("Совместитель",$B32)</formula>
    </cfRule>
  </conditionalFormatting>
  <conditionalFormatting sqref="B29">
    <cfRule type="expression" dxfId="260" priority="277">
      <formula>SEARCH("Інвалид",$B29)</formula>
    </cfRule>
  </conditionalFormatting>
  <conditionalFormatting sqref="B29">
    <cfRule type="expression" dxfId="259" priority="276">
      <formula>SEARCH("Інвалид",$B29)</formula>
    </cfRule>
  </conditionalFormatting>
  <conditionalFormatting sqref="B29">
    <cfRule type="expression" dxfId="258" priority="275">
      <formula>SEARCH("Інвалид",$B29)</formula>
    </cfRule>
  </conditionalFormatting>
  <conditionalFormatting sqref="B29">
    <cfRule type="expression" dxfId="257" priority="274">
      <formula>SEARCH("Інвалид",$B29)</formula>
    </cfRule>
  </conditionalFormatting>
  <conditionalFormatting sqref="B29">
    <cfRule type="expression" dxfId="256" priority="273">
      <formula>SEARCH("Інвалид",$B29)</formula>
    </cfRule>
  </conditionalFormatting>
  <conditionalFormatting sqref="B29">
    <cfRule type="expression" dxfId="255" priority="272">
      <formula>SEARCH("Інвалид",$B29)</formula>
    </cfRule>
  </conditionalFormatting>
  <conditionalFormatting sqref="B29">
    <cfRule type="expression" dxfId="254" priority="271">
      <formula>SEARCH("Інвалид",$B29)</formula>
    </cfRule>
  </conditionalFormatting>
  <conditionalFormatting sqref="B29">
    <cfRule type="expression" dxfId="253" priority="270">
      <formula>SEARCH("Інвалид",$B29)</formula>
    </cfRule>
  </conditionalFormatting>
  <conditionalFormatting sqref="B29">
    <cfRule type="expression" dxfId="252" priority="269">
      <formula>SEARCH("Інвалид",$B29)</formula>
    </cfRule>
  </conditionalFormatting>
  <conditionalFormatting sqref="B29">
    <cfRule type="expression" dxfId="251" priority="268">
      <formula>SEARCH("Інвалид",$B29)</formula>
    </cfRule>
  </conditionalFormatting>
  <conditionalFormatting sqref="B29">
    <cfRule type="expression" dxfId="250" priority="267">
      <formula>SEARCH("Інвалид",$B29)</formula>
    </cfRule>
  </conditionalFormatting>
  <conditionalFormatting sqref="B29">
    <cfRule type="expression" dxfId="249" priority="266">
      <formula>SEARCH("Інвалид",$B29)</formula>
    </cfRule>
  </conditionalFormatting>
  <conditionalFormatting sqref="B29">
    <cfRule type="expression" dxfId="248" priority="265">
      <formula>SEARCH("Совместитель",$B29)</formula>
    </cfRule>
  </conditionalFormatting>
  <conditionalFormatting sqref="B29">
    <cfRule type="expression" dxfId="247" priority="264">
      <formula>SEARCH("Інвалид",$B29)</formula>
    </cfRule>
  </conditionalFormatting>
  <conditionalFormatting sqref="B29">
    <cfRule type="expression" dxfId="246" priority="263">
      <formula>SEARCH("Інвалид",$B29)</formula>
    </cfRule>
  </conditionalFormatting>
  <conditionalFormatting sqref="B29">
    <cfRule type="expression" dxfId="245" priority="262">
      <formula>SEARCH("Інвалид",$B29)</formula>
    </cfRule>
  </conditionalFormatting>
  <conditionalFormatting sqref="B29">
    <cfRule type="expression" dxfId="244" priority="261">
      <formula>SEARCH("Інвалид",$B29)</formula>
    </cfRule>
  </conditionalFormatting>
  <conditionalFormatting sqref="B29">
    <cfRule type="expression" dxfId="243" priority="260">
      <formula>SEARCH("Інвалид",$B29)</formula>
    </cfRule>
  </conditionalFormatting>
  <conditionalFormatting sqref="B29">
    <cfRule type="expression" dxfId="242" priority="259">
      <formula>SEARCH("Інвалид",$B29)</formula>
    </cfRule>
  </conditionalFormatting>
  <conditionalFormatting sqref="B29">
    <cfRule type="expression" dxfId="241" priority="258">
      <formula>SEARCH("Інвалид",$B29)</formula>
    </cfRule>
  </conditionalFormatting>
  <conditionalFormatting sqref="B29">
    <cfRule type="expression" dxfId="240" priority="257">
      <formula>SEARCH("Совместитель",$B29)</formula>
    </cfRule>
  </conditionalFormatting>
  <conditionalFormatting sqref="B30:B40">
    <cfRule type="expression" dxfId="239" priority="255">
      <formula>SEARCH("Інвалид",$B30)</formula>
    </cfRule>
  </conditionalFormatting>
  <conditionalFormatting sqref="B30:B38">
    <cfRule type="expression" dxfId="238" priority="253">
      <formula>SEARCH("Інвалид",$B30)</formula>
    </cfRule>
  </conditionalFormatting>
  <conditionalFormatting sqref="B30:B33">
    <cfRule type="expression" dxfId="237" priority="252">
      <formula>SEARCH("Інвалид",$B30)</formula>
    </cfRule>
  </conditionalFormatting>
  <conditionalFormatting sqref="B34">
    <cfRule type="expression" dxfId="236" priority="251">
      <formula>SEARCH("Інвалид",$B34)</formula>
    </cfRule>
  </conditionalFormatting>
  <conditionalFormatting sqref="B37">
    <cfRule type="expression" dxfId="235" priority="250">
      <formula>SEARCH("Інвалид",$B37)</formula>
    </cfRule>
  </conditionalFormatting>
  <conditionalFormatting sqref="B38">
    <cfRule type="expression" dxfId="234" priority="249">
      <formula>SEARCH("Інвалид",$B38)</formula>
    </cfRule>
  </conditionalFormatting>
  <conditionalFormatting sqref="B30:B39">
    <cfRule type="expression" dxfId="233" priority="248">
      <formula>SEARCH("Інвалид",$B30)</formula>
    </cfRule>
  </conditionalFormatting>
  <conditionalFormatting sqref="B30:B34">
    <cfRule type="expression" dxfId="232" priority="247">
      <formula>SEARCH("Інвалид",$B30)</formula>
    </cfRule>
  </conditionalFormatting>
  <conditionalFormatting sqref="B35">
    <cfRule type="expression" dxfId="231" priority="246">
      <formula>SEARCH("Інвалид",$B35)</formula>
    </cfRule>
  </conditionalFormatting>
  <conditionalFormatting sqref="B38">
    <cfRule type="expression" dxfId="230" priority="245">
      <formula>SEARCH("Інвалид",$B38)</formula>
    </cfRule>
  </conditionalFormatting>
  <conditionalFormatting sqref="B39">
    <cfRule type="expression" dxfId="229" priority="244">
      <formula>SEARCH("Інвалид",$B39)</formula>
    </cfRule>
  </conditionalFormatting>
  <conditionalFormatting sqref="B30:B33">
    <cfRule type="expression" dxfId="228" priority="243">
      <formula>SEARCH("Інвалид",$B30)</formula>
    </cfRule>
  </conditionalFormatting>
  <conditionalFormatting sqref="B30:B33">
    <cfRule type="expression" dxfId="227" priority="242">
      <formula>SEARCH("Інвалид",$B30)</formula>
    </cfRule>
  </conditionalFormatting>
  <conditionalFormatting sqref="B30:B33">
    <cfRule type="expression" dxfId="226" priority="241">
      <formula>SEARCH("Інвалид",$B30)</formula>
    </cfRule>
  </conditionalFormatting>
  <conditionalFormatting sqref="B30:B33">
    <cfRule type="expression" dxfId="225" priority="240">
      <formula>SEARCH("Інвалид",$B30)</formula>
    </cfRule>
  </conditionalFormatting>
  <conditionalFormatting sqref="B30:B33">
    <cfRule type="expression" dxfId="224" priority="239">
      <formula>SEARCH("Інвалид",$B30)</formula>
    </cfRule>
  </conditionalFormatting>
  <conditionalFormatting sqref="B30:B33">
    <cfRule type="expression" dxfId="223" priority="238">
      <formula>SEARCH("Інвалид",$B30)</formula>
    </cfRule>
  </conditionalFormatting>
  <conditionalFormatting sqref="B30">
    <cfRule type="expression" dxfId="222" priority="237">
      <formula>SEARCH("Інвалид",$B30)</formula>
    </cfRule>
  </conditionalFormatting>
  <conditionalFormatting sqref="B31:B33">
    <cfRule type="expression" dxfId="221" priority="236">
      <formula>SEARCH("Інвалид",$B31)</formula>
    </cfRule>
  </conditionalFormatting>
  <conditionalFormatting sqref="B30:B33">
    <cfRule type="expression" dxfId="220" priority="235">
      <formula>SEARCH("Совместитель",$B30)</formula>
    </cfRule>
  </conditionalFormatting>
  <conditionalFormatting sqref="B35:B40">
    <cfRule type="expression" dxfId="219" priority="234">
      <formula>SEARCH("Інвалид",$B35)</formula>
    </cfRule>
  </conditionalFormatting>
  <conditionalFormatting sqref="B35">
    <cfRule type="expression" dxfId="218" priority="233">
      <formula>SEARCH("Інвалид",$B35)</formula>
    </cfRule>
  </conditionalFormatting>
  <conditionalFormatting sqref="B36">
    <cfRule type="expression" dxfId="217" priority="232">
      <formula>SEARCH("Інвалид",$B36)</formula>
    </cfRule>
  </conditionalFormatting>
  <conditionalFormatting sqref="B39">
    <cfRule type="expression" dxfId="216" priority="231">
      <formula>SEARCH("Інвалид",$B39)</formula>
    </cfRule>
  </conditionalFormatting>
  <conditionalFormatting sqref="B40">
    <cfRule type="expression" dxfId="215" priority="230">
      <formula>SEARCH("Інвалид",$B40)</formula>
    </cfRule>
  </conditionalFormatting>
  <conditionalFormatting sqref="B35:B40">
    <cfRule type="expression" dxfId="214" priority="229">
      <formula>SEARCH("Інвалид",$B35)</formula>
    </cfRule>
  </conditionalFormatting>
  <conditionalFormatting sqref="B35:B40">
    <cfRule type="expression" dxfId="213" priority="228">
      <formula>SEARCH("Інвалид",$B35)</formula>
    </cfRule>
  </conditionalFormatting>
  <conditionalFormatting sqref="B35:B36">
    <cfRule type="expression" dxfId="212" priority="227">
      <formula>SEARCH("Інвалид",$B35)</formula>
    </cfRule>
  </conditionalFormatting>
  <conditionalFormatting sqref="B37">
    <cfRule type="expression" dxfId="211" priority="226">
      <formula>SEARCH("Інвалид",$B37)</formula>
    </cfRule>
  </conditionalFormatting>
  <conditionalFormatting sqref="B40">
    <cfRule type="expression" dxfId="210" priority="225">
      <formula>SEARCH("Інвалид",$B40)</formula>
    </cfRule>
  </conditionalFormatting>
  <conditionalFormatting sqref="B35:B40">
    <cfRule type="expression" dxfId="209" priority="224">
      <formula>SEARCH("Інвалид",$B35)</formula>
    </cfRule>
  </conditionalFormatting>
  <conditionalFormatting sqref="B35:B37">
    <cfRule type="expression" dxfId="208" priority="223">
      <formula>SEARCH("Інвалид",$B35)</formula>
    </cfRule>
  </conditionalFormatting>
  <conditionalFormatting sqref="B38">
    <cfRule type="expression" dxfId="207" priority="222">
      <formula>SEARCH("Інвалид",$B38)</formula>
    </cfRule>
  </conditionalFormatting>
  <conditionalFormatting sqref="B35:B40">
    <cfRule type="expression" dxfId="206" priority="221">
      <formula>SEARCH("Інвалид",$B35)</formula>
    </cfRule>
  </conditionalFormatting>
  <conditionalFormatting sqref="B35:B40">
    <cfRule type="expression" dxfId="205" priority="220">
      <formula>SEARCH("Інвалид",$B35)</formula>
    </cfRule>
  </conditionalFormatting>
  <conditionalFormatting sqref="B35">
    <cfRule type="expression" dxfId="204" priority="219">
      <formula>SEARCH("Інвалид",$B35)</formula>
    </cfRule>
  </conditionalFormatting>
  <conditionalFormatting sqref="B36">
    <cfRule type="expression" dxfId="203" priority="218">
      <formula>SEARCH("Інвалид",$B36)</formula>
    </cfRule>
  </conditionalFormatting>
  <conditionalFormatting sqref="B39">
    <cfRule type="expression" dxfId="202" priority="217">
      <formula>SEARCH("Інвалид",$B39)</formula>
    </cfRule>
  </conditionalFormatting>
  <conditionalFormatting sqref="B40">
    <cfRule type="expression" dxfId="201" priority="216">
      <formula>SEARCH("Інвалид",$B40)</formula>
    </cfRule>
  </conditionalFormatting>
  <conditionalFormatting sqref="B35:B40">
    <cfRule type="expression" dxfId="200" priority="215">
      <formula>SEARCH("Інвалид",$B35)</formula>
    </cfRule>
  </conditionalFormatting>
  <conditionalFormatting sqref="B35:B36">
    <cfRule type="expression" dxfId="199" priority="214">
      <formula>SEARCH("Інвалид",$B35)</formula>
    </cfRule>
  </conditionalFormatting>
  <conditionalFormatting sqref="B37">
    <cfRule type="expression" dxfId="198" priority="213">
      <formula>SEARCH("Інвалид",$B37)</formula>
    </cfRule>
  </conditionalFormatting>
  <conditionalFormatting sqref="B40">
    <cfRule type="expression" dxfId="197" priority="212">
      <formula>SEARCH("Інвалид",$B40)</formula>
    </cfRule>
  </conditionalFormatting>
  <conditionalFormatting sqref="B35:B40">
    <cfRule type="expression" dxfId="196" priority="211">
      <formula>SEARCH("Совместитель",$B35)</formula>
    </cfRule>
  </conditionalFormatting>
  <conditionalFormatting sqref="B30:B32">
    <cfRule type="expression" dxfId="195" priority="210">
      <formula>SEARCH("Інвалид",$B30)</formula>
    </cfRule>
  </conditionalFormatting>
  <conditionalFormatting sqref="B30:B32">
    <cfRule type="expression" dxfId="194" priority="209">
      <formula>SEARCH("Інвалид",$B30)</formula>
    </cfRule>
  </conditionalFormatting>
  <conditionalFormatting sqref="B30:B32">
    <cfRule type="expression" dxfId="193" priority="208">
      <formula>SEARCH("Інвалид",$B30)</formula>
    </cfRule>
  </conditionalFormatting>
  <conditionalFormatting sqref="B30:B32">
    <cfRule type="expression" dxfId="192" priority="207">
      <formula>SEARCH("Інвалид",$B30)</formula>
    </cfRule>
  </conditionalFormatting>
  <conditionalFormatting sqref="B30:B32">
    <cfRule type="expression" dxfId="191" priority="206">
      <formula>SEARCH("Інвалид",$B30)</formula>
    </cfRule>
  </conditionalFormatting>
  <conditionalFormatting sqref="B30:B32">
    <cfRule type="expression" dxfId="190" priority="205">
      <formula>SEARCH("Інвалид",$B30)</formula>
    </cfRule>
  </conditionalFormatting>
  <conditionalFormatting sqref="B30:B32">
    <cfRule type="expression" dxfId="189" priority="204">
      <formula>SEARCH("Інвалид",$B30)</formula>
    </cfRule>
  </conditionalFormatting>
  <conditionalFormatting sqref="B30:B32">
    <cfRule type="expression" dxfId="188" priority="203">
      <formula>SEARCH("Совместитель",$B30)</formula>
    </cfRule>
  </conditionalFormatting>
  <conditionalFormatting sqref="B34:B36">
    <cfRule type="expression" dxfId="187" priority="202">
      <formula>SEARCH("Інвалид",$B34)</formula>
    </cfRule>
  </conditionalFormatting>
  <conditionalFormatting sqref="B34">
    <cfRule type="expression" dxfId="186" priority="201">
      <formula>SEARCH("Інвалид",$B34)</formula>
    </cfRule>
  </conditionalFormatting>
  <conditionalFormatting sqref="B35">
    <cfRule type="expression" dxfId="185" priority="200">
      <formula>SEARCH("Інвалид",$B35)</formula>
    </cfRule>
  </conditionalFormatting>
  <conditionalFormatting sqref="B34:B36">
    <cfRule type="expression" dxfId="184" priority="199">
      <formula>SEARCH("Інвалид",$B34)</formula>
    </cfRule>
  </conditionalFormatting>
  <conditionalFormatting sqref="B34:B36">
    <cfRule type="expression" dxfId="183" priority="198">
      <formula>SEARCH("Інвалид",$B34)</formula>
    </cfRule>
  </conditionalFormatting>
  <conditionalFormatting sqref="B34:B35">
    <cfRule type="expression" dxfId="182" priority="197">
      <formula>SEARCH("Інвалид",$B34)</formula>
    </cfRule>
  </conditionalFormatting>
  <conditionalFormatting sqref="B36">
    <cfRule type="expression" dxfId="181" priority="196">
      <formula>SEARCH("Інвалид",$B36)</formula>
    </cfRule>
  </conditionalFormatting>
  <conditionalFormatting sqref="B34:B36">
    <cfRule type="expression" dxfId="180" priority="195">
      <formula>SEARCH("Інвалид",$B34)</formula>
    </cfRule>
  </conditionalFormatting>
  <conditionalFormatting sqref="B34:B36">
    <cfRule type="expression" dxfId="179" priority="194">
      <formula>SEARCH("Інвалид",$B34)</formula>
    </cfRule>
  </conditionalFormatting>
  <conditionalFormatting sqref="B34:B36">
    <cfRule type="expression" dxfId="178" priority="193">
      <formula>SEARCH("Інвалид",$B34)</formula>
    </cfRule>
  </conditionalFormatting>
  <conditionalFormatting sqref="B34:B36">
    <cfRule type="expression" dxfId="177" priority="192">
      <formula>SEARCH("Інвалид",$B34)</formula>
    </cfRule>
  </conditionalFormatting>
  <conditionalFormatting sqref="B34">
    <cfRule type="expression" dxfId="176" priority="191">
      <formula>SEARCH("Інвалид",$B34)</formula>
    </cfRule>
  </conditionalFormatting>
  <conditionalFormatting sqref="B35">
    <cfRule type="expression" dxfId="175" priority="190">
      <formula>SEARCH("Інвалид",$B35)</formula>
    </cfRule>
  </conditionalFormatting>
  <conditionalFormatting sqref="B34:B36">
    <cfRule type="expression" dxfId="174" priority="189">
      <formula>SEARCH("Інвалид",$B34)</formula>
    </cfRule>
  </conditionalFormatting>
  <conditionalFormatting sqref="B34:B35">
    <cfRule type="expression" dxfId="173" priority="188">
      <formula>SEARCH("Інвалид",$B34)</formula>
    </cfRule>
  </conditionalFormatting>
  <conditionalFormatting sqref="B36">
    <cfRule type="expression" dxfId="172" priority="187">
      <formula>SEARCH("Інвалид",$B36)</formula>
    </cfRule>
  </conditionalFormatting>
  <conditionalFormatting sqref="B34:B36">
    <cfRule type="expression" dxfId="171" priority="186">
      <formula>SEARCH("Совместитель",$B34)</formula>
    </cfRule>
  </conditionalFormatting>
  <conditionalFormatting sqref="B38:B40">
    <cfRule type="expression" dxfId="170" priority="185">
      <formula>SEARCH("Інвалид",$B38)</formula>
    </cfRule>
  </conditionalFormatting>
  <conditionalFormatting sqref="B39">
    <cfRule type="expression" dxfId="169" priority="184">
      <formula>SEARCH("Інвалид",$B39)</formula>
    </cfRule>
  </conditionalFormatting>
  <conditionalFormatting sqref="B40">
    <cfRule type="expression" dxfId="168" priority="183">
      <formula>SEARCH("Інвалид",$B40)</formula>
    </cfRule>
  </conditionalFormatting>
  <conditionalFormatting sqref="B38:B40">
    <cfRule type="expression" dxfId="167" priority="182">
      <formula>SEARCH("Інвалид",$B38)</formula>
    </cfRule>
  </conditionalFormatting>
  <conditionalFormatting sqref="B38:B40">
    <cfRule type="expression" dxfId="166" priority="181">
      <formula>SEARCH("Інвалид",$B38)</formula>
    </cfRule>
  </conditionalFormatting>
  <conditionalFormatting sqref="B40">
    <cfRule type="expression" dxfId="165" priority="180">
      <formula>SEARCH("Інвалид",$B40)</formula>
    </cfRule>
  </conditionalFormatting>
  <conditionalFormatting sqref="B38:B40">
    <cfRule type="expression" dxfId="164" priority="179">
      <formula>SEARCH("Інвалид",$B38)</formula>
    </cfRule>
  </conditionalFormatting>
  <conditionalFormatting sqref="B38">
    <cfRule type="expression" dxfId="163" priority="178">
      <formula>SEARCH("Інвалид",$B38)</formula>
    </cfRule>
  </conditionalFormatting>
  <conditionalFormatting sqref="B38:B40">
    <cfRule type="expression" dxfId="162" priority="177">
      <formula>SEARCH("Інвалид",$B38)</formula>
    </cfRule>
  </conditionalFormatting>
  <conditionalFormatting sqref="B38:B40">
    <cfRule type="expression" dxfId="161" priority="176">
      <formula>SEARCH("Інвалид",$B38)</formula>
    </cfRule>
  </conditionalFormatting>
  <conditionalFormatting sqref="B39">
    <cfRule type="expression" dxfId="160" priority="175">
      <formula>SEARCH("Інвалид",$B39)</formula>
    </cfRule>
  </conditionalFormatting>
  <conditionalFormatting sqref="B40">
    <cfRule type="expression" dxfId="159" priority="174">
      <formula>SEARCH("Інвалид",$B40)</formula>
    </cfRule>
  </conditionalFormatting>
  <conditionalFormatting sqref="B38:B40">
    <cfRule type="expression" dxfId="158" priority="173">
      <formula>SEARCH("Інвалид",$B38)</formula>
    </cfRule>
  </conditionalFormatting>
  <conditionalFormatting sqref="B40">
    <cfRule type="expression" dxfId="157" priority="172">
      <formula>SEARCH("Інвалид",$B40)</formula>
    </cfRule>
  </conditionalFormatting>
  <conditionalFormatting sqref="B38:B40">
    <cfRule type="expression" dxfId="156" priority="171">
      <formula>SEARCH("Совместитель",$B38)</formula>
    </cfRule>
  </conditionalFormatting>
  <conditionalFormatting sqref="B30:B40">
    <cfRule type="expression" dxfId="155" priority="170">
      <formula>SEARCH("Совместитель",$B30)</formula>
    </cfRule>
  </conditionalFormatting>
  <conditionalFormatting sqref="B30">
    <cfRule type="expression" dxfId="154" priority="169">
      <formula>SEARCH("Інвалид",$B30)</formula>
    </cfRule>
  </conditionalFormatting>
  <conditionalFormatting sqref="B31">
    <cfRule type="expression" dxfId="153" priority="168">
      <formula>SEARCH("Інвалид",$B31)</formula>
    </cfRule>
  </conditionalFormatting>
  <conditionalFormatting sqref="B31">
    <cfRule type="expression" dxfId="152" priority="167">
      <formula>SEARCH("Інвалид",$B31)</formula>
    </cfRule>
  </conditionalFormatting>
  <conditionalFormatting sqref="B31">
    <cfRule type="expression" dxfId="151" priority="166">
      <formula>SEARCH("Інвалид",$B31)</formula>
    </cfRule>
  </conditionalFormatting>
  <conditionalFormatting sqref="B31">
    <cfRule type="expression" dxfId="150" priority="165">
      <formula>SEARCH("Інвалид",$B31)</formula>
    </cfRule>
  </conditionalFormatting>
  <conditionalFormatting sqref="B31">
    <cfRule type="expression" dxfId="149" priority="164">
      <formula>SEARCH("Інвалид",$B31)</formula>
    </cfRule>
  </conditionalFormatting>
  <conditionalFormatting sqref="B31">
    <cfRule type="expression" dxfId="148" priority="163">
      <formula>SEARCH("Інвалид",$B31)</formula>
    </cfRule>
  </conditionalFormatting>
  <conditionalFormatting sqref="B31">
    <cfRule type="expression" dxfId="147" priority="162">
      <formula>SEARCH("Інвалид",$B31)</formula>
    </cfRule>
  </conditionalFormatting>
  <conditionalFormatting sqref="B31">
    <cfRule type="expression" dxfId="146" priority="161">
      <formula>SEARCH("Совместитель",$B31)</formula>
    </cfRule>
  </conditionalFormatting>
  <conditionalFormatting sqref="B30:B40">
    <cfRule type="expression" dxfId="145" priority="159">
      <formula>SEARCH("Інвалид",$B30)</formula>
    </cfRule>
  </conditionalFormatting>
  <conditionalFormatting sqref="B30:B32">
    <cfRule type="expression" dxfId="144" priority="157">
      <formula>SEARCH("Інвалид",$B30)</formula>
    </cfRule>
  </conditionalFormatting>
  <conditionalFormatting sqref="B38">
    <cfRule type="expression" dxfId="143" priority="156">
      <formula>SEARCH("Інвалид",$B38)</formula>
    </cfRule>
  </conditionalFormatting>
  <conditionalFormatting sqref="B33">
    <cfRule type="expression" dxfId="142" priority="155">
      <formula>SEARCH("Інвалид",$B33)</formula>
    </cfRule>
  </conditionalFormatting>
  <conditionalFormatting sqref="B36">
    <cfRule type="expression" dxfId="141" priority="154">
      <formula>SEARCH("Інвалид",$B36)</formula>
    </cfRule>
  </conditionalFormatting>
  <conditionalFormatting sqref="B37">
    <cfRule type="expression" dxfId="140" priority="153">
      <formula>SEARCH("Інвалид",$B37)</formula>
    </cfRule>
  </conditionalFormatting>
  <conditionalFormatting sqref="B30:B39">
    <cfRule type="expression" dxfId="139" priority="152">
      <formula>SEARCH("Інвалид",$B30)</formula>
    </cfRule>
  </conditionalFormatting>
  <conditionalFormatting sqref="B30:B38">
    <cfRule type="expression" dxfId="138" priority="151">
      <formula>SEARCH("Інвалид",$B30)</formula>
    </cfRule>
  </conditionalFormatting>
  <conditionalFormatting sqref="B30:B33">
    <cfRule type="expression" dxfId="137" priority="150">
      <formula>SEARCH("Інвалид",$B30)</formula>
    </cfRule>
  </conditionalFormatting>
  <conditionalFormatting sqref="B34">
    <cfRule type="expression" dxfId="136" priority="149">
      <formula>SEARCH("Інвалид",$B34)</formula>
    </cfRule>
  </conditionalFormatting>
  <conditionalFormatting sqref="B37">
    <cfRule type="expression" dxfId="135" priority="148">
      <formula>SEARCH("Інвалид",$B37)</formula>
    </cfRule>
  </conditionalFormatting>
  <conditionalFormatting sqref="B38">
    <cfRule type="expression" dxfId="134" priority="147">
      <formula>SEARCH("Інвалид",$B38)</formula>
    </cfRule>
  </conditionalFormatting>
  <conditionalFormatting sqref="B30:B39">
    <cfRule type="expression" dxfId="133" priority="146">
      <formula>SEARCH("Інвалид",$B30)</formula>
    </cfRule>
  </conditionalFormatting>
  <conditionalFormatting sqref="B30:B34">
    <cfRule type="expression" dxfId="132" priority="145">
      <formula>SEARCH("Інвалид",$B30)</formula>
    </cfRule>
  </conditionalFormatting>
  <conditionalFormatting sqref="B35">
    <cfRule type="expression" dxfId="131" priority="144">
      <formula>SEARCH("Інвалид",$B35)</formula>
    </cfRule>
  </conditionalFormatting>
  <conditionalFormatting sqref="B38">
    <cfRule type="expression" dxfId="130" priority="143">
      <formula>SEARCH("Інвалид",$B38)</formula>
    </cfRule>
  </conditionalFormatting>
  <conditionalFormatting sqref="B39">
    <cfRule type="expression" dxfId="129" priority="142">
      <formula>SEARCH("Інвалид",$B39)</formula>
    </cfRule>
  </conditionalFormatting>
  <conditionalFormatting sqref="B32:B38">
    <cfRule type="expression" dxfId="128" priority="141">
      <formula>SEARCH("Інвалид",$B32)</formula>
    </cfRule>
  </conditionalFormatting>
  <conditionalFormatting sqref="B32:B37">
    <cfRule type="expression" dxfId="127" priority="140">
      <formula>SEARCH("Інвалид",$B32)</formula>
    </cfRule>
  </conditionalFormatting>
  <conditionalFormatting sqref="B32">
    <cfRule type="expression" dxfId="126" priority="139">
      <formula>SEARCH("Інвалид",$B32)</formula>
    </cfRule>
  </conditionalFormatting>
  <conditionalFormatting sqref="B33">
    <cfRule type="expression" dxfId="125" priority="138">
      <formula>SEARCH("Інвалид",$B33)</formula>
    </cfRule>
  </conditionalFormatting>
  <conditionalFormatting sqref="B36">
    <cfRule type="expression" dxfId="124" priority="137">
      <formula>SEARCH("Інвалид",$B36)</formula>
    </cfRule>
  </conditionalFormatting>
  <conditionalFormatting sqref="B37">
    <cfRule type="expression" dxfId="123" priority="136">
      <formula>SEARCH("Інвалид",$B37)</formula>
    </cfRule>
  </conditionalFormatting>
  <conditionalFormatting sqref="B32:B38">
    <cfRule type="expression" dxfId="122" priority="135">
      <formula>SEARCH("Інвалид",$B32)</formula>
    </cfRule>
  </conditionalFormatting>
  <conditionalFormatting sqref="B32:B33">
    <cfRule type="expression" dxfId="121" priority="134">
      <formula>SEARCH("Інвалид",$B32)</formula>
    </cfRule>
  </conditionalFormatting>
  <conditionalFormatting sqref="B34">
    <cfRule type="expression" dxfId="120" priority="133">
      <formula>SEARCH("Інвалид",$B34)</formula>
    </cfRule>
  </conditionalFormatting>
  <conditionalFormatting sqref="B37">
    <cfRule type="expression" dxfId="119" priority="132">
      <formula>SEARCH("Інвалид",$B37)</formula>
    </cfRule>
  </conditionalFormatting>
  <conditionalFormatting sqref="B38">
    <cfRule type="expression" dxfId="118" priority="131">
      <formula>SEARCH("Інвалид",$B38)</formula>
    </cfRule>
  </conditionalFormatting>
  <conditionalFormatting sqref="B30:B40">
    <cfRule type="expression" dxfId="117" priority="130">
      <formula>SEARCH("Совместитель",$B30)</formula>
    </cfRule>
  </conditionalFormatting>
  <conditionalFormatting sqref="B30:B40">
    <cfRule type="expression" dxfId="116" priority="128">
      <formula>SEARCH("Інвалид",$B30)</formula>
    </cfRule>
  </conditionalFormatting>
  <conditionalFormatting sqref="B30:B37">
    <cfRule type="expression" dxfId="115" priority="126">
      <formula>SEARCH("Інвалид",$B30)</formula>
    </cfRule>
  </conditionalFormatting>
  <conditionalFormatting sqref="B30:B32">
    <cfRule type="expression" dxfId="114" priority="125">
      <formula>SEARCH("Інвалид",$B30)</formula>
    </cfRule>
  </conditionalFormatting>
  <conditionalFormatting sqref="B33">
    <cfRule type="expression" dxfId="113" priority="124">
      <formula>SEARCH("Інвалид",$B33)</formula>
    </cfRule>
  </conditionalFormatting>
  <conditionalFormatting sqref="B36">
    <cfRule type="expression" dxfId="112" priority="123">
      <formula>SEARCH("Інвалид",$B36)</formula>
    </cfRule>
  </conditionalFormatting>
  <conditionalFormatting sqref="B37">
    <cfRule type="expression" dxfId="111" priority="122">
      <formula>SEARCH("Інвалид",$B37)</formula>
    </cfRule>
  </conditionalFormatting>
  <conditionalFormatting sqref="B30:B38">
    <cfRule type="expression" dxfId="110" priority="121">
      <formula>SEARCH("Інвалид",$B30)</formula>
    </cfRule>
  </conditionalFormatting>
  <conditionalFormatting sqref="B30:B33">
    <cfRule type="expression" dxfId="109" priority="120">
      <formula>SEARCH("Інвалид",$B30)</formula>
    </cfRule>
  </conditionalFormatting>
  <conditionalFormatting sqref="B34">
    <cfRule type="expression" dxfId="108" priority="119">
      <formula>SEARCH("Інвалид",$B34)</formula>
    </cfRule>
  </conditionalFormatting>
  <conditionalFormatting sqref="B37">
    <cfRule type="expression" dxfId="107" priority="118">
      <formula>SEARCH("Інвалид",$B37)</formula>
    </cfRule>
  </conditionalFormatting>
  <conditionalFormatting sqref="B38">
    <cfRule type="expression" dxfId="106" priority="117">
      <formula>SEARCH("Інвалид",$B38)</formula>
    </cfRule>
  </conditionalFormatting>
  <conditionalFormatting sqref="B30:B32">
    <cfRule type="expression" dxfId="105" priority="116">
      <formula>SEARCH("Інвалид",$B30)</formula>
    </cfRule>
  </conditionalFormatting>
  <conditionalFormatting sqref="B30:B32">
    <cfRule type="expression" dxfId="104" priority="115">
      <formula>SEARCH("Інвалид",$B30)</formula>
    </cfRule>
  </conditionalFormatting>
  <conditionalFormatting sqref="B30:B32">
    <cfRule type="expression" dxfId="103" priority="114">
      <formula>SEARCH("Інвалид",$B30)</formula>
    </cfRule>
  </conditionalFormatting>
  <conditionalFormatting sqref="B30:B32">
    <cfRule type="expression" dxfId="102" priority="113">
      <formula>SEARCH("Інвалид",$B30)</formula>
    </cfRule>
  </conditionalFormatting>
  <conditionalFormatting sqref="B30:B32">
    <cfRule type="expression" dxfId="101" priority="112">
      <formula>SEARCH("Інвалид",$B30)</formula>
    </cfRule>
  </conditionalFormatting>
  <conditionalFormatting sqref="B30:B32">
    <cfRule type="expression" dxfId="100" priority="111">
      <formula>SEARCH("Інвалид",$B30)</formula>
    </cfRule>
  </conditionalFormatting>
  <conditionalFormatting sqref="B30:B32">
    <cfRule type="expression" dxfId="99" priority="110">
      <formula>SEARCH("Інвалид",$B30)</formula>
    </cfRule>
  </conditionalFormatting>
  <conditionalFormatting sqref="B30:B32">
    <cfRule type="expression" dxfId="98" priority="109">
      <formula>SEARCH("Совместитель",$B30)</formula>
    </cfRule>
  </conditionalFormatting>
  <conditionalFormatting sqref="B34:B40">
    <cfRule type="expression" dxfId="97" priority="108">
      <formula>SEARCH("Інвалид",$B34)</formula>
    </cfRule>
  </conditionalFormatting>
  <conditionalFormatting sqref="B34">
    <cfRule type="expression" dxfId="96" priority="107">
      <formula>SEARCH("Інвалид",$B34)</formula>
    </cfRule>
  </conditionalFormatting>
  <conditionalFormatting sqref="B40">
    <cfRule type="expression" dxfId="95" priority="106">
      <formula>SEARCH("Інвалид",$B40)</formula>
    </cfRule>
  </conditionalFormatting>
  <conditionalFormatting sqref="B35">
    <cfRule type="expression" dxfId="94" priority="105">
      <formula>SEARCH("Інвалид",$B35)</formula>
    </cfRule>
  </conditionalFormatting>
  <conditionalFormatting sqref="B38">
    <cfRule type="expression" dxfId="93" priority="104">
      <formula>SEARCH("Інвалид",$B38)</formula>
    </cfRule>
  </conditionalFormatting>
  <conditionalFormatting sqref="B39">
    <cfRule type="expression" dxfId="92" priority="103">
      <formula>SEARCH("Інвалид",$B39)</formula>
    </cfRule>
  </conditionalFormatting>
  <conditionalFormatting sqref="B34:B40">
    <cfRule type="expression" dxfId="91" priority="102">
      <formula>SEARCH("Інвалид",$B34)</formula>
    </cfRule>
  </conditionalFormatting>
  <conditionalFormatting sqref="B34:B40">
    <cfRule type="expression" dxfId="90" priority="101">
      <formula>SEARCH("Інвалид",$B34)</formula>
    </cfRule>
  </conditionalFormatting>
  <conditionalFormatting sqref="B34:B35">
    <cfRule type="expression" dxfId="89" priority="100">
      <formula>SEARCH("Інвалид",$B34)</formula>
    </cfRule>
  </conditionalFormatting>
  <conditionalFormatting sqref="B36">
    <cfRule type="expression" dxfId="88" priority="99">
      <formula>SEARCH("Інвалид",$B36)</formula>
    </cfRule>
  </conditionalFormatting>
  <conditionalFormatting sqref="B39">
    <cfRule type="expression" dxfId="87" priority="98">
      <formula>SEARCH("Інвалид",$B39)</formula>
    </cfRule>
  </conditionalFormatting>
  <conditionalFormatting sqref="B40">
    <cfRule type="expression" dxfId="86" priority="97">
      <formula>SEARCH("Інвалид",$B40)</formula>
    </cfRule>
  </conditionalFormatting>
  <conditionalFormatting sqref="B34:B40">
    <cfRule type="expression" dxfId="85" priority="96">
      <formula>SEARCH("Інвалид",$B34)</formula>
    </cfRule>
  </conditionalFormatting>
  <conditionalFormatting sqref="B34:B36">
    <cfRule type="expression" dxfId="84" priority="95">
      <formula>SEARCH("Інвалид",$B34)</formula>
    </cfRule>
  </conditionalFormatting>
  <conditionalFormatting sqref="B37">
    <cfRule type="expression" dxfId="83" priority="94">
      <formula>SEARCH("Інвалид",$B37)</formula>
    </cfRule>
  </conditionalFormatting>
  <conditionalFormatting sqref="B40">
    <cfRule type="expression" dxfId="82" priority="93">
      <formula>SEARCH("Інвалид",$B40)</formula>
    </cfRule>
  </conditionalFormatting>
  <conditionalFormatting sqref="B34:B40">
    <cfRule type="expression" dxfId="81" priority="92">
      <formula>SEARCH("Інвалид",$B34)</formula>
    </cfRule>
  </conditionalFormatting>
  <conditionalFormatting sqref="B34:B39">
    <cfRule type="expression" dxfId="80" priority="91">
      <formula>SEARCH("Інвалид",$B34)</formula>
    </cfRule>
  </conditionalFormatting>
  <conditionalFormatting sqref="B34">
    <cfRule type="expression" dxfId="79" priority="90">
      <formula>SEARCH("Інвалид",$B34)</formula>
    </cfRule>
  </conditionalFormatting>
  <conditionalFormatting sqref="B35">
    <cfRule type="expression" dxfId="78" priority="89">
      <formula>SEARCH("Інвалид",$B35)</formula>
    </cfRule>
  </conditionalFormatting>
  <conditionalFormatting sqref="B38">
    <cfRule type="expression" dxfId="77" priority="88">
      <formula>SEARCH("Інвалид",$B38)</formula>
    </cfRule>
  </conditionalFormatting>
  <conditionalFormatting sqref="B39">
    <cfRule type="expression" dxfId="76" priority="87">
      <formula>SEARCH("Інвалид",$B39)</formula>
    </cfRule>
  </conditionalFormatting>
  <conditionalFormatting sqref="B34:B40">
    <cfRule type="expression" dxfId="75" priority="86">
      <formula>SEARCH("Інвалид",$B34)</formula>
    </cfRule>
  </conditionalFormatting>
  <conditionalFormatting sqref="B34:B35">
    <cfRule type="expression" dxfId="74" priority="85">
      <formula>SEARCH("Інвалид",$B34)</formula>
    </cfRule>
  </conditionalFormatting>
  <conditionalFormatting sqref="B36">
    <cfRule type="expression" dxfId="73" priority="84">
      <formula>SEARCH("Інвалид",$B36)</formula>
    </cfRule>
  </conditionalFormatting>
  <conditionalFormatting sqref="B39">
    <cfRule type="expression" dxfId="72" priority="83">
      <formula>SEARCH("Інвалид",$B39)</formula>
    </cfRule>
  </conditionalFormatting>
  <conditionalFormatting sqref="B40">
    <cfRule type="expression" dxfId="71" priority="82">
      <formula>SEARCH("Інвалид",$B40)</formula>
    </cfRule>
  </conditionalFormatting>
  <conditionalFormatting sqref="B34:B40">
    <cfRule type="expression" dxfId="70" priority="81">
      <formula>SEARCH("Совместитель",$B34)</formula>
    </cfRule>
  </conditionalFormatting>
  <conditionalFormatting sqref="B30:B31">
    <cfRule type="expression" dxfId="69" priority="80">
      <formula>SEARCH("Інвалид",$B30)</formula>
    </cfRule>
  </conditionalFormatting>
  <conditionalFormatting sqref="B30:B31">
    <cfRule type="expression" dxfId="68" priority="79">
      <formula>SEARCH("Інвалид",$B30)</formula>
    </cfRule>
  </conditionalFormatting>
  <conditionalFormatting sqref="B30:B31">
    <cfRule type="expression" dxfId="67" priority="78">
      <formula>SEARCH("Інвалид",$B30)</formula>
    </cfRule>
  </conditionalFormatting>
  <conditionalFormatting sqref="B30:B31">
    <cfRule type="expression" dxfId="66" priority="77">
      <formula>SEARCH("Інвалид",$B30)</formula>
    </cfRule>
  </conditionalFormatting>
  <conditionalFormatting sqref="B30:B31">
    <cfRule type="expression" dxfId="65" priority="76">
      <formula>SEARCH("Інвалид",$B30)</formula>
    </cfRule>
  </conditionalFormatting>
  <conditionalFormatting sqref="B30:B31">
    <cfRule type="expression" dxfId="64" priority="75">
      <formula>SEARCH("Інвалид",$B30)</formula>
    </cfRule>
  </conditionalFormatting>
  <conditionalFormatting sqref="B30:B31">
    <cfRule type="expression" dxfId="63" priority="74">
      <formula>SEARCH("Інвалид",$B30)</formula>
    </cfRule>
  </conditionalFormatting>
  <conditionalFormatting sqref="B30:B31">
    <cfRule type="expression" dxfId="62" priority="73">
      <formula>SEARCH("Совместитель",$B30)</formula>
    </cfRule>
  </conditionalFormatting>
  <conditionalFormatting sqref="B33:B35">
    <cfRule type="expression" dxfId="61" priority="72">
      <formula>SEARCH("Інвалид",$B33)</formula>
    </cfRule>
  </conditionalFormatting>
  <conditionalFormatting sqref="B33">
    <cfRule type="expression" dxfId="60" priority="71">
      <formula>SEARCH("Інвалид",$B33)</formula>
    </cfRule>
  </conditionalFormatting>
  <conditionalFormatting sqref="B34">
    <cfRule type="expression" dxfId="59" priority="70">
      <formula>SEARCH("Інвалид",$B34)</formula>
    </cfRule>
  </conditionalFormatting>
  <conditionalFormatting sqref="B33:B35">
    <cfRule type="expression" dxfId="58" priority="69">
      <formula>SEARCH("Інвалид",$B33)</formula>
    </cfRule>
  </conditionalFormatting>
  <conditionalFormatting sqref="B33:B35">
    <cfRule type="expression" dxfId="57" priority="68">
      <formula>SEARCH("Інвалид",$B33)</formula>
    </cfRule>
  </conditionalFormatting>
  <conditionalFormatting sqref="B33:B34">
    <cfRule type="expression" dxfId="56" priority="67">
      <formula>SEARCH("Інвалид",$B33)</formula>
    </cfRule>
  </conditionalFormatting>
  <conditionalFormatting sqref="B35">
    <cfRule type="expression" dxfId="55" priority="66">
      <formula>SEARCH("Інвалид",$B35)</formula>
    </cfRule>
  </conditionalFormatting>
  <conditionalFormatting sqref="B33:B35">
    <cfRule type="expression" dxfId="54" priority="65">
      <formula>SEARCH("Інвалид",$B33)</formula>
    </cfRule>
  </conditionalFormatting>
  <conditionalFormatting sqref="B33:B35">
    <cfRule type="expression" dxfId="53" priority="64">
      <formula>SEARCH("Інвалид",$B33)</formula>
    </cfRule>
  </conditionalFormatting>
  <conditionalFormatting sqref="B33:B35">
    <cfRule type="expression" dxfId="52" priority="63">
      <formula>SEARCH("Інвалид",$B33)</formula>
    </cfRule>
  </conditionalFormatting>
  <conditionalFormatting sqref="B33:B35">
    <cfRule type="expression" dxfId="51" priority="62">
      <formula>SEARCH("Інвалид",$B33)</formula>
    </cfRule>
  </conditionalFormatting>
  <conditionalFormatting sqref="B33">
    <cfRule type="expression" dxfId="50" priority="61">
      <formula>SEARCH("Інвалид",$B33)</formula>
    </cfRule>
  </conditionalFormatting>
  <conditionalFormatting sqref="B34">
    <cfRule type="expression" dxfId="49" priority="60">
      <formula>SEARCH("Інвалид",$B34)</formula>
    </cfRule>
  </conditionalFormatting>
  <conditionalFormatting sqref="B33:B35">
    <cfRule type="expression" dxfId="48" priority="59">
      <formula>SEARCH("Інвалид",$B33)</formula>
    </cfRule>
  </conditionalFormatting>
  <conditionalFormatting sqref="B33:B34">
    <cfRule type="expression" dxfId="47" priority="58">
      <formula>SEARCH("Інвалид",$B33)</formula>
    </cfRule>
  </conditionalFormatting>
  <conditionalFormatting sqref="B35">
    <cfRule type="expression" dxfId="46" priority="57">
      <formula>SEARCH("Інвалид",$B35)</formula>
    </cfRule>
  </conditionalFormatting>
  <conditionalFormatting sqref="B33:B35">
    <cfRule type="expression" dxfId="45" priority="56">
      <formula>SEARCH("Совместитель",$B33)</formula>
    </cfRule>
  </conditionalFormatting>
  <conditionalFormatting sqref="B37:B40">
    <cfRule type="expression" dxfId="44" priority="55">
      <formula>SEARCH("Інвалид",$B37)</formula>
    </cfRule>
  </conditionalFormatting>
  <conditionalFormatting sqref="B40">
    <cfRule type="expression" dxfId="43" priority="54">
      <formula>SEARCH("Інвалид",$B40)</formula>
    </cfRule>
  </conditionalFormatting>
  <conditionalFormatting sqref="B38">
    <cfRule type="expression" dxfId="42" priority="53">
      <formula>SEARCH("Інвалид",$B38)</formula>
    </cfRule>
  </conditionalFormatting>
  <conditionalFormatting sqref="B39">
    <cfRule type="expression" dxfId="41" priority="52">
      <formula>SEARCH("Інвалид",$B39)</formula>
    </cfRule>
  </conditionalFormatting>
  <conditionalFormatting sqref="B37:B40">
    <cfRule type="expression" dxfId="40" priority="51">
      <formula>SEARCH("Інвалид",$B37)</formula>
    </cfRule>
  </conditionalFormatting>
  <conditionalFormatting sqref="B37:B40">
    <cfRule type="expression" dxfId="39" priority="50">
      <formula>SEARCH("Інвалид",$B37)</formula>
    </cfRule>
  </conditionalFormatting>
  <conditionalFormatting sqref="B39">
    <cfRule type="expression" dxfId="38" priority="49">
      <formula>SEARCH("Інвалид",$B39)</formula>
    </cfRule>
  </conditionalFormatting>
  <conditionalFormatting sqref="B40">
    <cfRule type="expression" dxfId="37" priority="48">
      <formula>SEARCH("Інвалид",$B40)</formula>
    </cfRule>
  </conditionalFormatting>
  <conditionalFormatting sqref="B37:B40">
    <cfRule type="expression" dxfId="36" priority="47">
      <formula>SEARCH("Інвалид",$B37)</formula>
    </cfRule>
  </conditionalFormatting>
  <conditionalFormatting sqref="B37">
    <cfRule type="expression" dxfId="35" priority="46">
      <formula>SEARCH("Інвалид",$B37)</formula>
    </cfRule>
  </conditionalFormatting>
  <conditionalFormatting sqref="B40">
    <cfRule type="expression" dxfId="34" priority="45">
      <formula>SEARCH("Інвалид",$B40)</formula>
    </cfRule>
  </conditionalFormatting>
  <conditionalFormatting sqref="B37:B40">
    <cfRule type="expression" dxfId="33" priority="44">
      <formula>SEARCH("Інвалид",$B37)</formula>
    </cfRule>
  </conditionalFormatting>
  <conditionalFormatting sqref="B37:B39">
    <cfRule type="expression" dxfId="32" priority="43">
      <formula>SEARCH("Інвалид",$B37)</formula>
    </cfRule>
  </conditionalFormatting>
  <conditionalFormatting sqref="B38">
    <cfRule type="expression" dxfId="31" priority="42">
      <formula>SEARCH("Інвалид",$B38)</formula>
    </cfRule>
  </conditionalFormatting>
  <conditionalFormatting sqref="B39">
    <cfRule type="expression" dxfId="30" priority="41">
      <formula>SEARCH("Інвалид",$B39)</formula>
    </cfRule>
  </conditionalFormatting>
  <conditionalFormatting sqref="B37:B40">
    <cfRule type="expression" dxfId="29" priority="40">
      <formula>SEARCH("Інвалид",$B37)</formula>
    </cfRule>
  </conditionalFormatting>
  <conditionalFormatting sqref="B39">
    <cfRule type="expression" dxfId="28" priority="39">
      <formula>SEARCH("Інвалид",$B39)</formula>
    </cfRule>
  </conditionalFormatting>
  <conditionalFormatting sqref="B40">
    <cfRule type="expression" dxfId="27" priority="38">
      <formula>SEARCH("Інвалид",$B40)</formula>
    </cfRule>
  </conditionalFormatting>
  <conditionalFormatting sqref="B37:B40">
    <cfRule type="expression" dxfId="26" priority="37">
      <formula>SEARCH("Совместитель",$B37)</formula>
    </cfRule>
  </conditionalFormatting>
  <conditionalFormatting sqref="B30:B40">
    <cfRule type="expression" dxfId="25" priority="36">
      <formula>SEARCH("Совместитель",$B30)</formula>
    </cfRule>
  </conditionalFormatting>
  <conditionalFormatting sqref="B30">
    <cfRule type="expression" dxfId="24" priority="35">
      <formula>SEARCH("Інвалид",$B30)</formula>
    </cfRule>
  </conditionalFormatting>
  <conditionalFormatting sqref="B30">
    <cfRule type="expression" dxfId="23" priority="34">
      <formula>SEARCH("Інвалид",$B30)</formula>
    </cfRule>
  </conditionalFormatting>
  <conditionalFormatting sqref="B30">
    <cfRule type="expression" dxfId="22" priority="33">
      <formula>SEARCH("Інвалид",$B30)</formula>
    </cfRule>
  </conditionalFormatting>
  <conditionalFormatting sqref="B30">
    <cfRule type="expression" dxfId="21" priority="32">
      <formula>SEARCH("Інвалид",$B30)</formula>
    </cfRule>
  </conditionalFormatting>
  <conditionalFormatting sqref="B30">
    <cfRule type="expression" dxfId="20" priority="31">
      <formula>SEARCH("Інвалид",$B30)</formula>
    </cfRule>
  </conditionalFormatting>
  <conditionalFormatting sqref="B30">
    <cfRule type="expression" dxfId="19" priority="30">
      <formula>SEARCH("Інвалид",$B30)</formula>
    </cfRule>
  </conditionalFormatting>
  <conditionalFormatting sqref="B30">
    <cfRule type="expression" dxfId="18" priority="29">
      <formula>SEARCH("Інвалид",$B30)</formula>
    </cfRule>
  </conditionalFormatting>
  <conditionalFormatting sqref="B30">
    <cfRule type="expression" dxfId="17" priority="28">
      <formula>SEARCH("Совместитель",$B30)</formula>
    </cfRule>
  </conditionalFormatting>
  <conditionalFormatting sqref="AH8">
    <cfRule type="expression" dxfId="16" priority="24">
      <formula>ISBLANK(AH6)</formula>
    </cfRule>
  </conditionalFormatting>
  <conditionalFormatting sqref="AH7">
    <cfRule type="expression" dxfId="15" priority="23">
      <formula>ISBLANK(AH6)</formula>
    </cfRule>
  </conditionalFormatting>
  <conditionalFormatting sqref="AH9">
    <cfRule type="expression" dxfId="14" priority="22">
      <formula>ISBLANK(AH6)</formula>
    </cfRule>
  </conditionalFormatting>
  <conditionalFormatting sqref="AH10">
    <cfRule type="expression" dxfId="13" priority="21">
      <formula>ISBLANK(AH6)</formula>
    </cfRule>
  </conditionalFormatting>
  <conditionalFormatting sqref="AH11">
    <cfRule type="expression" dxfId="12" priority="20">
      <formula>ISBLANK(AH6)</formula>
    </cfRule>
  </conditionalFormatting>
  <conditionalFormatting sqref="AH12">
    <cfRule type="expression" dxfId="11" priority="19">
      <formula>ISBLANK(AH6)</formula>
    </cfRule>
  </conditionalFormatting>
  <conditionalFormatting sqref="AI8">
    <cfRule type="expression" dxfId="10" priority="17">
      <formula>ISBLANK(AI6)</formula>
    </cfRule>
  </conditionalFormatting>
  <conditionalFormatting sqref="AI7">
    <cfRule type="expression" dxfId="9" priority="16">
      <formula>ISBLANK(AI6)</formula>
    </cfRule>
  </conditionalFormatting>
  <conditionalFormatting sqref="AJ7">
    <cfRule type="expression" dxfId="8" priority="14">
      <formula>ISBLANK(AJ6)</formula>
    </cfRule>
  </conditionalFormatting>
  <conditionalFormatting sqref="AH13">
    <cfRule type="expression" dxfId="7" priority="8">
      <formula>ISBLANK(AH6)</formula>
    </cfRule>
  </conditionalFormatting>
  <conditionalFormatting sqref="AI9">
    <cfRule type="expression" dxfId="6" priority="7">
      <formula>ISBLANK(AI6)</formula>
    </cfRule>
  </conditionalFormatting>
  <conditionalFormatting sqref="AI10">
    <cfRule type="expression" dxfId="5" priority="6">
      <formula>ISBLANK(AI6)</formula>
    </cfRule>
  </conditionalFormatting>
  <conditionalFormatting sqref="AI11">
    <cfRule type="expression" dxfId="4" priority="5">
      <formula>ISBLANK(AI6)</formula>
    </cfRule>
  </conditionalFormatting>
  <conditionalFormatting sqref="AI12">
    <cfRule type="expression" dxfId="3" priority="4">
      <formula>ISBLANK(AI6)</formula>
    </cfRule>
  </conditionalFormatting>
  <conditionalFormatting sqref="AI13">
    <cfRule type="expression" dxfId="2" priority="3">
      <formula>ISBLANK(AI6)</formula>
    </cfRule>
  </conditionalFormatting>
  <conditionalFormatting sqref="AA14:AA48">
    <cfRule type="expression" dxfId="1" priority="2">
      <formula>ISBLANK($AA$6)</formula>
    </cfRule>
  </conditionalFormatting>
  <conditionalFormatting sqref="B14:B41">
    <cfRule type="expression" dxfId="0" priority="1">
      <formula>SEARCH("Совместитель",$B14)</formula>
    </cfRule>
  </conditionalFormatting>
  <hyperlinks>
    <hyperlink ref="F3" location="'Норма тривалості робочого часу'!A40" display="Норма тривалості робочого часу: дні / години"/>
    <hyperlink ref="C4" location="'Трудові ресурси Рух прийн. звіл'!A1" display="Прий-"/>
    <hyperlink ref="C5" location="'Трудові ресурси Рух прийн. звіл'!A1" display="няття"/>
    <hyperlink ref="C6" location="'Трудові ресурси Рух прийн. звіл'!A1" display="штатних:"/>
    <hyperlink ref="D4" location="'Трудові ресурси Рух прийн. звіл'!A1" display="Звіль-"/>
    <hyperlink ref="D6" location="'Трудові ресурси Рух прийн. звіл'!A1" display="штатних"/>
    <hyperlink ref="AP4" location="Законодавство!B16" display="Нара- "/>
    <hyperlink ref="AP5" location="Законодавство!B16" display="хування"/>
    <hyperlink ref="AQ6" location="Законодавство!B16" display="ПДФО: "/>
    <hyperlink ref="AP12" location="Законодавство!G24" display="Інв. 8,41 %"/>
    <hyperlink ref="AP13" location="Законодавство!F24" display="Законодавство!F24"/>
    <hyperlink ref="AQ13" location="Законодавство!H24" display="Законодавство!H24"/>
    <hyperlink ref="AR6" location="Законодавство!B16" display="Військо-"/>
    <hyperlink ref="AR7" location="Законодавство!B16" display="вий "/>
    <hyperlink ref="AR8" location="Законодавство!B16" display="збір"/>
    <hyperlink ref="AR13" location="Законодавство!J24" display="Законодавство!J24"/>
    <hyperlink ref="AQ7:AQ10" location="Законодавство!B16" display="Податок "/>
    <hyperlink ref="AL1" location="Законодавство!N21" display="Граничний розмір доходу, який дає право на отримання податкової соціальної пільги в 2018 р."/>
    <hyperlink ref="AL2" location="Законодавство!R21" display="Сума податкової соціальної пільги 100 % для осіб визначених у пп. 169.1.1 та пп. 169.1.2 ПКУ "/>
    <hyperlink ref="AL3" location="Законодавство!S21" display="Сума податкової соціальної пільги 150 % для осіб визначених у пп. 169.1.3 ПКУ: Лісовий В. А."/>
    <hyperlink ref="AU1" location="Законодавство!N21" display="Законодавство!N21"/>
    <hyperlink ref="AU2" location="Законодавство!R21" display="Законодавство!R21"/>
    <hyperlink ref="AU3" location="Законодавство!S21" display="Законодавство!S21"/>
    <hyperlink ref="AJ1" location="Законодавство!E88" display="Законодавство!E88"/>
    <hyperlink ref="AF1" location="Законодавство!A34" display="Мінімальна зарплата з 1 січня 2018 р."/>
    <hyperlink ref="AF2" location="Законодавство!F24" display="22 % з мінімальной зарплати ЄСВ"/>
    <hyperlink ref="AF3" location="Законодавство!G24" display="8,41 % з мінімальной зарплати Інвалід"/>
    <hyperlink ref="B49" location="'Март Лист 2017 БЕЗ ЛІКарн'!A293" display="I. ШТАТНІ ↑ →"/>
    <hyperlink ref="B80" location="'Март Лист 2017 БЕЗ ЛІКарн'!A386" display="I I. ПО ДОГОВОРУ ЦПХ ↑ →"/>
  </hyperlinks>
  <pageMargins left="0.7" right="0.7" top="0.75" bottom="0.75" header="0.3" footer="0.3"/>
  <pageSetup paperSize="9" orientation="landscape" horizontalDpi="4294967293" verticalDpi="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DG Win&amp;Soft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dcterms:created xsi:type="dcterms:W3CDTF">2019-01-02T10:56:56Z</dcterms:created>
  <dcterms:modified xsi:type="dcterms:W3CDTF">2019-01-04T08:46:04Z</dcterms:modified>
</cp:coreProperties>
</file>