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136" i="1"/>
  <c r="N131"/>
  <c r="N126"/>
  <c r="N123"/>
  <c r="N120"/>
  <c r="H117"/>
  <c r="N117"/>
  <c r="B117"/>
  <c r="AW14"/>
  <c r="D117"/>
  <c r="H122" l="1"/>
  <c r="H118" l="1"/>
  <c r="H119"/>
  <c r="H120"/>
  <c r="H121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B142"/>
  <c r="B143"/>
  <c r="B144"/>
  <c r="B145"/>
  <c r="B146"/>
  <c r="B147"/>
  <c r="B148"/>
  <c r="B149"/>
  <c r="B150"/>
  <c r="B151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A14"/>
  <c r="G242"/>
  <c r="D242"/>
  <c r="D105"/>
  <c r="G104"/>
  <c r="G103"/>
  <c r="X102"/>
  <c r="K102"/>
  <c r="D102"/>
  <c r="D97"/>
  <c r="G94"/>
  <c r="D94"/>
  <c r="X93"/>
  <c r="K93"/>
  <c r="B92"/>
  <c r="AW90"/>
  <c r="AW89"/>
  <c r="AU89"/>
  <c r="AK89"/>
  <c r="AJ89"/>
  <c r="AI89"/>
  <c r="AH89"/>
  <c r="AG89"/>
  <c r="AF89"/>
  <c r="AE89"/>
  <c r="AD89"/>
  <c r="AC89"/>
  <c r="AB89"/>
  <c r="AA89"/>
  <c r="Z89"/>
  <c r="Y89"/>
  <c r="X89"/>
  <c r="W89"/>
  <c r="V89"/>
  <c r="AW88"/>
  <c r="AO88"/>
  <c r="AL88"/>
  <c r="U88"/>
  <c r="T88"/>
  <c r="G88"/>
  <c r="A88"/>
  <c r="AW87"/>
  <c r="AL87"/>
  <c r="AO87" s="1"/>
  <c r="U87"/>
  <c r="T87"/>
  <c r="G87"/>
  <c r="A87"/>
  <c r="AW86"/>
  <c r="AO86"/>
  <c r="AL86"/>
  <c r="U86"/>
  <c r="T86"/>
  <c r="G86"/>
  <c r="A86"/>
  <c r="AW85"/>
  <c r="AP85"/>
  <c r="AL85"/>
  <c r="AO85" s="1"/>
  <c r="U85"/>
  <c r="T85"/>
  <c r="G85"/>
  <c r="A85"/>
  <c r="AW84"/>
  <c r="AO84"/>
  <c r="AL84"/>
  <c r="U84"/>
  <c r="T84"/>
  <c r="G84"/>
  <c r="A84"/>
  <c r="AW83"/>
  <c r="AL83"/>
  <c r="AO83" s="1"/>
  <c r="U83"/>
  <c r="T83"/>
  <c r="T89" s="1"/>
  <c r="G83"/>
  <c r="A83"/>
  <c r="AW82"/>
  <c r="AO82"/>
  <c r="AL82"/>
  <c r="U82"/>
  <c r="T82"/>
  <c r="G82"/>
  <c r="A82"/>
  <c r="AW81"/>
  <c r="AP81"/>
  <c r="AL81"/>
  <c r="AO81" s="1"/>
  <c r="U81"/>
  <c r="T81"/>
  <c r="G81"/>
  <c r="AW80"/>
  <c r="AU80"/>
  <c r="AK80"/>
  <c r="AJ80"/>
  <c r="AI80"/>
  <c r="AH80"/>
  <c r="AG80"/>
  <c r="AF80"/>
  <c r="AE80"/>
  <c r="AD80"/>
  <c r="AC80"/>
  <c r="AB80"/>
  <c r="AA80"/>
  <c r="Z80"/>
  <c r="Y80"/>
  <c r="X80"/>
  <c r="W80"/>
  <c r="V80"/>
  <c r="AW79"/>
  <c r="AQ79"/>
  <c r="AO79"/>
  <c r="AL79"/>
  <c r="U79"/>
  <c r="T79"/>
  <c r="G79"/>
  <c r="A79"/>
  <c r="AW78"/>
  <c r="AP78"/>
  <c r="AL78"/>
  <c r="AO78" s="1"/>
  <c r="AQ78" s="1"/>
  <c r="U78"/>
  <c r="T78"/>
  <c r="G78"/>
  <c r="A78"/>
  <c r="AW77"/>
  <c r="AO77"/>
  <c r="AQ77" s="1"/>
  <c r="AL77"/>
  <c r="U77"/>
  <c r="T77"/>
  <c r="G77"/>
  <c r="A77"/>
  <c r="AW76"/>
  <c r="AL76"/>
  <c r="AO76" s="1"/>
  <c r="AQ76" s="1"/>
  <c r="U76"/>
  <c r="T76"/>
  <c r="G76"/>
  <c r="A76"/>
  <c r="AW75"/>
  <c r="AQ75"/>
  <c r="AO75"/>
  <c r="AL75"/>
  <c r="U75"/>
  <c r="T75"/>
  <c r="G75"/>
  <c r="A75"/>
  <c r="AW74"/>
  <c r="AP74"/>
  <c r="AL74"/>
  <c r="AO74" s="1"/>
  <c r="AQ74" s="1"/>
  <c r="U74"/>
  <c r="T74"/>
  <c r="G74"/>
  <c r="A74"/>
  <c r="AW73"/>
  <c r="AO73"/>
  <c r="AQ73" s="1"/>
  <c r="AL73"/>
  <c r="U73"/>
  <c r="T73"/>
  <c r="G73"/>
  <c r="A73"/>
  <c r="AW72"/>
  <c r="AL72"/>
  <c r="AO72" s="1"/>
  <c r="AQ72" s="1"/>
  <c r="U72"/>
  <c r="T72"/>
  <c r="G72"/>
  <c r="A72"/>
  <c r="AW71"/>
  <c r="AQ71"/>
  <c r="AO71"/>
  <c r="AL71"/>
  <c r="U71"/>
  <c r="T71"/>
  <c r="G71"/>
  <c r="A71"/>
  <c r="AW70"/>
  <c r="AP70"/>
  <c r="AL70"/>
  <c r="AO70" s="1"/>
  <c r="AQ70" s="1"/>
  <c r="U70"/>
  <c r="T70"/>
  <c r="G70"/>
  <c r="A70"/>
  <c r="AW69"/>
  <c r="AO69"/>
  <c r="AQ69" s="1"/>
  <c r="AL69"/>
  <c r="U69"/>
  <c r="T69"/>
  <c r="G69"/>
  <c r="A69"/>
  <c r="AW68"/>
  <c r="AL68"/>
  <c r="AO68" s="1"/>
  <c r="AQ68" s="1"/>
  <c r="U68"/>
  <c r="T68"/>
  <c r="G68"/>
  <c r="A68"/>
  <c r="AW67"/>
  <c r="AQ67"/>
  <c r="AO67"/>
  <c r="AL67"/>
  <c r="U67"/>
  <c r="T67"/>
  <c r="G67"/>
  <c r="A67"/>
  <c r="AW66"/>
  <c r="AP66"/>
  <c r="AL66"/>
  <c r="AO66" s="1"/>
  <c r="AQ66" s="1"/>
  <c r="U66"/>
  <c r="T66"/>
  <c r="G66"/>
  <c r="A66"/>
  <c r="AW65"/>
  <c r="AO65"/>
  <c r="AQ65" s="1"/>
  <c r="AL65"/>
  <c r="U65"/>
  <c r="T65"/>
  <c r="G65"/>
  <c r="A65"/>
  <c r="AW64"/>
  <c r="AL64"/>
  <c r="AO64" s="1"/>
  <c r="AQ64" s="1"/>
  <c r="U64"/>
  <c r="T64"/>
  <c r="G64"/>
  <c r="A64"/>
  <c r="AW63"/>
  <c r="AQ63"/>
  <c r="AO63"/>
  <c r="AL63"/>
  <c r="U63"/>
  <c r="T63"/>
  <c r="G63"/>
  <c r="A63"/>
  <c r="AW62"/>
  <c r="AP62"/>
  <c r="AL62"/>
  <c r="AO62" s="1"/>
  <c r="AQ62" s="1"/>
  <c r="U62"/>
  <c r="T62"/>
  <c r="G62"/>
  <c r="A62"/>
  <c r="AW61"/>
  <c r="AO61"/>
  <c r="AQ61" s="1"/>
  <c r="AL61"/>
  <c r="U61"/>
  <c r="T61"/>
  <c r="G61"/>
  <c r="A61"/>
  <c r="AW60"/>
  <c r="AL60"/>
  <c r="AO60" s="1"/>
  <c r="AQ60" s="1"/>
  <c r="U60"/>
  <c r="T60"/>
  <c r="G60"/>
  <c r="A60"/>
  <c r="AW59"/>
  <c r="AQ59"/>
  <c r="AO59"/>
  <c r="AL59"/>
  <c r="U59"/>
  <c r="T59"/>
  <c r="G59"/>
  <c r="A59"/>
  <c r="AW58"/>
  <c r="AP58"/>
  <c r="AL58"/>
  <c r="AO58" s="1"/>
  <c r="AQ58" s="1"/>
  <c r="U58"/>
  <c r="T58"/>
  <c r="G58"/>
  <c r="A58"/>
  <c r="AW57"/>
  <c r="AO57"/>
  <c r="AQ57" s="1"/>
  <c r="AL57"/>
  <c r="U57"/>
  <c r="T57"/>
  <c r="G57"/>
  <c r="A57"/>
  <c r="AW56"/>
  <c r="AL56"/>
  <c r="AO56" s="1"/>
  <c r="AQ56" s="1"/>
  <c r="U56"/>
  <c r="T56"/>
  <c r="G56"/>
  <c r="A56"/>
  <c r="AW55"/>
  <c r="AQ55"/>
  <c r="AO55"/>
  <c r="AL55"/>
  <c r="U55"/>
  <c r="T55"/>
  <c r="G55"/>
  <c r="A55"/>
  <c r="AW54"/>
  <c r="AP54"/>
  <c r="AL54"/>
  <c r="AO54" s="1"/>
  <c r="AQ54" s="1"/>
  <c r="U54"/>
  <c r="T54"/>
  <c r="G54"/>
  <c r="AW53"/>
  <c r="AO53"/>
  <c r="AQ53" s="1"/>
  <c r="AL53"/>
  <c r="U53"/>
  <c r="T53"/>
  <c r="G53"/>
  <c r="AW52"/>
  <c r="AP52"/>
  <c r="AL52"/>
  <c r="AO52" s="1"/>
  <c r="AQ52" s="1"/>
  <c r="U52"/>
  <c r="T52"/>
  <c r="G52"/>
  <c r="AW51"/>
  <c r="AO51"/>
  <c r="AQ51" s="1"/>
  <c r="AL51"/>
  <c r="U51"/>
  <c r="T51"/>
  <c r="G51"/>
  <c r="AW50"/>
  <c r="AP50"/>
  <c r="AL50"/>
  <c r="AO50" s="1"/>
  <c r="U50"/>
  <c r="U80" s="1"/>
  <c r="T50"/>
  <c r="T80" s="1"/>
  <c r="G50"/>
  <c r="G80" s="1"/>
  <c r="AN49"/>
  <c r="AN90" s="1"/>
  <c r="AM49"/>
  <c r="AM90" s="1"/>
  <c r="AK49"/>
  <c r="AK90" s="1"/>
  <c r="AJ49"/>
  <c r="AJ90" s="1"/>
  <c r="AI49"/>
  <c r="AI90" s="1"/>
  <c r="AH49"/>
  <c r="AH90" s="1"/>
  <c r="AG49"/>
  <c r="AG90" s="1"/>
  <c r="AF49"/>
  <c r="AF90" s="1"/>
  <c r="AE49"/>
  <c r="AE90" s="1"/>
  <c r="AD49"/>
  <c r="AD90" s="1"/>
  <c r="AC49"/>
  <c r="AC90" s="1"/>
  <c r="AB49"/>
  <c r="AB90" s="1"/>
  <c r="AA49"/>
  <c r="AA90" s="1"/>
  <c r="Z49"/>
  <c r="Z90" s="1"/>
  <c r="Y49"/>
  <c r="Y90" s="1"/>
  <c r="X49"/>
  <c r="X90" s="1"/>
  <c r="W49"/>
  <c r="W90" s="1"/>
  <c r="V49"/>
  <c r="V90" s="1"/>
  <c r="D49"/>
  <c r="G96" s="1"/>
  <c r="C49"/>
  <c r="G102" s="1"/>
  <c r="G105" s="1"/>
  <c r="AW48"/>
  <c r="AQ48"/>
  <c r="AO48"/>
  <c r="AL48"/>
  <c r="U48"/>
  <c r="T48"/>
  <c r="G48"/>
  <c r="F48" a="1"/>
  <c r="F48" s="1"/>
  <c r="AW47"/>
  <c r="AL47"/>
  <c r="AO47" s="1"/>
  <c r="AQ47" s="1"/>
  <c r="U47"/>
  <c r="T47"/>
  <c r="G47"/>
  <c r="F47"/>
  <c r="F47" a="1"/>
  <c r="A47"/>
  <c r="AW46"/>
  <c r="AQ46"/>
  <c r="AO46"/>
  <c r="AL46"/>
  <c r="U46"/>
  <c r="T46"/>
  <c r="G46"/>
  <c r="F46" a="1"/>
  <c r="F46" s="1"/>
  <c r="A46"/>
  <c r="AW45"/>
  <c r="AL45"/>
  <c r="AO45" s="1"/>
  <c r="AQ45" s="1"/>
  <c r="U45"/>
  <c r="T45"/>
  <c r="G45"/>
  <c r="F45"/>
  <c r="F45" a="1"/>
  <c r="A45"/>
  <c r="AW44"/>
  <c r="AQ44"/>
  <c r="AO44"/>
  <c r="AL44"/>
  <c r="U44"/>
  <c r="T44"/>
  <c r="G44"/>
  <c r="F44" a="1"/>
  <c r="F44" s="1"/>
  <c r="A44"/>
  <c r="AW43"/>
  <c r="AL43"/>
  <c r="AO43" s="1"/>
  <c r="AQ43" s="1"/>
  <c r="U43"/>
  <c r="T43"/>
  <c r="G43"/>
  <c r="F43"/>
  <c r="F43" a="1"/>
  <c r="A43"/>
  <c r="AW42"/>
  <c r="AQ42"/>
  <c r="AO42"/>
  <c r="AL42"/>
  <c r="U42"/>
  <c r="T42"/>
  <c r="G42"/>
  <c r="F42" a="1"/>
  <c r="F42" s="1"/>
  <c r="A42"/>
  <c r="AW41"/>
  <c r="AL41"/>
  <c r="AO41" s="1"/>
  <c r="AQ41" s="1"/>
  <c r="U41"/>
  <c r="T41"/>
  <c r="G41"/>
  <c r="F41"/>
  <c r="F41" a="1"/>
  <c r="AW40"/>
  <c r="AQ40"/>
  <c r="AO40"/>
  <c r="AL40"/>
  <c r="U40"/>
  <c r="T40"/>
  <c r="G40"/>
  <c r="F40" a="1"/>
  <c r="F40" s="1"/>
  <c r="AW39"/>
  <c r="AL39"/>
  <c r="AO39" s="1"/>
  <c r="AQ39" s="1"/>
  <c r="U39"/>
  <c r="T39"/>
  <c r="G39"/>
  <c r="AP39" s="1"/>
  <c r="F39"/>
  <c r="F39" a="1"/>
  <c r="AW38"/>
  <c r="AO38"/>
  <c r="AQ38" s="1"/>
  <c r="AL38"/>
  <c r="U38"/>
  <c r="T38"/>
  <c r="G38"/>
  <c r="F38" a="1"/>
  <c r="F38" s="1"/>
  <c r="AW37"/>
  <c r="AO37"/>
  <c r="AQ37" s="1"/>
  <c r="AL37"/>
  <c r="U37"/>
  <c r="T37"/>
  <c r="G37"/>
  <c r="F37" a="1"/>
  <c r="F37" s="1"/>
  <c r="AW36"/>
  <c r="AL36"/>
  <c r="AO36" s="1"/>
  <c r="AQ36" s="1"/>
  <c r="U36"/>
  <c r="T36"/>
  <c r="G36"/>
  <c r="F36"/>
  <c r="F36" a="1"/>
  <c r="AW35"/>
  <c r="AO35"/>
  <c r="AQ35" s="1"/>
  <c r="AL35"/>
  <c r="U35"/>
  <c r="T35"/>
  <c r="G35"/>
  <c r="F35" a="1"/>
  <c r="F35" s="1"/>
  <c r="AW34"/>
  <c r="AL34"/>
  <c r="AO34" s="1"/>
  <c r="U34"/>
  <c r="T34"/>
  <c r="G34"/>
  <c r="F34"/>
  <c r="F34" a="1"/>
  <c r="AW33"/>
  <c r="AO33"/>
  <c r="AQ33" s="1"/>
  <c r="AL33"/>
  <c r="U33"/>
  <c r="T33"/>
  <c r="G33"/>
  <c r="F33" a="1"/>
  <c r="F33" s="1"/>
  <c r="AW32"/>
  <c r="AL32"/>
  <c r="AO32" s="1"/>
  <c r="U32"/>
  <c r="T32"/>
  <c r="G32"/>
  <c r="F32"/>
  <c r="F32" a="1"/>
  <c r="AW31"/>
  <c r="AO31"/>
  <c r="AQ31" s="1"/>
  <c r="AL31"/>
  <c r="U31"/>
  <c r="T31"/>
  <c r="G31"/>
  <c r="F31" a="1"/>
  <c r="F31" s="1"/>
  <c r="AW30"/>
  <c r="AL30"/>
  <c r="AO30" s="1"/>
  <c r="U30"/>
  <c r="T30"/>
  <c r="G30"/>
  <c r="F30"/>
  <c r="F30" a="1"/>
  <c r="AW29"/>
  <c r="AO29"/>
  <c r="AL29"/>
  <c r="U29"/>
  <c r="T29"/>
  <c r="G29"/>
  <c r="F29" a="1"/>
  <c r="F29" s="1"/>
  <c r="AW28"/>
  <c r="AL28"/>
  <c r="AO28" s="1"/>
  <c r="U28"/>
  <c r="T28"/>
  <c r="G28"/>
  <c r="F28"/>
  <c r="F28" a="1"/>
  <c r="AW27"/>
  <c r="AO27"/>
  <c r="AL27"/>
  <c r="U27"/>
  <c r="T27"/>
  <c r="G27"/>
  <c r="F27" a="1"/>
  <c r="F27" s="1"/>
  <c r="AW26"/>
  <c r="AL26"/>
  <c r="AO26" s="1"/>
  <c r="U26"/>
  <c r="T26"/>
  <c r="G26"/>
  <c r="F26"/>
  <c r="F26" a="1"/>
  <c r="AW25"/>
  <c r="AO25"/>
  <c r="AQ25" s="1"/>
  <c r="AL25"/>
  <c r="U25"/>
  <c r="T25"/>
  <c r="G25"/>
  <c r="F25" a="1"/>
  <c r="F25" s="1"/>
  <c r="AW24"/>
  <c r="AL24"/>
  <c r="AO24" s="1"/>
  <c r="U24"/>
  <c r="T24"/>
  <c r="G24"/>
  <c r="F24"/>
  <c r="F24" a="1"/>
  <c r="AW23"/>
  <c r="AO23"/>
  <c r="AQ23" s="1"/>
  <c r="AL23"/>
  <c r="U23"/>
  <c r="T23"/>
  <c r="G23"/>
  <c r="F23" a="1"/>
  <c r="F23" s="1"/>
  <c r="AW22"/>
  <c r="AL22"/>
  <c r="AO22" s="1"/>
  <c r="U22"/>
  <c r="T22"/>
  <c r="G22"/>
  <c r="F22"/>
  <c r="F22" a="1"/>
  <c r="AW21"/>
  <c r="AO21"/>
  <c r="AQ21" s="1"/>
  <c r="AL21"/>
  <c r="U21"/>
  <c r="T21"/>
  <c r="G21"/>
  <c r="F21" a="1"/>
  <c r="F21" s="1"/>
  <c r="AW20"/>
  <c r="AL20"/>
  <c r="AO20" s="1"/>
  <c r="U20"/>
  <c r="T20"/>
  <c r="G20"/>
  <c r="F20"/>
  <c r="F20" a="1"/>
  <c r="AW19"/>
  <c r="AO19"/>
  <c r="AL19"/>
  <c r="U19"/>
  <c r="T19"/>
  <c r="G19"/>
  <c r="F19" a="1"/>
  <c r="F19" s="1"/>
  <c r="AW18"/>
  <c r="AL18"/>
  <c r="AO18" s="1"/>
  <c r="U18"/>
  <c r="T18"/>
  <c r="G18"/>
  <c r="F18"/>
  <c r="F18" a="1"/>
  <c r="AW17"/>
  <c r="AL17"/>
  <c r="AO17" s="1"/>
  <c r="U17"/>
  <c r="T17"/>
  <c r="G17"/>
  <c r="F17"/>
  <c r="F17" a="1"/>
  <c r="AW16"/>
  <c r="AO16"/>
  <c r="AQ16" s="1"/>
  <c r="AL16"/>
  <c r="U16"/>
  <c r="T16"/>
  <c r="G16"/>
  <c r="F16" a="1"/>
  <c r="F16" s="1"/>
  <c r="AW15"/>
  <c r="AL15"/>
  <c r="AO15" s="1"/>
  <c r="U15"/>
  <c r="T15"/>
  <c r="G15"/>
  <c r="F15"/>
  <c r="F15" a="1"/>
  <c r="A15"/>
  <c r="AO14"/>
  <c r="AL14"/>
  <c r="U14"/>
  <c r="U49" s="1"/>
  <c r="T14"/>
  <c r="G14"/>
  <c r="F14" a="1"/>
  <c r="F14" s="1"/>
  <c r="F49" s="1"/>
  <c r="F90" s="1"/>
  <c r="G251" s="1"/>
  <c r="AK5"/>
  <c r="AJ5"/>
  <c r="AI5"/>
  <c r="AH5"/>
  <c r="AG5"/>
  <c r="AF5"/>
  <c r="AE5"/>
  <c r="AD5"/>
  <c r="AC5"/>
  <c r="AB5"/>
  <c r="AA5"/>
  <c r="Z5"/>
  <c r="Y5"/>
  <c r="X5"/>
  <c r="W5"/>
  <c r="AL5" s="1"/>
  <c r="AM5" s="1"/>
  <c r="AN5" s="1"/>
  <c r="AO5" s="1"/>
  <c r="AU3"/>
  <c r="AJ3"/>
  <c r="AU2"/>
  <c r="AJ2"/>
  <c r="AU1"/>
  <c r="A48" l="1"/>
  <c r="G49"/>
  <c r="G243" s="1"/>
  <c r="AR18"/>
  <c r="AP18"/>
  <c r="AQ18"/>
  <c r="AR22"/>
  <c r="AP22"/>
  <c r="AQ22"/>
  <c r="AS22" s="1"/>
  <c r="AT22" s="1"/>
  <c r="AV22" s="1"/>
  <c r="AR24"/>
  <c r="AP24"/>
  <c r="AQ24"/>
  <c r="AS24" s="1"/>
  <c r="AT24" s="1"/>
  <c r="AV24" s="1"/>
  <c r="AR26"/>
  <c r="AP26"/>
  <c r="AQ26"/>
  <c r="AS26" s="1"/>
  <c r="AT26" s="1"/>
  <c r="AV26" s="1"/>
  <c r="AQ28"/>
  <c r="AR28"/>
  <c r="AP28"/>
  <c r="AQ30"/>
  <c r="AR30"/>
  <c r="AP30"/>
  <c r="AR32"/>
  <c r="AP32"/>
  <c r="AQ32"/>
  <c r="AS32" s="1"/>
  <c r="AT32" s="1"/>
  <c r="AV32" s="1"/>
  <c r="AR34"/>
  <c r="AP34"/>
  <c r="AQ34"/>
  <c r="AS34" s="1"/>
  <c r="AT34" s="1"/>
  <c r="AV34" s="1"/>
  <c r="G250"/>
  <c r="AR15"/>
  <c r="AP15"/>
  <c r="AQ15"/>
  <c r="AS15" s="1"/>
  <c r="AT15" s="1"/>
  <c r="AV15" s="1"/>
  <c r="AR17"/>
  <c r="AP17"/>
  <c r="AQ17"/>
  <c r="AS17" s="1"/>
  <c r="AT17" s="1"/>
  <c r="AS46"/>
  <c r="AO49"/>
  <c r="AQ84"/>
  <c r="AQ20"/>
  <c r="AQ88" s="1"/>
  <c r="AS88" s="1"/>
  <c r="AT88" s="1"/>
  <c r="AV88" s="1"/>
  <c r="AR20"/>
  <c r="AP20"/>
  <c r="AS42"/>
  <c r="AR40"/>
  <c r="AS40" s="1"/>
  <c r="AT40" s="1"/>
  <c r="AV40" s="1"/>
  <c r="AP40"/>
  <c r="AT42"/>
  <c r="AV42" s="1"/>
  <c r="AR42"/>
  <c r="AP42"/>
  <c r="AR44"/>
  <c r="AS44" s="1"/>
  <c r="AT44" s="1"/>
  <c r="AV44" s="1"/>
  <c r="AP44"/>
  <c r="AT46"/>
  <c r="AV46" s="1"/>
  <c r="AR46"/>
  <c r="AP46"/>
  <c r="AR48"/>
  <c r="AS48" s="1"/>
  <c r="AT48" s="1"/>
  <c r="AV48" s="1"/>
  <c r="AP48"/>
  <c r="AO80"/>
  <c r="AQ50"/>
  <c r="AR55"/>
  <c r="AS55" s="1"/>
  <c r="AT55" s="1"/>
  <c r="AV55" s="1"/>
  <c r="AP55"/>
  <c r="AR59"/>
  <c r="AS59" s="1"/>
  <c r="AT59" s="1"/>
  <c r="AV59" s="1"/>
  <c r="AP59"/>
  <c r="AR63"/>
  <c r="AS63" s="1"/>
  <c r="AT63" s="1"/>
  <c r="AV63" s="1"/>
  <c r="AP63"/>
  <c r="AR67"/>
  <c r="AS67" s="1"/>
  <c r="AT67" s="1"/>
  <c r="AV67" s="1"/>
  <c r="AP67"/>
  <c r="AR71"/>
  <c r="AS71" s="1"/>
  <c r="AT71" s="1"/>
  <c r="AV71" s="1"/>
  <c r="AP71"/>
  <c r="AR75"/>
  <c r="AS75" s="1"/>
  <c r="AT75" s="1"/>
  <c r="AV75" s="1"/>
  <c r="AP75"/>
  <c r="AR79"/>
  <c r="AS79" s="1"/>
  <c r="AT79" s="1"/>
  <c r="AV79" s="1"/>
  <c r="AP79"/>
  <c r="AQ81"/>
  <c r="AS81" s="1"/>
  <c r="AT81" s="1"/>
  <c r="AV81" s="1"/>
  <c r="AO89"/>
  <c r="AR82"/>
  <c r="AP82"/>
  <c r="AR86"/>
  <c r="AP86"/>
  <c r="AQ19"/>
  <c r="AS19" s="1"/>
  <c r="AT19" s="1"/>
  <c r="AV19" s="1"/>
  <c r="AQ27"/>
  <c r="AQ29"/>
  <c r="AS29" s="1"/>
  <c r="AT29" s="1"/>
  <c r="AV29" s="1"/>
  <c r="T49"/>
  <c r="T90" s="1"/>
  <c r="AL49"/>
  <c r="AP14"/>
  <c r="AR14"/>
  <c r="A16"/>
  <c r="AP16"/>
  <c r="AR16"/>
  <c r="AS16" s="1"/>
  <c r="AT16" s="1"/>
  <c r="AV16" s="1"/>
  <c r="AP19"/>
  <c r="AR19"/>
  <c r="AP21"/>
  <c r="AR21"/>
  <c r="AS21" s="1"/>
  <c r="AT21" s="1"/>
  <c r="AV21" s="1"/>
  <c r="AP23"/>
  <c r="AR23"/>
  <c r="AS23" s="1"/>
  <c r="AT23" s="1"/>
  <c r="AV23" s="1"/>
  <c r="AP25"/>
  <c r="AR25"/>
  <c r="AS25" s="1"/>
  <c r="AT25" s="1"/>
  <c r="AV25" s="1"/>
  <c r="AP27"/>
  <c r="AR27"/>
  <c r="AP29"/>
  <c r="AR29"/>
  <c r="AP31"/>
  <c r="AR31"/>
  <c r="AS31" s="1"/>
  <c r="AT31" s="1"/>
  <c r="AV31" s="1"/>
  <c r="AP33"/>
  <c r="AR33"/>
  <c r="AS33" s="1"/>
  <c r="AT33" s="1"/>
  <c r="AV33" s="1"/>
  <c r="AP35"/>
  <c r="AR35"/>
  <c r="AS35" s="1"/>
  <c r="AT35" s="1"/>
  <c r="AV35" s="1"/>
  <c r="AP36"/>
  <c r="AR39"/>
  <c r="AS39" s="1"/>
  <c r="AT39" s="1"/>
  <c r="AV39" s="1"/>
  <c r="AP41"/>
  <c r="AP43"/>
  <c r="AP45"/>
  <c r="AP47"/>
  <c r="AR50"/>
  <c r="AR52"/>
  <c r="AS52" s="1"/>
  <c r="AT52" s="1"/>
  <c r="AV52" s="1"/>
  <c r="AR54"/>
  <c r="AS54" s="1"/>
  <c r="AT54" s="1"/>
  <c r="AV54" s="1"/>
  <c r="AP56"/>
  <c r="AR58"/>
  <c r="AS58" s="1"/>
  <c r="AT58" s="1"/>
  <c r="AV58" s="1"/>
  <c r="AP60"/>
  <c r="AR62"/>
  <c r="AS62" s="1"/>
  <c r="AT62" s="1"/>
  <c r="AV62" s="1"/>
  <c r="AP64"/>
  <c r="AR66"/>
  <c r="AS66" s="1"/>
  <c r="AT66" s="1"/>
  <c r="AV66" s="1"/>
  <c r="AP68"/>
  <c r="AR70"/>
  <c r="AS70" s="1"/>
  <c r="AT70" s="1"/>
  <c r="AV70" s="1"/>
  <c r="AP72"/>
  <c r="AR74"/>
  <c r="AS74" s="1"/>
  <c r="AT74" s="1"/>
  <c r="AV74" s="1"/>
  <c r="AP76"/>
  <c r="AR78"/>
  <c r="AS78" s="1"/>
  <c r="AT78" s="1"/>
  <c r="AV78" s="1"/>
  <c r="AR81"/>
  <c r="G89"/>
  <c r="U89"/>
  <c r="U90" s="1"/>
  <c r="G253" s="1"/>
  <c r="AP83"/>
  <c r="AQ85"/>
  <c r="AR85"/>
  <c r="AP87"/>
  <c r="AL89"/>
  <c r="AR37"/>
  <c r="AS37" s="1"/>
  <c r="AT37" s="1"/>
  <c r="AP37"/>
  <c r="AR38"/>
  <c r="AS38" s="1"/>
  <c r="AT38" s="1"/>
  <c r="AV38" s="1"/>
  <c r="AP38"/>
  <c r="AR51"/>
  <c r="AS51" s="1"/>
  <c r="AT51" s="1"/>
  <c r="AV51" s="1"/>
  <c r="AP51"/>
  <c r="AP80" s="1"/>
  <c r="AR53"/>
  <c r="AS53" s="1"/>
  <c r="AT53" s="1"/>
  <c r="AV53" s="1"/>
  <c r="AP53"/>
  <c r="AR57"/>
  <c r="AS57" s="1"/>
  <c r="AT57" s="1"/>
  <c r="AV57" s="1"/>
  <c r="AP57"/>
  <c r="AR61"/>
  <c r="AS61" s="1"/>
  <c r="AT61" s="1"/>
  <c r="AV61" s="1"/>
  <c r="AP61"/>
  <c r="AR65"/>
  <c r="AS65" s="1"/>
  <c r="AT65" s="1"/>
  <c r="AV65" s="1"/>
  <c r="AP65"/>
  <c r="AR69"/>
  <c r="AS69" s="1"/>
  <c r="AT69" s="1"/>
  <c r="AV69" s="1"/>
  <c r="AP69"/>
  <c r="AR73"/>
  <c r="AS73" s="1"/>
  <c r="AT73" s="1"/>
  <c r="AV73" s="1"/>
  <c r="AP73"/>
  <c r="AR77"/>
  <c r="AS77" s="1"/>
  <c r="AT77" s="1"/>
  <c r="AV77" s="1"/>
  <c r="AP77"/>
  <c r="AR84"/>
  <c r="AP84"/>
  <c r="AR88"/>
  <c r="AP88"/>
  <c r="AQ14"/>
  <c r="A17"/>
  <c r="AR36"/>
  <c r="AS36" s="1"/>
  <c r="AT36" s="1"/>
  <c r="AV36" s="1"/>
  <c r="AS41"/>
  <c r="AT41" s="1"/>
  <c r="AV41" s="1"/>
  <c r="AR41"/>
  <c r="AS43"/>
  <c r="AT43" s="1"/>
  <c r="AV43" s="1"/>
  <c r="AR43"/>
  <c r="AS45"/>
  <c r="AT45" s="1"/>
  <c r="AV45" s="1"/>
  <c r="AR45"/>
  <c r="AS47"/>
  <c r="AT47" s="1"/>
  <c r="AV47" s="1"/>
  <c r="AR47"/>
  <c r="AR56"/>
  <c r="AS56" s="1"/>
  <c r="AT56" s="1"/>
  <c r="AV56" s="1"/>
  <c r="AR60"/>
  <c r="AS60" s="1"/>
  <c r="AT60" s="1"/>
  <c r="AV60" s="1"/>
  <c r="AR64"/>
  <c r="AS64" s="1"/>
  <c r="AT64" s="1"/>
  <c r="AV64" s="1"/>
  <c r="AR68"/>
  <c r="AS68" s="1"/>
  <c r="AT68" s="1"/>
  <c r="AV68" s="1"/>
  <c r="AR72"/>
  <c r="AS72" s="1"/>
  <c r="AT72" s="1"/>
  <c r="AV72" s="1"/>
  <c r="AR76"/>
  <c r="AS76" s="1"/>
  <c r="AT76" s="1"/>
  <c r="AV76" s="1"/>
  <c r="AL80"/>
  <c r="AQ83"/>
  <c r="AS83" s="1"/>
  <c r="AT83" s="1"/>
  <c r="AV83" s="1"/>
  <c r="AR83"/>
  <c r="AQ87"/>
  <c r="AS87" s="1"/>
  <c r="AT87" s="1"/>
  <c r="AV87" s="1"/>
  <c r="AR87"/>
  <c r="G95"/>
  <c r="G97" s="1"/>
  <c r="G90" l="1"/>
  <c r="G247" s="1"/>
  <c r="AU37"/>
  <c r="AV37" s="1"/>
  <c r="AU17"/>
  <c r="AU49" s="1"/>
  <c r="AU90" s="1"/>
  <c r="AP89"/>
  <c r="AQ80"/>
  <c r="AS50"/>
  <c r="G245"/>
  <c r="G246" s="1"/>
  <c r="AS85"/>
  <c r="AT85" s="1"/>
  <c r="AV85" s="1"/>
  <c r="A19"/>
  <c r="AR49"/>
  <c r="AL90"/>
  <c r="AR89"/>
  <c r="G248"/>
  <c r="AS30"/>
  <c r="AT30" s="1"/>
  <c r="AV30" s="1"/>
  <c r="AS28"/>
  <c r="AT28" s="1"/>
  <c r="AV28" s="1"/>
  <c r="AQ82"/>
  <c r="AQ49"/>
  <c r="AS14"/>
  <c r="G244"/>
  <c r="G252"/>
  <c r="F245"/>
  <c r="AO90"/>
  <c r="AQ86"/>
  <c r="AS86" s="1"/>
  <c r="AT86" s="1"/>
  <c r="AV86" s="1"/>
  <c r="AS18"/>
  <c r="AT18" s="1"/>
  <c r="AV18" s="1"/>
  <c r="A18"/>
  <c r="AR80"/>
  <c r="AP49"/>
  <c r="AP90" s="1"/>
  <c r="AS27"/>
  <c r="AT27" s="1"/>
  <c r="AV27" s="1"/>
  <c r="AS20"/>
  <c r="AT20" s="1"/>
  <c r="AV20" s="1"/>
  <c r="AS84"/>
  <c r="AT84" s="1"/>
  <c r="AV84" s="1"/>
  <c r="AS80" l="1"/>
  <c r="AT50"/>
  <c r="G249"/>
  <c r="G254"/>
  <c r="AS49"/>
  <c r="AT14"/>
  <c r="AQ89"/>
  <c r="AS82"/>
  <c r="AQ90"/>
  <c r="A21"/>
  <c r="A20"/>
  <c r="AR90"/>
  <c r="AV17"/>
  <c r="AS89" l="1"/>
  <c r="AT82"/>
  <c r="AT49"/>
  <c r="AV14"/>
  <c r="AV49" s="1"/>
  <c r="AV50"/>
  <c r="AV80" s="1"/>
  <c r="AT80"/>
  <c r="AS90"/>
  <c r="A22"/>
  <c r="AT89" l="1"/>
  <c r="AV82"/>
  <c r="AV89" s="1"/>
  <c r="A23"/>
  <c r="AV90"/>
  <c r="A24"/>
  <c r="A25" s="1"/>
  <c r="AT90"/>
  <c r="A26" l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9" s="1"/>
  <c r="A50" l="1"/>
  <c r="A51" l="1"/>
  <c r="A52" s="1"/>
  <c r="A53" s="1"/>
  <c r="A54" s="1"/>
  <c r="A80" l="1"/>
  <c r="A81" l="1"/>
  <c r="A89" s="1"/>
  <c r="A90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D10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10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24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24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2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24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24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24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24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25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25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25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25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<sst xmlns="http://schemas.openxmlformats.org/spreadsheetml/2006/main" count="420" uniqueCount="229">
  <si>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</si>
  <si>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</si>
  <si>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</si>
  <si>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</si>
  <si>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</si>
  <si>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</si>
  <si>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</si>
  <si>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</si>
  <si>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</si>
  <si>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</si>
  <si>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</si>
  <si>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</si>
  <si>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>При-</t>
  </si>
  <si>
    <t>Уволено</t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</si>
  <si>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</si>
  <si>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</si>
  <si>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</si>
  <si>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</si>
  <si>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</si>
  <si>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</si>
  <si>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</si>
  <si>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</si>
  <si>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</si>
  <si>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</si>
  <si>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нято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</si>
  <si>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</si>
  <si>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</si>
  <si>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</si>
  <si>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</si>
  <si>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</si>
  <si>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</si>
  <si>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</si>
  <si>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</si>
  <si>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штатных:</t>
  </si>
  <si>
    <t>штатных</t>
  </si>
  <si>
    <t>кален-</t>
  </si>
  <si>
    <t>перебу-</t>
  </si>
  <si>
    <t>Дні</t>
  </si>
  <si>
    <t>Го-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</si>
  <si>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</si>
  <si>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</si>
  <si>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</si>
  <si>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</si>
  <si>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</si>
  <si>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</si>
  <si>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</si>
  <si>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</si>
  <si>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</si>
  <si>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</si>
  <si>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</si>
  <si>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</si>
  <si>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</si>
  <si>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</si>
  <si>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</si>
  <si>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</si>
  <si>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</si>
  <si>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</si>
  <si>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</si>
  <si>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</si>
  <si>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</si>
  <si>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</si>
  <si>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</si>
  <si>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</si>
  <si>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</si>
  <si>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</si>
  <si>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</si>
  <si>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>Фамилия</t>
  </si>
  <si>
    <t>в этом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</si>
  <si>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</si>
  <si>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</si>
  <si>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</si>
  <si>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</si>
  <si>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</si>
  <si>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</si>
  <si>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</si>
  <si>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</si>
  <si>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</si>
  <si>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</si>
  <si>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</si>
  <si>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</si>
  <si>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 xml:space="preserve">Прізвище </t>
  </si>
  <si>
    <t>за</t>
  </si>
  <si>
    <t>имя отчество</t>
  </si>
  <si>
    <t>месяце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</si>
  <si>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</si>
  <si>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</si>
  <si>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</si>
  <si>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</si>
  <si>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</si>
  <si>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</si>
  <si>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</si>
  <si>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</si>
  <si>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</si>
  <si>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</si>
  <si>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</si>
  <si>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ім’я по батькові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</si>
  <si>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</si>
  <si>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</si>
  <si>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</si>
  <si>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</si>
  <si>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</si>
  <si>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</si>
  <si>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</si>
  <si>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</si>
  <si>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</si>
  <si>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</si>
  <si>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</si>
  <si>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</si>
  <si>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</si>
  <si>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</si>
  <si>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</si>
  <si>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</si>
  <si>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</si>
  <si>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</si>
  <si>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</si>
  <si>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</si>
  <si>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</si>
  <si>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</si>
  <si>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</si>
  <si>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</si>
  <si>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</si>
  <si>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</si>
  <si>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</si>
  <si>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</si>
  <si>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</si>
  <si>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</si>
  <si>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</si>
  <si>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</si>
  <si>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</si>
  <si>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</si>
  <si>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</si>
  <si>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</si>
  <si>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</si>
  <si>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</si>
  <si>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</si>
  <si>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</si>
  <si>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</si>
  <si>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</si>
  <si>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</si>
  <si>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</si>
  <si>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</si>
  <si>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18 дек - 14 янв</t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</si>
  <si>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</si>
  <si>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</si>
  <si>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</si>
  <si>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</si>
  <si>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</si>
  <si>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</si>
  <si>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</si>
  <si>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</si>
  <si>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</si>
  <si>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</si>
  <si>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</si>
  <si>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</si>
  <si>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</si>
  <si>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</si>
  <si>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</si>
  <si>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</si>
  <si>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</si>
  <si>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</si>
  <si>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</si>
  <si>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</si>
  <si>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</si>
  <si>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</si>
  <si>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t>I I. ПО ДОГОВОРУ ЦПХ ↑ →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</si>
  <si>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</si>
  <si>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</si>
  <si>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</si>
  <si>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</si>
  <si>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3. вартант записать в столбец:</t>
  </si>
  <si>
    <t>3 вартант записать в столбец:</t>
  </si>
  <si>
    <t>1. вартант записать в столбец Фамилия имя отчество полностью:</t>
  </si>
  <si>
    <t xml:space="preserve">Кількість штатних працівників на </t>
  </si>
  <si>
    <t>№</t>
  </si>
  <si>
    <t>Фамилия имя отчество полностью</t>
  </si>
  <si>
    <t>Принято за отчётный месяц, лиц</t>
  </si>
  <si>
    <t>Травкин Сергей Петрович, Зуев Іван Андрійович, Зайцев Василь Васильович</t>
  </si>
  <si>
    <t>Травкин Сергей Петрович</t>
  </si>
  <si>
    <t>Соловьёв Микола Васильович</t>
  </si>
  <si>
    <t>Уволено за отчётный месяц, лиц</t>
  </si>
  <si>
    <t>Соловьёв Микола Васильович, Лебедев Віталій Володимирович, Морозов Ігор Олександрович</t>
  </si>
  <si>
    <t>Зуев Іван Андрійович</t>
  </si>
  <si>
    <t>Лебедев Віталій Володимирови</t>
  </si>
  <si>
    <t>Зайцев Василь Васильович</t>
  </si>
  <si>
    <t>Морозов Ігор Олександрович</t>
  </si>
  <si>
    <t>2. вартант записать в столбец Фамилия полностью и инициалы сокращённо:</t>
  </si>
  <si>
    <t>4. вартант записать в столбец:</t>
  </si>
  <si>
    <t>4 вартант записать в столбец:</t>
  </si>
  <si>
    <t>Травкин С. П., Зуев І. А, Зайцев В. В.</t>
  </si>
  <si>
    <t>Фамилия полностью и инициалы сокращённо</t>
  </si>
  <si>
    <t>Фамилия полностью инициалы сокращённо</t>
  </si>
  <si>
    <t>Соловьёв М. В., Лебедев В. В., Морозов І. О.</t>
  </si>
  <si>
    <t>Травкин С. П.</t>
  </si>
  <si>
    <t>Соловьёв М. В.</t>
  </si>
  <si>
    <t>Зуев І. А.</t>
  </si>
  <si>
    <t>Лебедев В. В.</t>
  </si>
  <si>
    <t>Зайцев В. В.</t>
  </si>
  <si>
    <t>Морозов І. О.</t>
  </si>
  <si>
    <t>Кількість календарних днів  у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</si>
  <si>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</si>
  <si>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Середня заробітна плата штатного працівника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</si>
  <si>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</si>
  <si>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</si>
  <si>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</si>
  <si>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</si>
  <si>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 xml:space="preserve">Середня заробітна плата всих працівників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</si>
  <si>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</si>
  <si>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</si>
  <si>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Середня заробітна плата штатних прац-ів в еквіваленті повної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</si>
  <si>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</si>
  <si>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Середня заробітна плата всих прац-ків в еквіваленті повної зайнятості</t>
  </si>
  <si>
    <t xml:space="preserve">Фамилия имя отчество </t>
  </si>
  <si>
    <t xml:space="preserve">полностью все слова </t>
  </si>
  <si>
    <t>со столбца В</t>
  </si>
  <si>
    <t>полностью без лишних слов</t>
  </si>
  <si>
    <t>с инициалами</t>
  </si>
  <si>
    <t>Только с пропусками,</t>
  </si>
  <si>
    <t>а не подряд</t>
  </si>
  <si>
    <t>Как сделать подряд?</t>
  </si>
  <si>
    <t xml:space="preserve">после одной фамимлиии инициалы и перед следующей фамилией ПРОБЕЛ; </t>
  </si>
  <si>
    <t>после точки перед инициалом отчеством ЕСТЬ ПРОБЕЛ:</t>
  </si>
  <si>
    <r>
      <t xml:space="preserve">1. вариант записал в ячейку в строчку </t>
    </r>
    <r>
      <rPr>
        <b/>
        <sz val="11"/>
        <color rgb="FFFF0000"/>
        <rFont val="Calibri"/>
        <family val="2"/>
        <charset val="204"/>
        <scheme val="minor"/>
      </rPr>
      <t>без пробелов</t>
    </r>
    <r>
      <rPr>
        <b/>
        <sz val="11"/>
        <color rgb="FF0033CC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Фамилия имя отчество полностью с лишними словами:</t>
    </r>
  </si>
  <si>
    <r>
      <t xml:space="preserve">1. вариант записать в ячейку в строчку </t>
    </r>
    <r>
      <rPr>
        <b/>
        <sz val="11"/>
        <color rgb="FFFF0000"/>
        <rFont val="Calibri"/>
        <family val="2"/>
        <charset val="204"/>
        <scheme val="minor"/>
      </rPr>
      <t>без пробелов Фамилия имя отчество с инициалами без лишних слов:</t>
    </r>
  </si>
  <si>
    <r>
      <t xml:space="preserve">1. вариант записал в ячейку в строчку Фамилия имя отчество полностью без лишних слов </t>
    </r>
    <r>
      <rPr>
        <b/>
        <u/>
        <sz val="11"/>
        <color rgb="FF0033CC"/>
        <rFont val="Calibri"/>
        <family val="2"/>
        <charset val="204"/>
        <scheme val="minor"/>
      </rPr>
      <t>и перед следующей фамилией ПРОБЕЛ:</t>
    </r>
  </si>
  <si>
    <t xml:space="preserve">1. вариант записал в ячейку в строчку без пробелов Фамилия с инициалами без лишних слов </t>
  </si>
  <si>
    <t>после точки перед инициалом отчества НЕТ ПРОБЕЛА:</t>
  </si>
  <si>
    <r>
      <t xml:space="preserve">1. вариант записал в ячейку в строчку Фамилия с инициалами без лишних слов Перед следующей фамилией </t>
    </r>
    <r>
      <rPr>
        <b/>
        <u/>
        <sz val="11"/>
        <rFont val="Calibri"/>
        <family val="2"/>
        <charset val="204"/>
        <scheme val="minor"/>
      </rPr>
      <t>НЕТ ПРОБЕЛА</t>
    </r>
    <r>
      <rPr>
        <b/>
        <sz val="11"/>
        <color rgb="FF0033CC"/>
        <rFont val="Calibri"/>
        <family val="2"/>
        <charset val="204"/>
        <scheme val="minor"/>
      </rPr>
      <t>:</t>
    </r>
  </si>
  <si>
    <t xml:space="preserve">1. вариант записать в ячейку в строчку без пробелов Фамилия с инициалами без лишних слов </t>
  </si>
  <si>
    <t xml:space="preserve">после одной фамимлии инициалы и перед следующей фамилией ПРОБЕЛ; 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</si>
</sst>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[$-419]d\ mmm;@"/>
    <numFmt numFmtId="166" formatCode="mmmm\ yyyy"/>
    <numFmt numFmtId="167" formatCode="0.00000"/>
  </numFmts>
  <fonts count="7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11"/>
      <color rgb="FF0033CC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8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7" fillId="0" borderId="8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9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0" xfId="0" applyBorder="1" applyProtection="1"/>
    <xf numFmtId="0" fontId="4" fillId="0" borderId="11" xfId="0" applyFont="1" applyBorder="1" applyProtection="1"/>
    <xf numFmtId="0" fontId="4" fillId="0" borderId="10" xfId="0" applyFont="1" applyBorder="1" applyProtection="1"/>
    <xf numFmtId="0" fontId="14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12" xfId="0" applyBorder="1" applyProtection="1"/>
    <xf numFmtId="0" fontId="4" fillId="0" borderId="8" xfId="0" applyFont="1" applyBorder="1" applyProtection="1"/>
    <xf numFmtId="0" fontId="0" fillId="0" borderId="13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12" xfId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0" fontId="0" fillId="3" borderId="16" xfId="0" applyFill="1" applyBorder="1" applyProtection="1">
      <protection locked="0"/>
    </xf>
    <xf numFmtId="165" fontId="26" fillId="2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Fill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165" fontId="27" fillId="2" borderId="24" xfId="0" applyNumberFormat="1" applyFont="1" applyFill="1" applyBorder="1" applyAlignment="1" applyProtection="1">
      <alignment horizontal="center"/>
      <protection locked="0"/>
    </xf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165" fontId="0" fillId="3" borderId="24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8" fillId="6" borderId="29" xfId="0" applyNumberFormat="1" applyFont="1" applyFill="1" applyBorder="1" applyAlignment="1" applyProtection="1">
      <alignment horizontal="center"/>
    </xf>
    <xf numFmtId="1" fontId="28" fillId="0" borderId="30" xfId="0" applyNumberFormat="1" applyFont="1" applyBorder="1" applyAlignment="1" applyProtection="1">
      <alignment horizontal="center"/>
    </xf>
    <xf numFmtId="1" fontId="28" fillId="0" borderId="29" xfId="0" applyNumberFormat="1" applyFont="1" applyBorder="1" applyAlignment="1" applyProtection="1">
      <alignment horizontal="center"/>
    </xf>
    <xf numFmtId="0" fontId="28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31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8" fillId="0" borderId="29" xfId="0" applyNumberFormat="1" applyFont="1" applyBorder="1" applyAlignment="1" applyProtection="1">
      <alignment horizontal="center"/>
    </xf>
    <xf numFmtId="4" fontId="32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31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8" fillId="0" borderId="24" xfId="0" applyFont="1" applyFill="1" applyBorder="1" applyAlignment="1" applyProtection="1">
      <alignment horizontal="right"/>
    </xf>
    <xf numFmtId="0" fontId="28" fillId="0" borderId="24" xfId="0" applyFont="1" applyBorder="1" applyProtection="1"/>
    <xf numFmtId="0" fontId="28" fillId="0" borderId="24" xfId="0" applyFont="1" applyBorder="1" applyAlignment="1" applyProtection="1">
      <alignment horizontal="center"/>
    </xf>
    <xf numFmtId="4" fontId="28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34" fillId="2" borderId="0" xfId="0" applyFont="1" applyFill="1" applyProtection="1"/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7" fillId="0" borderId="0" xfId="0" applyFont="1" applyBorder="1" applyProtection="1"/>
    <xf numFmtId="0" fontId="28" fillId="2" borderId="0" xfId="0" applyFont="1" applyFill="1" applyProtection="1"/>
    <xf numFmtId="0" fontId="0" fillId="2" borderId="0" xfId="0" applyFill="1" applyProtection="1"/>
    <xf numFmtId="0" fontId="28" fillId="0" borderId="0" xfId="0" applyFont="1" applyProtection="1"/>
    <xf numFmtId="0" fontId="37" fillId="0" borderId="0" xfId="0" applyFont="1"/>
    <xf numFmtId="166" fontId="37" fillId="0" borderId="0" xfId="0" applyNumberFormat="1" applyFont="1" applyProtection="1"/>
    <xf numFmtId="0" fontId="38" fillId="2" borderId="0" xfId="0" applyFont="1" applyFill="1" applyProtection="1"/>
    <xf numFmtId="0" fontId="0" fillId="0" borderId="0" xfId="0" applyBorder="1"/>
    <xf numFmtId="0" fontId="4" fillId="0" borderId="24" xfId="0" applyFont="1" applyBorder="1" applyProtection="1"/>
    <xf numFmtId="0" fontId="0" fillId="0" borderId="11" xfId="0" applyBorder="1" applyProtection="1"/>
    <xf numFmtId="165" fontId="0" fillId="0" borderId="10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5" xfId="0" applyFill="1" applyBorder="1" applyProtection="1"/>
    <xf numFmtId="1" fontId="0" fillId="0" borderId="24" xfId="0" applyNumberFormat="1" applyBorder="1" applyAlignment="1" applyProtection="1">
      <alignment horizontal="center"/>
    </xf>
    <xf numFmtId="0" fontId="0" fillId="2" borderId="11" xfId="0" applyFill="1" applyBorder="1" applyProtection="1"/>
    <xf numFmtId="0" fontId="0" fillId="0" borderId="6" xfId="0" applyBorder="1" applyProtection="1"/>
    <xf numFmtId="0" fontId="0" fillId="0" borderId="25" xfId="0" applyBorder="1" applyProtection="1"/>
    <xf numFmtId="1" fontId="4" fillId="0" borderId="24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0" fillId="2" borderId="0" xfId="0" applyFont="1" applyFill="1" applyProtection="1"/>
    <xf numFmtId="0" fontId="41" fillId="2" borderId="0" xfId="0" applyFont="1" applyFill="1" applyProtection="1"/>
    <xf numFmtId="0" fontId="41" fillId="2" borderId="0" xfId="0" applyFont="1" applyFill="1"/>
    <xf numFmtId="0" fontId="42" fillId="2" borderId="0" xfId="0" applyFont="1" applyFill="1" applyProtection="1"/>
    <xf numFmtId="0" fontId="43" fillId="0" borderId="0" xfId="0" applyFont="1" applyProtection="1"/>
    <xf numFmtId="0" fontId="42" fillId="0" borderId="0" xfId="0" applyFont="1" applyProtection="1"/>
    <xf numFmtId="0" fontId="45" fillId="0" borderId="0" xfId="0" applyFont="1" applyBorder="1" applyProtection="1"/>
    <xf numFmtId="0" fontId="19" fillId="0" borderId="24" xfId="0" applyFont="1" applyBorder="1" applyProtection="1"/>
    <xf numFmtId="166" fontId="0" fillId="0" borderId="10" xfId="0" applyNumberFormat="1" applyFont="1" applyBorder="1" applyAlignment="1" applyProtection="1">
      <alignment horizontal="left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47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4" fillId="0" borderId="35" xfId="0" applyFont="1" applyBorder="1" applyProtection="1"/>
    <xf numFmtId="0" fontId="0" fillId="0" borderId="36" xfId="0" applyBorder="1" applyProtection="1"/>
    <xf numFmtId="2" fontId="4" fillId="0" borderId="37" xfId="0" applyNumberFormat="1" applyFont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</xf>
    <xf numFmtId="0" fontId="0" fillId="2" borderId="0" xfId="0" applyFill="1"/>
    <xf numFmtId="0" fontId="0" fillId="0" borderId="0" xfId="0" applyFill="1" applyProtection="1"/>
    <xf numFmtId="0" fontId="0" fillId="0" borderId="0" xfId="0" applyFill="1"/>
    <xf numFmtId="0" fontId="8" fillId="0" borderId="0" xfId="0" applyFont="1" applyProtection="1"/>
    <xf numFmtId="0" fontId="0" fillId="7" borderId="0" xfId="0" applyFill="1"/>
    <xf numFmtId="0" fontId="1" fillId="0" borderId="0" xfId="0" applyFont="1"/>
    <xf numFmtId="0" fontId="0" fillId="4" borderId="0" xfId="0" applyFill="1"/>
    <xf numFmtId="0" fontId="0" fillId="0" borderId="0" xfId="0" applyFill="1" applyBorder="1" applyProtection="1"/>
    <xf numFmtId="9" fontId="0" fillId="0" borderId="0" xfId="0" applyNumberFormat="1" applyFill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/>
    </xf>
    <xf numFmtId="16" fontId="8" fillId="0" borderId="0" xfId="0" applyNumberFormat="1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46" fillId="0" borderId="0" xfId="0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0" fontId="4" fillId="0" borderId="0" xfId="0" applyFont="1" applyFill="1" applyBorder="1" applyProtection="1"/>
    <xf numFmtId="4" fontId="4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2" fillId="0" borderId="0" xfId="0" applyFont="1" applyFill="1" applyBorder="1" applyProtection="1"/>
    <xf numFmtId="0" fontId="8" fillId="0" borderId="0" xfId="0" applyFont="1"/>
    <xf numFmtId="0" fontId="69" fillId="2" borderId="0" xfId="0" applyFont="1" applyFill="1" applyProtection="1"/>
    <xf numFmtId="0" fontId="8" fillId="4" borderId="0" xfId="0" applyFont="1" applyFill="1"/>
    <xf numFmtId="0" fontId="19" fillId="0" borderId="0" xfId="0" applyFont="1"/>
    <xf numFmtId="0" fontId="70" fillId="2" borderId="0" xfId="0" applyFont="1" applyFill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54"/>
  <sheetViews>
    <sheetView tabSelected="1" topLeftCell="M116" workbookViewId="0">
      <selection activeCell="AA124" sqref="AA124"/>
    </sheetView>
  </sheetViews>
  <sheetFormatPr defaultRowHeight="1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>
      <c r="A4" s="17"/>
      <c r="B4" s="17"/>
      <c r="C4" s="18" t="s">
        <v>12</v>
      </c>
      <c r="D4" s="19" t="s">
        <v>13</v>
      </c>
      <c r="E4" s="20" t="s">
        <v>14</v>
      </c>
      <c r="F4" s="21"/>
      <c r="G4" s="22" t="s">
        <v>15</v>
      </c>
      <c r="H4" s="21" t="s">
        <v>16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3"/>
      <c r="U4" s="23"/>
      <c r="V4" s="24" t="s">
        <v>17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 t="s">
        <v>18</v>
      </c>
      <c r="AP4" s="19" t="s">
        <v>19</v>
      </c>
      <c r="AQ4" s="23"/>
      <c r="AR4" s="27" t="s">
        <v>20</v>
      </c>
      <c r="AS4" s="23"/>
      <c r="AT4" s="28" t="s">
        <v>21</v>
      </c>
      <c r="AU4" s="29" t="s">
        <v>22</v>
      </c>
      <c r="AV4" s="30" t="s">
        <v>23</v>
      </c>
      <c r="AW4" s="31"/>
      <c r="AX4" s="21"/>
      <c r="AY4" s="32"/>
    </row>
    <row r="5" spans="1:51">
      <c r="A5" s="33"/>
      <c r="B5" s="33"/>
      <c r="C5" s="34" t="s">
        <v>24</v>
      </c>
      <c r="D5" s="35"/>
      <c r="E5" s="36" t="s">
        <v>25</v>
      </c>
      <c r="F5" s="37" t="s">
        <v>26</v>
      </c>
      <c r="G5" s="38" t="s">
        <v>27</v>
      </c>
      <c r="H5" s="39"/>
      <c r="I5" s="40">
        <v>1</v>
      </c>
      <c r="J5" s="39"/>
      <c r="K5" s="40">
        <v>2</v>
      </c>
      <c r="L5" s="39"/>
      <c r="M5" s="40">
        <v>3</v>
      </c>
      <c r="N5" s="39"/>
      <c r="O5" s="40">
        <v>4</v>
      </c>
      <c r="P5" s="39"/>
      <c r="Q5" s="40">
        <v>5</v>
      </c>
      <c r="R5" s="39"/>
      <c r="S5" s="40">
        <v>6</v>
      </c>
      <c r="T5" s="27" t="s">
        <v>28</v>
      </c>
      <c r="U5" s="41"/>
      <c r="V5" s="42">
        <v>1</v>
      </c>
      <c r="W5" s="43">
        <f>IF(W6&lt;&gt;"",$V$5+1,"")</f>
        <v>2</v>
      </c>
      <c r="X5" s="43">
        <f>IF(X6&lt;&gt;"",$V$5+2,"")</f>
        <v>3</v>
      </c>
      <c r="Y5" s="43">
        <f>IF(Y6&lt;&gt;"",$V$5+3,"")</f>
        <v>4</v>
      </c>
      <c r="Z5" s="43">
        <f>IF(Z6&lt;&gt;"",$V$5+4,"")</f>
        <v>5</v>
      </c>
      <c r="AA5" s="43">
        <f>IF(AA6&lt;&gt;"",$V$5+5,"")</f>
        <v>6</v>
      </c>
      <c r="AB5" s="43">
        <f>IF(AB6&lt;&gt;"",$V$5+6,"")</f>
        <v>7</v>
      </c>
      <c r="AC5" s="43">
        <f>IF(AC6&lt;&gt;"",$V$5+7,"")</f>
        <v>8</v>
      </c>
      <c r="AD5" s="43">
        <f>IF(AD6&lt;&gt;"",$V$5+8,"")</f>
        <v>9</v>
      </c>
      <c r="AE5" s="43">
        <f>IF(AE6&lt;&gt;"",$V$5+9,"")</f>
        <v>10</v>
      </c>
      <c r="AF5" s="43">
        <f>IF(AF6&lt;&gt;"",$V$5+10,"")</f>
        <v>11</v>
      </c>
      <c r="AG5" s="43">
        <f>IF(AG6&lt;&gt;"",$V$5+11,"")</f>
        <v>12</v>
      </c>
      <c r="AH5" s="43">
        <f>IF(AH6&lt;&gt;"",$V$5+12,"")</f>
        <v>13</v>
      </c>
      <c r="AI5" s="43">
        <f>IF(AI6&lt;&gt;"",$V$5+13,"")</f>
        <v>14</v>
      </c>
      <c r="AJ5" s="43">
        <f>IF(AJ6&lt;&gt;"",$V$5+14,"")</f>
        <v>15</v>
      </c>
      <c r="AK5" s="43">
        <f>IF(AK6&lt;&gt;"",$V$5+15,"")</f>
        <v>16</v>
      </c>
      <c r="AL5" s="44">
        <f>IF(AL6&lt;&gt;"",COUNT(V5:AK5)+1,"")</f>
        <v>17</v>
      </c>
      <c r="AM5" s="42">
        <f>AL5+1</f>
        <v>18</v>
      </c>
      <c r="AN5" s="42">
        <f>AM5+1</f>
        <v>19</v>
      </c>
      <c r="AO5" s="45">
        <f>AN5+1</f>
        <v>20</v>
      </c>
      <c r="AP5" s="35" t="s">
        <v>29</v>
      </c>
      <c r="AQ5" s="46">
        <v>1</v>
      </c>
      <c r="AR5" s="46">
        <v>2</v>
      </c>
      <c r="AS5" s="47">
        <v>3</v>
      </c>
      <c r="AT5" s="48" t="s">
        <v>30</v>
      </c>
      <c r="AU5" s="49" t="s">
        <v>31</v>
      </c>
      <c r="AV5" s="50" t="s">
        <v>32</v>
      </c>
      <c r="AW5" s="51"/>
      <c r="AX5" s="52"/>
      <c r="AY5" s="53"/>
    </row>
    <row r="6" spans="1:51">
      <c r="A6" s="33"/>
      <c r="B6" s="33"/>
      <c r="C6" s="34" t="s">
        <v>33</v>
      </c>
      <c r="D6" s="34" t="s">
        <v>34</v>
      </c>
      <c r="E6" s="54"/>
      <c r="F6" s="55" t="s">
        <v>35</v>
      </c>
      <c r="G6" s="56" t="s">
        <v>36</v>
      </c>
      <c r="H6" s="54" t="s">
        <v>37</v>
      </c>
      <c r="I6" s="56" t="s">
        <v>38</v>
      </c>
      <c r="J6" s="56" t="s">
        <v>37</v>
      </c>
      <c r="K6" s="56" t="s">
        <v>38</v>
      </c>
      <c r="L6" s="56" t="s">
        <v>37</v>
      </c>
      <c r="M6" s="56" t="s">
        <v>38</v>
      </c>
      <c r="N6" s="56" t="s">
        <v>37</v>
      </c>
      <c r="O6" s="56" t="s">
        <v>38</v>
      </c>
      <c r="P6" s="56" t="s">
        <v>37</v>
      </c>
      <c r="Q6" s="56" t="s">
        <v>38</v>
      </c>
      <c r="R6" s="57" t="s">
        <v>37</v>
      </c>
      <c r="S6" s="56" t="s">
        <v>38</v>
      </c>
      <c r="T6" s="58" t="s">
        <v>37</v>
      </c>
      <c r="U6" s="22" t="s">
        <v>38</v>
      </c>
      <c r="V6" s="59" t="s">
        <v>39</v>
      </c>
      <c r="W6" s="59" t="s">
        <v>40</v>
      </c>
      <c r="X6" s="59" t="s">
        <v>41</v>
      </c>
      <c r="Y6" s="59" t="s">
        <v>42</v>
      </c>
      <c r="Z6" s="59" t="s">
        <v>43</v>
      </c>
      <c r="AA6" s="59" t="s">
        <v>44</v>
      </c>
      <c r="AB6" s="59" t="s">
        <v>45</v>
      </c>
      <c r="AC6" s="59" t="s">
        <v>46</v>
      </c>
      <c r="AD6" s="59" t="s">
        <v>47</v>
      </c>
      <c r="AE6" s="59" t="s">
        <v>48</v>
      </c>
      <c r="AF6" s="59" t="s">
        <v>49</v>
      </c>
      <c r="AG6" s="59" t="s">
        <v>50</v>
      </c>
      <c r="AH6" s="59" t="s">
        <v>51</v>
      </c>
      <c r="AI6" s="59" t="s">
        <v>52</v>
      </c>
      <c r="AJ6" s="59" t="s">
        <v>53</v>
      </c>
      <c r="AK6" s="59" t="s">
        <v>54</v>
      </c>
      <c r="AL6" s="60" t="s">
        <v>55</v>
      </c>
      <c r="AM6" s="59" t="s">
        <v>56</v>
      </c>
      <c r="AN6" s="59" t="s">
        <v>57</v>
      </c>
      <c r="AO6" s="30" t="s">
        <v>58</v>
      </c>
      <c r="AP6" s="61" t="s">
        <v>59</v>
      </c>
      <c r="AQ6" s="62" t="s">
        <v>60</v>
      </c>
      <c r="AR6" s="19" t="s">
        <v>61</v>
      </c>
      <c r="AS6" s="63" t="s">
        <v>62</v>
      </c>
      <c r="AT6" s="64" t="s">
        <v>63</v>
      </c>
      <c r="AU6" s="65"/>
      <c r="AV6" s="66" t="s">
        <v>64</v>
      </c>
      <c r="AW6" s="51"/>
      <c r="AX6" s="52"/>
      <c r="AY6" s="53"/>
    </row>
    <row r="7" spans="1:51" ht="15.75">
      <c r="A7" s="67" t="s">
        <v>65</v>
      </c>
      <c r="B7" s="67" t="s">
        <v>66</v>
      </c>
      <c r="C7" s="68" t="s">
        <v>67</v>
      </c>
      <c r="D7" s="68" t="s">
        <v>67</v>
      </c>
      <c r="E7" s="54"/>
      <c r="F7" s="46" t="s">
        <v>68</v>
      </c>
      <c r="G7" s="56" t="s">
        <v>69</v>
      </c>
      <c r="H7" s="56"/>
      <c r="I7" s="56" t="s">
        <v>70</v>
      </c>
      <c r="J7" s="56"/>
      <c r="K7" s="56" t="s">
        <v>70</v>
      </c>
      <c r="L7" s="56"/>
      <c r="M7" s="56" t="s">
        <v>70</v>
      </c>
      <c r="N7" s="56"/>
      <c r="O7" s="56" t="s">
        <v>70</v>
      </c>
      <c r="P7" s="56"/>
      <c r="Q7" s="56" t="s">
        <v>70</v>
      </c>
      <c r="R7" s="56"/>
      <c r="S7" s="56" t="s">
        <v>70</v>
      </c>
      <c r="T7" s="54"/>
      <c r="U7" s="38" t="s">
        <v>70</v>
      </c>
      <c r="V7" s="64"/>
      <c r="W7" s="64"/>
      <c r="X7" s="64"/>
      <c r="Y7" s="64"/>
      <c r="Z7" s="64"/>
      <c r="AA7" s="64"/>
      <c r="AB7" s="69"/>
      <c r="AC7" s="69"/>
      <c r="AD7" s="69"/>
      <c r="AE7" s="69"/>
      <c r="AF7" s="69"/>
      <c r="AG7" s="70"/>
      <c r="AH7" s="64"/>
      <c r="AI7" s="69"/>
      <c r="AJ7" s="64"/>
      <c r="AK7" s="64"/>
      <c r="AL7" s="71" t="s">
        <v>71</v>
      </c>
      <c r="AM7" s="64"/>
      <c r="AN7" s="64" t="s">
        <v>72</v>
      </c>
      <c r="AO7" s="50" t="s">
        <v>73</v>
      </c>
      <c r="AP7" s="72" t="s">
        <v>74</v>
      </c>
      <c r="AQ7" s="73" t="s">
        <v>75</v>
      </c>
      <c r="AR7" s="35" t="s">
        <v>76</v>
      </c>
      <c r="AS7" s="47" t="s">
        <v>77</v>
      </c>
      <c r="AT7" s="64" t="s">
        <v>78</v>
      </c>
      <c r="AU7" s="74">
        <v>0.25</v>
      </c>
      <c r="AV7" s="66" t="s">
        <v>79</v>
      </c>
      <c r="AW7" s="75" t="s">
        <v>80</v>
      </c>
      <c r="AX7" s="52"/>
      <c r="AY7" s="53"/>
    </row>
    <row r="8" spans="1:51" ht="15.75">
      <c r="A8" s="67" t="s">
        <v>81</v>
      </c>
      <c r="B8" s="67" t="s">
        <v>82</v>
      </c>
      <c r="C8" s="76" t="s">
        <v>83</v>
      </c>
      <c r="D8" s="76" t="s">
        <v>83</v>
      </c>
      <c r="E8" s="77" t="s">
        <v>84</v>
      </c>
      <c r="F8" s="56" t="s">
        <v>85</v>
      </c>
      <c r="G8" s="56" t="s">
        <v>86</v>
      </c>
      <c r="H8" s="56"/>
      <c r="I8" s="56" t="s">
        <v>87</v>
      </c>
      <c r="J8" s="56"/>
      <c r="K8" s="56" t="s">
        <v>87</v>
      </c>
      <c r="L8" s="56"/>
      <c r="M8" s="56" t="s">
        <v>87</v>
      </c>
      <c r="N8" s="56"/>
      <c r="O8" s="56" t="s">
        <v>87</v>
      </c>
      <c r="P8" s="56"/>
      <c r="Q8" s="56" t="s">
        <v>87</v>
      </c>
      <c r="R8" s="56"/>
      <c r="S8" s="56" t="s">
        <v>87</v>
      </c>
      <c r="T8" s="54"/>
      <c r="U8" s="38" t="s">
        <v>87</v>
      </c>
      <c r="V8" s="64"/>
      <c r="W8" s="64"/>
      <c r="X8" s="64"/>
      <c r="Y8" s="64"/>
      <c r="Z8" s="64"/>
      <c r="AA8" s="64"/>
      <c r="AB8" s="69"/>
      <c r="AC8" s="69"/>
      <c r="AD8" s="69"/>
      <c r="AE8" s="69"/>
      <c r="AF8" s="69"/>
      <c r="AG8" s="70"/>
      <c r="AH8" s="64"/>
      <c r="AI8" s="69"/>
      <c r="AJ8" s="64"/>
      <c r="AK8" s="64"/>
      <c r="AL8" s="53"/>
      <c r="AM8" s="64"/>
      <c r="AN8" s="64"/>
      <c r="AO8" s="50" t="s">
        <v>88</v>
      </c>
      <c r="AP8" s="78" t="s">
        <v>89</v>
      </c>
      <c r="AQ8" s="73" t="s">
        <v>90</v>
      </c>
      <c r="AR8" s="35" t="s">
        <v>91</v>
      </c>
      <c r="AS8" s="47" t="s">
        <v>92</v>
      </c>
      <c r="AT8" s="64" t="s">
        <v>93</v>
      </c>
      <c r="AU8" s="79"/>
      <c r="AV8" s="66" t="s">
        <v>94</v>
      </c>
      <c r="AW8" s="75" t="s">
        <v>95</v>
      </c>
      <c r="AX8" s="52"/>
      <c r="AY8" s="53"/>
    </row>
    <row r="9" spans="1:51" ht="15.75">
      <c r="A9" s="67" t="s">
        <v>96</v>
      </c>
      <c r="B9" s="51"/>
      <c r="C9" s="80" t="s">
        <v>97</v>
      </c>
      <c r="D9" s="80" t="s">
        <v>97</v>
      </c>
      <c r="E9" s="77" t="s">
        <v>98</v>
      </c>
      <c r="F9" s="56"/>
      <c r="G9" s="56" t="s">
        <v>99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9"/>
      <c r="AC9" s="69"/>
      <c r="AD9" s="69"/>
      <c r="AE9" s="69"/>
      <c r="AF9" s="69"/>
      <c r="AG9" s="70"/>
      <c r="AH9" s="64"/>
      <c r="AI9" s="69"/>
      <c r="AJ9" s="64"/>
      <c r="AK9" s="64"/>
      <c r="AL9" s="53"/>
      <c r="AM9" s="64"/>
      <c r="AN9" s="64"/>
      <c r="AO9" s="50" t="s">
        <v>100</v>
      </c>
      <c r="AP9" s="72" t="s">
        <v>101</v>
      </c>
      <c r="AQ9" s="81" t="s">
        <v>102</v>
      </c>
      <c r="AR9" s="56" t="s">
        <v>103</v>
      </c>
      <c r="AS9" s="47" t="s">
        <v>103</v>
      </c>
      <c r="AT9" s="66" t="s">
        <v>104</v>
      </c>
      <c r="AU9" s="82"/>
      <c r="AV9" s="83" t="s">
        <v>105</v>
      </c>
      <c r="AW9" s="51"/>
      <c r="AX9" s="52"/>
      <c r="AY9" s="53"/>
    </row>
    <row r="10" spans="1:51" ht="15.75">
      <c r="A10" s="84"/>
      <c r="C10" s="80" t="s">
        <v>106</v>
      </c>
      <c r="D10" s="80" t="s">
        <v>106</v>
      </c>
      <c r="E10" s="77" t="s">
        <v>107</v>
      </c>
      <c r="F10" s="56"/>
      <c r="G10" s="56" t="s">
        <v>108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9"/>
      <c r="AC10" s="69"/>
      <c r="AD10" s="69"/>
      <c r="AE10" s="69"/>
      <c r="AF10" s="69"/>
      <c r="AG10" s="70"/>
      <c r="AH10" s="64"/>
      <c r="AI10" s="69"/>
      <c r="AJ10" s="64"/>
      <c r="AK10" s="64"/>
      <c r="AL10" s="53"/>
      <c r="AM10" s="64"/>
      <c r="AN10" s="64"/>
      <c r="AO10" s="50" t="s">
        <v>109</v>
      </c>
      <c r="AP10" s="72" t="s">
        <v>110</v>
      </c>
      <c r="AQ10" s="73" t="s">
        <v>111</v>
      </c>
      <c r="AR10" s="56" t="s">
        <v>112</v>
      </c>
      <c r="AS10" s="47" t="s">
        <v>112</v>
      </c>
      <c r="AT10" s="66" t="s">
        <v>113</v>
      </c>
      <c r="AU10" s="85"/>
      <c r="AV10" s="83" t="s">
        <v>114</v>
      </c>
      <c r="AW10" s="51"/>
      <c r="AX10" s="52"/>
      <c r="AY10" s="53"/>
    </row>
    <row r="11" spans="1:51" ht="15.75">
      <c r="A11" s="84"/>
      <c r="B11" s="51"/>
      <c r="C11" s="56" t="s">
        <v>84</v>
      </c>
      <c r="D11" s="56" t="s">
        <v>98</v>
      </c>
      <c r="E11" s="54"/>
      <c r="F11" s="46"/>
      <c r="G11" s="56" t="s">
        <v>115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9"/>
      <c r="AC11" s="69"/>
      <c r="AD11" s="69"/>
      <c r="AE11" s="69"/>
      <c r="AF11" s="69"/>
      <c r="AG11" s="70"/>
      <c r="AH11" s="64"/>
      <c r="AI11" s="69"/>
      <c r="AJ11" s="64"/>
      <c r="AK11" s="64"/>
      <c r="AL11" s="53"/>
      <c r="AM11" s="64"/>
      <c r="AN11" s="64"/>
      <c r="AO11" s="50" t="s">
        <v>116</v>
      </c>
      <c r="AP11" s="86" t="s">
        <v>117</v>
      </c>
      <c r="AQ11" s="87" t="s">
        <v>118</v>
      </c>
      <c r="AR11" s="56" t="s">
        <v>119</v>
      </c>
      <c r="AS11" s="47" t="s">
        <v>119</v>
      </c>
      <c r="AT11" s="88" t="s">
        <v>114</v>
      </c>
      <c r="AU11" s="89"/>
      <c r="AV11" s="83" t="s">
        <v>73</v>
      </c>
      <c r="AW11" s="51"/>
      <c r="AX11" s="52"/>
      <c r="AY11" s="53"/>
    </row>
    <row r="12" spans="1:51">
      <c r="A12" s="33"/>
      <c r="B12" s="51"/>
      <c r="C12" s="56" t="s">
        <v>120</v>
      </c>
      <c r="D12" s="56" t="s">
        <v>107</v>
      </c>
      <c r="E12" s="54"/>
      <c r="F12" s="46"/>
      <c r="G12" s="76" t="s">
        <v>121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9"/>
      <c r="AC12" s="69"/>
      <c r="AD12" s="69"/>
      <c r="AE12" s="69"/>
      <c r="AF12" s="69"/>
      <c r="AG12" s="70"/>
      <c r="AH12" s="64"/>
      <c r="AI12" s="69"/>
      <c r="AJ12" s="64"/>
      <c r="AK12" s="64"/>
      <c r="AL12" s="53"/>
      <c r="AM12" s="64"/>
      <c r="AN12" s="64"/>
      <c r="AO12" s="57"/>
      <c r="AP12" s="90" t="s">
        <v>122</v>
      </c>
      <c r="AQ12" s="91" t="s">
        <v>123</v>
      </c>
      <c r="AR12" s="92" t="s">
        <v>124</v>
      </c>
      <c r="AS12" s="47"/>
      <c r="AT12" s="66" t="s">
        <v>73</v>
      </c>
      <c r="AU12" s="93"/>
      <c r="AV12" s="52"/>
      <c r="AW12" s="51"/>
      <c r="AX12" s="52"/>
      <c r="AY12" s="53"/>
    </row>
    <row r="13" spans="1:51" ht="15.75" thickBot="1">
      <c r="A13" s="94"/>
      <c r="B13" s="95"/>
      <c r="C13" s="96" t="s">
        <v>125</v>
      </c>
      <c r="D13" s="96" t="s">
        <v>125</v>
      </c>
      <c r="E13" s="97"/>
      <c r="F13" s="98"/>
      <c r="G13" s="9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7"/>
      <c r="U13" s="99"/>
      <c r="V13" s="100"/>
      <c r="W13" s="100"/>
      <c r="X13" s="100"/>
      <c r="Y13" s="100"/>
      <c r="Z13" s="100"/>
      <c r="AA13" s="100"/>
      <c r="AB13" s="101"/>
      <c r="AC13" s="101"/>
      <c r="AD13" s="102"/>
      <c r="AE13" s="102"/>
      <c r="AF13" s="100"/>
      <c r="AG13" s="101"/>
      <c r="AH13" s="101"/>
      <c r="AI13" s="101"/>
      <c r="AJ13" s="100"/>
      <c r="AK13" s="100"/>
      <c r="AL13" s="103"/>
      <c r="AM13" s="100"/>
      <c r="AN13" s="100"/>
      <c r="AO13" s="100" t="s">
        <v>126</v>
      </c>
      <c r="AP13" s="104">
        <v>0.22</v>
      </c>
      <c r="AQ13" s="105">
        <v>0.18</v>
      </c>
      <c r="AR13" s="106">
        <v>1.4999999999999999E-2</v>
      </c>
      <c r="AS13" s="107"/>
      <c r="AT13" s="108"/>
      <c r="AU13" s="109"/>
      <c r="AV13" s="110"/>
      <c r="AW13" s="111"/>
      <c r="AX13" s="112"/>
      <c r="AY13" s="113"/>
    </row>
    <row r="14" spans="1:51">
      <c r="A14" s="114">
        <f>IF(B14&lt;&gt;"",1,"")</f>
        <v>1</v>
      </c>
      <c r="B14" s="115" t="s">
        <v>127</v>
      </c>
      <c r="C14" s="116">
        <v>43804</v>
      </c>
      <c r="D14" s="116"/>
      <c r="E14" s="117"/>
      <c r="F14" s="118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9">
        <f t="shared" ref="G14:G48" si="0">IF(B14="","",IF(D14="",G$242,DAY(D14))-IF(C14="",0,DAY(C14)-1))</f>
        <v>27</v>
      </c>
      <c r="H14" s="120">
        <v>21</v>
      </c>
      <c r="I14" s="121">
        <v>168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>
        <f>SUM(H14,J14,L14,N14,P14,R14)</f>
        <v>21</v>
      </c>
      <c r="U14" s="122">
        <f>SUM(I14,K14,M14,O14,Q14,S14)</f>
        <v>168</v>
      </c>
      <c r="V14" s="123">
        <v>9782</v>
      </c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>
        <f>SUM(V14:AK14)</f>
        <v>9782</v>
      </c>
      <c r="AM14" s="125"/>
      <c r="AN14" s="125"/>
      <c r="AO14" s="126">
        <f>SUM(AL14:AN14)</f>
        <v>9782</v>
      </c>
      <c r="AP14" s="127">
        <f t="shared" ref="AP14:AP48" si="1">ROUND(IF(AND(AO14&gt;=3723,G14&lt;=$G$242),IFERROR(IF(FIND("Інвалид",B14,1)&gt;0,AO14*0.0841,""),AO14*0.22),IF(AND(AO14&lt;3723,G14=$G$242),IFERROR(IF(FIND("Інвалид",B14,1)&gt;0,AO14*0.0841,""),819.06),IF(AND(G14&lt;$G$242,AO14&lt;3723),IFERROR(IF(FIND("Інвалид",B14,1)&gt;0,AO14*0.0841,""),AO14*0.22)))),2)</f>
        <v>822.67</v>
      </c>
      <c r="AQ14" s="128">
        <f>ROUND(MAX(0,18%*(AO14-IFERROR(IF(FIND("Пільга 150%",B14,1)&gt;0,1321.5,""),881)*(AO14&lt;=2470)*ISBLANK(D14))),2)</f>
        <v>1760.76</v>
      </c>
      <c r="AR14" s="128">
        <f t="shared" ref="AR14:AR20" si="2">ROUND(AO14*$AR$13,2)</f>
        <v>146.72999999999999</v>
      </c>
      <c r="AS14" s="129">
        <f t="shared" ref="AS14:AS20" si="3">SUM(AQ14,AR14)</f>
        <v>1907.49</v>
      </c>
      <c r="AT14" s="130">
        <f t="shared" ref="AT14:AT48" si="4">AO14-AS14</f>
        <v>7874.51</v>
      </c>
      <c r="AU14" s="128"/>
      <c r="AV14" s="126">
        <f>AT14-AU14</f>
        <v>7874.51</v>
      </c>
      <c r="AW14" s="131" t="str">
        <f>IFERROR(IF(B14="","",LEFTB(B14,SEARCH("|",SUBSTITUTE(B14," ","|",3))-1)),B14)</f>
        <v>Иванов Иван Иванович</v>
      </c>
      <c r="AX14" s="132"/>
      <c r="AY14" s="133"/>
    </row>
    <row r="15" spans="1:51">
      <c r="A15" s="114">
        <f>IF(B15&lt;&gt; "",MAX(A14)+1,"")</f>
        <v>2</v>
      </c>
      <c r="B15" s="134" t="s">
        <v>128</v>
      </c>
      <c r="C15" s="116">
        <v>43804</v>
      </c>
      <c r="D15" s="116"/>
      <c r="E15" s="120"/>
      <c r="F15" s="118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9">
        <f t="shared" si="0"/>
        <v>27</v>
      </c>
      <c r="H15" s="120">
        <v>21</v>
      </c>
      <c r="I15" s="120">
        <v>168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2">
        <f t="shared" ref="T15:U88" si="5">SUM(H15,J15,L15,N15,P15,R15)</f>
        <v>21</v>
      </c>
      <c r="U15" s="122">
        <f t="shared" si="5"/>
        <v>168</v>
      </c>
      <c r="V15" s="135">
        <v>9570</v>
      </c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24">
        <f t="shared" ref="AL15:AL41" si="6">SUM(V15:AK15)</f>
        <v>9570</v>
      </c>
      <c r="AM15" s="136"/>
      <c r="AN15" s="136"/>
      <c r="AO15" s="126">
        <f t="shared" ref="AO15:AO88" si="7">SUM(AL15:AN15)</f>
        <v>9570</v>
      </c>
      <c r="AP15" s="127">
        <f t="shared" si="1"/>
        <v>2105.4</v>
      </c>
      <c r="AQ15" s="128">
        <f t="shared" ref="AQ15:AQ48" si="8">ROUND(MAX(0,18%*(AO15-IFERROR(IF(FIND("Пільга 150%",B15,1)&gt;0,1321.5,""),881)*(AO15&lt;=2470)*ISBLANK(D15))),2)</f>
        <v>1722.6</v>
      </c>
      <c r="AR15" s="128">
        <f t="shared" si="2"/>
        <v>143.55000000000001</v>
      </c>
      <c r="AS15" s="129">
        <f t="shared" si="3"/>
        <v>1866.1499999999999</v>
      </c>
      <c r="AT15" s="130">
        <f t="shared" si="4"/>
        <v>7703.85</v>
      </c>
      <c r="AU15" s="137"/>
      <c r="AV15" s="138">
        <f t="shared" ref="AV15:AV30" si="9">AT15-AU15</f>
        <v>7703.85</v>
      </c>
      <c r="AW15" s="131" t="str">
        <f t="shared" ref="AW15:AW78" si="10">IFERROR(IF(B15="","",LEFTB(B15,SEARCH("|",SUBSTITUTE(B15," ","|",3))-1)),B15)</f>
        <v>Петров Пётр Петрович</v>
      </c>
      <c r="AX15" s="132"/>
      <c r="AY15" s="139"/>
    </row>
    <row r="16" spans="1:51">
      <c r="A16" s="114">
        <f>IF(B16 &lt;&gt; "",MAX(A$13:A15)+1,"")</f>
        <v>3</v>
      </c>
      <c r="B16" s="134" t="s">
        <v>129</v>
      </c>
      <c r="C16" s="116"/>
      <c r="D16" s="116"/>
      <c r="E16" s="120"/>
      <c r="F16" s="118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9">
        <f t="shared" si="0"/>
        <v>31</v>
      </c>
      <c r="H16" s="120">
        <v>21</v>
      </c>
      <c r="I16" s="120">
        <v>168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2">
        <f t="shared" si="5"/>
        <v>21</v>
      </c>
      <c r="U16" s="122">
        <f t="shared" si="5"/>
        <v>168</v>
      </c>
      <c r="V16" s="135">
        <v>8719</v>
      </c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24">
        <f t="shared" si="6"/>
        <v>8719</v>
      </c>
      <c r="AM16" s="136"/>
      <c r="AN16" s="136"/>
      <c r="AO16" s="126">
        <f t="shared" si="7"/>
        <v>8719</v>
      </c>
      <c r="AP16" s="127">
        <f t="shared" si="1"/>
        <v>1918.18</v>
      </c>
      <c r="AQ16" s="128">
        <f t="shared" si="8"/>
        <v>1569.42</v>
      </c>
      <c r="AR16" s="128">
        <f t="shared" si="2"/>
        <v>130.79</v>
      </c>
      <c r="AS16" s="129">
        <f t="shared" si="3"/>
        <v>1700.21</v>
      </c>
      <c r="AT16" s="130">
        <f t="shared" si="4"/>
        <v>7018.79</v>
      </c>
      <c r="AU16" s="137"/>
      <c r="AV16" s="138">
        <f t="shared" si="9"/>
        <v>7018.79</v>
      </c>
      <c r="AW16" s="131" t="str">
        <f t="shared" si="10"/>
        <v xml:space="preserve">Иваненко Илья </v>
      </c>
      <c r="AX16" s="132"/>
      <c r="AY16" s="139"/>
    </row>
    <row r="17" spans="1:51">
      <c r="A17" s="114">
        <f>IF(B17 &lt;&gt; "",MAX(A$13:A16)+1,"")</f>
        <v>4</v>
      </c>
      <c r="B17" s="134" t="s">
        <v>130</v>
      </c>
      <c r="C17" s="116"/>
      <c r="D17" s="116"/>
      <c r="E17" s="120"/>
      <c r="F17" s="118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9">
        <f t="shared" si="0"/>
        <v>31</v>
      </c>
      <c r="H17" s="120">
        <v>21</v>
      </c>
      <c r="I17" s="120">
        <v>168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2">
        <f t="shared" si="5"/>
        <v>21</v>
      </c>
      <c r="U17" s="122">
        <f t="shared" si="5"/>
        <v>168</v>
      </c>
      <c r="V17" s="135">
        <v>6380</v>
      </c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24">
        <f t="shared" si="6"/>
        <v>6380</v>
      </c>
      <c r="AM17" s="136"/>
      <c r="AN17" s="136"/>
      <c r="AO17" s="126">
        <f t="shared" si="7"/>
        <v>6380</v>
      </c>
      <c r="AP17" s="127">
        <f t="shared" si="1"/>
        <v>1403.6</v>
      </c>
      <c r="AQ17" s="128">
        <f t="shared" si="8"/>
        <v>1148.4000000000001</v>
      </c>
      <c r="AR17" s="128">
        <f t="shared" si="2"/>
        <v>95.7</v>
      </c>
      <c r="AS17" s="129">
        <f t="shared" si="3"/>
        <v>1244.1000000000001</v>
      </c>
      <c r="AT17" s="130">
        <f t="shared" si="4"/>
        <v>5135.8999999999996</v>
      </c>
      <c r="AU17" s="140">
        <f>ROUND(AT17*AU7,2)</f>
        <v>1283.98</v>
      </c>
      <c r="AV17" s="138">
        <f t="shared" si="9"/>
        <v>3851.9199999999996</v>
      </c>
      <c r="AW17" s="131" t="str">
        <f t="shared" si="10"/>
        <v>Петренко Павел Павлович</v>
      </c>
      <c r="AX17" s="132"/>
      <c r="AY17" s="139"/>
    </row>
    <row r="18" spans="1:51">
      <c r="A18" s="114">
        <f>IF(B18 &lt;&gt; "",MAX(A$13:A17)+1,"")</f>
        <v>5</v>
      </c>
      <c r="B18" s="141" t="s">
        <v>131</v>
      </c>
      <c r="C18" s="116"/>
      <c r="D18" s="116"/>
      <c r="E18" s="120"/>
      <c r="F18" s="118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9">
        <f t="shared" si="0"/>
        <v>31</v>
      </c>
      <c r="H18" s="120">
        <v>21</v>
      </c>
      <c r="I18" s="120">
        <v>168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2">
        <f t="shared" si="5"/>
        <v>21</v>
      </c>
      <c r="U18" s="122">
        <f t="shared" si="5"/>
        <v>168</v>
      </c>
      <c r="V18" s="135">
        <v>8613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24">
        <f t="shared" si="6"/>
        <v>8613</v>
      </c>
      <c r="AM18" s="136"/>
      <c r="AN18" s="136"/>
      <c r="AO18" s="126">
        <f t="shared" si="7"/>
        <v>8613</v>
      </c>
      <c r="AP18" s="127">
        <f t="shared" si="1"/>
        <v>1894.86</v>
      </c>
      <c r="AQ18" s="128">
        <f t="shared" si="8"/>
        <v>1550.34</v>
      </c>
      <c r="AR18" s="128">
        <f t="shared" si="2"/>
        <v>129.19999999999999</v>
      </c>
      <c r="AS18" s="129">
        <f t="shared" si="3"/>
        <v>1679.54</v>
      </c>
      <c r="AT18" s="130">
        <f t="shared" si="4"/>
        <v>6933.46</v>
      </c>
      <c r="AU18" s="137"/>
      <c r="AV18" s="138">
        <f t="shared" si="9"/>
        <v>6933.46</v>
      </c>
      <c r="AW18" s="131" t="str">
        <f t="shared" si="10"/>
        <v>Сергиенко Валерий Николаевич</v>
      </c>
      <c r="AX18" s="132"/>
      <c r="AY18" s="139"/>
    </row>
    <row r="19" spans="1:51" ht="21">
      <c r="A19" s="114">
        <f>IF(B19 &lt;&gt; "",MAX(A$13:A18)+1,"")</f>
        <v>6</v>
      </c>
      <c r="B19" s="134" t="s">
        <v>132</v>
      </c>
      <c r="C19" s="142">
        <v>43804</v>
      </c>
      <c r="D19" s="116"/>
      <c r="E19" s="120"/>
      <c r="F19" s="118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9">
        <f t="shared" si="0"/>
        <v>27</v>
      </c>
      <c r="H19" s="120">
        <v>21</v>
      </c>
      <c r="I19" s="120">
        <v>168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2">
        <f t="shared" si="5"/>
        <v>21</v>
      </c>
      <c r="U19" s="122">
        <f t="shared" si="5"/>
        <v>168</v>
      </c>
      <c r="V19" s="135">
        <v>8719</v>
      </c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24">
        <f t="shared" si="6"/>
        <v>8719</v>
      </c>
      <c r="AM19" s="136"/>
      <c r="AN19" s="136"/>
      <c r="AO19" s="126">
        <f t="shared" si="7"/>
        <v>8719</v>
      </c>
      <c r="AP19" s="127">
        <f t="shared" si="1"/>
        <v>1918.18</v>
      </c>
      <c r="AQ19" s="128">
        <f t="shared" si="8"/>
        <v>1569.42</v>
      </c>
      <c r="AR19" s="128">
        <f t="shared" si="2"/>
        <v>130.79</v>
      </c>
      <c r="AS19" s="129">
        <f t="shared" si="3"/>
        <v>1700.21</v>
      </c>
      <c r="AT19" s="130">
        <f t="shared" si="4"/>
        <v>7018.79</v>
      </c>
      <c r="AU19" s="143"/>
      <c r="AV19" s="138">
        <f t="shared" si="9"/>
        <v>7018.79</v>
      </c>
      <c r="AW19" s="131" t="str">
        <f t="shared" si="10"/>
        <v>Травкин Сергей Петрович</v>
      </c>
      <c r="AX19" s="132"/>
      <c r="AY19" s="139"/>
    </row>
    <row r="20" spans="1:51">
      <c r="A20" s="114">
        <f>IF(B20 &lt;&gt; "",MAX(A$13:A19)+1,"")</f>
        <v>7</v>
      </c>
      <c r="B20" s="134" t="s">
        <v>133</v>
      </c>
      <c r="C20" s="116"/>
      <c r="D20" s="116"/>
      <c r="E20" s="120"/>
      <c r="F20" s="118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9">
        <f t="shared" si="0"/>
        <v>31</v>
      </c>
      <c r="H20" s="120">
        <v>11</v>
      </c>
      <c r="I20" s="120">
        <v>86</v>
      </c>
      <c r="J20" s="120">
        <v>3.5</v>
      </c>
      <c r="K20" s="120">
        <v>28</v>
      </c>
      <c r="L20" s="120">
        <v>2</v>
      </c>
      <c r="M20" s="120">
        <v>14</v>
      </c>
      <c r="N20" s="120">
        <v>4</v>
      </c>
      <c r="O20" s="120">
        <v>32</v>
      </c>
      <c r="P20" s="120">
        <v>1</v>
      </c>
      <c r="Q20" s="120">
        <v>8</v>
      </c>
      <c r="R20" s="120"/>
      <c r="S20" s="120"/>
      <c r="T20" s="122">
        <f t="shared" si="5"/>
        <v>21.5</v>
      </c>
      <c r="U20" s="122">
        <f t="shared" si="5"/>
        <v>168</v>
      </c>
      <c r="V20" s="135"/>
      <c r="W20" s="135">
        <v>2500</v>
      </c>
      <c r="X20" s="135"/>
      <c r="Y20" s="135">
        <v>650</v>
      </c>
      <c r="Z20" s="135">
        <v>658</v>
      </c>
      <c r="AA20" s="135"/>
      <c r="AB20" s="135"/>
      <c r="AC20" s="135">
        <v>980</v>
      </c>
      <c r="AD20" s="135"/>
      <c r="AE20" s="135"/>
      <c r="AF20" s="135">
        <v>240</v>
      </c>
      <c r="AG20" s="135"/>
      <c r="AH20" s="135"/>
      <c r="AI20" s="135"/>
      <c r="AJ20" s="135"/>
      <c r="AK20" s="135"/>
      <c r="AL20" s="124">
        <f t="shared" si="6"/>
        <v>5028</v>
      </c>
      <c r="AM20" s="136"/>
      <c r="AN20" s="136"/>
      <c r="AO20" s="126">
        <f t="shared" si="7"/>
        <v>5028</v>
      </c>
      <c r="AP20" s="127">
        <f t="shared" si="1"/>
        <v>1106.1600000000001</v>
      </c>
      <c r="AQ20" s="128">
        <f t="shared" si="8"/>
        <v>905.04</v>
      </c>
      <c r="AR20" s="128">
        <f t="shared" si="2"/>
        <v>75.42</v>
      </c>
      <c r="AS20" s="129">
        <f t="shared" si="3"/>
        <v>980.45999999999992</v>
      </c>
      <c r="AT20" s="130">
        <f t="shared" si="4"/>
        <v>4047.54</v>
      </c>
      <c r="AU20" s="137"/>
      <c r="AV20" s="138">
        <f t="shared" si="9"/>
        <v>4047.54</v>
      </c>
      <c r="AW20" s="131" t="str">
        <f t="shared" si="10"/>
        <v>Пономарёв Олег Олегович</v>
      </c>
      <c r="AX20" s="132"/>
      <c r="AY20" s="139"/>
    </row>
    <row r="21" spans="1:51">
      <c r="A21" s="114">
        <f>IF(B21 &lt;&gt; "",MAX(A$13:A20)+1,"")</f>
        <v>8</v>
      </c>
      <c r="B21" s="144" t="s">
        <v>134</v>
      </c>
      <c r="C21" s="116"/>
      <c r="D21" s="116"/>
      <c r="E21" s="120"/>
      <c r="F21" s="118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9">
        <f t="shared" si="0"/>
        <v>31</v>
      </c>
      <c r="H21" s="120">
        <v>8.5</v>
      </c>
      <c r="I21" s="120">
        <v>67</v>
      </c>
      <c r="J21" s="120">
        <v>2.5</v>
      </c>
      <c r="K21" s="120">
        <v>21</v>
      </c>
      <c r="L21" s="120">
        <v>3</v>
      </c>
      <c r="M21" s="120">
        <v>24</v>
      </c>
      <c r="N21" s="120">
        <v>1</v>
      </c>
      <c r="O21" s="120">
        <v>8</v>
      </c>
      <c r="P21" s="120"/>
      <c r="Q21" s="120"/>
      <c r="R21" s="120"/>
      <c r="S21" s="120"/>
      <c r="T21" s="122">
        <f t="shared" si="5"/>
        <v>15</v>
      </c>
      <c r="U21" s="122">
        <f t="shared" si="5"/>
        <v>120</v>
      </c>
      <c r="V21" s="135"/>
      <c r="W21" s="135"/>
      <c r="X21" s="135"/>
      <c r="Y21" s="135">
        <v>1976</v>
      </c>
      <c r="Z21" s="135">
        <v>1104</v>
      </c>
      <c r="AA21" s="135"/>
      <c r="AB21" s="135"/>
      <c r="AC21" s="135">
        <v>750</v>
      </c>
      <c r="AD21" s="135"/>
      <c r="AE21" s="135"/>
      <c r="AF21" s="135">
        <v>240</v>
      </c>
      <c r="AG21" s="135"/>
      <c r="AH21" s="135"/>
      <c r="AI21" s="135"/>
      <c r="AJ21" s="135"/>
      <c r="AK21" s="135"/>
      <c r="AL21" s="124">
        <f t="shared" si="6"/>
        <v>4070</v>
      </c>
      <c r="AM21" s="136"/>
      <c r="AN21" s="136"/>
      <c r="AO21" s="126">
        <f t="shared" si="7"/>
        <v>4070</v>
      </c>
      <c r="AP21" s="127">
        <f t="shared" si="1"/>
        <v>895.4</v>
      </c>
      <c r="AQ21" s="128">
        <f t="shared" si="8"/>
        <v>732.6</v>
      </c>
      <c r="AR21" s="128">
        <f>ROUND(AO21*$AR$13,2)</f>
        <v>61.05</v>
      </c>
      <c r="AS21" s="129">
        <f>SUM(AQ21,AR21)</f>
        <v>793.65</v>
      </c>
      <c r="AT21" s="130">
        <f t="shared" si="4"/>
        <v>3276.35</v>
      </c>
      <c r="AU21" s="137"/>
      <c r="AV21" s="138">
        <f t="shared" si="9"/>
        <v>3276.35</v>
      </c>
      <c r="AW21" s="131" t="str">
        <f t="shared" si="10"/>
        <v>Щеглов Олександр Вікторович</v>
      </c>
      <c r="AX21" s="132"/>
      <c r="AY21" s="139"/>
    </row>
    <row r="22" spans="1:51">
      <c r="A22" s="114">
        <f>IF(B22 &lt;&gt; "",MAX(A$13:A21)+1,"")</f>
        <v>9</v>
      </c>
      <c r="B22" s="141" t="s">
        <v>135</v>
      </c>
      <c r="C22" s="116"/>
      <c r="D22" s="116"/>
      <c r="E22" s="120"/>
      <c r="F22" s="118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9">
        <f t="shared" si="0"/>
        <v>31</v>
      </c>
      <c r="H22" s="120">
        <v>15</v>
      </c>
      <c r="I22" s="120">
        <v>120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2">
        <f t="shared" si="5"/>
        <v>15</v>
      </c>
      <c r="U22" s="122">
        <f t="shared" si="5"/>
        <v>120</v>
      </c>
      <c r="V22" s="135"/>
      <c r="W22" s="135"/>
      <c r="X22" s="135"/>
      <c r="Y22" s="135"/>
      <c r="Z22" s="135">
        <v>3886</v>
      </c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24">
        <f t="shared" si="6"/>
        <v>3886</v>
      </c>
      <c r="AM22" s="136"/>
      <c r="AN22" s="136"/>
      <c r="AO22" s="126">
        <f t="shared" si="7"/>
        <v>3886</v>
      </c>
      <c r="AP22" s="127">
        <f t="shared" si="1"/>
        <v>854.92</v>
      </c>
      <c r="AQ22" s="128">
        <f t="shared" si="8"/>
        <v>699.48</v>
      </c>
      <c r="AR22" s="128">
        <f t="shared" ref="AR22:AR48" si="11">ROUND(AO22*$AR$13,2)</f>
        <v>58.29</v>
      </c>
      <c r="AS22" s="129">
        <f t="shared" ref="AS22:AS48" si="12">SUM(AQ22,AR22)</f>
        <v>757.77</v>
      </c>
      <c r="AT22" s="130">
        <f t="shared" si="4"/>
        <v>3128.23</v>
      </c>
      <c r="AU22" s="137"/>
      <c r="AV22" s="138">
        <f t="shared" si="9"/>
        <v>3128.23</v>
      </c>
      <c r="AW22" s="131" t="str">
        <f t="shared" si="10"/>
        <v>Синичкин Михайло Трохимович</v>
      </c>
      <c r="AX22" s="132"/>
      <c r="AY22" s="139"/>
    </row>
    <row r="23" spans="1:51">
      <c r="A23" s="114">
        <f>IF(B23 &lt;&gt; "",MAX(A$13:A22)+1,"")</f>
        <v>10</v>
      </c>
      <c r="B23" s="134" t="s">
        <v>136</v>
      </c>
      <c r="C23" s="116"/>
      <c r="D23" s="116"/>
      <c r="E23" s="120"/>
      <c r="F23" s="118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9">
        <f t="shared" si="0"/>
        <v>31</v>
      </c>
      <c r="H23" s="120">
        <v>9</v>
      </c>
      <c r="I23" s="120">
        <v>72</v>
      </c>
      <c r="J23" s="120">
        <v>4</v>
      </c>
      <c r="K23" s="120">
        <v>32</v>
      </c>
      <c r="L23" s="120">
        <v>1</v>
      </c>
      <c r="M23" s="120">
        <v>8</v>
      </c>
      <c r="N23" s="120">
        <v>1</v>
      </c>
      <c r="O23" s="120">
        <v>8</v>
      </c>
      <c r="P23" s="120"/>
      <c r="Q23" s="120"/>
      <c r="R23" s="120"/>
      <c r="S23" s="120"/>
      <c r="T23" s="122">
        <f t="shared" si="5"/>
        <v>15</v>
      </c>
      <c r="U23" s="122">
        <f t="shared" si="5"/>
        <v>120</v>
      </c>
      <c r="V23" s="135"/>
      <c r="W23" s="135"/>
      <c r="X23" s="135"/>
      <c r="Y23" s="135">
        <v>2123</v>
      </c>
      <c r="Z23" s="135"/>
      <c r="AA23" s="135"/>
      <c r="AB23" s="135"/>
      <c r="AC23" s="135">
        <v>1100</v>
      </c>
      <c r="AD23" s="135">
        <v>320</v>
      </c>
      <c r="AE23" s="135"/>
      <c r="AF23" s="135">
        <v>240</v>
      </c>
      <c r="AG23" s="135"/>
      <c r="AH23" s="135"/>
      <c r="AI23" s="135"/>
      <c r="AJ23" s="135"/>
      <c r="AK23" s="135"/>
      <c r="AL23" s="124">
        <f t="shared" si="6"/>
        <v>3783</v>
      </c>
      <c r="AM23" s="136"/>
      <c r="AN23" s="136"/>
      <c r="AO23" s="126">
        <f t="shared" si="7"/>
        <v>3783</v>
      </c>
      <c r="AP23" s="127">
        <f t="shared" si="1"/>
        <v>832.26</v>
      </c>
      <c r="AQ23" s="128">
        <f t="shared" si="8"/>
        <v>680.94</v>
      </c>
      <c r="AR23" s="128">
        <f t="shared" si="11"/>
        <v>56.75</v>
      </c>
      <c r="AS23" s="129">
        <f t="shared" si="12"/>
        <v>737.69</v>
      </c>
      <c r="AT23" s="130">
        <f t="shared" si="4"/>
        <v>3045.31</v>
      </c>
      <c r="AU23" s="137"/>
      <c r="AV23" s="138">
        <f t="shared" si="9"/>
        <v>3045.31</v>
      </c>
      <c r="AW23" s="131" t="str">
        <f t="shared" si="10"/>
        <v>Курочкин Володимир Анатолійович</v>
      </c>
      <c r="AX23" s="132"/>
      <c r="AY23" s="139"/>
    </row>
    <row r="24" spans="1:51">
      <c r="A24" s="114">
        <f>IF(B24 &lt;&gt; "",MAX(A$13:A23)+1,"")</f>
        <v>11</v>
      </c>
      <c r="B24" s="134" t="s">
        <v>137</v>
      </c>
      <c r="C24" s="116"/>
      <c r="D24" s="116"/>
      <c r="E24" s="120"/>
      <c r="F24" s="118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9">
        <f t="shared" si="0"/>
        <v>31</v>
      </c>
      <c r="H24" s="120">
        <v>10.5</v>
      </c>
      <c r="I24" s="120">
        <v>83</v>
      </c>
      <c r="J24" s="120">
        <v>2</v>
      </c>
      <c r="K24" s="120">
        <v>17</v>
      </c>
      <c r="L24" s="120">
        <v>1</v>
      </c>
      <c r="M24" s="120">
        <v>8</v>
      </c>
      <c r="N24" s="120"/>
      <c r="O24" s="120"/>
      <c r="P24" s="120"/>
      <c r="Q24" s="120"/>
      <c r="R24" s="120"/>
      <c r="S24" s="120"/>
      <c r="T24" s="122">
        <f t="shared" si="5"/>
        <v>13.5</v>
      </c>
      <c r="U24" s="122">
        <f t="shared" si="5"/>
        <v>108</v>
      </c>
      <c r="V24" s="135"/>
      <c r="W24" s="135"/>
      <c r="X24" s="135"/>
      <c r="Y24" s="135">
        <v>1926</v>
      </c>
      <c r="Z24" s="135">
        <v>701</v>
      </c>
      <c r="AA24" s="135"/>
      <c r="AB24" s="135"/>
      <c r="AC24" s="135">
        <v>250</v>
      </c>
      <c r="AD24" s="135"/>
      <c r="AE24" s="135"/>
      <c r="AF24" s="135"/>
      <c r="AG24" s="135"/>
      <c r="AH24" s="135"/>
      <c r="AI24" s="135"/>
      <c r="AJ24" s="135"/>
      <c r="AK24" s="135"/>
      <c r="AL24" s="124">
        <f t="shared" si="6"/>
        <v>2877</v>
      </c>
      <c r="AM24" s="136"/>
      <c r="AN24" s="136"/>
      <c r="AO24" s="126">
        <f t="shared" si="7"/>
        <v>2877</v>
      </c>
      <c r="AP24" s="127">
        <f t="shared" si="1"/>
        <v>819.06</v>
      </c>
      <c r="AQ24" s="128">
        <f t="shared" si="8"/>
        <v>517.86</v>
      </c>
      <c r="AR24" s="128">
        <f t="shared" si="11"/>
        <v>43.16</v>
      </c>
      <c r="AS24" s="129">
        <f t="shared" si="12"/>
        <v>561.02</v>
      </c>
      <c r="AT24" s="130">
        <f t="shared" si="4"/>
        <v>2315.98</v>
      </c>
      <c r="AU24" s="137"/>
      <c r="AV24" s="138">
        <f t="shared" si="9"/>
        <v>2315.98</v>
      </c>
      <c r="AW24" s="131" t="str">
        <f t="shared" si="10"/>
        <v>Козлов Вадим Григорович</v>
      </c>
      <c r="AX24" s="132"/>
      <c r="AY24" s="139"/>
    </row>
    <row r="25" spans="1:51" ht="21">
      <c r="A25" s="114">
        <f>IF(B25 &lt;&gt; "",MAX(A$13:A24)+1,"")</f>
        <v>12</v>
      </c>
      <c r="B25" s="134" t="s">
        <v>138</v>
      </c>
      <c r="C25" s="116"/>
      <c r="D25" s="142">
        <v>43824</v>
      </c>
      <c r="E25" s="120"/>
      <c r="F25" s="118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9">
        <f t="shared" si="0"/>
        <v>25</v>
      </c>
      <c r="H25" s="120">
        <v>8</v>
      </c>
      <c r="I25" s="120">
        <v>64</v>
      </c>
      <c r="J25" s="120">
        <v>1</v>
      </c>
      <c r="K25" s="120">
        <v>8</v>
      </c>
      <c r="L25" s="120">
        <v>6</v>
      </c>
      <c r="M25" s="120">
        <v>48</v>
      </c>
      <c r="N25" s="120">
        <v>1</v>
      </c>
      <c r="O25" s="120">
        <v>8</v>
      </c>
      <c r="P25" s="120"/>
      <c r="Q25" s="120"/>
      <c r="R25" s="120"/>
      <c r="S25" s="120"/>
      <c r="T25" s="122">
        <f t="shared" si="5"/>
        <v>16</v>
      </c>
      <c r="U25" s="122">
        <f t="shared" si="5"/>
        <v>128</v>
      </c>
      <c r="V25" s="135"/>
      <c r="W25" s="135"/>
      <c r="X25" s="135"/>
      <c r="Y25" s="135">
        <v>1887</v>
      </c>
      <c r="Z25" s="135">
        <v>434</v>
      </c>
      <c r="AA25" s="135"/>
      <c r="AB25" s="135"/>
      <c r="AC25" s="135">
        <v>1700</v>
      </c>
      <c r="AD25" s="135"/>
      <c r="AE25" s="135"/>
      <c r="AF25" s="135">
        <v>240</v>
      </c>
      <c r="AG25" s="135"/>
      <c r="AH25" s="135"/>
      <c r="AI25" s="135"/>
      <c r="AJ25" s="135"/>
      <c r="AK25" s="135"/>
      <c r="AL25" s="124">
        <f t="shared" si="6"/>
        <v>4261</v>
      </c>
      <c r="AM25" s="136"/>
      <c r="AN25" s="136"/>
      <c r="AO25" s="126">
        <f t="shared" si="7"/>
        <v>4261</v>
      </c>
      <c r="AP25" s="127">
        <f t="shared" si="1"/>
        <v>937.42</v>
      </c>
      <c r="AQ25" s="128">
        <f t="shared" si="8"/>
        <v>766.98</v>
      </c>
      <c r="AR25" s="128">
        <f t="shared" si="11"/>
        <v>63.92</v>
      </c>
      <c r="AS25" s="129">
        <f t="shared" si="12"/>
        <v>830.9</v>
      </c>
      <c r="AT25" s="130">
        <f t="shared" si="4"/>
        <v>3430.1</v>
      </c>
      <c r="AU25" s="137"/>
      <c r="AV25" s="138">
        <f t="shared" si="9"/>
        <v>3430.1</v>
      </c>
      <c r="AW25" s="131" t="str">
        <f t="shared" si="10"/>
        <v>Соловьёв Микола Васильович</v>
      </c>
      <c r="AX25" s="132"/>
      <c r="AY25" s="139"/>
    </row>
    <row r="26" spans="1:51">
      <c r="A26" s="114">
        <f>IF(B26 &lt;&gt; "",MAX(A$13:A25)+1,"")</f>
        <v>13</v>
      </c>
      <c r="B26" s="115" t="s">
        <v>139</v>
      </c>
      <c r="C26" s="116"/>
      <c r="D26" s="116"/>
      <c r="E26" s="120"/>
      <c r="F26" s="118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9">
        <f t="shared" si="0"/>
        <v>31</v>
      </c>
      <c r="H26" s="120">
        <v>21</v>
      </c>
      <c r="I26" s="145">
        <v>168</v>
      </c>
      <c r="J26" s="120"/>
      <c r="K26" s="145"/>
      <c r="L26" s="145"/>
      <c r="M26" s="145"/>
      <c r="N26" s="145"/>
      <c r="O26" s="145"/>
      <c r="P26" s="145"/>
      <c r="Q26" s="145"/>
      <c r="R26" s="145"/>
      <c r="S26" s="145"/>
      <c r="T26" s="122">
        <f t="shared" si="5"/>
        <v>21</v>
      </c>
      <c r="U26" s="122">
        <f t="shared" si="5"/>
        <v>168</v>
      </c>
      <c r="V26" s="135"/>
      <c r="W26" s="135"/>
      <c r="X26" s="135"/>
      <c r="Y26" s="135"/>
      <c r="Z26" s="135">
        <v>4040</v>
      </c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24">
        <f t="shared" si="6"/>
        <v>4040</v>
      </c>
      <c r="AM26" s="136"/>
      <c r="AN26" s="136"/>
      <c r="AO26" s="126">
        <f t="shared" si="7"/>
        <v>4040</v>
      </c>
      <c r="AP26" s="127">
        <f t="shared" si="1"/>
        <v>888.8</v>
      </c>
      <c r="AQ26" s="128">
        <f t="shared" si="8"/>
        <v>727.2</v>
      </c>
      <c r="AR26" s="128">
        <f t="shared" si="11"/>
        <v>60.6</v>
      </c>
      <c r="AS26" s="129">
        <f t="shared" si="12"/>
        <v>787.80000000000007</v>
      </c>
      <c r="AT26" s="130">
        <f t="shared" si="4"/>
        <v>3252.2</v>
      </c>
      <c r="AU26" s="137"/>
      <c r="AV26" s="138">
        <f t="shared" si="9"/>
        <v>3252.2</v>
      </c>
      <c r="AW26" s="131" t="str">
        <f t="shared" si="10"/>
        <v>Цветков Володимир Іванович</v>
      </c>
      <c r="AX26" s="146"/>
      <c r="AY26" s="139"/>
    </row>
    <row r="27" spans="1:51" ht="21">
      <c r="A27" s="114">
        <f>IF(B27 &lt;&gt; "",MAX(A$13:A26)+1,"")</f>
        <v>14</v>
      </c>
      <c r="B27" s="115" t="s">
        <v>140</v>
      </c>
      <c r="C27" s="147">
        <v>43823</v>
      </c>
      <c r="D27" s="116"/>
      <c r="E27" s="120" t="s">
        <v>141</v>
      </c>
      <c r="F27" s="118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9">
        <f t="shared" si="0"/>
        <v>8</v>
      </c>
      <c r="H27" s="120">
        <v>9</v>
      </c>
      <c r="I27" s="148">
        <v>72</v>
      </c>
      <c r="J27" s="148">
        <v>2</v>
      </c>
      <c r="K27" s="148">
        <v>16</v>
      </c>
      <c r="L27" s="148"/>
      <c r="M27" s="148"/>
      <c r="N27" s="148"/>
      <c r="O27" s="148"/>
      <c r="P27" s="148"/>
      <c r="Q27" s="148"/>
      <c r="R27" s="148"/>
      <c r="S27" s="148"/>
      <c r="T27" s="149">
        <f t="shared" si="5"/>
        <v>11</v>
      </c>
      <c r="U27" s="149">
        <f t="shared" si="5"/>
        <v>88</v>
      </c>
      <c r="V27" s="135"/>
      <c r="W27" s="135"/>
      <c r="X27" s="135"/>
      <c r="Y27" s="135">
        <v>2524</v>
      </c>
      <c r="Z27" s="135"/>
      <c r="AA27" s="135"/>
      <c r="AB27" s="135"/>
      <c r="AC27" s="135">
        <v>510</v>
      </c>
      <c r="AD27" s="135"/>
      <c r="AE27" s="135"/>
      <c r="AF27" s="135"/>
      <c r="AG27" s="135"/>
      <c r="AH27" s="135"/>
      <c r="AI27" s="135"/>
      <c r="AJ27" s="135"/>
      <c r="AK27" s="135"/>
      <c r="AL27" s="124">
        <f t="shared" si="6"/>
        <v>3034</v>
      </c>
      <c r="AM27" s="136">
        <v>3876</v>
      </c>
      <c r="AN27" s="136"/>
      <c r="AO27" s="126">
        <f t="shared" si="7"/>
        <v>6910</v>
      </c>
      <c r="AP27" s="127">
        <f t="shared" si="1"/>
        <v>581.13</v>
      </c>
      <c r="AQ27" s="128">
        <f t="shared" si="8"/>
        <v>1243.8</v>
      </c>
      <c r="AR27" s="128">
        <f t="shared" si="11"/>
        <v>103.65</v>
      </c>
      <c r="AS27" s="129">
        <f t="shared" si="12"/>
        <v>1347.45</v>
      </c>
      <c r="AT27" s="130">
        <f t="shared" si="4"/>
        <v>5562.55</v>
      </c>
      <c r="AU27" s="150"/>
      <c r="AV27" s="138">
        <f t="shared" si="9"/>
        <v>5562.55</v>
      </c>
      <c r="AW27" s="131" t="str">
        <f t="shared" si="10"/>
        <v>Зуев Іван Андрійович</v>
      </c>
      <c r="AX27" s="151"/>
      <c r="AY27" s="139"/>
    </row>
    <row r="28" spans="1:51">
      <c r="A28" s="114">
        <f>IF(B28 &lt;&gt; "",MAX(A$13:A27)+1,"")</f>
        <v>15</v>
      </c>
      <c r="B28" s="115" t="s">
        <v>142</v>
      </c>
      <c r="C28" s="116"/>
      <c r="D28" s="116"/>
      <c r="E28" s="120"/>
      <c r="F28" s="118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9">
        <f t="shared" si="0"/>
        <v>31</v>
      </c>
      <c r="H28" s="120">
        <v>0.5</v>
      </c>
      <c r="I28" s="120">
        <v>2</v>
      </c>
      <c r="J28" s="120">
        <v>1</v>
      </c>
      <c r="K28" s="120">
        <v>8</v>
      </c>
      <c r="L28" s="120">
        <v>11</v>
      </c>
      <c r="M28" s="120">
        <v>86</v>
      </c>
      <c r="N28" s="120">
        <v>3</v>
      </c>
      <c r="O28" s="120">
        <v>24</v>
      </c>
      <c r="P28" s="120">
        <v>2</v>
      </c>
      <c r="Q28" s="120">
        <v>16</v>
      </c>
      <c r="R28" s="120">
        <v>1</v>
      </c>
      <c r="S28" s="120">
        <v>8</v>
      </c>
      <c r="T28" s="122">
        <f t="shared" si="5"/>
        <v>18.5</v>
      </c>
      <c r="U28" s="122">
        <f t="shared" si="5"/>
        <v>144</v>
      </c>
      <c r="V28" s="135"/>
      <c r="W28" s="135"/>
      <c r="X28" s="135"/>
      <c r="Y28" s="135">
        <v>59</v>
      </c>
      <c r="Z28" s="135"/>
      <c r="AA28" s="135">
        <v>334</v>
      </c>
      <c r="AB28" s="135">
        <v>3200</v>
      </c>
      <c r="AC28" s="135">
        <v>1550</v>
      </c>
      <c r="AD28" s="135">
        <v>600</v>
      </c>
      <c r="AE28" s="135">
        <v>250</v>
      </c>
      <c r="AF28" s="135"/>
      <c r="AG28" s="135"/>
      <c r="AH28" s="135"/>
      <c r="AI28" s="135"/>
      <c r="AJ28" s="135"/>
      <c r="AK28" s="135"/>
      <c r="AL28" s="124">
        <f t="shared" si="6"/>
        <v>5993</v>
      </c>
      <c r="AM28" s="136"/>
      <c r="AN28" s="136"/>
      <c r="AO28" s="126">
        <f t="shared" si="7"/>
        <v>5993</v>
      </c>
      <c r="AP28" s="127">
        <f t="shared" si="1"/>
        <v>1318.46</v>
      </c>
      <c r="AQ28" s="128">
        <f t="shared" si="8"/>
        <v>1078.74</v>
      </c>
      <c r="AR28" s="128">
        <f t="shared" si="11"/>
        <v>89.9</v>
      </c>
      <c r="AS28" s="129">
        <f t="shared" si="12"/>
        <v>1168.6400000000001</v>
      </c>
      <c r="AT28" s="130">
        <f t="shared" si="4"/>
        <v>4824.3599999999997</v>
      </c>
      <c r="AU28" s="137"/>
      <c r="AV28" s="138">
        <f t="shared" si="9"/>
        <v>4824.3599999999997</v>
      </c>
      <c r="AW28" s="131" t="str">
        <f t="shared" si="10"/>
        <v>Кабанов Петро Миколайович</v>
      </c>
      <c r="AX28" s="132"/>
      <c r="AY28" s="139"/>
    </row>
    <row r="29" spans="1:51">
      <c r="A29" s="114">
        <f>IF(B29 &lt;&gt; "",MAX(A$13:A28)+1,"")</f>
        <v>16</v>
      </c>
      <c r="B29" s="115" t="s">
        <v>143</v>
      </c>
      <c r="C29" s="116"/>
      <c r="D29" s="116"/>
      <c r="E29" s="120"/>
      <c r="F29" s="118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9">
        <f t="shared" si="0"/>
        <v>31</v>
      </c>
      <c r="H29" s="120">
        <v>8</v>
      </c>
      <c r="I29" s="148">
        <v>64</v>
      </c>
      <c r="J29" s="148">
        <v>7</v>
      </c>
      <c r="K29" s="148">
        <v>56</v>
      </c>
      <c r="L29" s="148">
        <v>2</v>
      </c>
      <c r="M29" s="148">
        <v>16</v>
      </c>
      <c r="N29" s="148">
        <v>1</v>
      </c>
      <c r="O29" s="148">
        <v>8</v>
      </c>
      <c r="P29" s="148"/>
      <c r="Q29" s="148"/>
      <c r="R29" s="148"/>
      <c r="S29" s="148"/>
      <c r="T29" s="149">
        <f t="shared" si="5"/>
        <v>18</v>
      </c>
      <c r="U29" s="149">
        <f t="shared" si="5"/>
        <v>144</v>
      </c>
      <c r="V29" s="135"/>
      <c r="W29" s="135"/>
      <c r="X29" s="135"/>
      <c r="Y29" s="135"/>
      <c r="Z29" s="135"/>
      <c r="AA29" s="135"/>
      <c r="AB29" s="135">
        <v>3173</v>
      </c>
      <c r="AC29" s="135">
        <v>3689</v>
      </c>
      <c r="AD29" s="135">
        <v>900</v>
      </c>
      <c r="AE29" s="135"/>
      <c r="AF29" s="135">
        <v>384</v>
      </c>
      <c r="AG29" s="135"/>
      <c r="AH29" s="135"/>
      <c r="AI29" s="135"/>
      <c r="AJ29" s="135"/>
      <c r="AK29" s="135"/>
      <c r="AL29" s="124">
        <f t="shared" si="6"/>
        <v>8146</v>
      </c>
      <c r="AM29" s="152"/>
      <c r="AN29" s="152"/>
      <c r="AO29" s="126">
        <f t="shared" si="7"/>
        <v>8146</v>
      </c>
      <c r="AP29" s="127">
        <f t="shared" si="1"/>
        <v>1792.12</v>
      </c>
      <c r="AQ29" s="128">
        <f t="shared" si="8"/>
        <v>1466.28</v>
      </c>
      <c r="AR29" s="128">
        <f t="shared" si="11"/>
        <v>122.19</v>
      </c>
      <c r="AS29" s="129">
        <f t="shared" si="12"/>
        <v>1588.47</v>
      </c>
      <c r="AT29" s="130">
        <f t="shared" si="4"/>
        <v>6557.53</v>
      </c>
      <c r="AU29" s="143"/>
      <c r="AV29" s="138">
        <f t="shared" si="9"/>
        <v>6557.53</v>
      </c>
      <c r="AW29" s="131" t="str">
        <f t="shared" si="10"/>
        <v>Кузнецов Іван Іванович</v>
      </c>
      <c r="AX29" s="132"/>
      <c r="AY29" s="153"/>
    </row>
    <row r="30" spans="1:51">
      <c r="A30" s="114">
        <f>IF(B30 &lt;&gt; "",MAX(A$13:A29)+1,"")</f>
        <v>17</v>
      </c>
      <c r="B30" s="115" t="s">
        <v>144</v>
      </c>
      <c r="C30" s="116"/>
      <c r="D30" s="116"/>
      <c r="E30" s="120"/>
      <c r="F30" s="118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9">
        <f t="shared" si="0"/>
        <v>31</v>
      </c>
      <c r="H30" s="120">
        <v>15</v>
      </c>
      <c r="I30" s="120">
        <v>120</v>
      </c>
      <c r="J30" s="120">
        <v>2</v>
      </c>
      <c r="K30" s="120">
        <v>16</v>
      </c>
      <c r="L30" s="120">
        <v>1</v>
      </c>
      <c r="M30" s="120">
        <v>8</v>
      </c>
      <c r="N30" s="120"/>
      <c r="O30" s="120"/>
      <c r="P30" s="120"/>
      <c r="Q30" s="120"/>
      <c r="R30" s="120"/>
      <c r="S30" s="120"/>
      <c r="T30" s="122">
        <f t="shared" si="5"/>
        <v>18</v>
      </c>
      <c r="U30" s="122">
        <f t="shared" si="5"/>
        <v>144</v>
      </c>
      <c r="V30" s="135"/>
      <c r="W30" s="135"/>
      <c r="X30" s="135"/>
      <c r="Y30" s="135"/>
      <c r="Z30" s="135"/>
      <c r="AA30" s="135"/>
      <c r="AB30" s="135">
        <v>5200</v>
      </c>
      <c r="AC30" s="135"/>
      <c r="AD30" s="135">
        <v>700</v>
      </c>
      <c r="AE30" s="135">
        <v>280</v>
      </c>
      <c r="AF30" s="135"/>
      <c r="AG30" s="135"/>
      <c r="AH30" s="135"/>
      <c r="AI30" s="135"/>
      <c r="AJ30" s="135"/>
      <c r="AK30" s="135"/>
      <c r="AL30" s="124">
        <f t="shared" si="6"/>
        <v>6180</v>
      </c>
      <c r="AM30" s="136"/>
      <c r="AN30" s="136"/>
      <c r="AO30" s="126">
        <f t="shared" si="7"/>
        <v>6180</v>
      </c>
      <c r="AP30" s="127">
        <f t="shared" si="1"/>
        <v>519.74</v>
      </c>
      <c r="AQ30" s="128">
        <f t="shared" si="8"/>
        <v>1112.4000000000001</v>
      </c>
      <c r="AR30" s="128">
        <f t="shared" si="11"/>
        <v>92.7</v>
      </c>
      <c r="AS30" s="129">
        <f t="shared" si="12"/>
        <v>1205.1000000000001</v>
      </c>
      <c r="AT30" s="130">
        <f t="shared" si="4"/>
        <v>4974.8999999999996</v>
      </c>
      <c r="AU30" s="143"/>
      <c r="AV30" s="138">
        <f t="shared" si="9"/>
        <v>4974.8999999999996</v>
      </c>
      <c r="AW30" s="131" t="str">
        <f t="shared" si="10"/>
        <v>Соколов Сергій Адольфович</v>
      </c>
      <c r="AX30" s="132"/>
      <c r="AY30" s="139"/>
    </row>
    <row r="31" spans="1:51">
      <c r="A31" s="114">
        <f>IF(B31 &lt;&gt; "",MAX(A$13:A30)+1,"")</f>
        <v>18</v>
      </c>
      <c r="B31" s="134" t="s">
        <v>145</v>
      </c>
      <c r="C31" s="116"/>
      <c r="D31" s="116"/>
      <c r="E31" s="120"/>
      <c r="F31" s="118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9">
        <f t="shared" si="0"/>
        <v>31</v>
      </c>
      <c r="H31" s="120">
        <v>15</v>
      </c>
      <c r="I31" s="120">
        <v>120</v>
      </c>
      <c r="J31" s="120">
        <v>2</v>
      </c>
      <c r="K31" s="120">
        <v>16</v>
      </c>
      <c r="L31" s="120">
        <v>1</v>
      </c>
      <c r="M31" s="120">
        <v>8</v>
      </c>
      <c r="N31" s="120"/>
      <c r="O31" s="120"/>
      <c r="P31" s="120"/>
      <c r="Q31" s="120"/>
      <c r="R31" s="120"/>
      <c r="S31" s="120"/>
      <c r="T31" s="122">
        <f t="shared" si="5"/>
        <v>18</v>
      </c>
      <c r="U31" s="122">
        <f t="shared" si="5"/>
        <v>144</v>
      </c>
      <c r="V31" s="135"/>
      <c r="W31" s="135"/>
      <c r="X31" s="135"/>
      <c r="Y31" s="135"/>
      <c r="Z31" s="135"/>
      <c r="AA31" s="135"/>
      <c r="AB31" s="135">
        <v>3900</v>
      </c>
      <c r="AC31" s="135"/>
      <c r="AD31" s="135">
        <v>700</v>
      </c>
      <c r="AE31" s="135">
        <v>240</v>
      </c>
      <c r="AF31" s="135"/>
      <c r="AG31" s="135"/>
      <c r="AH31" s="135"/>
      <c r="AI31" s="135"/>
      <c r="AJ31" s="135"/>
      <c r="AK31" s="135"/>
      <c r="AL31" s="124">
        <f t="shared" si="6"/>
        <v>4840</v>
      </c>
      <c r="AM31" s="136"/>
      <c r="AN31" s="136"/>
      <c r="AO31" s="126">
        <f t="shared" si="7"/>
        <v>4840</v>
      </c>
      <c r="AP31" s="127">
        <f t="shared" si="1"/>
        <v>1064.8</v>
      </c>
      <c r="AQ31" s="128">
        <f t="shared" si="8"/>
        <v>871.2</v>
      </c>
      <c r="AR31" s="128">
        <f t="shared" si="11"/>
        <v>72.599999999999994</v>
      </c>
      <c r="AS31" s="129">
        <f t="shared" si="12"/>
        <v>943.80000000000007</v>
      </c>
      <c r="AT31" s="130">
        <f t="shared" si="4"/>
        <v>3896.2</v>
      </c>
      <c r="AU31" s="143"/>
      <c r="AV31" s="138">
        <f>AT31-AU31</f>
        <v>3896.2</v>
      </c>
      <c r="AW31" s="131" t="str">
        <f t="shared" si="10"/>
        <v>Попов Богдан Іванович</v>
      </c>
      <c r="AX31" s="132"/>
      <c r="AY31" s="139"/>
    </row>
    <row r="32" spans="1:51" ht="21">
      <c r="A32" s="114">
        <f>IF(B32 &lt;&gt; "",MAX(A$13:A31)+1,"")</f>
        <v>19</v>
      </c>
      <c r="B32" s="141" t="s">
        <v>146</v>
      </c>
      <c r="C32" s="116"/>
      <c r="D32" s="142">
        <v>43444</v>
      </c>
      <c r="E32" s="120"/>
      <c r="F32" s="118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9">
        <f t="shared" si="0"/>
        <v>10</v>
      </c>
      <c r="H32" s="120">
        <v>3</v>
      </c>
      <c r="I32" s="120">
        <v>24</v>
      </c>
      <c r="J32" s="120">
        <v>1</v>
      </c>
      <c r="K32" s="120">
        <v>8</v>
      </c>
      <c r="L32" s="120"/>
      <c r="M32" s="120"/>
      <c r="N32" s="120"/>
      <c r="O32" s="120"/>
      <c r="P32" s="120"/>
      <c r="Q32" s="120"/>
      <c r="R32" s="120"/>
      <c r="S32" s="120"/>
      <c r="T32" s="122">
        <f t="shared" si="5"/>
        <v>4</v>
      </c>
      <c r="U32" s="122">
        <f t="shared" si="5"/>
        <v>32</v>
      </c>
      <c r="V32" s="135"/>
      <c r="W32" s="135"/>
      <c r="X32" s="135"/>
      <c r="Y32" s="135"/>
      <c r="Z32" s="135"/>
      <c r="AA32" s="135"/>
      <c r="AB32" s="135">
        <v>820</v>
      </c>
      <c r="AC32" s="135"/>
      <c r="AD32" s="135">
        <v>250</v>
      </c>
      <c r="AE32" s="135"/>
      <c r="AF32" s="135"/>
      <c r="AG32" s="135"/>
      <c r="AH32" s="135"/>
      <c r="AI32" s="135"/>
      <c r="AJ32" s="135"/>
      <c r="AK32" s="135"/>
      <c r="AL32" s="124">
        <f t="shared" si="6"/>
        <v>1070</v>
      </c>
      <c r="AM32" s="136"/>
      <c r="AN32" s="136">
        <v>1026.54</v>
      </c>
      <c r="AO32" s="126">
        <f t="shared" si="7"/>
        <v>2096.54</v>
      </c>
      <c r="AP32" s="127">
        <f t="shared" si="1"/>
        <v>461.24</v>
      </c>
      <c r="AQ32" s="128">
        <f t="shared" si="8"/>
        <v>377.38</v>
      </c>
      <c r="AR32" s="128">
        <f t="shared" si="11"/>
        <v>31.45</v>
      </c>
      <c r="AS32" s="129">
        <f t="shared" si="12"/>
        <v>408.83</v>
      </c>
      <c r="AT32" s="130">
        <f t="shared" si="4"/>
        <v>1687.71</v>
      </c>
      <c r="AU32" s="143"/>
      <c r="AV32" s="138">
        <f t="shared" ref="AV32:AV88" si="13">AT32-AU32</f>
        <v>1687.71</v>
      </c>
      <c r="AW32" s="131" t="str">
        <f t="shared" si="10"/>
        <v>Лебедев Віталій Володимирович</v>
      </c>
      <c r="AX32" s="23"/>
      <c r="AY32" s="139"/>
    </row>
    <row r="33" spans="1:51">
      <c r="A33" s="114">
        <f>IF(B33 &lt;&gt; "",MAX(A$13:A32)+1,"")</f>
        <v>20</v>
      </c>
      <c r="B33" s="134" t="s">
        <v>147</v>
      </c>
      <c r="C33" s="116"/>
      <c r="D33" s="116"/>
      <c r="E33" s="120"/>
      <c r="F33" s="118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9">
        <f t="shared" si="0"/>
        <v>31</v>
      </c>
      <c r="H33" s="120">
        <v>15</v>
      </c>
      <c r="I33" s="120">
        <v>120</v>
      </c>
      <c r="J33" s="120">
        <v>2</v>
      </c>
      <c r="K33" s="120">
        <v>16</v>
      </c>
      <c r="L33" s="120">
        <v>1</v>
      </c>
      <c r="M33" s="120">
        <v>8</v>
      </c>
      <c r="N33" s="120"/>
      <c r="O33" s="120"/>
      <c r="P33" s="120"/>
      <c r="Q33" s="120"/>
      <c r="R33" s="120"/>
      <c r="S33" s="120"/>
      <c r="T33" s="154">
        <f t="shared" si="5"/>
        <v>18</v>
      </c>
      <c r="U33" s="154">
        <f t="shared" si="5"/>
        <v>144</v>
      </c>
      <c r="V33" s="135"/>
      <c r="W33" s="135"/>
      <c r="X33" s="135"/>
      <c r="Y33" s="135"/>
      <c r="Z33" s="135"/>
      <c r="AA33" s="135"/>
      <c r="AB33" s="135">
        <v>4500</v>
      </c>
      <c r="AC33" s="135"/>
      <c r="AD33" s="135">
        <v>700</v>
      </c>
      <c r="AE33" s="135">
        <v>240</v>
      </c>
      <c r="AF33" s="135"/>
      <c r="AG33" s="135"/>
      <c r="AH33" s="135"/>
      <c r="AI33" s="135"/>
      <c r="AJ33" s="135"/>
      <c r="AK33" s="135"/>
      <c r="AL33" s="150">
        <f t="shared" si="6"/>
        <v>5440</v>
      </c>
      <c r="AM33" s="136"/>
      <c r="AN33" s="136"/>
      <c r="AO33" s="138">
        <f t="shared" si="7"/>
        <v>5440</v>
      </c>
      <c r="AP33" s="127">
        <f t="shared" si="1"/>
        <v>1196.8</v>
      </c>
      <c r="AQ33" s="128">
        <f t="shared" si="8"/>
        <v>979.2</v>
      </c>
      <c r="AR33" s="137">
        <f t="shared" si="11"/>
        <v>81.599999999999994</v>
      </c>
      <c r="AS33" s="155">
        <f t="shared" si="12"/>
        <v>1060.8</v>
      </c>
      <c r="AT33" s="150">
        <f t="shared" si="4"/>
        <v>4379.2</v>
      </c>
      <c r="AU33" s="143"/>
      <c r="AV33" s="138">
        <f t="shared" si="13"/>
        <v>4379.2</v>
      </c>
      <c r="AW33" s="131" t="str">
        <f t="shared" si="10"/>
        <v>Новиков Володимир Вікторович</v>
      </c>
      <c r="AX33" s="23"/>
      <c r="AY33" s="139"/>
    </row>
    <row r="34" spans="1:51" ht="21">
      <c r="A34" s="114">
        <f>IF(B34 &lt;&gt; "",MAX(A$13:A33)+1,"")</f>
        <v>21</v>
      </c>
      <c r="B34" s="134" t="s">
        <v>148</v>
      </c>
      <c r="C34" s="116"/>
      <c r="D34" s="142">
        <v>43826</v>
      </c>
      <c r="E34" s="120"/>
      <c r="F34" s="118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9">
        <f t="shared" si="0"/>
        <v>27</v>
      </c>
      <c r="H34" s="120">
        <v>8</v>
      </c>
      <c r="I34" s="120">
        <v>64</v>
      </c>
      <c r="J34" s="120">
        <v>7</v>
      </c>
      <c r="K34" s="120">
        <v>56</v>
      </c>
      <c r="L34" s="120">
        <v>2</v>
      </c>
      <c r="M34" s="120">
        <v>16</v>
      </c>
      <c r="N34" s="120">
        <v>1</v>
      </c>
      <c r="O34" s="120">
        <v>8</v>
      </c>
      <c r="P34" s="120"/>
      <c r="Q34" s="120"/>
      <c r="R34" s="120"/>
      <c r="S34" s="120"/>
      <c r="T34" s="122">
        <f t="shared" si="5"/>
        <v>18</v>
      </c>
      <c r="U34" s="122">
        <f t="shared" si="5"/>
        <v>144</v>
      </c>
      <c r="V34" s="135"/>
      <c r="W34" s="135"/>
      <c r="X34" s="135"/>
      <c r="Y34" s="135"/>
      <c r="Z34" s="135"/>
      <c r="AA34" s="135"/>
      <c r="AB34" s="135">
        <v>2200</v>
      </c>
      <c r="AC34" s="135">
        <v>2500</v>
      </c>
      <c r="AD34" s="135">
        <v>670</v>
      </c>
      <c r="AE34" s="135"/>
      <c r="AF34" s="135">
        <v>260</v>
      </c>
      <c r="AG34" s="135"/>
      <c r="AH34" s="135"/>
      <c r="AI34" s="135"/>
      <c r="AJ34" s="135"/>
      <c r="AK34" s="135"/>
      <c r="AL34" s="124">
        <f t="shared" si="6"/>
        <v>5630</v>
      </c>
      <c r="AM34" s="136"/>
      <c r="AN34" s="136"/>
      <c r="AO34" s="126">
        <f t="shared" si="7"/>
        <v>5630</v>
      </c>
      <c r="AP34" s="127">
        <f t="shared" si="1"/>
        <v>1238.5999999999999</v>
      </c>
      <c r="AQ34" s="128">
        <f t="shared" si="8"/>
        <v>1013.4</v>
      </c>
      <c r="AR34" s="128">
        <f t="shared" si="11"/>
        <v>84.45</v>
      </c>
      <c r="AS34" s="129">
        <f t="shared" si="12"/>
        <v>1097.8499999999999</v>
      </c>
      <c r="AT34" s="130">
        <f t="shared" si="4"/>
        <v>4532.1499999999996</v>
      </c>
      <c r="AU34" s="137"/>
      <c r="AV34" s="138">
        <f t="shared" si="13"/>
        <v>4532.1499999999996</v>
      </c>
      <c r="AW34" s="131" t="str">
        <f t="shared" si="10"/>
        <v>Морозов Ігор Олександрович</v>
      </c>
      <c r="AX34" s="132"/>
      <c r="AY34" s="139"/>
    </row>
    <row r="35" spans="1:51">
      <c r="A35" s="114">
        <f>IF(B35 &lt;&gt; "",MAX(A$13:A34)+1,"")</f>
        <v>22</v>
      </c>
      <c r="B35" s="115" t="s">
        <v>149</v>
      </c>
      <c r="C35" s="116"/>
      <c r="D35" s="116"/>
      <c r="E35" s="120"/>
      <c r="F35" s="118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9">
        <f t="shared" si="0"/>
        <v>31</v>
      </c>
      <c r="H35" s="120">
        <v>15</v>
      </c>
      <c r="I35" s="120">
        <v>120</v>
      </c>
      <c r="J35" s="120">
        <v>2</v>
      </c>
      <c r="K35" s="120">
        <v>16</v>
      </c>
      <c r="L35" s="120">
        <v>1</v>
      </c>
      <c r="M35" s="120">
        <v>8</v>
      </c>
      <c r="N35" s="120"/>
      <c r="O35" s="120"/>
      <c r="P35" s="120"/>
      <c r="Q35" s="120"/>
      <c r="R35" s="120"/>
      <c r="S35" s="120"/>
      <c r="T35" s="122">
        <f t="shared" si="5"/>
        <v>18</v>
      </c>
      <c r="U35" s="122">
        <f t="shared" si="5"/>
        <v>144</v>
      </c>
      <c r="V35" s="135"/>
      <c r="W35" s="135"/>
      <c r="X35" s="135"/>
      <c r="Y35" s="135"/>
      <c r="Z35" s="135"/>
      <c r="AA35" s="135"/>
      <c r="AB35" s="135">
        <v>4800</v>
      </c>
      <c r="AC35" s="135"/>
      <c r="AD35" s="135">
        <v>700</v>
      </c>
      <c r="AE35" s="135">
        <v>240</v>
      </c>
      <c r="AF35" s="135"/>
      <c r="AG35" s="135"/>
      <c r="AH35" s="135"/>
      <c r="AI35" s="135"/>
      <c r="AJ35" s="135"/>
      <c r="AK35" s="135"/>
      <c r="AL35" s="124">
        <f t="shared" si="6"/>
        <v>5740</v>
      </c>
      <c r="AM35" s="136"/>
      <c r="AN35" s="136"/>
      <c r="AO35" s="126">
        <f t="shared" si="7"/>
        <v>5740</v>
      </c>
      <c r="AP35" s="127">
        <f t="shared" si="1"/>
        <v>1262.8</v>
      </c>
      <c r="AQ35" s="128">
        <f t="shared" si="8"/>
        <v>1033.2</v>
      </c>
      <c r="AR35" s="128">
        <f t="shared" si="11"/>
        <v>86.1</v>
      </c>
      <c r="AS35" s="129">
        <f t="shared" si="12"/>
        <v>1119.3</v>
      </c>
      <c r="AT35" s="130">
        <f t="shared" si="4"/>
        <v>4620.7</v>
      </c>
      <c r="AU35" s="137"/>
      <c r="AV35" s="138">
        <f t="shared" si="13"/>
        <v>4620.7</v>
      </c>
      <c r="AW35" s="131" t="str">
        <f t="shared" si="10"/>
        <v>Волков Антон Валерійович</v>
      </c>
      <c r="AX35" s="132"/>
      <c r="AY35" s="139"/>
    </row>
    <row r="36" spans="1:51" ht="21">
      <c r="A36" s="114">
        <f>IF(B36 &lt;&gt; "",MAX(A$13:A35)+1,"")</f>
        <v>23</v>
      </c>
      <c r="B36" s="134" t="s">
        <v>150</v>
      </c>
      <c r="C36" s="142">
        <v>43827</v>
      </c>
      <c r="D36" s="116"/>
      <c r="E36" s="120"/>
      <c r="F36" s="118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9">
        <f t="shared" si="0"/>
        <v>4</v>
      </c>
      <c r="H36" s="120">
        <v>7</v>
      </c>
      <c r="I36" s="120">
        <v>60</v>
      </c>
      <c r="J36" s="120">
        <v>4</v>
      </c>
      <c r="K36" s="120">
        <v>22</v>
      </c>
      <c r="L36" s="120">
        <v>2</v>
      </c>
      <c r="M36" s="120">
        <v>16</v>
      </c>
      <c r="N36" s="120">
        <v>1</v>
      </c>
      <c r="O36" s="120">
        <v>8</v>
      </c>
      <c r="P36" s="120"/>
      <c r="Q36" s="120"/>
      <c r="R36" s="120"/>
      <c r="S36" s="120"/>
      <c r="T36" s="122">
        <f t="shared" si="5"/>
        <v>14</v>
      </c>
      <c r="U36" s="122">
        <f t="shared" si="5"/>
        <v>106</v>
      </c>
      <c r="V36" s="135"/>
      <c r="W36" s="135"/>
      <c r="X36" s="135">
        <v>4224</v>
      </c>
      <c r="Y36" s="135"/>
      <c r="Z36" s="135"/>
      <c r="AA36" s="135"/>
      <c r="AB36" s="135">
        <v>720</v>
      </c>
      <c r="AC36" s="135">
        <v>550</v>
      </c>
      <c r="AD36" s="135"/>
      <c r="AE36" s="135"/>
      <c r="AF36" s="135">
        <v>240</v>
      </c>
      <c r="AG36" s="135"/>
      <c r="AH36" s="135"/>
      <c r="AI36" s="135"/>
      <c r="AJ36" s="135"/>
      <c r="AK36" s="135"/>
      <c r="AL36" s="124">
        <f t="shared" si="6"/>
        <v>5734</v>
      </c>
      <c r="AM36" s="136"/>
      <c r="AN36" s="136"/>
      <c r="AO36" s="126">
        <f t="shared" si="7"/>
        <v>5734</v>
      </c>
      <c r="AP36" s="127">
        <f t="shared" si="1"/>
        <v>1261.48</v>
      </c>
      <c r="AQ36" s="128">
        <f t="shared" si="8"/>
        <v>1032.1199999999999</v>
      </c>
      <c r="AR36" s="128">
        <f t="shared" si="11"/>
        <v>86.01</v>
      </c>
      <c r="AS36" s="129">
        <f t="shared" si="12"/>
        <v>1118.1299999999999</v>
      </c>
      <c r="AT36" s="130">
        <f t="shared" si="4"/>
        <v>4615.87</v>
      </c>
      <c r="AU36" s="137"/>
      <c r="AV36" s="138">
        <f t="shared" si="13"/>
        <v>4615.87</v>
      </c>
      <c r="AW36" s="131" t="str">
        <f t="shared" si="10"/>
        <v>Зайцев Василь Васильович</v>
      </c>
      <c r="AX36" s="132"/>
      <c r="AY36" s="139"/>
    </row>
    <row r="37" spans="1:51">
      <c r="A37" s="114">
        <f>IF(B37 &lt;&gt; "",MAX(A$13:A36)+1,"")</f>
        <v>24</v>
      </c>
      <c r="B37" s="134" t="s">
        <v>151</v>
      </c>
      <c r="C37" s="116"/>
      <c r="D37" s="116"/>
      <c r="E37" s="120"/>
      <c r="F37" s="118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9">
        <f t="shared" si="0"/>
        <v>31</v>
      </c>
      <c r="H37" s="120">
        <v>10</v>
      </c>
      <c r="I37" s="120">
        <v>82</v>
      </c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2">
        <f t="shared" si="5"/>
        <v>10</v>
      </c>
      <c r="U37" s="122">
        <f t="shared" si="5"/>
        <v>82</v>
      </c>
      <c r="V37" s="135"/>
      <c r="W37" s="135"/>
      <c r="X37" s="135">
        <v>3759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24">
        <f t="shared" si="6"/>
        <v>3759</v>
      </c>
      <c r="AM37" s="136"/>
      <c r="AN37" s="136"/>
      <c r="AO37" s="126">
        <f t="shared" si="7"/>
        <v>3759</v>
      </c>
      <c r="AP37" s="127">
        <f t="shared" si="1"/>
        <v>826.98</v>
      </c>
      <c r="AQ37" s="128">
        <f t="shared" si="8"/>
        <v>676.62</v>
      </c>
      <c r="AR37" s="128">
        <f t="shared" si="11"/>
        <v>56.39</v>
      </c>
      <c r="AS37" s="129">
        <f t="shared" si="12"/>
        <v>733.01</v>
      </c>
      <c r="AT37" s="130">
        <f t="shared" si="4"/>
        <v>3025.99</v>
      </c>
      <c r="AU37" s="140">
        <f>ROUND(AT37*AU7,2)</f>
        <v>756.5</v>
      </c>
      <c r="AV37" s="138">
        <f t="shared" si="13"/>
        <v>2269.4899999999998</v>
      </c>
      <c r="AW37" s="131" t="str">
        <f t="shared" si="10"/>
        <v>Павлов Анатолій Васильович</v>
      </c>
      <c r="AX37" s="132"/>
      <c r="AY37" s="139"/>
    </row>
    <row r="38" spans="1:51">
      <c r="A38" s="114">
        <f>IF(B38 &lt;&gt; "",MAX(A$13:A37)+1,"")</f>
        <v>25</v>
      </c>
      <c r="B38" s="134" t="s">
        <v>152</v>
      </c>
      <c r="C38" s="116"/>
      <c r="D38" s="116"/>
      <c r="E38" s="120"/>
      <c r="F38" s="118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9">
        <f t="shared" si="0"/>
        <v>31</v>
      </c>
      <c r="H38" s="120">
        <v>7</v>
      </c>
      <c r="I38" s="120">
        <v>60</v>
      </c>
      <c r="J38" s="120">
        <v>4</v>
      </c>
      <c r="K38" s="120">
        <v>26</v>
      </c>
      <c r="L38" s="120">
        <v>1</v>
      </c>
      <c r="M38" s="120">
        <v>8</v>
      </c>
      <c r="N38" s="120"/>
      <c r="O38" s="120"/>
      <c r="P38" s="120"/>
      <c r="Q38" s="120"/>
      <c r="R38" s="120"/>
      <c r="S38" s="120"/>
      <c r="T38" s="122">
        <f t="shared" si="5"/>
        <v>12</v>
      </c>
      <c r="U38" s="122">
        <f t="shared" si="5"/>
        <v>94</v>
      </c>
      <c r="V38" s="135"/>
      <c r="W38" s="135"/>
      <c r="X38" s="135">
        <v>4224</v>
      </c>
      <c r="Y38" s="135"/>
      <c r="Z38" s="135"/>
      <c r="AA38" s="135"/>
      <c r="AB38" s="135">
        <v>800</v>
      </c>
      <c r="AC38" s="135"/>
      <c r="AD38" s="135"/>
      <c r="AE38" s="135">
        <v>240</v>
      </c>
      <c r="AF38" s="135"/>
      <c r="AG38" s="135"/>
      <c r="AH38" s="135"/>
      <c r="AI38" s="135"/>
      <c r="AJ38" s="135"/>
      <c r="AK38" s="135"/>
      <c r="AL38" s="124">
        <f t="shared" si="6"/>
        <v>5264</v>
      </c>
      <c r="AM38" s="136"/>
      <c r="AN38" s="136"/>
      <c r="AO38" s="126">
        <f t="shared" si="7"/>
        <v>5264</v>
      </c>
      <c r="AP38" s="127">
        <f t="shared" si="1"/>
        <v>1158.08</v>
      </c>
      <c r="AQ38" s="128">
        <f t="shared" si="8"/>
        <v>947.52</v>
      </c>
      <c r="AR38" s="128">
        <f t="shared" si="11"/>
        <v>78.959999999999994</v>
      </c>
      <c r="AS38" s="129">
        <f t="shared" si="12"/>
        <v>1026.48</v>
      </c>
      <c r="AT38" s="130">
        <f t="shared" si="4"/>
        <v>4237.5200000000004</v>
      </c>
      <c r="AU38" s="137"/>
      <c r="AV38" s="138">
        <f t="shared" si="13"/>
        <v>4237.5200000000004</v>
      </c>
      <c r="AW38" s="131" t="str">
        <f t="shared" si="10"/>
        <v>Семёнов Валентин Григорович</v>
      </c>
      <c r="AX38" s="132"/>
      <c r="AY38" s="139"/>
    </row>
    <row r="39" spans="1:51">
      <c r="A39" s="114">
        <f>IF(B39 &lt;&gt; "",MAX(A$13:A38)+1,"")</f>
        <v>26</v>
      </c>
      <c r="B39" s="134" t="s">
        <v>153</v>
      </c>
      <c r="C39" s="116"/>
      <c r="D39" s="116"/>
      <c r="E39" s="120"/>
      <c r="F39" s="118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9">
        <f t="shared" si="0"/>
        <v>31</v>
      </c>
      <c r="H39" s="120">
        <v>6</v>
      </c>
      <c r="I39" s="120">
        <v>52</v>
      </c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2">
        <f t="shared" si="5"/>
        <v>6</v>
      </c>
      <c r="U39" s="122">
        <f t="shared" si="5"/>
        <v>52</v>
      </c>
      <c r="V39" s="135"/>
      <c r="W39" s="135"/>
      <c r="X39" s="135">
        <v>4038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24">
        <f t="shared" si="6"/>
        <v>4038</v>
      </c>
      <c r="AM39" s="136"/>
      <c r="AN39" s="136"/>
      <c r="AO39" s="126">
        <f t="shared" si="7"/>
        <v>4038</v>
      </c>
      <c r="AP39" s="127">
        <f t="shared" si="1"/>
        <v>888.36</v>
      </c>
      <c r="AQ39" s="128">
        <f t="shared" si="8"/>
        <v>726.84</v>
      </c>
      <c r="AR39" s="128">
        <f t="shared" si="11"/>
        <v>60.57</v>
      </c>
      <c r="AS39" s="129">
        <f t="shared" si="12"/>
        <v>787.41000000000008</v>
      </c>
      <c r="AT39" s="130">
        <f t="shared" si="4"/>
        <v>3250.59</v>
      </c>
      <c r="AU39" s="143"/>
      <c r="AV39" s="138">
        <f t="shared" si="13"/>
        <v>3250.59</v>
      </c>
      <c r="AW39" s="131" t="str">
        <f t="shared" si="10"/>
        <v>Голубев Микола Миколайович</v>
      </c>
      <c r="AX39" s="132"/>
      <c r="AY39" s="139"/>
    </row>
    <row r="40" spans="1:51">
      <c r="A40" s="114">
        <f>IF(B40 &lt;&gt; "",MAX(A$13:A39)+1,"")</f>
        <v>27</v>
      </c>
      <c r="B40" s="134" t="s">
        <v>154</v>
      </c>
      <c r="C40" s="116"/>
      <c r="D40" s="116"/>
      <c r="E40" s="120"/>
      <c r="F40" s="118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9">
        <f t="shared" si="0"/>
        <v>31</v>
      </c>
      <c r="H40" s="120">
        <v>11</v>
      </c>
      <c r="I40" s="120">
        <v>88</v>
      </c>
      <c r="J40" s="120">
        <v>6</v>
      </c>
      <c r="K40" s="120">
        <v>48</v>
      </c>
      <c r="L40" s="120">
        <v>3</v>
      </c>
      <c r="M40" s="120">
        <v>24</v>
      </c>
      <c r="N40" s="120">
        <v>1</v>
      </c>
      <c r="O40" s="120">
        <v>8</v>
      </c>
      <c r="P40" s="120"/>
      <c r="Q40" s="120"/>
      <c r="R40" s="120"/>
      <c r="S40" s="120"/>
      <c r="T40" s="122">
        <f t="shared" si="5"/>
        <v>21</v>
      </c>
      <c r="U40" s="122">
        <f t="shared" si="5"/>
        <v>168</v>
      </c>
      <c r="V40" s="135"/>
      <c r="W40" s="135">
        <v>2500</v>
      </c>
      <c r="X40" s="135"/>
      <c r="Y40" s="135">
        <v>1827</v>
      </c>
      <c r="Z40" s="135"/>
      <c r="AA40" s="135"/>
      <c r="AB40" s="135"/>
      <c r="AC40" s="135">
        <v>800</v>
      </c>
      <c r="AD40" s="135"/>
      <c r="AE40" s="135"/>
      <c r="AF40" s="135">
        <v>240</v>
      </c>
      <c r="AG40" s="135"/>
      <c r="AH40" s="135"/>
      <c r="AI40" s="135"/>
      <c r="AJ40" s="135"/>
      <c r="AK40" s="135"/>
      <c r="AL40" s="124">
        <f t="shared" si="6"/>
        <v>5367</v>
      </c>
      <c r="AM40" s="136"/>
      <c r="AN40" s="136"/>
      <c r="AO40" s="126">
        <f t="shared" si="7"/>
        <v>5367</v>
      </c>
      <c r="AP40" s="127">
        <f t="shared" si="1"/>
        <v>1180.74</v>
      </c>
      <c r="AQ40" s="128">
        <f t="shared" si="8"/>
        <v>966.06</v>
      </c>
      <c r="AR40" s="128">
        <f t="shared" si="11"/>
        <v>80.510000000000005</v>
      </c>
      <c r="AS40" s="129">
        <f t="shared" si="12"/>
        <v>1046.57</v>
      </c>
      <c r="AT40" s="130">
        <f t="shared" si="4"/>
        <v>4320.43</v>
      </c>
      <c r="AU40" s="137"/>
      <c r="AV40" s="138">
        <f t="shared" si="13"/>
        <v>4320.43</v>
      </c>
      <c r="AW40" s="131" t="str">
        <f t="shared" si="10"/>
        <v>Виноградов Дмитро Олександрович</v>
      </c>
      <c r="AX40" s="132"/>
      <c r="AY40" s="139"/>
    </row>
    <row r="41" spans="1:51">
      <c r="A41" s="114">
        <f>IF(B41 &lt;&gt; "",MAX(A$13:A40)+1,"")</f>
        <v>28</v>
      </c>
      <c r="B41" s="115" t="s">
        <v>155</v>
      </c>
      <c r="C41" s="116"/>
      <c r="D41" s="116"/>
      <c r="E41" s="120"/>
      <c r="F41" s="118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9">
        <f t="shared" si="0"/>
        <v>31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2">
        <f t="shared" si="5"/>
        <v>0</v>
      </c>
      <c r="U41" s="122">
        <f t="shared" si="5"/>
        <v>0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24">
        <f t="shared" si="6"/>
        <v>0</v>
      </c>
      <c r="AM41" s="136"/>
      <c r="AN41" s="136"/>
      <c r="AO41" s="126">
        <f t="shared" si="7"/>
        <v>0</v>
      </c>
      <c r="AP41" s="127">
        <f t="shared" si="1"/>
        <v>0</v>
      </c>
      <c r="AQ41" s="128">
        <f t="shared" si="8"/>
        <v>0</v>
      </c>
      <c r="AR41" s="128">
        <f t="shared" si="11"/>
        <v>0</v>
      </c>
      <c r="AS41" s="129">
        <f t="shared" si="12"/>
        <v>0</v>
      </c>
      <c r="AT41" s="130">
        <f t="shared" si="4"/>
        <v>0</v>
      </c>
      <c r="AU41" s="137"/>
      <c r="AV41" s="138">
        <f t="shared" si="13"/>
        <v>0</v>
      </c>
      <c r="AW41" s="131" t="str">
        <f t="shared" si="10"/>
        <v>Богданов Василь Васильович</v>
      </c>
      <c r="AX41" s="132"/>
      <c r="AY41" s="139"/>
    </row>
    <row r="42" spans="1:51">
      <c r="A42" s="114" t="str">
        <f>IF(B42 &lt;&gt; "",MAX(A$13:A41)+1,"")</f>
        <v/>
      </c>
      <c r="B42" s="115"/>
      <c r="C42" s="156"/>
      <c r="D42" s="156"/>
      <c r="E42" s="120"/>
      <c r="F42" s="118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9" t="str">
        <f t="shared" si="0"/>
        <v/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2">
        <f t="shared" si="5"/>
        <v>0</v>
      </c>
      <c r="U42" s="122">
        <f t="shared" si="5"/>
        <v>0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24">
        <f>SUM(V42:AK42)</f>
        <v>0</v>
      </c>
      <c r="AM42" s="136"/>
      <c r="AN42" s="136"/>
      <c r="AO42" s="126">
        <f t="shared" si="7"/>
        <v>0</v>
      </c>
      <c r="AP42" s="127">
        <f t="shared" si="1"/>
        <v>0</v>
      </c>
      <c r="AQ42" s="128">
        <f t="shared" si="8"/>
        <v>0</v>
      </c>
      <c r="AR42" s="128">
        <f t="shared" si="11"/>
        <v>0</v>
      </c>
      <c r="AS42" s="129">
        <f t="shared" si="12"/>
        <v>0</v>
      </c>
      <c r="AT42" s="130">
        <f t="shared" si="4"/>
        <v>0</v>
      </c>
      <c r="AU42" s="137"/>
      <c r="AV42" s="138">
        <f t="shared" si="13"/>
        <v>0</v>
      </c>
      <c r="AW42" s="131" t="str">
        <f t="shared" si="10"/>
        <v/>
      </c>
      <c r="AX42" s="23"/>
      <c r="AY42" s="139"/>
    </row>
    <row r="43" spans="1:51">
      <c r="A43" s="114" t="str">
        <f>IF(B43 &lt;&gt; "",MAX(A$13:A42)+1,"")</f>
        <v/>
      </c>
      <c r="B43" s="115"/>
      <c r="C43" s="156"/>
      <c r="D43" s="156"/>
      <c r="E43" s="156"/>
      <c r="F43" s="118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9" t="str">
        <f t="shared" si="0"/>
        <v/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22">
        <f t="shared" si="5"/>
        <v>0</v>
      </c>
      <c r="U43" s="122">
        <f t="shared" si="5"/>
        <v>0</v>
      </c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24">
        <f t="shared" ref="AL43:AL45" si="14">SUM(V43:AK43)</f>
        <v>0</v>
      </c>
      <c r="AM43" s="136"/>
      <c r="AN43" s="136"/>
      <c r="AO43" s="126">
        <f t="shared" si="7"/>
        <v>0</v>
      </c>
      <c r="AP43" s="127">
        <f t="shared" si="1"/>
        <v>0</v>
      </c>
      <c r="AQ43" s="128">
        <f t="shared" si="8"/>
        <v>0</v>
      </c>
      <c r="AR43" s="128">
        <f t="shared" si="11"/>
        <v>0</v>
      </c>
      <c r="AS43" s="129">
        <f t="shared" si="12"/>
        <v>0</v>
      </c>
      <c r="AT43" s="130">
        <f t="shared" si="4"/>
        <v>0</v>
      </c>
      <c r="AU43" s="137"/>
      <c r="AV43" s="138">
        <f t="shared" si="13"/>
        <v>0</v>
      </c>
      <c r="AW43" s="131" t="str">
        <f t="shared" si="10"/>
        <v/>
      </c>
      <c r="AX43" s="132"/>
      <c r="AY43" s="139"/>
    </row>
    <row r="44" spans="1:51">
      <c r="A44" s="114" t="str">
        <f>IF(B44 &lt;&gt; "",MAX(A$13:A43)+1,"")</f>
        <v/>
      </c>
      <c r="B44" s="134"/>
      <c r="C44" s="156"/>
      <c r="D44" s="156"/>
      <c r="E44" s="156"/>
      <c r="F44" s="118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9" t="str">
        <f t="shared" si="0"/>
        <v/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22">
        <f t="shared" si="5"/>
        <v>0</v>
      </c>
      <c r="U44" s="122">
        <f t="shared" si="5"/>
        <v>0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24">
        <f t="shared" si="14"/>
        <v>0</v>
      </c>
      <c r="AM44" s="136"/>
      <c r="AN44" s="136"/>
      <c r="AO44" s="126">
        <f t="shared" si="7"/>
        <v>0</v>
      </c>
      <c r="AP44" s="127">
        <f t="shared" si="1"/>
        <v>0</v>
      </c>
      <c r="AQ44" s="128">
        <f t="shared" si="8"/>
        <v>0</v>
      </c>
      <c r="AR44" s="128">
        <f t="shared" si="11"/>
        <v>0</v>
      </c>
      <c r="AS44" s="129">
        <f t="shared" si="12"/>
        <v>0</v>
      </c>
      <c r="AT44" s="130">
        <f t="shared" si="4"/>
        <v>0</v>
      </c>
      <c r="AU44" s="137"/>
      <c r="AV44" s="138">
        <f t="shared" si="13"/>
        <v>0</v>
      </c>
      <c r="AW44" s="131" t="str">
        <f t="shared" si="10"/>
        <v/>
      </c>
      <c r="AX44" s="132"/>
      <c r="AY44" s="139"/>
    </row>
    <row r="45" spans="1:51">
      <c r="A45" s="114" t="str">
        <f>IF(B45 &lt;&gt; "",MAX(A$13:A44)+1,"")</f>
        <v/>
      </c>
      <c r="B45" s="134"/>
      <c r="C45" s="156"/>
      <c r="D45" s="156"/>
      <c r="E45" s="120"/>
      <c r="F45" s="118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9" t="str">
        <f t="shared" si="0"/>
        <v/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22">
        <f t="shared" si="5"/>
        <v>0</v>
      </c>
      <c r="U45" s="122">
        <f t="shared" si="5"/>
        <v>0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24">
        <f t="shared" si="14"/>
        <v>0</v>
      </c>
      <c r="AM45" s="136"/>
      <c r="AN45" s="136"/>
      <c r="AO45" s="126">
        <f t="shared" si="7"/>
        <v>0</v>
      </c>
      <c r="AP45" s="127">
        <f t="shared" si="1"/>
        <v>0</v>
      </c>
      <c r="AQ45" s="128">
        <f t="shared" si="8"/>
        <v>0</v>
      </c>
      <c r="AR45" s="128">
        <f t="shared" si="11"/>
        <v>0</v>
      </c>
      <c r="AS45" s="129">
        <f t="shared" si="12"/>
        <v>0</v>
      </c>
      <c r="AT45" s="130">
        <f t="shared" si="4"/>
        <v>0</v>
      </c>
      <c r="AU45" s="137"/>
      <c r="AV45" s="138">
        <f t="shared" si="13"/>
        <v>0</v>
      </c>
      <c r="AW45" s="131" t="str">
        <f t="shared" si="10"/>
        <v/>
      </c>
      <c r="AX45" s="132"/>
      <c r="AY45" s="139"/>
    </row>
    <row r="46" spans="1:51">
      <c r="A46" s="114" t="str">
        <f>IF(B46 &lt;&gt; "",MAX(A$13:A45)+1,"")</f>
        <v/>
      </c>
      <c r="B46" s="141"/>
      <c r="C46" s="156"/>
      <c r="D46" s="156"/>
      <c r="E46" s="120"/>
      <c r="F46" s="118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9" t="str">
        <f t="shared" si="0"/>
        <v/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22">
        <f t="shared" si="5"/>
        <v>0</v>
      </c>
      <c r="U46" s="122">
        <f t="shared" si="5"/>
        <v>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24">
        <f>SUM(V46:AK46)</f>
        <v>0</v>
      </c>
      <c r="AM46" s="136"/>
      <c r="AN46" s="136"/>
      <c r="AO46" s="126">
        <f t="shared" si="7"/>
        <v>0</v>
      </c>
      <c r="AP46" s="127">
        <f t="shared" si="1"/>
        <v>0</v>
      </c>
      <c r="AQ46" s="128">
        <f t="shared" si="8"/>
        <v>0</v>
      </c>
      <c r="AR46" s="128">
        <f t="shared" si="11"/>
        <v>0</v>
      </c>
      <c r="AS46" s="129">
        <f t="shared" si="12"/>
        <v>0</v>
      </c>
      <c r="AT46" s="130">
        <f t="shared" si="4"/>
        <v>0</v>
      </c>
      <c r="AU46" s="137"/>
      <c r="AV46" s="138">
        <f t="shared" si="13"/>
        <v>0</v>
      </c>
      <c r="AW46" s="131" t="str">
        <f t="shared" si="10"/>
        <v/>
      </c>
      <c r="AX46" s="132"/>
      <c r="AY46" s="139"/>
    </row>
    <row r="47" spans="1:51">
      <c r="A47" s="114" t="str">
        <f>IF(B47 &lt;&gt; "",MAX(A$13:A46)+1,"")</f>
        <v/>
      </c>
      <c r="B47" s="134"/>
      <c r="C47" s="156"/>
      <c r="D47" s="156"/>
      <c r="E47" s="120"/>
      <c r="F47" s="118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9" t="str">
        <f t="shared" si="0"/>
        <v/>
      </c>
      <c r="H47" s="120"/>
      <c r="I47" s="120"/>
      <c r="J47" s="120"/>
      <c r="K47" s="120"/>
      <c r="L47" s="157"/>
      <c r="M47" s="157"/>
      <c r="N47" s="157"/>
      <c r="O47" s="157"/>
      <c r="P47" s="157"/>
      <c r="Q47" s="157"/>
      <c r="R47" s="157"/>
      <c r="S47" s="157"/>
      <c r="T47" s="122">
        <f t="shared" si="5"/>
        <v>0</v>
      </c>
      <c r="U47" s="122">
        <f t="shared" si="5"/>
        <v>0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24">
        <f t="shared" ref="AL47:AL88" si="15">SUM(V47:AK47)</f>
        <v>0</v>
      </c>
      <c r="AM47" s="136"/>
      <c r="AN47" s="136"/>
      <c r="AO47" s="126">
        <f t="shared" si="7"/>
        <v>0</v>
      </c>
      <c r="AP47" s="127">
        <f t="shared" si="1"/>
        <v>0</v>
      </c>
      <c r="AQ47" s="128">
        <f t="shared" si="8"/>
        <v>0</v>
      </c>
      <c r="AR47" s="128">
        <f t="shared" si="11"/>
        <v>0</v>
      </c>
      <c r="AS47" s="129">
        <f t="shared" si="12"/>
        <v>0</v>
      </c>
      <c r="AT47" s="130">
        <f t="shared" si="4"/>
        <v>0</v>
      </c>
      <c r="AU47" s="137"/>
      <c r="AV47" s="138">
        <f t="shared" si="13"/>
        <v>0</v>
      </c>
      <c r="AW47" s="131" t="str">
        <f t="shared" si="10"/>
        <v/>
      </c>
      <c r="AX47" s="132"/>
      <c r="AY47" s="139"/>
    </row>
    <row r="48" spans="1:51">
      <c r="A48" s="114" t="str">
        <f>IF(B48 &lt;&gt; "",MAX(A$13:A47)+1,"")</f>
        <v/>
      </c>
      <c r="B48" s="134"/>
      <c r="C48" s="156"/>
      <c r="D48" s="156"/>
      <c r="E48" s="156"/>
      <c r="F48" s="118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9" t="str">
        <f t="shared" si="0"/>
        <v/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22">
        <f t="shared" si="5"/>
        <v>0</v>
      </c>
      <c r="U48" s="154">
        <f t="shared" si="5"/>
        <v>0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24">
        <f t="shared" si="15"/>
        <v>0</v>
      </c>
      <c r="AM48" s="136"/>
      <c r="AN48" s="136"/>
      <c r="AO48" s="126">
        <f t="shared" si="7"/>
        <v>0</v>
      </c>
      <c r="AP48" s="127">
        <f t="shared" si="1"/>
        <v>0</v>
      </c>
      <c r="AQ48" s="128">
        <f t="shared" si="8"/>
        <v>0</v>
      </c>
      <c r="AR48" s="128">
        <f t="shared" si="11"/>
        <v>0</v>
      </c>
      <c r="AS48" s="129">
        <f t="shared" si="12"/>
        <v>0</v>
      </c>
      <c r="AT48" s="130">
        <f t="shared" si="4"/>
        <v>0</v>
      </c>
      <c r="AU48" s="137"/>
      <c r="AV48" s="138">
        <f t="shared" si="13"/>
        <v>0</v>
      </c>
      <c r="AW48" s="131" t="str">
        <f t="shared" si="10"/>
        <v/>
      </c>
      <c r="AX48" s="132"/>
      <c r="AY48" s="139"/>
    </row>
    <row r="49" spans="1:51" ht="15.75" thickBot="1">
      <c r="A49" s="158">
        <f>COUNT(A14:A48)</f>
        <v>28</v>
      </c>
      <c r="B49" s="159" t="s">
        <v>156</v>
      </c>
      <c r="C49" s="160">
        <f>COUNTIFS($B14:$B48,"&lt;&gt;*совместитель",C14:C48,"&gt;0")</f>
        <v>5</v>
      </c>
      <c r="D49" s="160">
        <f>COUNTIFS($B14:$B48,"&lt;&gt;*совместитель",D14:D48,"&gt;0")</f>
        <v>3</v>
      </c>
      <c r="E49" s="161" t="s">
        <v>157</v>
      </c>
      <c r="F49" s="162">
        <f>SUM(F14:F48)</f>
        <v>28</v>
      </c>
      <c r="G49" s="163">
        <f>SUM(G14:G48)</f>
        <v>775</v>
      </c>
      <c r="H49" s="163" t="s">
        <v>157</v>
      </c>
      <c r="I49" s="163" t="s">
        <v>157</v>
      </c>
      <c r="J49" s="163" t="s">
        <v>157</v>
      </c>
      <c r="K49" s="163" t="s">
        <v>157</v>
      </c>
      <c r="L49" s="163" t="s">
        <v>157</v>
      </c>
      <c r="M49" s="163" t="s">
        <v>157</v>
      </c>
      <c r="N49" s="163" t="s">
        <v>157</v>
      </c>
      <c r="O49" s="163" t="s">
        <v>157</v>
      </c>
      <c r="P49" s="163" t="s">
        <v>157</v>
      </c>
      <c r="Q49" s="163" t="s">
        <v>157</v>
      </c>
      <c r="R49" s="163" t="s">
        <v>157</v>
      </c>
      <c r="S49" s="163" t="s">
        <v>157</v>
      </c>
      <c r="T49" s="163">
        <f>SUM(T14:T48)</f>
        <v>447.5</v>
      </c>
      <c r="U49" s="163">
        <f t="shared" ref="U49:AO49" si="16">SUM(U14:U48)</f>
        <v>3570</v>
      </c>
      <c r="V49" s="164">
        <f t="shared" si="16"/>
        <v>51783</v>
      </c>
      <c r="W49" s="164">
        <f t="shared" si="16"/>
        <v>5000</v>
      </c>
      <c r="X49" s="164">
        <f t="shared" si="16"/>
        <v>16245</v>
      </c>
      <c r="Y49" s="164">
        <f t="shared" si="16"/>
        <v>12972</v>
      </c>
      <c r="Z49" s="164">
        <f t="shared" si="16"/>
        <v>10823</v>
      </c>
      <c r="AA49" s="164">
        <f t="shared" si="16"/>
        <v>334</v>
      </c>
      <c r="AB49" s="164">
        <f t="shared" si="16"/>
        <v>29313</v>
      </c>
      <c r="AC49" s="164">
        <f t="shared" si="16"/>
        <v>14379</v>
      </c>
      <c r="AD49" s="164">
        <f t="shared" si="16"/>
        <v>5540</v>
      </c>
      <c r="AE49" s="164">
        <f t="shared" si="16"/>
        <v>1490</v>
      </c>
      <c r="AF49" s="164">
        <f t="shared" si="16"/>
        <v>2084</v>
      </c>
      <c r="AG49" s="164">
        <f t="shared" si="16"/>
        <v>0</v>
      </c>
      <c r="AH49" s="164">
        <f t="shared" si="16"/>
        <v>0</v>
      </c>
      <c r="AI49" s="164">
        <f t="shared" si="16"/>
        <v>0</v>
      </c>
      <c r="AJ49" s="164">
        <f t="shared" si="16"/>
        <v>0</v>
      </c>
      <c r="AK49" s="164">
        <f t="shared" si="16"/>
        <v>0</v>
      </c>
      <c r="AL49" s="164">
        <f t="shared" si="16"/>
        <v>149963</v>
      </c>
      <c r="AM49" s="164">
        <f t="shared" si="16"/>
        <v>3876</v>
      </c>
      <c r="AN49" s="164">
        <f t="shared" si="16"/>
        <v>1026.54</v>
      </c>
      <c r="AO49" s="164">
        <f t="shared" si="16"/>
        <v>154865.53999999998</v>
      </c>
      <c r="AP49" s="165">
        <f>SUM(AP14:AP48)</f>
        <v>31148.240000000002</v>
      </c>
      <c r="AQ49" s="166">
        <f t="shared" ref="AQ49:AV49" si="17">SUM(AQ14:AQ48)</f>
        <v>27875.800000000007</v>
      </c>
      <c r="AR49" s="166">
        <f t="shared" si="17"/>
        <v>2323.0300000000007</v>
      </c>
      <c r="AS49" s="166">
        <f t="shared" si="17"/>
        <v>30198.829999999994</v>
      </c>
      <c r="AT49" s="167">
        <f t="shared" si="17"/>
        <v>124666.70999999999</v>
      </c>
      <c r="AU49" s="164">
        <f t="shared" si="17"/>
        <v>2040.48</v>
      </c>
      <c r="AV49" s="164">
        <f t="shared" si="17"/>
        <v>122626.22999999998</v>
      </c>
      <c r="AW49" s="168" t="s">
        <v>158</v>
      </c>
      <c r="AX49" s="169"/>
      <c r="AY49" s="170"/>
    </row>
    <row r="50" spans="1:51">
      <c r="A50" s="114">
        <f>IF(B50&lt;&gt;"",A49+1,"")</f>
        <v>29</v>
      </c>
      <c r="B50" s="134" t="s">
        <v>159</v>
      </c>
      <c r="C50" s="171">
        <v>43437</v>
      </c>
      <c r="D50" s="171">
        <v>43465</v>
      </c>
      <c r="E50" s="121"/>
      <c r="F50" s="121"/>
      <c r="G50" s="119">
        <f t="shared" ref="G50:G79" si="18">IF(B50="","",IF(D50="",G$242,DAY(D50))-IF(C50="",0,DAY(C50)-1))</f>
        <v>29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2">
        <f t="shared" si="5"/>
        <v>0</v>
      </c>
      <c r="U50" s="122">
        <f t="shared" si="5"/>
        <v>0</v>
      </c>
      <c r="V50" s="123"/>
      <c r="W50" s="123">
        <v>2500</v>
      </c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6">
        <f t="shared" si="15"/>
        <v>2500</v>
      </c>
      <c r="AM50" s="172" t="s">
        <v>157</v>
      </c>
      <c r="AN50" s="172" t="s">
        <v>157</v>
      </c>
      <c r="AO50" s="126">
        <f t="shared" si="7"/>
        <v>2500</v>
      </c>
      <c r="AP50" s="173">
        <f>ROUND(AO50*$AP$13,2)</f>
        <v>550</v>
      </c>
      <c r="AQ50" s="128">
        <f>ROUND(AO50*$AQ$13,2)</f>
        <v>450</v>
      </c>
      <c r="AR50" s="128">
        <f t="shared" ref="AR50:AR79" si="19">ROUND(AO50*$AR$13,2)</f>
        <v>37.5</v>
      </c>
      <c r="AS50" s="129">
        <f t="shared" ref="AS50:AS79" si="20">SUM(AQ50,AR50)</f>
        <v>487.5</v>
      </c>
      <c r="AT50" s="130">
        <f t="shared" ref="AT50:AT79" si="21">AO50-AS50</f>
        <v>2012.5</v>
      </c>
      <c r="AU50" s="124"/>
      <c r="AV50" s="138">
        <f t="shared" si="13"/>
        <v>2012.5</v>
      </c>
      <c r="AW50" s="131" t="str">
        <f t="shared" si="10"/>
        <v>Уваров Антон Антонович</v>
      </c>
      <c r="AX50" s="132"/>
      <c r="AY50" s="139"/>
    </row>
    <row r="51" spans="1:51">
      <c r="A51" s="114">
        <f t="shared" ref="A51:A79" si="22">IF(B51&lt;&gt;"",A50+1,"")</f>
        <v>30</v>
      </c>
      <c r="B51" s="134" t="s">
        <v>160</v>
      </c>
      <c r="C51" s="156">
        <v>43439</v>
      </c>
      <c r="D51" s="156">
        <v>43439</v>
      </c>
      <c r="E51" s="120"/>
      <c r="F51" s="120"/>
      <c r="G51" s="119">
        <f t="shared" si="18"/>
        <v>1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2">
        <f t="shared" si="5"/>
        <v>0</v>
      </c>
      <c r="U51" s="122">
        <f t="shared" si="5"/>
        <v>0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>
        <v>300</v>
      </c>
      <c r="AI51" s="135"/>
      <c r="AJ51" s="135"/>
      <c r="AK51" s="135"/>
      <c r="AL51" s="126">
        <f t="shared" si="15"/>
        <v>300</v>
      </c>
      <c r="AM51" s="174" t="s">
        <v>157</v>
      </c>
      <c r="AN51" s="174" t="s">
        <v>157</v>
      </c>
      <c r="AO51" s="126">
        <f t="shared" si="7"/>
        <v>300</v>
      </c>
      <c r="AP51" s="173">
        <f t="shared" ref="AP51:AP79" si="23">ROUND(AO51*$AP$13,2)</f>
        <v>66</v>
      </c>
      <c r="AQ51" s="128">
        <f t="shared" ref="AQ51:AQ79" si="24">ROUND(AO51*$AQ$13,2)</f>
        <v>54</v>
      </c>
      <c r="AR51" s="128">
        <f t="shared" si="19"/>
        <v>4.5</v>
      </c>
      <c r="AS51" s="155">
        <f t="shared" si="20"/>
        <v>58.5</v>
      </c>
      <c r="AT51" s="130">
        <f t="shared" si="21"/>
        <v>241.5</v>
      </c>
      <c r="AU51" s="150"/>
      <c r="AV51" s="138">
        <f t="shared" si="13"/>
        <v>241.5</v>
      </c>
      <c r="AW51" s="131" t="str">
        <f t="shared" si="10"/>
        <v>Орехов Олег Олегович</v>
      </c>
      <c r="AX51" s="132"/>
      <c r="AY51" s="139"/>
    </row>
    <row r="52" spans="1:51">
      <c r="A52" s="114">
        <f t="shared" si="22"/>
        <v>31</v>
      </c>
      <c r="B52" s="134" t="s">
        <v>161</v>
      </c>
      <c r="C52" s="156">
        <v>43437</v>
      </c>
      <c r="D52" s="156">
        <v>43445</v>
      </c>
      <c r="E52" s="120"/>
      <c r="F52" s="120"/>
      <c r="G52" s="119">
        <f t="shared" si="18"/>
        <v>9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2">
        <f t="shared" si="5"/>
        <v>0</v>
      </c>
      <c r="U52" s="122">
        <f t="shared" si="5"/>
        <v>0</v>
      </c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>
        <v>1100</v>
      </c>
      <c r="AJ52" s="135"/>
      <c r="AK52" s="135"/>
      <c r="AL52" s="126">
        <f t="shared" si="15"/>
        <v>1100</v>
      </c>
      <c r="AM52" s="174" t="s">
        <v>157</v>
      </c>
      <c r="AN52" s="174" t="s">
        <v>157</v>
      </c>
      <c r="AO52" s="126">
        <f t="shared" si="7"/>
        <v>1100</v>
      </c>
      <c r="AP52" s="173">
        <f t="shared" si="23"/>
        <v>242</v>
      </c>
      <c r="AQ52" s="128">
        <f t="shared" si="24"/>
        <v>198</v>
      </c>
      <c r="AR52" s="128">
        <f t="shared" si="19"/>
        <v>16.5</v>
      </c>
      <c r="AS52" s="155">
        <f t="shared" si="20"/>
        <v>214.5</v>
      </c>
      <c r="AT52" s="130">
        <f t="shared" si="21"/>
        <v>885.5</v>
      </c>
      <c r="AU52" s="143"/>
      <c r="AV52" s="138">
        <f t="shared" si="13"/>
        <v>885.5</v>
      </c>
      <c r="AW52" s="131" t="str">
        <f t="shared" si="10"/>
        <v>Елисеев Семён Семёнович</v>
      </c>
      <c r="AX52" s="132"/>
      <c r="AY52" s="139"/>
    </row>
    <row r="53" spans="1:51">
      <c r="A53" s="114">
        <f t="shared" si="22"/>
        <v>32</v>
      </c>
      <c r="B53" s="134" t="s">
        <v>162</v>
      </c>
      <c r="C53" s="156">
        <v>43437</v>
      </c>
      <c r="D53" s="156">
        <v>43465</v>
      </c>
      <c r="E53" s="120"/>
      <c r="F53" s="120"/>
      <c r="G53" s="119">
        <f t="shared" si="18"/>
        <v>29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2">
        <f t="shared" si="5"/>
        <v>0</v>
      </c>
      <c r="U53" s="122">
        <f t="shared" si="5"/>
        <v>0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>
        <v>500</v>
      </c>
      <c r="AK53" s="135"/>
      <c r="AL53" s="126">
        <f t="shared" si="15"/>
        <v>500</v>
      </c>
      <c r="AM53" s="174" t="s">
        <v>157</v>
      </c>
      <c r="AN53" s="174" t="s">
        <v>157</v>
      </c>
      <c r="AO53" s="126">
        <f t="shared" si="7"/>
        <v>500</v>
      </c>
      <c r="AP53" s="173">
        <f t="shared" si="23"/>
        <v>110</v>
      </c>
      <c r="AQ53" s="128">
        <f t="shared" si="24"/>
        <v>90</v>
      </c>
      <c r="AR53" s="128">
        <f t="shared" si="19"/>
        <v>7.5</v>
      </c>
      <c r="AS53" s="155">
        <f t="shared" si="20"/>
        <v>97.5</v>
      </c>
      <c r="AT53" s="130">
        <f t="shared" si="21"/>
        <v>402.5</v>
      </c>
      <c r="AU53" s="150"/>
      <c r="AV53" s="138">
        <f t="shared" si="13"/>
        <v>402.5</v>
      </c>
      <c r="AW53" s="131" t="str">
        <f t="shared" si="10"/>
        <v>Петухов Станислав Егорович</v>
      </c>
      <c r="AX53" s="132"/>
      <c r="AY53" s="139"/>
    </row>
    <row r="54" spans="1:51">
      <c r="A54" s="114">
        <f t="shared" si="22"/>
        <v>33</v>
      </c>
      <c r="B54" s="134" t="s">
        <v>163</v>
      </c>
      <c r="C54" s="156">
        <v>43456</v>
      </c>
      <c r="D54" s="156">
        <v>43463</v>
      </c>
      <c r="E54" s="120"/>
      <c r="F54" s="120"/>
      <c r="G54" s="119">
        <f t="shared" si="18"/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2">
        <f t="shared" si="5"/>
        <v>0</v>
      </c>
      <c r="U54" s="122">
        <f t="shared" si="5"/>
        <v>0</v>
      </c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>
        <v>1750</v>
      </c>
      <c r="AL54" s="126">
        <f t="shared" si="15"/>
        <v>1750</v>
      </c>
      <c r="AM54" s="174" t="s">
        <v>157</v>
      </c>
      <c r="AN54" s="174" t="s">
        <v>157</v>
      </c>
      <c r="AO54" s="126">
        <f t="shared" si="7"/>
        <v>1750</v>
      </c>
      <c r="AP54" s="173">
        <f t="shared" si="23"/>
        <v>385</v>
      </c>
      <c r="AQ54" s="128">
        <f t="shared" si="24"/>
        <v>315</v>
      </c>
      <c r="AR54" s="128">
        <f t="shared" si="19"/>
        <v>26.25</v>
      </c>
      <c r="AS54" s="155">
        <f t="shared" si="20"/>
        <v>341.25</v>
      </c>
      <c r="AT54" s="130">
        <f t="shared" si="21"/>
        <v>1408.75</v>
      </c>
      <c r="AU54" s="150"/>
      <c r="AV54" s="138">
        <f t="shared" si="13"/>
        <v>1408.75</v>
      </c>
      <c r="AW54" s="131" t="str">
        <f t="shared" si="10"/>
        <v>Егоров Никита Николаевич</v>
      </c>
      <c r="AX54" s="132"/>
      <c r="AY54" s="139"/>
    </row>
    <row r="55" spans="1:51">
      <c r="A55" s="114" t="str">
        <f t="shared" si="22"/>
        <v/>
      </c>
      <c r="B55" s="115"/>
      <c r="C55" s="156"/>
      <c r="D55" s="156"/>
      <c r="E55" s="120"/>
      <c r="F55" s="120"/>
      <c r="G55" s="119" t="str">
        <f t="shared" si="18"/>
        <v/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2">
        <f t="shared" si="5"/>
        <v>0</v>
      </c>
      <c r="U55" s="122">
        <f t="shared" si="5"/>
        <v>0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26">
        <f t="shared" si="15"/>
        <v>0</v>
      </c>
      <c r="AM55" s="174" t="s">
        <v>157</v>
      </c>
      <c r="AN55" s="174" t="s">
        <v>157</v>
      </c>
      <c r="AO55" s="126">
        <f t="shared" si="7"/>
        <v>0</v>
      </c>
      <c r="AP55" s="173">
        <f t="shared" si="23"/>
        <v>0</v>
      </c>
      <c r="AQ55" s="128">
        <f t="shared" si="24"/>
        <v>0</v>
      </c>
      <c r="AR55" s="128">
        <f t="shared" si="19"/>
        <v>0</v>
      </c>
      <c r="AS55" s="155">
        <f t="shared" si="20"/>
        <v>0</v>
      </c>
      <c r="AT55" s="130">
        <f t="shared" si="21"/>
        <v>0</v>
      </c>
      <c r="AU55" s="150"/>
      <c r="AV55" s="138">
        <f t="shared" si="13"/>
        <v>0</v>
      </c>
      <c r="AW55" s="131" t="str">
        <f t="shared" si="10"/>
        <v/>
      </c>
      <c r="AX55" s="132"/>
      <c r="AY55" s="139"/>
    </row>
    <row r="56" spans="1:51">
      <c r="A56" s="114" t="str">
        <f t="shared" si="22"/>
        <v/>
      </c>
      <c r="B56" s="134"/>
      <c r="C56" s="156"/>
      <c r="D56" s="156"/>
      <c r="E56" s="120"/>
      <c r="F56" s="120"/>
      <c r="G56" s="119" t="str">
        <f t="shared" si="18"/>
        <v/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2">
        <f t="shared" si="5"/>
        <v>0</v>
      </c>
      <c r="U56" s="122">
        <f t="shared" si="5"/>
        <v>0</v>
      </c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26">
        <f t="shared" si="15"/>
        <v>0</v>
      </c>
      <c r="AM56" s="174" t="s">
        <v>157</v>
      </c>
      <c r="AN56" s="174" t="s">
        <v>157</v>
      </c>
      <c r="AO56" s="126">
        <f t="shared" si="7"/>
        <v>0</v>
      </c>
      <c r="AP56" s="173">
        <f t="shared" si="23"/>
        <v>0</v>
      </c>
      <c r="AQ56" s="128">
        <f t="shared" si="24"/>
        <v>0</v>
      </c>
      <c r="AR56" s="128">
        <f t="shared" si="19"/>
        <v>0</v>
      </c>
      <c r="AS56" s="155">
        <f t="shared" si="20"/>
        <v>0</v>
      </c>
      <c r="AT56" s="130">
        <f t="shared" si="21"/>
        <v>0</v>
      </c>
      <c r="AU56" s="150"/>
      <c r="AV56" s="138">
        <f t="shared" si="13"/>
        <v>0</v>
      </c>
      <c r="AW56" s="131" t="str">
        <f t="shared" si="10"/>
        <v/>
      </c>
      <c r="AX56" s="132"/>
      <c r="AY56" s="139"/>
    </row>
    <row r="57" spans="1:51">
      <c r="A57" s="114" t="str">
        <f t="shared" si="22"/>
        <v/>
      </c>
      <c r="B57" s="134"/>
      <c r="C57" s="156"/>
      <c r="D57" s="156"/>
      <c r="E57" s="120"/>
      <c r="F57" s="120"/>
      <c r="G57" s="119" t="str">
        <f t="shared" si="18"/>
        <v/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2">
        <f t="shared" si="5"/>
        <v>0</v>
      </c>
      <c r="U57" s="122">
        <f t="shared" si="5"/>
        <v>0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26">
        <f t="shared" si="15"/>
        <v>0</v>
      </c>
      <c r="AM57" s="174" t="s">
        <v>157</v>
      </c>
      <c r="AN57" s="174" t="s">
        <v>157</v>
      </c>
      <c r="AO57" s="126">
        <f t="shared" si="7"/>
        <v>0</v>
      </c>
      <c r="AP57" s="173">
        <f t="shared" si="23"/>
        <v>0</v>
      </c>
      <c r="AQ57" s="128">
        <f t="shared" si="24"/>
        <v>0</v>
      </c>
      <c r="AR57" s="128">
        <f t="shared" si="19"/>
        <v>0</v>
      </c>
      <c r="AS57" s="155">
        <f t="shared" si="20"/>
        <v>0</v>
      </c>
      <c r="AT57" s="130">
        <f t="shared" si="21"/>
        <v>0</v>
      </c>
      <c r="AU57" s="140"/>
      <c r="AV57" s="138">
        <f t="shared" si="13"/>
        <v>0</v>
      </c>
      <c r="AW57" s="131" t="str">
        <f t="shared" si="10"/>
        <v/>
      </c>
      <c r="AX57" s="132"/>
      <c r="AY57" s="139"/>
    </row>
    <row r="58" spans="1:51">
      <c r="A58" s="114" t="str">
        <f t="shared" si="22"/>
        <v/>
      </c>
      <c r="B58" s="134"/>
      <c r="C58" s="156"/>
      <c r="D58" s="156"/>
      <c r="E58" s="120"/>
      <c r="F58" s="120"/>
      <c r="G58" s="119" t="str">
        <f t="shared" si="18"/>
        <v/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2">
        <f t="shared" si="5"/>
        <v>0</v>
      </c>
      <c r="U58" s="122">
        <f t="shared" si="5"/>
        <v>0</v>
      </c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26">
        <f t="shared" si="15"/>
        <v>0</v>
      </c>
      <c r="AM58" s="174" t="s">
        <v>157</v>
      </c>
      <c r="AN58" s="174" t="s">
        <v>157</v>
      </c>
      <c r="AO58" s="126">
        <f t="shared" si="7"/>
        <v>0</v>
      </c>
      <c r="AP58" s="173">
        <f t="shared" si="23"/>
        <v>0</v>
      </c>
      <c r="AQ58" s="128">
        <f t="shared" si="24"/>
        <v>0</v>
      </c>
      <c r="AR58" s="128">
        <f t="shared" si="19"/>
        <v>0</v>
      </c>
      <c r="AS58" s="155">
        <f t="shared" si="20"/>
        <v>0</v>
      </c>
      <c r="AT58" s="130">
        <f t="shared" si="21"/>
        <v>0</v>
      </c>
      <c r="AU58" s="150"/>
      <c r="AV58" s="138">
        <f t="shared" si="13"/>
        <v>0</v>
      </c>
      <c r="AW58" s="131" t="str">
        <f t="shared" si="10"/>
        <v/>
      </c>
      <c r="AX58" s="132"/>
      <c r="AY58" s="139"/>
    </row>
    <row r="59" spans="1:51">
      <c r="A59" s="114" t="str">
        <f t="shared" si="22"/>
        <v/>
      </c>
      <c r="B59" s="115"/>
      <c r="C59" s="156"/>
      <c r="D59" s="156"/>
      <c r="E59" s="120"/>
      <c r="F59" s="120"/>
      <c r="G59" s="119" t="str">
        <f t="shared" si="18"/>
        <v/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2">
        <f t="shared" si="5"/>
        <v>0</v>
      </c>
      <c r="U59" s="122">
        <f t="shared" si="5"/>
        <v>0</v>
      </c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26">
        <f t="shared" si="15"/>
        <v>0</v>
      </c>
      <c r="AM59" s="174" t="s">
        <v>157</v>
      </c>
      <c r="AN59" s="174" t="s">
        <v>157</v>
      </c>
      <c r="AO59" s="126">
        <f t="shared" si="7"/>
        <v>0</v>
      </c>
      <c r="AP59" s="173">
        <f t="shared" si="23"/>
        <v>0</v>
      </c>
      <c r="AQ59" s="128">
        <f t="shared" si="24"/>
        <v>0</v>
      </c>
      <c r="AR59" s="128">
        <f t="shared" si="19"/>
        <v>0</v>
      </c>
      <c r="AS59" s="155">
        <f t="shared" si="20"/>
        <v>0</v>
      </c>
      <c r="AT59" s="130">
        <f t="shared" si="21"/>
        <v>0</v>
      </c>
      <c r="AU59" s="150"/>
      <c r="AV59" s="138">
        <f t="shared" si="13"/>
        <v>0</v>
      </c>
      <c r="AW59" s="131" t="str">
        <f t="shared" si="10"/>
        <v/>
      </c>
      <c r="AX59" s="132"/>
      <c r="AY59" s="139"/>
    </row>
    <row r="60" spans="1:51">
      <c r="A60" s="114" t="str">
        <f t="shared" si="22"/>
        <v/>
      </c>
      <c r="B60" s="134"/>
      <c r="C60" s="156"/>
      <c r="D60" s="156"/>
      <c r="E60" s="120"/>
      <c r="F60" s="120"/>
      <c r="G60" s="119" t="str">
        <f t="shared" si="18"/>
        <v/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2">
        <f t="shared" si="5"/>
        <v>0</v>
      </c>
      <c r="U60" s="122">
        <f t="shared" si="5"/>
        <v>0</v>
      </c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26">
        <f t="shared" si="15"/>
        <v>0</v>
      </c>
      <c r="AM60" s="174" t="s">
        <v>157</v>
      </c>
      <c r="AN60" s="174" t="s">
        <v>157</v>
      </c>
      <c r="AO60" s="126">
        <f t="shared" si="7"/>
        <v>0</v>
      </c>
      <c r="AP60" s="173">
        <f t="shared" si="23"/>
        <v>0</v>
      </c>
      <c r="AQ60" s="128">
        <f t="shared" si="24"/>
        <v>0</v>
      </c>
      <c r="AR60" s="128">
        <f t="shared" si="19"/>
        <v>0</v>
      </c>
      <c r="AS60" s="155">
        <f t="shared" si="20"/>
        <v>0</v>
      </c>
      <c r="AT60" s="130">
        <f t="shared" si="21"/>
        <v>0</v>
      </c>
      <c r="AU60" s="150"/>
      <c r="AV60" s="138">
        <f t="shared" si="13"/>
        <v>0</v>
      </c>
      <c r="AW60" s="131" t="str">
        <f t="shared" si="10"/>
        <v/>
      </c>
      <c r="AX60" s="132"/>
      <c r="AY60" s="139"/>
    </row>
    <row r="61" spans="1:51">
      <c r="A61" s="114" t="str">
        <f t="shared" si="22"/>
        <v/>
      </c>
      <c r="B61" s="134"/>
      <c r="C61" s="156"/>
      <c r="D61" s="156"/>
      <c r="E61" s="120"/>
      <c r="F61" s="120"/>
      <c r="G61" s="119" t="str">
        <f t="shared" si="18"/>
        <v/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2">
        <f t="shared" si="5"/>
        <v>0</v>
      </c>
      <c r="U61" s="122">
        <f t="shared" si="5"/>
        <v>0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26">
        <f t="shared" si="15"/>
        <v>0</v>
      </c>
      <c r="AM61" s="174" t="s">
        <v>157</v>
      </c>
      <c r="AN61" s="174" t="s">
        <v>157</v>
      </c>
      <c r="AO61" s="126">
        <f t="shared" si="7"/>
        <v>0</v>
      </c>
      <c r="AP61" s="173">
        <f t="shared" si="23"/>
        <v>0</v>
      </c>
      <c r="AQ61" s="128">
        <f t="shared" si="24"/>
        <v>0</v>
      </c>
      <c r="AR61" s="128">
        <f t="shared" si="19"/>
        <v>0</v>
      </c>
      <c r="AS61" s="155">
        <f t="shared" si="20"/>
        <v>0</v>
      </c>
      <c r="AT61" s="130">
        <f t="shared" si="21"/>
        <v>0</v>
      </c>
      <c r="AU61" s="150"/>
      <c r="AV61" s="138">
        <f t="shared" si="13"/>
        <v>0</v>
      </c>
      <c r="AW61" s="131" t="str">
        <f t="shared" si="10"/>
        <v/>
      </c>
      <c r="AX61" s="132"/>
      <c r="AY61" s="139"/>
    </row>
    <row r="62" spans="1:51">
      <c r="A62" s="114" t="str">
        <f t="shared" si="22"/>
        <v/>
      </c>
      <c r="B62" s="134"/>
      <c r="C62" s="156"/>
      <c r="D62" s="156"/>
      <c r="E62" s="120"/>
      <c r="F62" s="120"/>
      <c r="G62" s="119" t="str">
        <f t="shared" si="18"/>
        <v/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2">
        <f t="shared" si="5"/>
        <v>0</v>
      </c>
      <c r="U62" s="122">
        <f t="shared" si="5"/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26">
        <f t="shared" si="15"/>
        <v>0</v>
      </c>
      <c r="AM62" s="174" t="s">
        <v>157</v>
      </c>
      <c r="AN62" s="174" t="s">
        <v>157</v>
      </c>
      <c r="AO62" s="126">
        <f t="shared" si="7"/>
        <v>0</v>
      </c>
      <c r="AP62" s="173">
        <f t="shared" si="23"/>
        <v>0</v>
      </c>
      <c r="AQ62" s="128">
        <f t="shared" si="24"/>
        <v>0</v>
      </c>
      <c r="AR62" s="128">
        <f t="shared" si="19"/>
        <v>0</v>
      </c>
      <c r="AS62" s="155">
        <f t="shared" si="20"/>
        <v>0</v>
      </c>
      <c r="AT62" s="130">
        <f t="shared" si="21"/>
        <v>0</v>
      </c>
      <c r="AU62" s="150"/>
      <c r="AV62" s="138">
        <f t="shared" si="13"/>
        <v>0</v>
      </c>
      <c r="AW62" s="131" t="str">
        <f t="shared" si="10"/>
        <v/>
      </c>
      <c r="AX62" s="132"/>
      <c r="AY62" s="139"/>
    </row>
    <row r="63" spans="1:51">
      <c r="A63" s="114" t="str">
        <f t="shared" si="22"/>
        <v/>
      </c>
      <c r="B63" s="134"/>
      <c r="C63" s="156"/>
      <c r="D63" s="156"/>
      <c r="E63" s="120"/>
      <c r="F63" s="120"/>
      <c r="G63" s="119" t="str">
        <f t="shared" si="18"/>
        <v/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2">
        <f t="shared" si="5"/>
        <v>0</v>
      </c>
      <c r="U63" s="122">
        <f t="shared" si="5"/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26">
        <f t="shared" si="15"/>
        <v>0</v>
      </c>
      <c r="AM63" s="174" t="s">
        <v>157</v>
      </c>
      <c r="AN63" s="174" t="s">
        <v>157</v>
      </c>
      <c r="AO63" s="126">
        <f t="shared" si="7"/>
        <v>0</v>
      </c>
      <c r="AP63" s="173">
        <f t="shared" si="23"/>
        <v>0</v>
      </c>
      <c r="AQ63" s="128">
        <f t="shared" si="24"/>
        <v>0</v>
      </c>
      <c r="AR63" s="128">
        <f t="shared" si="19"/>
        <v>0</v>
      </c>
      <c r="AS63" s="155">
        <f t="shared" si="20"/>
        <v>0</v>
      </c>
      <c r="AT63" s="130">
        <f t="shared" si="21"/>
        <v>0</v>
      </c>
      <c r="AU63" s="150"/>
      <c r="AV63" s="138">
        <f t="shared" si="13"/>
        <v>0</v>
      </c>
      <c r="AW63" s="131" t="str">
        <f t="shared" si="10"/>
        <v/>
      </c>
      <c r="AX63" s="132"/>
      <c r="AY63" s="139"/>
    </row>
    <row r="64" spans="1:51">
      <c r="A64" s="114" t="str">
        <f t="shared" si="22"/>
        <v/>
      </c>
      <c r="B64" s="134"/>
      <c r="C64" s="156"/>
      <c r="D64" s="156"/>
      <c r="E64" s="120"/>
      <c r="F64" s="120"/>
      <c r="G64" s="119" t="str">
        <f t="shared" si="18"/>
        <v/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2">
        <f t="shared" si="5"/>
        <v>0</v>
      </c>
      <c r="U64" s="122">
        <f t="shared" si="5"/>
        <v>0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26">
        <f t="shared" si="15"/>
        <v>0</v>
      </c>
      <c r="AM64" s="174" t="s">
        <v>157</v>
      </c>
      <c r="AN64" s="174" t="s">
        <v>157</v>
      </c>
      <c r="AO64" s="126">
        <f t="shared" si="7"/>
        <v>0</v>
      </c>
      <c r="AP64" s="173">
        <f t="shared" si="23"/>
        <v>0</v>
      </c>
      <c r="AQ64" s="128">
        <f t="shared" si="24"/>
        <v>0</v>
      </c>
      <c r="AR64" s="128">
        <f t="shared" si="19"/>
        <v>0</v>
      </c>
      <c r="AS64" s="155">
        <f t="shared" si="20"/>
        <v>0</v>
      </c>
      <c r="AT64" s="130">
        <f t="shared" si="21"/>
        <v>0</v>
      </c>
      <c r="AU64" s="150"/>
      <c r="AV64" s="138">
        <f t="shared" si="13"/>
        <v>0</v>
      </c>
      <c r="AW64" s="131" t="str">
        <f t="shared" si="10"/>
        <v/>
      </c>
      <c r="AX64" s="132"/>
      <c r="AY64" s="139"/>
    </row>
    <row r="65" spans="1:51">
      <c r="A65" s="114" t="str">
        <f t="shared" si="22"/>
        <v/>
      </c>
      <c r="B65" s="134"/>
      <c r="C65" s="156"/>
      <c r="D65" s="156"/>
      <c r="E65" s="120"/>
      <c r="F65" s="120"/>
      <c r="G65" s="119" t="str">
        <f t="shared" si="18"/>
        <v/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2">
        <f t="shared" si="5"/>
        <v>0</v>
      </c>
      <c r="U65" s="122">
        <f t="shared" si="5"/>
        <v>0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26">
        <f t="shared" si="15"/>
        <v>0</v>
      </c>
      <c r="AM65" s="174" t="s">
        <v>157</v>
      </c>
      <c r="AN65" s="174" t="s">
        <v>157</v>
      </c>
      <c r="AO65" s="126">
        <f t="shared" si="7"/>
        <v>0</v>
      </c>
      <c r="AP65" s="173">
        <f t="shared" si="23"/>
        <v>0</v>
      </c>
      <c r="AQ65" s="128">
        <f t="shared" si="24"/>
        <v>0</v>
      </c>
      <c r="AR65" s="128">
        <f t="shared" si="19"/>
        <v>0</v>
      </c>
      <c r="AS65" s="155">
        <f t="shared" si="20"/>
        <v>0</v>
      </c>
      <c r="AT65" s="130">
        <f t="shared" si="21"/>
        <v>0</v>
      </c>
      <c r="AU65" s="150"/>
      <c r="AV65" s="138">
        <f t="shared" si="13"/>
        <v>0</v>
      </c>
      <c r="AW65" s="131" t="str">
        <f t="shared" si="10"/>
        <v/>
      </c>
      <c r="AX65" s="132"/>
      <c r="AY65" s="139"/>
    </row>
    <row r="66" spans="1:51">
      <c r="A66" s="114" t="str">
        <f t="shared" si="22"/>
        <v/>
      </c>
      <c r="B66" s="134"/>
      <c r="C66" s="156"/>
      <c r="D66" s="156"/>
      <c r="E66" s="120"/>
      <c r="F66" s="120"/>
      <c r="G66" s="119" t="str">
        <f t="shared" si="18"/>
        <v/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2">
        <f t="shared" si="5"/>
        <v>0</v>
      </c>
      <c r="U66" s="122">
        <f t="shared" si="5"/>
        <v>0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26">
        <f t="shared" si="15"/>
        <v>0</v>
      </c>
      <c r="AM66" s="174" t="s">
        <v>157</v>
      </c>
      <c r="AN66" s="174" t="s">
        <v>157</v>
      </c>
      <c r="AO66" s="126">
        <f t="shared" si="7"/>
        <v>0</v>
      </c>
      <c r="AP66" s="173">
        <f t="shared" si="23"/>
        <v>0</v>
      </c>
      <c r="AQ66" s="128">
        <f t="shared" si="24"/>
        <v>0</v>
      </c>
      <c r="AR66" s="128">
        <f t="shared" si="19"/>
        <v>0</v>
      </c>
      <c r="AS66" s="155">
        <f t="shared" si="20"/>
        <v>0</v>
      </c>
      <c r="AT66" s="130">
        <f t="shared" si="21"/>
        <v>0</v>
      </c>
      <c r="AU66" s="150"/>
      <c r="AV66" s="138">
        <f t="shared" si="13"/>
        <v>0</v>
      </c>
      <c r="AW66" s="131" t="str">
        <f t="shared" si="10"/>
        <v/>
      </c>
      <c r="AX66" s="132"/>
      <c r="AY66" s="139"/>
    </row>
    <row r="67" spans="1:51">
      <c r="A67" s="114" t="str">
        <f t="shared" si="22"/>
        <v/>
      </c>
      <c r="B67" s="134"/>
      <c r="C67" s="156"/>
      <c r="D67" s="156"/>
      <c r="E67" s="120"/>
      <c r="F67" s="120"/>
      <c r="G67" s="119" t="str">
        <f t="shared" si="18"/>
        <v/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2">
        <f t="shared" si="5"/>
        <v>0</v>
      </c>
      <c r="U67" s="122">
        <f t="shared" si="5"/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26">
        <f t="shared" si="15"/>
        <v>0</v>
      </c>
      <c r="AM67" s="174" t="s">
        <v>157</v>
      </c>
      <c r="AN67" s="174" t="s">
        <v>157</v>
      </c>
      <c r="AO67" s="126">
        <f t="shared" si="7"/>
        <v>0</v>
      </c>
      <c r="AP67" s="173">
        <f t="shared" si="23"/>
        <v>0</v>
      </c>
      <c r="AQ67" s="128">
        <f t="shared" si="24"/>
        <v>0</v>
      </c>
      <c r="AR67" s="128">
        <f t="shared" si="19"/>
        <v>0</v>
      </c>
      <c r="AS67" s="155">
        <f t="shared" si="20"/>
        <v>0</v>
      </c>
      <c r="AT67" s="130">
        <f t="shared" si="21"/>
        <v>0</v>
      </c>
      <c r="AU67" s="150"/>
      <c r="AV67" s="138">
        <f t="shared" si="13"/>
        <v>0</v>
      </c>
      <c r="AW67" s="131" t="str">
        <f t="shared" si="10"/>
        <v/>
      </c>
      <c r="AX67" s="132"/>
      <c r="AY67" s="139"/>
    </row>
    <row r="68" spans="1:51">
      <c r="A68" s="114" t="str">
        <f t="shared" si="22"/>
        <v/>
      </c>
      <c r="B68" s="134"/>
      <c r="C68" s="156"/>
      <c r="D68" s="156"/>
      <c r="E68" s="120"/>
      <c r="F68" s="120"/>
      <c r="G68" s="119" t="str">
        <f t="shared" si="18"/>
        <v/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2">
        <f t="shared" si="5"/>
        <v>0</v>
      </c>
      <c r="U68" s="122">
        <f t="shared" si="5"/>
        <v>0</v>
      </c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26">
        <f t="shared" si="15"/>
        <v>0</v>
      </c>
      <c r="AM68" s="174" t="s">
        <v>157</v>
      </c>
      <c r="AN68" s="174" t="s">
        <v>157</v>
      </c>
      <c r="AO68" s="126">
        <f t="shared" si="7"/>
        <v>0</v>
      </c>
      <c r="AP68" s="173">
        <f t="shared" si="23"/>
        <v>0</v>
      </c>
      <c r="AQ68" s="128">
        <f t="shared" si="24"/>
        <v>0</v>
      </c>
      <c r="AR68" s="128">
        <f t="shared" si="19"/>
        <v>0</v>
      </c>
      <c r="AS68" s="155">
        <f t="shared" si="20"/>
        <v>0</v>
      </c>
      <c r="AT68" s="130">
        <f t="shared" si="21"/>
        <v>0</v>
      </c>
      <c r="AU68" s="150"/>
      <c r="AV68" s="138">
        <f t="shared" si="13"/>
        <v>0</v>
      </c>
      <c r="AW68" s="131" t="str">
        <f t="shared" si="10"/>
        <v/>
      </c>
      <c r="AX68" s="132"/>
      <c r="AY68" s="139"/>
    </row>
    <row r="69" spans="1:51">
      <c r="A69" s="114" t="str">
        <f t="shared" si="22"/>
        <v/>
      </c>
      <c r="B69" s="134"/>
      <c r="C69" s="156"/>
      <c r="D69" s="156"/>
      <c r="E69" s="120"/>
      <c r="F69" s="120"/>
      <c r="G69" s="119" t="str">
        <f t="shared" si="18"/>
        <v/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2">
        <f t="shared" si="5"/>
        <v>0</v>
      </c>
      <c r="U69" s="122">
        <f t="shared" si="5"/>
        <v>0</v>
      </c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26">
        <f t="shared" si="15"/>
        <v>0</v>
      </c>
      <c r="AM69" s="174" t="s">
        <v>157</v>
      </c>
      <c r="AN69" s="174" t="s">
        <v>157</v>
      </c>
      <c r="AO69" s="126">
        <f t="shared" si="7"/>
        <v>0</v>
      </c>
      <c r="AP69" s="173">
        <f t="shared" si="23"/>
        <v>0</v>
      </c>
      <c r="AQ69" s="128">
        <f t="shared" si="24"/>
        <v>0</v>
      </c>
      <c r="AR69" s="128">
        <f t="shared" si="19"/>
        <v>0</v>
      </c>
      <c r="AS69" s="155">
        <f t="shared" si="20"/>
        <v>0</v>
      </c>
      <c r="AT69" s="130">
        <f t="shared" si="21"/>
        <v>0</v>
      </c>
      <c r="AU69" s="150"/>
      <c r="AV69" s="138">
        <f t="shared" si="13"/>
        <v>0</v>
      </c>
      <c r="AW69" s="131" t="str">
        <f t="shared" si="10"/>
        <v/>
      </c>
      <c r="AX69" s="132"/>
      <c r="AY69" s="139"/>
    </row>
    <row r="70" spans="1:51">
      <c r="A70" s="114" t="str">
        <f t="shared" si="22"/>
        <v/>
      </c>
      <c r="B70" s="134"/>
      <c r="C70" s="156"/>
      <c r="D70" s="156"/>
      <c r="E70" s="120"/>
      <c r="F70" s="120"/>
      <c r="G70" s="119" t="str">
        <f t="shared" si="18"/>
        <v/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2">
        <f t="shared" si="5"/>
        <v>0</v>
      </c>
      <c r="U70" s="122">
        <f t="shared" si="5"/>
        <v>0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26">
        <f t="shared" si="15"/>
        <v>0</v>
      </c>
      <c r="AM70" s="174" t="s">
        <v>157</v>
      </c>
      <c r="AN70" s="174" t="s">
        <v>157</v>
      </c>
      <c r="AO70" s="126">
        <f t="shared" si="7"/>
        <v>0</v>
      </c>
      <c r="AP70" s="173">
        <f t="shared" si="23"/>
        <v>0</v>
      </c>
      <c r="AQ70" s="128">
        <f t="shared" si="24"/>
        <v>0</v>
      </c>
      <c r="AR70" s="128">
        <f t="shared" si="19"/>
        <v>0</v>
      </c>
      <c r="AS70" s="155">
        <f t="shared" si="20"/>
        <v>0</v>
      </c>
      <c r="AT70" s="130">
        <f t="shared" si="21"/>
        <v>0</v>
      </c>
      <c r="AU70" s="150"/>
      <c r="AV70" s="138">
        <f t="shared" si="13"/>
        <v>0</v>
      </c>
      <c r="AW70" s="131" t="str">
        <f t="shared" si="10"/>
        <v/>
      </c>
      <c r="AX70" s="132"/>
      <c r="AY70" s="139"/>
    </row>
    <row r="71" spans="1:51">
      <c r="A71" s="114" t="str">
        <f t="shared" si="22"/>
        <v/>
      </c>
      <c r="B71" s="134"/>
      <c r="C71" s="156"/>
      <c r="D71" s="156"/>
      <c r="E71" s="120"/>
      <c r="F71" s="120"/>
      <c r="G71" s="119" t="str">
        <f t="shared" si="18"/>
        <v/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2">
        <f t="shared" si="5"/>
        <v>0</v>
      </c>
      <c r="U71" s="122">
        <f t="shared" si="5"/>
        <v>0</v>
      </c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26">
        <f t="shared" si="15"/>
        <v>0</v>
      </c>
      <c r="AM71" s="174" t="s">
        <v>157</v>
      </c>
      <c r="AN71" s="174" t="s">
        <v>157</v>
      </c>
      <c r="AO71" s="126">
        <f t="shared" si="7"/>
        <v>0</v>
      </c>
      <c r="AP71" s="173">
        <f t="shared" si="23"/>
        <v>0</v>
      </c>
      <c r="AQ71" s="128">
        <f t="shared" si="24"/>
        <v>0</v>
      </c>
      <c r="AR71" s="128">
        <f t="shared" si="19"/>
        <v>0</v>
      </c>
      <c r="AS71" s="155">
        <f t="shared" si="20"/>
        <v>0</v>
      </c>
      <c r="AT71" s="130">
        <f t="shared" si="21"/>
        <v>0</v>
      </c>
      <c r="AU71" s="150"/>
      <c r="AV71" s="138">
        <f t="shared" si="13"/>
        <v>0</v>
      </c>
      <c r="AW71" s="131" t="str">
        <f t="shared" si="10"/>
        <v/>
      </c>
      <c r="AX71" s="132"/>
      <c r="AY71" s="139"/>
    </row>
    <row r="72" spans="1:51">
      <c r="A72" s="114" t="str">
        <f t="shared" si="22"/>
        <v/>
      </c>
      <c r="B72" s="134"/>
      <c r="C72" s="156"/>
      <c r="D72" s="156"/>
      <c r="E72" s="120"/>
      <c r="F72" s="120"/>
      <c r="G72" s="119" t="str">
        <f t="shared" si="18"/>
        <v/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2">
        <f t="shared" si="5"/>
        <v>0</v>
      </c>
      <c r="U72" s="122">
        <f t="shared" si="5"/>
        <v>0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26">
        <f t="shared" si="15"/>
        <v>0</v>
      </c>
      <c r="AM72" s="174" t="s">
        <v>157</v>
      </c>
      <c r="AN72" s="174" t="s">
        <v>157</v>
      </c>
      <c r="AO72" s="126">
        <f t="shared" si="7"/>
        <v>0</v>
      </c>
      <c r="AP72" s="173">
        <f t="shared" si="23"/>
        <v>0</v>
      </c>
      <c r="AQ72" s="128">
        <f t="shared" si="24"/>
        <v>0</v>
      </c>
      <c r="AR72" s="128">
        <f t="shared" si="19"/>
        <v>0</v>
      </c>
      <c r="AS72" s="155">
        <f t="shared" si="20"/>
        <v>0</v>
      </c>
      <c r="AT72" s="130">
        <f t="shared" si="21"/>
        <v>0</v>
      </c>
      <c r="AU72" s="150"/>
      <c r="AV72" s="138">
        <f t="shared" si="13"/>
        <v>0</v>
      </c>
      <c r="AW72" s="131" t="str">
        <f t="shared" si="10"/>
        <v/>
      </c>
      <c r="AX72" s="132"/>
      <c r="AY72" s="139"/>
    </row>
    <row r="73" spans="1:51">
      <c r="A73" s="114" t="str">
        <f t="shared" si="22"/>
        <v/>
      </c>
      <c r="B73" s="134"/>
      <c r="C73" s="156"/>
      <c r="D73" s="156"/>
      <c r="E73" s="120"/>
      <c r="F73" s="120"/>
      <c r="G73" s="119" t="str">
        <f t="shared" si="18"/>
        <v/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2">
        <f t="shared" si="5"/>
        <v>0</v>
      </c>
      <c r="U73" s="122">
        <f t="shared" si="5"/>
        <v>0</v>
      </c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26">
        <f t="shared" si="15"/>
        <v>0</v>
      </c>
      <c r="AM73" s="174" t="s">
        <v>157</v>
      </c>
      <c r="AN73" s="174" t="s">
        <v>157</v>
      </c>
      <c r="AO73" s="126">
        <f t="shared" si="7"/>
        <v>0</v>
      </c>
      <c r="AP73" s="173">
        <f t="shared" si="23"/>
        <v>0</v>
      </c>
      <c r="AQ73" s="128">
        <f t="shared" si="24"/>
        <v>0</v>
      </c>
      <c r="AR73" s="128">
        <f t="shared" si="19"/>
        <v>0</v>
      </c>
      <c r="AS73" s="155">
        <f t="shared" si="20"/>
        <v>0</v>
      </c>
      <c r="AT73" s="130">
        <f t="shared" si="21"/>
        <v>0</v>
      </c>
      <c r="AU73" s="150"/>
      <c r="AV73" s="138">
        <f t="shared" si="13"/>
        <v>0</v>
      </c>
      <c r="AW73" s="131" t="str">
        <f t="shared" si="10"/>
        <v/>
      </c>
      <c r="AX73" s="132"/>
      <c r="AY73" s="139"/>
    </row>
    <row r="74" spans="1:51">
      <c r="A74" s="114" t="str">
        <f t="shared" si="22"/>
        <v/>
      </c>
      <c r="B74" s="134"/>
      <c r="C74" s="156"/>
      <c r="D74" s="156"/>
      <c r="E74" s="120"/>
      <c r="F74" s="120"/>
      <c r="G74" s="119" t="str">
        <f t="shared" si="18"/>
        <v/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2">
        <f t="shared" si="5"/>
        <v>0</v>
      </c>
      <c r="U74" s="122">
        <f t="shared" si="5"/>
        <v>0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26">
        <f t="shared" si="15"/>
        <v>0</v>
      </c>
      <c r="AM74" s="174" t="s">
        <v>157</v>
      </c>
      <c r="AN74" s="174" t="s">
        <v>157</v>
      </c>
      <c r="AO74" s="126">
        <f t="shared" si="7"/>
        <v>0</v>
      </c>
      <c r="AP74" s="173">
        <f t="shared" si="23"/>
        <v>0</v>
      </c>
      <c r="AQ74" s="128">
        <f t="shared" si="24"/>
        <v>0</v>
      </c>
      <c r="AR74" s="128">
        <f t="shared" si="19"/>
        <v>0</v>
      </c>
      <c r="AS74" s="155">
        <f t="shared" si="20"/>
        <v>0</v>
      </c>
      <c r="AT74" s="130">
        <f t="shared" si="21"/>
        <v>0</v>
      </c>
      <c r="AU74" s="150"/>
      <c r="AV74" s="138">
        <f t="shared" si="13"/>
        <v>0</v>
      </c>
      <c r="AW74" s="131" t="str">
        <f t="shared" si="10"/>
        <v/>
      </c>
      <c r="AX74" s="132"/>
      <c r="AY74" s="139"/>
    </row>
    <row r="75" spans="1:51">
      <c r="A75" s="114" t="str">
        <f t="shared" si="22"/>
        <v/>
      </c>
      <c r="B75" s="134"/>
      <c r="C75" s="156"/>
      <c r="D75" s="156"/>
      <c r="E75" s="120"/>
      <c r="F75" s="120"/>
      <c r="G75" s="119" t="str">
        <f t="shared" si="18"/>
        <v/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2">
        <f t="shared" si="5"/>
        <v>0</v>
      </c>
      <c r="U75" s="122">
        <f t="shared" si="5"/>
        <v>0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26">
        <f t="shared" si="15"/>
        <v>0</v>
      </c>
      <c r="AM75" s="174" t="s">
        <v>157</v>
      </c>
      <c r="AN75" s="174" t="s">
        <v>157</v>
      </c>
      <c r="AO75" s="126">
        <f t="shared" si="7"/>
        <v>0</v>
      </c>
      <c r="AP75" s="173">
        <f t="shared" si="23"/>
        <v>0</v>
      </c>
      <c r="AQ75" s="128">
        <f t="shared" si="24"/>
        <v>0</v>
      </c>
      <c r="AR75" s="128">
        <f t="shared" si="19"/>
        <v>0</v>
      </c>
      <c r="AS75" s="155">
        <f t="shared" si="20"/>
        <v>0</v>
      </c>
      <c r="AT75" s="130">
        <f t="shared" si="21"/>
        <v>0</v>
      </c>
      <c r="AU75" s="150"/>
      <c r="AV75" s="138">
        <f t="shared" si="13"/>
        <v>0</v>
      </c>
      <c r="AW75" s="131" t="str">
        <f t="shared" si="10"/>
        <v/>
      </c>
      <c r="AX75" s="132"/>
      <c r="AY75" s="139"/>
    </row>
    <row r="76" spans="1:51">
      <c r="A76" s="114" t="str">
        <f t="shared" si="22"/>
        <v/>
      </c>
      <c r="B76" s="134"/>
      <c r="C76" s="156"/>
      <c r="D76" s="156"/>
      <c r="E76" s="120"/>
      <c r="F76" s="120"/>
      <c r="G76" s="119" t="str">
        <f t="shared" si="18"/>
        <v/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2">
        <f t="shared" si="5"/>
        <v>0</v>
      </c>
      <c r="U76" s="122">
        <f t="shared" si="5"/>
        <v>0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26">
        <f t="shared" si="15"/>
        <v>0</v>
      </c>
      <c r="AM76" s="174" t="s">
        <v>157</v>
      </c>
      <c r="AN76" s="174" t="s">
        <v>157</v>
      </c>
      <c r="AO76" s="126">
        <f t="shared" si="7"/>
        <v>0</v>
      </c>
      <c r="AP76" s="173">
        <f t="shared" si="23"/>
        <v>0</v>
      </c>
      <c r="AQ76" s="128">
        <f t="shared" si="24"/>
        <v>0</v>
      </c>
      <c r="AR76" s="128">
        <f t="shared" si="19"/>
        <v>0</v>
      </c>
      <c r="AS76" s="155">
        <f t="shared" si="20"/>
        <v>0</v>
      </c>
      <c r="AT76" s="130">
        <f t="shared" si="21"/>
        <v>0</v>
      </c>
      <c r="AU76" s="150"/>
      <c r="AV76" s="138">
        <f t="shared" si="13"/>
        <v>0</v>
      </c>
      <c r="AW76" s="131" t="str">
        <f t="shared" si="10"/>
        <v/>
      </c>
      <c r="AX76" s="132"/>
      <c r="AY76" s="139"/>
    </row>
    <row r="77" spans="1:51">
      <c r="A77" s="114" t="str">
        <f t="shared" si="22"/>
        <v/>
      </c>
      <c r="B77" s="134"/>
      <c r="C77" s="156"/>
      <c r="D77" s="156"/>
      <c r="E77" s="120"/>
      <c r="F77" s="120"/>
      <c r="G77" s="119" t="str">
        <f t="shared" si="18"/>
        <v/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2">
        <f t="shared" si="5"/>
        <v>0</v>
      </c>
      <c r="U77" s="122">
        <f t="shared" si="5"/>
        <v>0</v>
      </c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26">
        <f t="shared" si="15"/>
        <v>0</v>
      </c>
      <c r="AM77" s="174" t="s">
        <v>157</v>
      </c>
      <c r="AN77" s="174" t="s">
        <v>157</v>
      </c>
      <c r="AO77" s="126">
        <f t="shared" si="7"/>
        <v>0</v>
      </c>
      <c r="AP77" s="173">
        <f t="shared" si="23"/>
        <v>0</v>
      </c>
      <c r="AQ77" s="128">
        <f t="shared" si="24"/>
        <v>0</v>
      </c>
      <c r="AR77" s="128">
        <f t="shared" si="19"/>
        <v>0</v>
      </c>
      <c r="AS77" s="155">
        <f t="shared" si="20"/>
        <v>0</v>
      </c>
      <c r="AT77" s="130">
        <f t="shared" si="21"/>
        <v>0</v>
      </c>
      <c r="AU77" s="150"/>
      <c r="AV77" s="138">
        <f t="shared" si="13"/>
        <v>0</v>
      </c>
      <c r="AW77" s="131" t="str">
        <f t="shared" si="10"/>
        <v/>
      </c>
      <c r="AX77" s="132"/>
      <c r="AY77" s="139"/>
    </row>
    <row r="78" spans="1:51">
      <c r="A78" s="114" t="str">
        <f t="shared" si="22"/>
        <v/>
      </c>
      <c r="B78" s="134"/>
      <c r="C78" s="156"/>
      <c r="D78" s="156"/>
      <c r="E78" s="120"/>
      <c r="F78" s="120"/>
      <c r="G78" s="119" t="str">
        <f t="shared" si="18"/>
        <v/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2">
        <f t="shared" si="5"/>
        <v>0</v>
      </c>
      <c r="U78" s="122">
        <f t="shared" si="5"/>
        <v>0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26">
        <f t="shared" si="15"/>
        <v>0</v>
      </c>
      <c r="AM78" s="174" t="s">
        <v>157</v>
      </c>
      <c r="AN78" s="174" t="s">
        <v>157</v>
      </c>
      <c r="AO78" s="126">
        <f t="shared" si="7"/>
        <v>0</v>
      </c>
      <c r="AP78" s="173">
        <f t="shared" si="23"/>
        <v>0</v>
      </c>
      <c r="AQ78" s="128">
        <f t="shared" si="24"/>
        <v>0</v>
      </c>
      <c r="AR78" s="128">
        <f t="shared" si="19"/>
        <v>0</v>
      </c>
      <c r="AS78" s="155">
        <f t="shared" si="20"/>
        <v>0</v>
      </c>
      <c r="AT78" s="130">
        <f t="shared" si="21"/>
        <v>0</v>
      </c>
      <c r="AU78" s="150"/>
      <c r="AV78" s="138">
        <f t="shared" si="13"/>
        <v>0</v>
      </c>
      <c r="AW78" s="131" t="str">
        <f t="shared" si="10"/>
        <v/>
      </c>
      <c r="AX78" s="132"/>
      <c r="AY78" s="139"/>
    </row>
    <row r="79" spans="1:51">
      <c r="A79" s="114" t="str">
        <f t="shared" si="22"/>
        <v/>
      </c>
      <c r="B79" s="134"/>
      <c r="C79" s="156"/>
      <c r="D79" s="156"/>
      <c r="E79" s="120"/>
      <c r="F79" s="120"/>
      <c r="G79" s="119" t="str">
        <f t="shared" si="18"/>
        <v/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54">
        <f t="shared" si="5"/>
        <v>0</v>
      </c>
      <c r="U79" s="154">
        <f t="shared" si="5"/>
        <v>0</v>
      </c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8">
        <f t="shared" si="15"/>
        <v>0</v>
      </c>
      <c r="AM79" s="174" t="s">
        <v>157</v>
      </c>
      <c r="AN79" s="174" t="s">
        <v>157</v>
      </c>
      <c r="AO79" s="138">
        <f t="shared" si="7"/>
        <v>0</v>
      </c>
      <c r="AP79" s="173">
        <f t="shared" si="23"/>
        <v>0</v>
      </c>
      <c r="AQ79" s="128">
        <f t="shared" si="24"/>
        <v>0</v>
      </c>
      <c r="AR79" s="137">
        <f t="shared" si="19"/>
        <v>0</v>
      </c>
      <c r="AS79" s="155">
        <f t="shared" si="20"/>
        <v>0</v>
      </c>
      <c r="AT79" s="150">
        <f t="shared" si="21"/>
        <v>0</v>
      </c>
      <c r="AU79" s="150"/>
      <c r="AV79" s="138">
        <f t="shared" si="13"/>
        <v>0</v>
      </c>
      <c r="AW79" s="131" t="str">
        <f t="shared" ref="AW79:AW88" si="25">IFERROR(IF(B79="","",LEFTB(B79,SEARCH("|",SUBSTITUTE(B79," ","|",3))-1)),B79)</f>
        <v/>
      </c>
      <c r="AX79" s="23"/>
      <c r="AY79" s="139"/>
    </row>
    <row r="80" spans="1:51" ht="15.75" thickBot="1">
      <c r="A80" s="158">
        <f>COUNT(A50:A79)</f>
        <v>5</v>
      </c>
      <c r="B80" s="159" t="s">
        <v>164</v>
      </c>
      <c r="C80" s="175"/>
      <c r="D80" s="175"/>
      <c r="E80" s="163"/>
      <c r="F80" s="163" t="s">
        <v>157</v>
      </c>
      <c r="G80" s="163">
        <f>SUM(G50:G79)</f>
        <v>76</v>
      </c>
      <c r="H80" s="163" t="s">
        <v>157</v>
      </c>
      <c r="I80" s="163" t="s">
        <v>157</v>
      </c>
      <c r="J80" s="163" t="s">
        <v>157</v>
      </c>
      <c r="K80" s="163" t="s">
        <v>157</v>
      </c>
      <c r="L80" s="163" t="s">
        <v>157</v>
      </c>
      <c r="M80" s="163" t="s">
        <v>157</v>
      </c>
      <c r="N80" s="163" t="s">
        <v>157</v>
      </c>
      <c r="O80" s="163" t="s">
        <v>157</v>
      </c>
      <c r="P80" s="163" t="s">
        <v>157</v>
      </c>
      <c r="Q80" s="163" t="s">
        <v>157</v>
      </c>
      <c r="R80" s="163" t="s">
        <v>157</v>
      </c>
      <c r="S80" s="163" t="s">
        <v>157</v>
      </c>
      <c r="T80" s="163">
        <f>SUM(T50:T79)</f>
        <v>0</v>
      </c>
      <c r="U80" s="163">
        <f>SUM(U50:U79)</f>
        <v>0</v>
      </c>
      <c r="V80" s="164">
        <f>SUM(V50:V79)</f>
        <v>0</v>
      </c>
      <c r="W80" s="164">
        <f t="shared" ref="W80:AK80" si="26">SUM(W50:W79)</f>
        <v>2500</v>
      </c>
      <c r="X80" s="164">
        <f t="shared" si="26"/>
        <v>0</v>
      </c>
      <c r="Y80" s="164">
        <f t="shared" si="26"/>
        <v>0</v>
      </c>
      <c r="Z80" s="164">
        <f t="shared" si="26"/>
        <v>0</v>
      </c>
      <c r="AA80" s="164">
        <f t="shared" si="26"/>
        <v>0</v>
      </c>
      <c r="AB80" s="164">
        <f t="shared" si="26"/>
        <v>0</v>
      </c>
      <c r="AC80" s="164">
        <f t="shared" si="26"/>
        <v>0</v>
      </c>
      <c r="AD80" s="164">
        <f t="shared" si="26"/>
        <v>0</v>
      </c>
      <c r="AE80" s="164">
        <f t="shared" si="26"/>
        <v>0</v>
      </c>
      <c r="AF80" s="164">
        <f t="shared" si="26"/>
        <v>0</v>
      </c>
      <c r="AG80" s="164">
        <f t="shared" si="26"/>
        <v>0</v>
      </c>
      <c r="AH80" s="164">
        <f t="shared" si="26"/>
        <v>300</v>
      </c>
      <c r="AI80" s="164">
        <f t="shared" si="26"/>
        <v>1100</v>
      </c>
      <c r="AJ80" s="164">
        <f t="shared" si="26"/>
        <v>500</v>
      </c>
      <c r="AK80" s="164">
        <f t="shared" si="26"/>
        <v>1750</v>
      </c>
      <c r="AL80" s="164">
        <f>SUM(AL50:AL79)</f>
        <v>6150</v>
      </c>
      <c r="AM80" s="164" t="s">
        <v>157</v>
      </c>
      <c r="AN80" s="164" t="s">
        <v>157</v>
      </c>
      <c r="AO80" s="164">
        <f t="shared" ref="AO80:AT80" si="27">SUM(AO50:AO79)</f>
        <v>6150</v>
      </c>
      <c r="AP80" s="176">
        <f t="shared" si="27"/>
        <v>1353</v>
      </c>
      <c r="AQ80" s="166">
        <f t="shared" si="27"/>
        <v>1107</v>
      </c>
      <c r="AR80" s="166">
        <f t="shared" si="27"/>
        <v>92.25</v>
      </c>
      <c r="AS80" s="166">
        <f t="shared" si="27"/>
        <v>1199.25</v>
      </c>
      <c r="AT80" s="167">
        <f t="shared" si="27"/>
        <v>4950.75</v>
      </c>
      <c r="AU80" s="164">
        <f>SUM(AU50:AU79)</f>
        <v>0</v>
      </c>
      <c r="AV80" s="164">
        <f>SUM(AV50:AV79)</f>
        <v>4950.75</v>
      </c>
      <c r="AW80" s="177" t="str">
        <f t="shared" ref="AW80:AW90" si="28">B80</f>
        <v>I I. ПО ДОГОВОРУ ЦПХ ↑ →</v>
      </c>
      <c r="AX80" s="178"/>
      <c r="AY80" s="179"/>
    </row>
    <row r="81" spans="1:52">
      <c r="A81" s="114">
        <f>IF(B81&lt;&gt;"",SUM($A$49,$A$80)+1,"")</f>
        <v>34</v>
      </c>
      <c r="B81" s="141" t="s">
        <v>165</v>
      </c>
      <c r="C81" s="171"/>
      <c r="D81" s="171"/>
      <c r="E81" s="121"/>
      <c r="F81" s="121"/>
      <c r="G81" s="119">
        <f t="shared" ref="G81:G88" si="29">IF(B81="","",IF(D81="",G$242,DAY(D81))-IF(C81="",0,DAY(C81)-1))</f>
        <v>31</v>
      </c>
      <c r="H81" s="121">
        <v>10.5</v>
      </c>
      <c r="I81" s="121">
        <v>84</v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2">
        <f t="shared" si="5"/>
        <v>10.5</v>
      </c>
      <c r="U81" s="122">
        <f t="shared" si="5"/>
        <v>84</v>
      </c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>
        <v>2977</v>
      </c>
      <c r="AH81" s="123"/>
      <c r="AI81" s="123"/>
      <c r="AJ81" s="123"/>
      <c r="AK81" s="123"/>
      <c r="AL81" s="126">
        <f t="shared" si="15"/>
        <v>2977</v>
      </c>
      <c r="AM81" s="124" t="s">
        <v>157</v>
      </c>
      <c r="AN81" s="124" t="s">
        <v>157</v>
      </c>
      <c r="AO81" s="126">
        <f t="shared" si="7"/>
        <v>2977</v>
      </c>
      <c r="AP81" s="180">
        <f>ROUND(AO81*$AP$13,2)</f>
        <v>654.94000000000005</v>
      </c>
      <c r="AQ81" s="128">
        <f>ROUND(AO81*AQ13,2)</f>
        <v>535.86</v>
      </c>
      <c r="AR81" s="128">
        <f t="shared" ref="AR81:AR88" si="30">ROUND(AO81*$AR$13,2)</f>
        <v>44.66</v>
      </c>
      <c r="AS81" s="129">
        <f t="shared" ref="AS81:AS88" si="31">SUM(AQ81,AR81)</f>
        <v>580.52</v>
      </c>
      <c r="AT81" s="130">
        <f t="shared" ref="AT81:AT88" si="32">AO81-AS81</f>
        <v>2396.48</v>
      </c>
      <c r="AU81" s="124"/>
      <c r="AV81" s="138">
        <f t="shared" si="13"/>
        <v>2396.48</v>
      </c>
      <c r="AW81" s="131" t="str">
        <f t="shared" si="25"/>
        <v>Морозенко Иван Петрович</v>
      </c>
      <c r="AX81" s="132"/>
      <c r="AY81" s="139"/>
    </row>
    <row r="82" spans="1:52">
      <c r="A82" s="181" t="str">
        <f>IF(B82&lt;&gt;"",SUM($A$49,$A$80)+2,"")</f>
        <v/>
      </c>
      <c r="B82" s="134"/>
      <c r="C82" s="156"/>
      <c r="D82" s="156"/>
      <c r="E82" s="120"/>
      <c r="F82" s="120"/>
      <c r="G82" s="119" t="str">
        <f t="shared" si="29"/>
        <v/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2">
        <f t="shared" si="5"/>
        <v>0</v>
      </c>
      <c r="U82" s="122">
        <f t="shared" si="5"/>
        <v>0</v>
      </c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26">
        <f t="shared" si="15"/>
        <v>0</v>
      </c>
      <c r="AM82" s="150" t="s">
        <v>157</v>
      </c>
      <c r="AN82" s="150" t="s">
        <v>157</v>
      </c>
      <c r="AO82" s="126">
        <f t="shared" si="7"/>
        <v>0</v>
      </c>
      <c r="AP82" s="180">
        <f t="shared" ref="AP82:AP88" si="33">ROUND(AO82*$AP$13,2)</f>
        <v>0</v>
      </c>
      <c r="AQ82" s="128">
        <f t="shared" ref="AQ82:AQ88" si="34">ROUND(AO82*AQ14,2)</f>
        <v>0</v>
      </c>
      <c r="AR82" s="128">
        <f t="shared" si="30"/>
        <v>0</v>
      </c>
      <c r="AS82" s="155">
        <f t="shared" si="31"/>
        <v>0</v>
      </c>
      <c r="AT82" s="130">
        <f t="shared" si="32"/>
        <v>0</v>
      </c>
      <c r="AU82" s="150"/>
      <c r="AV82" s="138">
        <f t="shared" si="13"/>
        <v>0</v>
      </c>
      <c r="AW82" s="131" t="str">
        <f t="shared" si="25"/>
        <v/>
      </c>
      <c r="AX82" s="132"/>
      <c r="AY82" s="139"/>
    </row>
    <row r="83" spans="1:52">
      <c r="A83" s="181" t="str">
        <f>IF(B83&lt;&gt;"",SUM($A$49,$A$80)+3,"")</f>
        <v/>
      </c>
      <c r="B83" s="134"/>
      <c r="C83" s="156"/>
      <c r="D83" s="156"/>
      <c r="E83" s="120"/>
      <c r="F83" s="120"/>
      <c r="G83" s="119" t="str">
        <f t="shared" si="29"/>
        <v/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2">
        <f t="shared" si="5"/>
        <v>0</v>
      </c>
      <c r="U83" s="122">
        <f t="shared" si="5"/>
        <v>0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26">
        <f t="shared" si="15"/>
        <v>0</v>
      </c>
      <c r="AM83" s="150" t="s">
        <v>157</v>
      </c>
      <c r="AN83" s="150" t="s">
        <v>157</v>
      </c>
      <c r="AO83" s="126">
        <f t="shared" si="7"/>
        <v>0</v>
      </c>
      <c r="AP83" s="180">
        <f t="shared" si="33"/>
        <v>0</v>
      </c>
      <c r="AQ83" s="128">
        <f t="shared" si="34"/>
        <v>0</v>
      </c>
      <c r="AR83" s="128">
        <f t="shared" si="30"/>
        <v>0</v>
      </c>
      <c r="AS83" s="155">
        <f t="shared" si="31"/>
        <v>0</v>
      </c>
      <c r="AT83" s="130">
        <f t="shared" si="32"/>
        <v>0</v>
      </c>
      <c r="AU83" s="150"/>
      <c r="AV83" s="138">
        <f t="shared" si="13"/>
        <v>0</v>
      </c>
      <c r="AW83" s="131" t="str">
        <f t="shared" si="25"/>
        <v/>
      </c>
      <c r="AX83" s="132"/>
      <c r="AY83" s="139"/>
    </row>
    <row r="84" spans="1:52">
      <c r="A84" s="181" t="str">
        <f>IF(B84&lt;&gt;"",SUM($A$49,$A$80)+4,"")</f>
        <v/>
      </c>
      <c r="B84" s="134"/>
      <c r="C84" s="156"/>
      <c r="D84" s="156"/>
      <c r="E84" s="120"/>
      <c r="F84" s="120"/>
      <c r="G84" s="119" t="str">
        <f t="shared" si="29"/>
        <v/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2">
        <f t="shared" si="5"/>
        <v>0</v>
      </c>
      <c r="U84" s="122">
        <f t="shared" si="5"/>
        <v>0</v>
      </c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26">
        <f t="shared" si="15"/>
        <v>0</v>
      </c>
      <c r="AM84" s="150" t="s">
        <v>157</v>
      </c>
      <c r="AN84" s="150" t="s">
        <v>157</v>
      </c>
      <c r="AO84" s="126">
        <f t="shared" si="7"/>
        <v>0</v>
      </c>
      <c r="AP84" s="180">
        <f t="shared" si="33"/>
        <v>0</v>
      </c>
      <c r="AQ84" s="128">
        <f t="shared" si="34"/>
        <v>0</v>
      </c>
      <c r="AR84" s="128">
        <f t="shared" si="30"/>
        <v>0</v>
      </c>
      <c r="AS84" s="155">
        <f t="shared" si="31"/>
        <v>0</v>
      </c>
      <c r="AT84" s="130">
        <f t="shared" si="32"/>
        <v>0</v>
      </c>
      <c r="AU84" s="150"/>
      <c r="AV84" s="138">
        <f t="shared" si="13"/>
        <v>0</v>
      </c>
      <c r="AW84" s="131" t="str">
        <f t="shared" si="25"/>
        <v/>
      </c>
      <c r="AX84" s="132"/>
      <c r="AY84" s="139"/>
    </row>
    <row r="85" spans="1:52">
      <c r="A85" s="181" t="str">
        <f>IF(B85&lt;&gt;"",SUM($A$49,$A$80)+5,"")</f>
        <v/>
      </c>
      <c r="B85" s="134"/>
      <c r="C85" s="156"/>
      <c r="D85" s="156"/>
      <c r="E85" s="120"/>
      <c r="F85" s="120"/>
      <c r="G85" s="119" t="str">
        <f t="shared" si="29"/>
        <v/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2">
        <f t="shared" si="5"/>
        <v>0</v>
      </c>
      <c r="U85" s="122">
        <f t="shared" si="5"/>
        <v>0</v>
      </c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26">
        <f t="shared" si="15"/>
        <v>0</v>
      </c>
      <c r="AM85" s="150" t="s">
        <v>157</v>
      </c>
      <c r="AN85" s="150" t="s">
        <v>157</v>
      </c>
      <c r="AO85" s="126">
        <f t="shared" si="7"/>
        <v>0</v>
      </c>
      <c r="AP85" s="180">
        <f t="shared" si="33"/>
        <v>0</v>
      </c>
      <c r="AQ85" s="128">
        <f t="shared" si="34"/>
        <v>0</v>
      </c>
      <c r="AR85" s="128">
        <f t="shared" si="30"/>
        <v>0</v>
      </c>
      <c r="AS85" s="155">
        <f t="shared" si="31"/>
        <v>0</v>
      </c>
      <c r="AT85" s="130">
        <f t="shared" si="32"/>
        <v>0</v>
      </c>
      <c r="AU85" s="150"/>
      <c r="AV85" s="138">
        <f t="shared" si="13"/>
        <v>0</v>
      </c>
      <c r="AW85" s="131" t="str">
        <f t="shared" si="25"/>
        <v/>
      </c>
      <c r="AX85" s="132"/>
      <c r="AY85" s="139"/>
    </row>
    <row r="86" spans="1:52">
      <c r="A86" s="181" t="str">
        <f>IF(B86&lt;&gt;"",SUM($A$49,$A$80)+6,"")</f>
        <v/>
      </c>
      <c r="B86" s="134"/>
      <c r="C86" s="156"/>
      <c r="D86" s="156"/>
      <c r="E86" s="120"/>
      <c r="F86" s="120"/>
      <c r="G86" s="119" t="str">
        <f t="shared" si="29"/>
        <v/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2">
        <f t="shared" si="5"/>
        <v>0</v>
      </c>
      <c r="U86" s="122">
        <f t="shared" si="5"/>
        <v>0</v>
      </c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26">
        <f t="shared" si="15"/>
        <v>0</v>
      </c>
      <c r="AM86" s="150" t="s">
        <v>157</v>
      </c>
      <c r="AN86" s="150" t="s">
        <v>157</v>
      </c>
      <c r="AO86" s="126">
        <f t="shared" si="7"/>
        <v>0</v>
      </c>
      <c r="AP86" s="180">
        <f t="shared" si="33"/>
        <v>0</v>
      </c>
      <c r="AQ86" s="128">
        <f t="shared" si="34"/>
        <v>0</v>
      </c>
      <c r="AR86" s="128">
        <f t="shared" si="30"/>
        <v>0</v>
      </c>
      <c r="AS86" s="155">
        <f t="shared" si="31"/>
        <v>0</v>
      </c>
      <c r="AT86" s="130">
        <f t="shared" si="32"/>
        <v>0</v>
      </c>
      <c r="AU86" s="150"/>
      <c r="AV86" s="138">
        <f t="shared" si="13"/>
        <v>0</v>
      </c>
      <c r="AW86" s="131" t="str">
        <f t="shared" si="25"/>
        <v/>
      </c>
      <c r="AX86" s="132"/>
      <c r="AY86" s="139"/>
    </row>
    <row r="87" spans="1:52">
      <c r="A87" s="181" t="str">
        <f>IF(B87&lt;&gt;"",SUM($A$49,$A$80)+7,"")</f>
        <v/>
      </c>
      <c r="B87" s="134"/>
      <c r="C87" s="156"/>
      <c r="D87" s="156"/>
      <c r="E87" s="120"/>
      <c r="F87" s="120"/>
      <c r="G87" s="119" t="str">
        <f t="shared" si="29"/>
        <v/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2">
        <f t="shared" si="5"/>
        <v>0</v>
      </c>
      <c r="U87" s="122">
        <f t="shared" si="5"/>
        <v>0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26">
        <f t="shared" si="15"/>
        <v>0</v>
      </c>
      <c r="AM87" s="150" t="s">
        <v>157</v>
      </c>
      <c r="AN87" s="150" t="s">
        <v>157</v>
      </c>
      <c r="AO87" s="126">
        <f t="shared" si="7"/>
        <v>0</v>
      </c>
      <c r="AP87" s="180">
        <f t="shared" si="33"/>
        <v>0</v>
      </c>
      <c r="AQ87" s="128">
        <f t="shared" si="34"/>
        <v>0</v>
      </c>
      <c r="AR87" s="128">
        <f t="shared" si="30"/>
        <v>0</v>
      </c>
      <c r="AS87" s="155">
        <f t="shared" si="31"/>
        <v>0</v>
      </c>
      <c r="AT87" s="130">
        <f t="shared" si="32"/>
        <v>0</v>
      </c>
      <c r="AU87" s="150"/>
      <c r="AV87" s="138">
        <f t="shared" si="13"/>
        <v>0</v>
      </c>
      <c r="AW87" s="131" t="str">
        <f t="shared" si="25"/>
        <v/>
      </c>
      <c r="AX87" s="132"/>
      <c r="AY87" s="182"/>
    </row>
    <row r="88" spans="1:52">
      <c r="A88" s="181" t="str">
        <f>IF(B88&lt;&gt;"",SUM($A$49,$A$80)+8,"")</f>
        <v/>
      </c>
      <c r="B88" s="134"/>
      <c r="C88" s="156"/>
      <c r="D88" s="156"/>
      <c r="E88" s="120"/>
      <c r="F88" s="120"/>
      <c r="G88" s="119" t="str">
        <f t="shared" si="29"/>
        <v/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2">
        <f t="shared" si="5"/>
        <v>0</v>
      </c>
      <c r="U88" s="122">
        <f t="shared" si="5"/>
        <v>0</v>
      </c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26">
        <f t="shared" si="15"/>
        <v>0</v>
      </c>
      <c r="AM88" s="150" t="s">
        <v>157</v>
      </c>
      <c r="AN88" s="150" t="s">
        <v>157</v>
      </c>
      <c r="AO88" s="126">
        <f t="shared" si="7"/>
        <v>0</v>
      </c>
      <c r="AP88" s="180">
        <f t="shared" si="33"/>
        <v>0</v>
      </c>
      <c r="AQ88" s="128">
        <f t="shared" si="34"/>
        <v>0</v>
      </c>
      <c r="AR88" s="128">
        <f t="shared" si="30"/>
        <v>0</v>
      </c>
      <c r="AS88" s="155">
        <f t="shared" si="31"/>
        <v>0</v>
      </c>
      <c r="AT88" s="130">
        <f t="shared" si="32"/>
        <v>0</v>
      </c>
      <c r="AU88" s="150"/>
      <c r="AV88" s="138">
        <f t="shared" si="13"/>
        <v>0</v>
      </c>
      <c r="AW88" s="131" t="str">
        <f t="shared" si="25"/>
        <v/>
      </c>
      <c r="AX88" s="132"/>
      <c r="AY88" s="182"/>
    </row>
    <row r="89" spans="1:52">
      <c r="A89" s="183">
        <f>COUNT(A81:A88)</f>
        <v>1</v>
      </c>
      <c r="B89" s="184" t="s">
        <v>166</v>
      </c>
      <c r="C89" s="184"/>
      <c r="D89" s="184"/>
      <c r="E89" s="184"/>
      <c r="F89" s="184"/>
      <c r="G89" s="185">
        <f>SUM(G82:G88)</f>
        <v>0</v>
      </c>
      <c r="H89" s="185" t="s">
        <v>157</v>
      </c>
      <c r="I89" s="185" t="s">
        <v>157</v>
      </c>
      <c r="J89" s="185" t="s">
        <v>157</v>
      </c>
      <c r="K89" s="185" t="s">
        <v>157</v>
      </c>
      <c r="L89" s="185" t="s">
        <v>157</v>
      </c>
      <c r="M89" s="185" t="s">
        <v>157</v>
      </c>
      <c r="N89" s="185" t="s">
        <v>157</v>
      </c>
      <c r="O89" s="185" t="s">
        <v>157</v>
      </c>
      <c r="P89" s="185" t="s">
        <v>157</v>
      </c>
      <c r="Q89" s="185" t="s">
        <v>157</v>
      </c>
      <c r="R89" s="185" t="s">
        <v>157</v>
      </c>
      <c r="S89" s="185" t="s">
        <v>157</v>
      </c>
      <c r="T89" s="185">
        <f t="shared" ref="T89:AL89" si="35">SUM(T82:T88)</f>
        <v>0</v>
      </c>
      <c r="U89" s="185">
        <f t="shared" si="35"/>
        <v>0</v>
      </c>
      <c r="V89" s="186">
        <f t="shared" si="35"/>
        <v>0</v>
      </c>
      <c r="W89" s="186">
        <f t="shared" si="35"/>
        <v>0</v>
      </c>
      <c r="X89" s="186">
        <f t="shared" si="35"/>
        <v>0</v>
      </c>
      <c r="Y89" s="186">
        <f t="shared" si="35"/>
        <v>0</v>
      </c>
      <c r="Z89" s="186">
        <f t="shared" si="35"/>
        <v>0</v>
      </c>
      <c r="AA89" s="186">
        <f t="shared" si="35"/>
        <v>0</v>
      </c>
      <c r="AB89" s="186">
        <f t="shared" si="35"/>
        <v>0</v>
      </c>
      <c r="AC89" s="186">
        <f t="shared" si="35"/>
        <v>0</v>
      </c>
      <c r="AD89" s="186">
        <f t="shared" si="35"/>
        <v>0</v>
      </c>
      <c r="AE89" s="186">
        <f t="shared" si="35"/>
        <v>0</v>
      </c>
      <c r="AF89" s="186">
        <f t="shared" si="35"/>
        <v>0</v>
      </c>
      <c r="AG89" s="186">
        <f t="shared" si="35"/>
        <v>0</v>
      </c>
      <c r="AH89" s="186">
        <f t="shared" si="35"/>
        <v>0</v>
      </c>
      <c r="AI89" s="186">
        <f t="shared" si="35"/>
        <v>0</v>
      </c>
      <c r="AJ89" s="186">
        <f t="shared" si="35"/>
        <v>0</v>
      </c>
      <c r="AK89" s="186">
        <f t="shared" si="35"/>
        <v>0</v>
      </c>
      <c r="AL89" s="186">
        <f t="shared" si="35"/>
        <v>0</v>
      </c>
      <c r="AM89" s="138" t="s">
        <v>157</v>
      </c>
      <c r="AN89" s="138" t="s">
        <v>157</v>
      </c>
      <c r="AO89" s="138">
        <f>SUM(AO82:AO88)</f>
        <v>0</v>
      </c>
      <c r="AP89" s="173">
        <f>ROUND(AO89*$AP$13,2)</f>
        <v>0</v>
      </c>
      <c r="AQ89" s="155">
        <f t="shared" ref="AQ89:AV89" si="36">SUM(AQ82:AQ88)</f>
        <v>0</v>
      </c>
      <c r="AR89" s="155">
        <f t="shared" si="36"/>
        <v>0</v>
      </c>
      <c r="AS89" s="155">
        <f t="shared" si="36"/>
        <v>0</v>
      </c>
      <c r="AT89" s="187">
        <f t="shared" si="36"/>
        <v>0</v>
      </c>
      <c r="AU89" s="138">
        <f t="shared" si="36"/>
        <v>0</v>
      </c>
      <c r="AV89" s="138">
        <f t="shared" si="36"/>
        <v>0</v>
      </c>
      <c r="AW89" s="188" t="str">
        <f t="shared" si="28"/>
        <v>I I I. ПО ДОГОВОРУ З ЦЕНТРУ ЗАЙНЯТОСТІ ↑ →</v>
      </c>
      <c r="AX89" s="132"/>
      <c r="AY89" s="189"/>
    </row>
    <row r="90" spans="1:52">
      <c r="A90" s="190">
        <f>SUM(A49,A80,A89)</f>
        <v>34</v>
      </c>
      <c r="B90" s="191" t="s">
        <v>167</v>
      </c>
      <c r="C90" s="191"/>
      <c r="D90" s="191"/>
      <c r="E90" s="191"/>
      <c r="F90" s="192">
        <f>F49</f>
        <v>28</v>
      </c>
      <c r="G90" s="193">
        <f>SUM(G49,G80,G81,G89)</f>
        <v>882</v>
      </c>
      <c r="H90" s="185" t="s">
        <v>157</v>
      </c>
      <c r="I90" s="185" t="s">
        <v>157</v>
      </c>
      <c r="J90" s="185" t="s">
        <v>157</v>
      </c>
      <c r="K90" s="185" t="s">
        <v>157</v>
      </c>
      <c r="L90" s="185" t="s">
        <v>157</v>
      </c>
      <c r="M90" s="185" t="s">
        <v>157</v>
      </c>
      <c r="N90" s="185" t="s">
        <v>157</v>
      </c>
      <c r="O90" s="185" t="s">
        <v>157</v>
      </c>
      <c r="P90" s="185" t="s">
        <v>157</v>
      </c>
      <c r="Q90" s="185" t="s">
        <v>157</v>
      </c>
      <c r="R90" s="185" t="s">
        <v>157</v>
      </c>
      <c r="S90" s="185" t="s">
        <v>157</v>
      </c>
      <c r="T90" s="193">
        <f t="shared" ref="T90:AV90" si="37">SUM(T49,T80,T81,T89)</f>
        <v>458</v>
      </c>
      <c r="U90" s="194">
        <f t="shared" si="37"/>
        <v>3654</v>
      </c>
      <c r="V90" s="138">
        <f t="shared" si="37"/>
        <v>51783</v>
      </c>
      <c r="W90" s="138">
        <f t="shared" si="37"/>
        <v>7500</v>
      </c>
      <c r="X90" s="138">
        <f t="shared" si="37"/>
        <v>16245</v>
      </c>
      <c r="Y90" s="138">
        <f t="shared" si="37"/>
        <v>12972</v>
      </c>
      <c r="Z90" s="138">
        <f t="shared" si="37"/>
        <v>10823</v>
      </c>
      <c r="AA90" s="138">
        <f t="shared" si="37"/>
        <v>334</v>
      </c>
      <c r="AB90" s="138">
        <f t="shared" si="37"/>
        <v>29313</v>
      </c>
      <c r="AC90" s="138">
        <f t="shared" si="37"/>
        <v>14379</v>
      </c>
      <c r="AD90" s="138">
        <f t="shared" si="37"/>
        <v>5540</v>
      </c>
      <c r="AE90" s="138">
        <f t="shared" si="37"/>
        <v>1490</v>
      </c>
      <c r="AF90" s="138">
        <f t="shared" si="37"/>
        <v>2084</v>
      </c>
      <c r="AG90" s="138">
        <f t="shared" si="37"/>
        <v>2977</v>
      </c>
      <c r="AH90" s="138">
        <f t="shared" si="37"/>
        <v>300</v>
      </c>
      <c r="AI90" s="138">
        <f t="shared" si="37"/>
        <v>1100</v>
      </c>
      <c r="AJ90" s="138">
        <f t="shared" si="37"/>
        <v>500</v>
      </c>
      <c r="AK90" s="138">
        <f t="shared" si="37"/>
        <v>1750</v>
      </c>
      <c r="AL90" s="138">
        <f t="shared" si="37"/>
        <v>159090</v>
      </c>
      <c r="AM90" s="138">
        <f t="shared" si="37"/>
        <v>3876</v>
      </c>
      <c r="AN90" s="138">
        <f t="shared" si="37"/>
        <v>1026.54</v>
      </c>
      <c r="AO90" s="138">
        <f t="shared" si="37"/>
        <v>163992.53999999998</v>
      </c>
      <c r="AP90" s="155">
        <f t="shared" si="37"/>
        <v>33156.18</v>
      </c>
      <c r="AQ90" s="155">
        <f t="shared" si="37"/>
        <v>29518.660000000007</v>
      </c>
      <c r="AR90" s="155">
        <f t="shared" si="37"/>
        <v>2459.9400000000005</v>
      </c>
      <c r="AS90" s="155">
        <f t="shared" si="37"/>
        <v>31978.599999999995</v>
      </c>
      <c r="AT90" s="187">
        <f t="shared" si="37"/>
        <v>132013.94</v>
      </c>
      <c r="AU90" s="138">
        <f t="shared" si="37"/>
        <v>2040.48</v>
      </c>
      <c r="AV90" s="138">
        <f t="shared" si="37"/>
        <v>129973.45999999998</v>
      </c>
      <c r="AW90" s="188" t="str">
        <f t="shared" si="28"/>
        <v>ВСЬОГО ШТАТНІ + ПО ДОГОВОРАМ</v>
      </c>
      <c r="AX90" s="132"/>
      <c r="AY90" s="189"/>
    </row>
    <row r="91" spans="1:52" ht="28.5">
      <c r="A91" s="2"/>
      <c r="B91" s="2"/>
      <c r="C91" s="195" t="s">
        <v>168</v>
      </c>
      <c r="D91" s="2"/>
      <c r="E91" s="2"/>
      <c r="F91" s="2"/>
      <c r="G91" s="2"/>
      <c r="H91" s="2"/>
      <c r="I91" s="2"/>
      <c r="J91" s="2"/>
      <c r="K91" s="2"/>
      <c r="L91" s="195" t="s">
        <v>168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/>
      <c r="AJ91" s="2"/>
      <c r="AK91" s="2"/>
      <c r="AL91" s="196"/>
      <c r="AM91" s="197"/>
      <c r="AN91" s="197"/>
      <c r="AO91" s="198"/>
      <c r="AP91" s="199"/>
      <c r="AQ91" s="199"/>
      <c r="AR91" s="199"/>
      <c r="AS91" s="199"/>
      <c r="AT91" s="196"/>
      <c r="AU91" s="198"/>
      <c r="AV91" s="196"/>
      <c r="AW91" s="3"/>
      <c r="AX91" s="2"/>
      <c r="AY91" s="2"/>
    </row>
    <row r="92" spans="1:52" ht="15.75">
      <c r="B92" s="200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200"/>
      <c r="G92" s="2"/>
      <c r="H92" s="2"/>
      <c r="I92" s="2"/>
      <c r="J92" s="2"/>
      <c r="K92" s="201" t="s">
        <v>169</v>
      </c>
      <c r="L92" s="202"/>
      <c r="M92" s="202"/>
      <c r="N92" s="202"/>
      <c r="O92" s="202"/>
      <c r="P92" s="202"/>
      <c r="Q92" s="202"/>
      <c r="R92" s="2"/>
      <c r="S92" s="2"/>
      <c r="T92" s="2"/>
      <c r="U92" s="2"/>
      <c r="V92" s="2"/>
      <c r="W92" s="2"/>
      <c r="X92" s="203" t="s">
        <v>170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04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05"/>
      <c r="AX92" s="2"/>
      <c r="AY92" s="2"/>
    </row>
    <row r="93" spans="1:52" ht="15.75">
      <c r="A93" s="2"/>
      <c r="B93" s="206" t="s">
        <v>171</v>
      </c>
      <c r="C93" s="202"/>
      <c r="D93" s="202"/>
      <c r="E93" s="202"/>
      <c r="F93" s="202"/>
      <c r="G93" s="202"/>
      <c r="H93" s="2"/>
      <c r="I93" s="2"/>
      <c r="J93" s="2"/>
      <c r="K93" s="200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00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07"/>
      <c r="AK93" s="253"/>
      <c r="AL93" s="251"/>
      <c r="AM93" s="251"/>
      <c r="AN93" s="251"/>
      <c r="AO93" s="251"/>
      <c r="AP93" s="251"/>
      <c r="AQ93" s="251"/>
      <c r="AR93" s="251"/>
      <c r="AS93" s="251"/>
      <c r="AT93" s="251"/>
      <c r="AU93" s="79"/>
      <c r="AV93" s="79"/>
      <c r="AW93" s="254"/>
      <c r="AX93" s="254"/>
      <c r="AY93" s="251"/>
      <c r="AZ93" s="255"/>
    </row>
    <row r="94" spans="1:52">
      <c r="A94" s="208">
        <v>1</v>
      </c>
      <c r="B94" s="209" t="s">
        <v>172</v>
      </c>
      <c r="C94" s="23"/>
      <c r="D94" s="210" t="str">
        <f>TEXT(AB1-1,"[$-FC19]Д ММММ ГГГГ")</f>
        <v>30 ноября 2018</v>
      </c>
      <c r="E94" s="23"/>
      <c r="F94" s="41"/>
      <c r="G94" s="211">
        <f>COUNTIFS($B14:$B48,"&lt;&gt;*совместитель",C14:C48,"",$B14:$B48,"*")</f>
        <v>22</v>
      </c>
      <c r="H94" s="2"/>
      <c r="I94" s="2"/>
      <c r="J94" s="2" t="s">
        <v>173</v>
      </c>
      <c r="K94" s="2" t="s">
        <v>174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173</v>
      </c>
      <c r="X94" s="2" t="s">
        <v>174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6"/>
      <c r="AK94" s="256"/>
      <c r="AL94" s="251"/>
      <c r="AM94" s="251"/>
      <c r="AN94" s="251"/>
      <c r="AO94" s="251"/>
      <c r="AP94" s="251"/>
      <c r="AQ94" s="251"/>
      <c r="AR94" s="251"/>
      <c r="AS94" s="251"/>
      <c r="AT94" s="251"/>
      <c r="AU94" s="79"/>
      <c r="AV94" s="79"/>
      <c r="AW94" s="254"/>
      <c r="AX94" s="254"/>
      <c r="AY94" s="251"/>
      <c r="AZ94" s="255"/>
    </row>
    <row r="95" spans="1:52">
      <c r="A95" s="208">
        <v>2</v>
      </c>
      <c r="B95" s="209" t="s">
        <v>175</v>
      </c>
      <c r="C95" s="23"/>
      <c r="D95" s="212" t="s">
        <v>176</v>
      </c>
      <c r="E95" s="212"/>
      <c r="F95" s="213"/>
      <c r="G95" s="214">
        <f>C49</f>
        <v>5</v>
      </c>
      <c r="H95" s="2"/>
      <c r="I95" s="2"/>
      <c r="J95" s="209">
        <v>1</v>
      </c>
      <c r="K95" s="215" t="s">
        <v>177</v>
      </c>
      <c r="L95" s="23"/>
      <c r="M95" s="23"/>
      <c r="N95" s="23"/>
      <c r="O95" s="23"/>
      <c r="P95" s="23"/>
      <c r="Q95" s="23"/>
      <c r="R95" s="23"/>
      <c r="S95" s="23"/>
      <c r="T95" s="23"/>
      <c r="U95" s="41"/>
      <c r="V95" s="2"/>
      <c r="W95" s="209">
        <v>1</v>
      </c>
      <c r="X95" s="215" t="s">
        <v>178</v>
      </c>
      <c r="Y95" s="23"/>
      <c r="Z95" s="23"/>
      <c r="AA95" s="23"/>
      <c r="AB95" s="23"/>
      <c r="AC95" s="23"/>
      <c r="AD95" s="23"/>
      <c r="AE95" s="23"/>
      <c r="AF95" s="23"/>
      <c r="AG95" s="23"/>
      <c r="AH95" s="41"/>
      <c r="AI95" s="2"/>
      <c r="AJ95" s="52"/>
      <c r="AK95" s="256"/>
      <c r="AL95" s="251"/>
      <c r="AM95" s="251"/>
      <c r="AN95" s="251"/>
      <c r="AO95" s="251"/>
      <c r="AP95" s="251"/>
      <c r="AQ95" s="251"/>
      <c r="AR95" s="251"/>
      <c r="AS95" s="251"/>
      <c r="AT95" s="251"/>
      <c r="AU95" s="79"/>
      <c r="AV95" s="79"/>
      <c r="AW95" s="254"/>
      <c r="AX95" s="254"/>
      <c r="AY95" s="251"/>
      <c r="AZ95" s="255"/>
    </row>
    <row r="96" spans="1:52">
      <c r="A96" s="208">
        <v>3</v>
      </c>
      <c r="B96" s="209" t="s">
        <v>179</v>
      </c>
      <c r="C96" s="23"/>
      <c r="D96" s="212" t="s">
        <v>180</v>
      </c>
      <c r="E96" s="212"/>
      <c r="F96" s="213"/>
      <c r="G96" s="214">
        <f>D49</f>
        <v>3</v>
      </c>
      <c r="H96" s="2"/>
      <c r="I96" s="2"/>
      <c r="J96" s="209">
        <v>2</v>
      </c>
      <c r="K96" s="215" t="s">
        <v>181</v>
      </c>
      <c r="L96" s="23"/>
      <c r="M96" s="23"/>
      <c r="N96" s="23"/>
      <c r="O96" s="23"/>
      <c r="P96" s="23"/>
      <c r="Q96" s="23"/>
      <c r="R96" s="23"/>
      <c r="S96" s="23"/>
      <c r="T96" s="23"/>
      <c r="U96" s="41"/>
      <c r="V96" s="2"/>
      <c r="W96" s="209">
        <v>2</v>
      </c>
      <c r="X96" s="215" t="s">
        <v>182</v>
      </c>
      <c r="Y96" s="23"/>
      <c r="Z96" s="23"/>
      <c r="AA96" s="23"/>
      <c r="AB96" s="23"/>
      <c r="AC96" s="23"/>
      <c r="AD96" s="23"/>
      <c r="AE96" s="23"/>
      <c r="AF96" s="23"/>
      <c r="AG96" s="23"/>
      <c r="AH96" s="41"/>
      <c r="AI96" s="2"/>
      <c r="AJ96" s="52"/>
      <c r="AK96" s="256"/>
      <c r="AL96" s="251"/>
      <c r="AM96" s="251"/>
      <c r="AN96" s="251"/>
      <c r="AO96" s="251"/>
      <c r="AP96" s="251"/>
      <c r="AQ96" s="251"/>
      <c r="AR96" s="251"/>
      <c r="AS96" s="251"/>
      <c r="AT96" s="251"/>
      <c r="AU96" s="254"/>
      <c r="AV96" s="254"/>
      <c r="AW96" s="254"/>
      <c r="AX96" s="254"/>
      <c r="AY96" s="251"/>
      <c r="AZ96" s="255"/>
    </row>
    <row r="97" spans="1:52">
      <c r="A97" s="208">
        <v>4</v>
      </c>
      <c r="B97" s="209" t="s">
        <v>172</v>
      </c>
      <c r="C97" s="23"/>
      <c r="D97" s="210" t="str">
        <f>TEXT(EDATE($AB$1,1)+(-1),"[$-FC19]Д ММММ ГГГГ")</f>
        <v>31 декабря 2018</v>
      </c>
      <c r="E97" s="23"/>
      <c r="F97" s="41"/>
      <c r="G97" s="218">
        <f>G94+G95-G96</f>
        <v>24</v>
      </c>
      <c r="H97" s="2"/>
      <c r="I97" s="2"/>
      <c r="J97" s="209">
        <v>3</v>
      </c>
      <c r="K97" s="215" t="s">
        <v>183</v>
      </c>
      <c r="L97" s="23"/>
      <c r="M97" s="23"/>
      <c r="N97" s="23"/>
      <c r="O97" s="23"/>
      <c r="P97" s="23"/>
      <c r="Q97" s="23"/>
      <c r="R97" s="23"/>
      <c r="S97" s="23"/>
      <c r="T97" s="23"/>
      <c r="U97" s="41"/>
      <c r="V97" s="2"/>
      <c r="W97" s="209">
        <v>3</v>
      </c>
      <c r="X97" s="215" t="s">
        <v>184</v>
      </c>
      <c r="Y97" s="23"/>
      <c r="Z97" s="23"/>
      <c r="AA97" s="23"/>
      <c r="AB97" s="23"/>
      <c r="AC97" s="23"/>
      <c r="AD97" s="23"/>
      <c r="AE97" s="23"/>
      <c r="AF97" s="23"/>
      <c r="AG97" s="23"/>
      <c r="AH97" s="41"/>
      <c r="AI97" s="2"/>
      <c r="AJ97" s="47"/>
      <c r="AK97" s="257"/>
      <c r="AL97" s="258"/>
      <c r="AM97" s="251"/>
      <c r="AN97" s="251"/>
      <c r="AO97" s="251"/>
      <c r="AP97" s="251"/>
      <c r="AQ97" s="251"/>
      <c r="AR97" s="251"/>
      <c r="AS97" s="251"/>
      <c r="AT97" s="251"/>
      <c r="AU97" s="254"/>
      <c r="AV97" s="254"/>
      <c r="AW97" s="254"/>
      <c r="AX97" s="254"/>
      <c r="AY97" s="251"/>
      <c r="AZ97" s="255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09">
        <v>4</v>
      </c>
      <c r="K98" s="215"/>
      <c r="L98" s="23"/>
      <c r="M98" s="23"/>
      <c r="N98" s="23"/>
      <c r="O98" s="23"/>
      <c r="P98" s="23"/>
      <c r="Q98" s="23"/>
      <c r="R98" s="23"/>
      <c r="S98" s="23"/>
      <c r="T98" s="23"/>
      <c r="U98" s="41"/>
      <c r="V98" s="2"/>
      <c r="W98" s="209">
        <v>4</v>
      </c>
      <c r="X98" s="215"/>
      <c r="Y98" s="23"/>
      <c r="Z98" s="23"/>
      <c r="AA98" s="23"/>
      <c r="AB98" s="23"/>
      <c r="AC98" s="23"/>
      <c r="AD98" s="23"/>
      <c r="AE98" s="23"/>
      <c r="AF98" s="23"/>
      <c r="AG98" s="23"/>
      <c r="AH98" s="41"/>
      <c r="AI98" s="2"/>
      <c r="AJ98" s="46"/>
      <c r="AK98" s="256"/>
      <c r="AL98" s="251"/>
      <c r="AM98" s="251"/>
      <c r="AN98" s="251"/>
      <c r="AO98" s="251"/>
      <c r="AP98" s="251"/>
      <c r="AQ98" s="251"/>
      <c r="AR98" s="251"/>
      <c r="AS98" s="251"/>
      <c r="AT98" s="251"/>
      <c r="AU98" s="259"/>
      <c r="AV98" s="259"/>
      <c r="AW98" s="252"/>
      <c r="AX98" s="260"/>
      <c r="AY98" s="251"/>
      <c r="AZ98" s="255"/>
    </row>
    <row r="99" spans="1:52">
      <c r="H99" s="2"/>
      <c r="I99" s="2"/>
      <c r="J99" s="209">
        <v>5</v>
      </c>
      <c r="K99" s="215"/>
      <c r="L99" s="23"/>
      <c r="M99" s="23"/>
      <c r="N99" s="23"/>
      <c r="O99" s="23"/>
      <c r="P99" s="23"/>
      <c r="Q99" s="23"/>
      <c r="R99" s="23"/>
      <c r="S99" s="23"/>
      <c r="T99" s="23"/>
      <c r="U99" s="41"/>
      <c r="V99" s="2"/>
      <c r="W99" s="209">
        <v>5</v>
      </c>
      <c r="X99" s="215"/>
      <c r="Y99" s="23"/>
      <c r="Z99" s="23"/>
      <c r="AA99" s="23"/>
      <c r="AB99" s="23"/>
      <c r="AC99" s="23"/>
      <c r="AD99" s="23"/>
      <c r="AE99" s="23"/>
      <c r="AF99" s="23"/>
      <c r="AG99" s="23"/>
      <c r="AH99" s="41"/>
      <c r="AI99" s="2"/>
      <c r="AJ99" s="46"/>
      <c r="AK99" s="256"/>
      <c r="AL99" s="251"/>
      <c r="AM99" s="251"/>
      <c r="AN99" s="251"/>
      <c r="AO99" s="251"/>
      <c r="AP99" s="251"/>
      <c r="AQ99" s="251"/>
      <c r="AR99" s="251"/>
      <c r="AS99" s="251"/>
      <c r="AT99" s="251"/>
      <c r="AU99" s="259"/>
      <c r="AV99" s="261"/>
      <c r="AW99" s="252"/>
      <c r="AX99" s="260"/>
      <c r="AY99" s="251"/>
      <c r="AZ99" s="255"/>
    </row>
    <row r="100" spans="1:52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6"/>
      <c r="AH100" s="219"/>
      <c r="AI100" s="2"/>
      <c r="AJ100" s="46"/>
      <c r="AK100" s="262"/>
      <c r="AL100" s="263"/>
      <c r="AM100" s="251"/>
      <c r="AN100" s="251"/>
      <c r="AO100" s="251"/>
      <c r="AP100" s="251"/>
      <c r="AQ100" s="251"/>
      <c r="AR100" s="251"/>
      <c r="AS100" s="251"/>
      <c r="AT100" s="251"/>
      <c r="AU100" s="264"/>
      <c r="AV100" s="264"/>
      <c r="AW100" s="252"/>
      <c r="AX100" s="265"/>
      <c r="AY100" s="251"/>
      <c r="AZ100" s="255"/>
    </row>
    <row r="101" spans="1:52" ht="15.75">
      <c r="B101" s="220" t="s">
        <v>185</v>
      </c>
      <c r="C101" s="221"/>
      <c r="D101" s="221"/>
      <c r="E101" s="221"/>
      <c r="F101" s="221"/>
      <c r="G101" s="222"/>
      <c r="H101" s="2"/>
      <c r="I101" s="2"/>
      <c r="J101" s="2"/>
      <c r="K101" s="223" t="s">
        <v>186</v>
      </c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5" t="s">
        <v>187</v>
      </c>
      <c r="Y101" s="224"/>
      <c r="Z101" s="224"/>
      <c r="AA101" s="224"/>
      <c r="AB101" s="2"/>
      <c r="AC101" s="2"/>
      <c r="AD101" s="2"/>
      <c r="AE101" s="2"/>
      <c r="AF101" s="2"/>
      <c r="AG101" s="2"/>
      <c r="AH101" s="2"/>
      <c r="AI101" s="2"/>
      <c r="AJ101" s="47"/>
      <c r="AK101" s="266"/>
      <c r="AL101" s="267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5"/>
    </row>
    <row r="102" spans="1:52" ht="15.75">
      <c r="A102" s="208">
        <v>1</v>
      </c>
      <c r="B102" s="209" t="s">
        <v>172</v>
      </c>
      <c r="C102" s="23"/>
      <c r="D102" s="210" t="str">
        <f>TEXT(AB1-1,"[$-FC19]Д ММММ ГГГГ")</f>
        <v>30 ноября 2018</v>
      </c>
      <c r="E102" s="23"/>
      <c r="F102" s="41"/>
      <c r="G102" s="211">
        <f>COUNTIFS($B22:$B56,"&lt;&gt;*совместитель",C22:C56,"",$B22:$B56,"*")</f>
        <v>18</v>
      </c>
      <c r="H102" s="2"/>
      <c r="I102" s="2"/>
      <c r="J102" s="2"/>
      <c r="K102" s="226" t="str">
        <f>"Принятые на работу за  "&amp;TEXT(AB1,"ММММ")&amp;" "</f>
        <v xml:space="preserve">Принятые на работу за  Декабрь 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6" t="str">
        <f>"Уволенные за  "&amp;TEXT(AB1,"ММММ")&amp;" "</f>
        <v xml:space="preserve">Уволенные за  Декабрь </v>
      </c>
      <c r="Y102" s="224"/>
      <c r="Z102" s="224"/>
      <c r="AA102" s="224"/>
      <c r="AB102" s="2"/>
      <c r="AC102" s="2"/>
      <c r="AD102" s="2"/>
      <c r="AE102" s="2"/>
      <c r="AF102" s="2"/>
      <c r="AG102" s="2"/>
      <c r="AH102" s="2"/>
      <c r="AI102" s="2"/>
      <c r="AJ102" s="77"/>
      <c r="AK102" s="266"/>
      <c r="AL102" s="268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5"/>
    </row>
    <row r="103" spans="1:52">
      <c r="A103" s="208">
        <v>2</v>
      </c>
      <c r="B103" s="209" t="s">
        <v>175</v>
      </c>
      <c r="C103" s="23"/>
      <c r="D103" s="212" t="s">
        <v>188</v>
      </c>
      <c r="E103" s="212"/>
      <c r="F103" s="213"/>
      <c r="G103" s="214">
        <f>C57</f>
        <v>0</v>
      </c>
      <c r="H103" s="2"/>
      <c r="I103" s="2"/>
      <c r="J103" s="2" t="s">
        <v>173</v>
      </c>
      <c r="K103" s="224" t="s">
        <v>189</v>
      </c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 t="s">
        <v>173</v>
      </c>
      <c r="X103" s="224" t="s">
        <v>190</v>
      </c>
      <c r="Y103" s="224"/>
      <c r="Z103" s="224"/>
      <c r="AA103" s="224"/>
      <c r="AB103" s="2"/>
      <c r="AC103" s="2"/>
      <c r="AD103" s="2"/>
      <c r="AE103" s="2"/>
      <c r="AF103" s="2"/>
      <c r="AG103" s="2"/>
      <c r="AH103" s="2"/>
      <c r="AI103" s="2"/>
      <c r="AJ103" s="46"/>
      <c r="AK103" s="267"/>
      <c r="AL103" s="267"/>
      <c r="AM103" s="251"/>
      <c r="AN103" s="251"/>
      <c r="AO103" s="251"/>
      <c r="AP103" s="251"/>
      <c r="AQ103" s="251"/>
      <c r="AR103" s="251"/>
      <c r="AS103" s="251"/>
      <c r="AT103" s="251"/>
      <c r="AU103" s="261"/>
      <c r="AV103" s="261"/>
      <c r="AW103" s="269"/>
      <c r="AX103" s="261"/>
      <c r="AY103" s="251"/>
      <c r="AZ103" s="255"/>
    </row>
    <row r="104" spans="1:52">
      <c r="A104" s="208">
        <v>3</v>
      </c>
      <c r="B104" s="209" t="s">
        <v>179</v>
      </c>
      <c r="C104" s="23"/>
      <c r="D104" s="212" t="s">
        <v>191</v>
      </c>
      <c r="E104" s="212"/>
      <c r="F104" s="213"/>
      <c r="G104" s="214">
        <f>D57</f>
        <v>0</v>
      </c>
      <c r="H104" s="2"/>
      <c r="I104" s="2"/>
      <c r="J104" s="209">
        <v>1</v>
      </c>
      <c r="K104" s="215" t="s">
        <v>192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41"/>
      <c r="V104" s="2"/>
      <c r="W104" s="209">
        <v>1</v>
      </c>
      <c r="X104" s="215" t="s">
        <v>193</v>
      </c>
      <c r="Y104" s="23"/>
      <c r="Z104" s="23"/>
      <c r="AA104" s="23"/>
      <c r="AB104" s="23"/>
      <c r="AC104" s="23"/>
      <c r="AD104" s="23"/>
      <c r="AE104" s="23"/>
      <c r="AF104" s="23"/>
      <c r="AG104" s="23"/>
      <c r="AH104" s="41"/>
      <c r="AI104" s="2"/>
      <c r="AJ104" s="46"/>
      <c r="AK104" s="266"/>
      <c r="AL104" s="267"/>
      <c r="AM104" s="251"/>
      <c r="AN104" s="251"/>
      <c r="AO104" s="251"/>
      <c r="AP104" s="251"/>
      <c r="AQ104" s="251"/>
      <c r="AR104" s="251"/>
      <c r="AS104" s="251"/>
      <c r="AT104" s="251"/>
      <c r="AU104" s="261"/>
      <c r="AV104" s="261"/>
      <c r="AW104" s="269"/>
      <c r="AX104" s="261"/>
      <c r="AY104" s="251"/>
      <c r="AZ104" s="255"/>
    </row>
    <row r="105" spans="1:52">
      <c r="A105" s="208">
        <v>4</v>
      </c>
      <c r="B105" s="209" t="s">
        <v>172</v>
      </c>
      <c r="C105" s="23"/>
      <c r="D105" s="210" t="str">
        <f>TEXT(EDATE($AB$1,1)+(-1),"[$-FC19]Д ММММ ГГГГ")</f>
        <v>31 декабря 2018</v>
      </c>
      <c r="E105" s="23"/>
      <c r="F105" s="41"/>
      <c r="G105" s="218">
        <f>G102+G103-G104</f>
        <v>18</v>
      </c>
      <c r="H105" s="2"/>
      <c r="I105" s="2"/>
      <c r="J105" s="209">
        <v>2</v>
      </c>
      <c r="K105" s="215" t="s">
        <v>194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41"/>
      <c r="V105" s="2"/>
      <c r="W105" s="209">
        <v>2</v>
      </c>
      <c r="X105" s="215" t="s">
        <v>195</v>
      </c>
      <c r="Y105" s="23"/>
      <c r="Z105" s="23"/>
      <c r="AA105" s="23"/>
      <c r="AB105" s="23"/>
      <c r="AC105" s="23"/>
      <c r="AD105" s="23"/>
      <c r="AE105" s="23"/>
      <c r="AF105" s="23"/>
      <c r="AG105" s="23"/>
      <c r="AH105" s="41"/>
      <c r="AI105" s="2"/>
      <c r="AJ105" s="77"/>
      <c r="AK105" s="270"/>
      <c r="AL105" s="271"/>
      <c r="AM105" s="272"/>
      <c r="AN105" s="272"/>
      <c r="AO105" s="272"/>
      <c r="AP105" s="272"/>
      <c r="AQ105" s="272"/>
      <c r="AR105" s="272"/>
      <c r="AS105" s="272"/>
      <c r="AT105" s="272"/>
      <c r="AU105" s="273"/>
      <c r="AV105" s="273"/>
      <c r="AW105" s="270"/>
      <c r="AX105" s="273"/>
      <c r="AY105" s="251"/>
      <c r="AZ105" s="255"/>
    </row>
    <row r="106" spans="1:52">
      <c r="H106" s="2"/>
      <c r="I106" s="2"/>
      <c r="J106" s="209">
        <v>3</v>
      </c>
      <c r="K106" s="215" t="s">
        <v>196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41"/>
      <c r="V106" s="2"/>
      <c r="W106" s="209">
        <v>3</v>
      </c>
      <c r="X106" s="215" t="s">
        <v>197</v>
      </c>
      <c r="Y106" s="23"/>
      <c r="Z106" s="23"/>
      <c r="AA106" s="23"/>
      <c r="AB106" s="23"/>
      <c r="AC106" s="23"/>
      <c r="AD106" s="23"/>
      <c r="AE106" s="23"/>
      <c r="AF106" s="23"/>
      <c r="AG106" s="23"/>
      <c r="AH106" s="41"/>
      <c r="AI106" s="2"/>
      <c r="AJ106" s="46"/>
      <c r="AK106" s="262"/>
      <c r="AL106" s="274"/>
      <c r="AM106" s="272"/>
      <c r="AN106" s="272"/>
      <c r="AO106" s="272"/>
      <c r="AP106" s="272"/>
      <c r="AQ106" s="272"/>
      <c r="AR106" s="272"/>
      <c r="AS106" s="272"/>
      <c r="AT106" s="272"/>
      <c r="AU106" s="275"/>
      <c r="AV106" s="275"/>
      <c r="AW106" s="276"/>
      <c r="AX106" s="265"/>
      <c r="AY106" s="251"/>
      <c r="AZ106" s="255"/>
    </row>
    <row r="107" spans="1:52">
      <c r="H107" s="2"/>
      <c r="I107" s="2"/>
      <c r="J107" s="209">
        <v>4</v>
      </c>
      <c r="K107" s="215"/>
      <c r="L107" s="23"/>
      <c r="M107" s="23"/>
      <c r="N107" s="23"/>
      <c r="O107" s="23"/>
      <c r="P107" s="23"/>
      <c r="Q107" s="23"/>
      <c r="R107" s="23"/>
      <c r="S107" s="23"/>
      <c r="T107" s="23"/>
      <c r="U107" s="41"/>
      <c r="V107" s="2"/>
      <c r="W107" s="209">
        <v>4</v>
      </c>
      <c r="X107" s="215"/>
      <c r="Y107" s="23"/>
      <c r="Z107" s="23"/>
      <c r="AA107" s="23"/>
      <c r="AB107" s="23"/>
      <c r="AC107" s="23"/>
      <c r="AD107" s="23"/>
      <c r="AE107" s="23"/>
      <c r="AF107" s="23"/>
      <c r="AG107" s="23"/>
      <c r="AH107" s="41"/>
      <c r="AI107" s="2"/>
      <c r="AJ107" s="46"/>
      <c r="AK107" s="256"/>
      <c r="AL107" s="277"/>
      <c r="AM107" s="251"/>
      <c r="AN107" s="251"/>
      <c r="AO107" s="251"/>
      <c r="AP107" s="251"/>
      <c r="AQ107" s="251"/>
      <c r="AR107" s="251"/>
      <c r="AS107" s="251"/>
      <c r="AT107" s="251"/>
      <c r="AU107" s="259"/>
      <c r="AV107" s="259"/>
      <c r="AW107" s="252"/>
      <c r="AX107" s="260"/>
      <c r="AY107" s="251"/>
      <c r="AZ107" s="255"/>
    </row>
    <row r="108" spans="1:52">
      <c r="H108" s="2"/>
      <c r="I108" s="2"/>
      <c r="J108" s="209">
        <v>5</v>
      </c>
      <c r="K108" s="215"/>
      <c r="L108" s="23"/>
      <c r="M108" s="23"/>
      <c r="N108" s="23"/>
      <c r="O108" s="23"/>
      <c r="P108" s="23"/>
      <c r="Q108" s="23"/>
      <c r="R108" s="23"/>
      <c r="S108" s="23"/>
      <c r="T108" s="23"/>
      <c r="U108" s="41"/>
      <c r="V108" s="2"/>
      <c r="W108" s="209">
        <v>5</v>
      </c>
      <c r="X108" s="215"/>
      <c r="Y108" s="23"/>
      <c r="Z108" s="23"/>
      <c r="AA108" s="23"/>
      <c r="AB108" s="23"/>
      <c r="AC108" s="23"/>
      <c r="AD108" s="23"/>
      <c r="AE108" s="23"/>
      <c r="AF108" s="23"/>
      <c r="AG108" s="23"/>
      <c r="AH108" s="41"/>
      <c r="AI108" s="2"/>
      <c r="AJ108" s="46"/>
      <c r="AK108" s="256"/>
      <c r="AL108" s="277"/>
      <c r="AM108" s="251"/>
      <c r="AN108" s="251"/>
      <c r="AO108" s="251"/>
      <c r="AP108" s="251"/>
      <c r="AQ108" s="251"/>
      <c r="AR108" s="251"/>
      <c r="AS108" s="251"/>
      <c r="AT108" s="251"/>
      <c r="AU108" s="259"/>
      <c r="AV108" s="259"/>
      <c r="AW108" s="252"/>
      <c r="AX108" s="260"/>
      <c r="AY108" s="251"/>
      <c r="AZ108" s="255"/>
    </row>
    <row r="109" spans="1:52">
      <c r="C109" s="245"/>
      <c r="D109" s="245"/>
      <c r="E109" s="245"/>
      <c r="F109" s="245"/>
      <c r="G109" s="245"/>
      <c r="H109" s="245"/>
      <c r="I109" s="2"/>
      <c r="AI109" s="2"/>
      <c r="AJ109" s="83"/>
      <c r="AK109" s="256"/>
      <c r="AL109" s="278"/>
      <c r="AM109" s="251"/>
      <c r="AN109" s="251"/>
      <c r="AO109" s="251"/>
      <c r="AP109" s="251"/>
      <c r="AQ109" s="251"/>
      <c r="AR109" s="251"/>
      <c r="AS109" s="251"/>
      <c r="AT109" s="251"/>
      <c r="AU109" s="259"/>
      <c r="AV109" s="259"/>
      <c r="AW109" s="252"/>
      <c r="AX109" s="260"/>
      <c r="AY109" s="251"/>
      <c r="AZ109" s="255"/>
    </row>
    <row r="110" spans="1:52">
      <c r="B110" s="201" t="s">
        <v>169</v>
      </c>
      <c r="D110" s="201" t="s">
        <v>169</v>
      </c>
      <c r="H110" s="201" t="s">
        <v>186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6"/>
      <c r="AH110" s="219"/>
      <c r="AI110" s="2"/>
      <c r="AJ110" s="77"/>
      <c r="AK110" s="262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5"/>
      <c r="AV110" s="275"/>
      <c r="AW110" s="276"/>
      <c r="AX110" s="275"/>
      <c r="AY110" s="251"/>
      <c r="AZ110" s="255"/>
    </row>
    <row r="111" spans="1:52">
      <c r="B111" s="247" t="s">
        <v>211</v>
      </c>
      <c r="D111" s="247" t="s">
        <v>211</v>
      </c>
      <c r="E111" s="2"/>
      <c r="F111" s="2"/>
      <c r="G111" s="2"/>
      <c r="H111" s="247" t="s">
        <v>211</v>
      </c>
      <c r="I111" s="2"/>
      <c r="J111" s="2"/>
      <c r="K111" s="2"/>
      <c r="L111" s="2"/>
      <c r="M111" s="2"/>
      <c r="N111" s="2"/>
      <c r="O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56"/>
      <c r="AL111" s="279"/>
      <c r="AM111" s="251"/>
      <c r="AN111" s="251"/>
      <c r="AO111" s="251"/>
      <c r="AP111" s="251"/>
      <c r="AQ111" s="251"/>
      <c r="AR111" s="251"/>
      <c r="AS111" s="251"/>
      <c r="AT111" s="251"/>
      <c r="AU111" s="259"/>
      <c r="AV111" s="259"/>
      <c r="AW111" s="254"/>
      <c r="AX111" s="260"/>
      <c r="AY111" s="251"/>
      <c r="AZ111" s="255"/>
    </row>
    <row r="112" spans="1:52">
      <c r="A112" s="2" t="s">
        <v>173</v>
      </c>
      <c r="B112" s="247" t="s">
        <v>212</v>
      </c>
      <c r="D112" s="247" t="s">
        <v>214</v>
      </c>
      <c r="H112" s="247" t="s">
        <v>215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56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9"/>
      <c r="AV112" s="259"/>
      <c r="AW112" s="252"/>
      <c r="AX112" s="260"/>
      <c r="AY112" s="251"/>
      <c r="AZ112" s="255"/>
    </row>
    <row r="113" spans="2:52">
      <c r="B113" s="247" t="s">
        <v>213</v>
      </c>
      <c r="D113" s="247" t="s">
        <v>213</v>
      </c>
      <c r="H113" s="247" t="s">
        <v>213</v>
      </c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</row>
    <row r="114" spans="2:52">
      <c r="B114" s="1" t="s">
        <v>216</v>
      </c>
      <c r="C114" s="249"/>
      <c r="D114" s="1" t="s">
        <v>216</v>
      </c>
      <c r="E114" s="249"/>
      <c r="F114" s="249"/>
      <c r="G114" s="249"/>
      <c r="H114" s="1" t="s">
        <v>216</v>
      </c>
      <c r="I114" s="249"/>
      <c r="J114" s="249"/>
    </row>
    <row r="115" spans="2:52">
      <c r="B115" s="1" t="s">
        <v>217</v>
      </c>
      <c r="C115" s="249"/>
      <c r="D115" s="1" t="s">
        <v>217</v>
      </c>
      <c r="E115" s="249"/>
      <c r="F115" s="249"/>
      <c r="G115" s="249"/>
      <c r="H115" s="1" t="s">
        <v>217</v>
      </c>
      <c r="I115" s="249"/>
      <c r="J115" s="249"/>
    </row>
    <row r="116" spans="2:52">
      <c r="B116" s="1" t="s">
        <v>218</v>
      </c>
      <c r="C116" s="249"/>
      <c r="D116" s="1" t="s">
        <v>218</v>
      </c>
      <c r="E116" s="249"/>
      <c r="F116" s="249"/>
      <c r="G116" s="249"/>
      <c r="H116" s="1" t="s">
        <v>218</v>
      </c>
      <c r="I116" s="249"/>
      <c r="J116" s="249"/>
      <c r="K116" s="249"/>
      <c r="N116" s="201" t="s">
        <v>221</v>
      </c>
    </row>
    <row r="117" spans="2:52">
      <c r="B117" s="244" t="str">
        <f t="shared" ref="B117:B151" si="38">IF(C14&lt;&gt;"",B14,"")</f>
        <v>Иванов Иван Иванович Інвалид (Карта)</v>
      </c>
      <c r="D117" s="248" t="str">
        <f t="shared" ref="D117:D151" si="39">IF(C14&lt;&gt;"",IFERROR(IF(B14="","",LEFTB(B14,SEARCH("|",SUBSTITUTE(B14," ","|",3))-1)),B14),"")</f>
        <v>Иванов Иван Иванович</v>
      </c>
      <c r="H117" s="248" t="str">
        <f t="shared" ref="H117:H151" si="40">IF(C14&lt;&gt;"",LEFT(B14,SEARCH(" *",B14)-1)&amp;" "&amp;MID(B14,SEARCH(" *",B14)+1,1)&amp;"."&amp;MID(B14,SEARCH(" *",B14,SEARCH(" *",B14)+1)+1,1)&amp;".","")</f>
        <v>Иванов И.И.</v>
      </c>
      <c r="N117" s="250" t="str">
        <f>IF(C14&lt;&gt;"",B14,"")&amp;  IF(C15&lt;&gt;"",B15,"")&amp;  IF(C16&lt;&gt;"",B16,"")&amp;  IF(C17&lt;&gt;"",B17,"")&amp;  IF(C18&lt;&gt;"",B18,"")&amp;  IF(C19&lt;&gt;"",B19,"")&amp;  IF(C20&lt;&gt;"",B20,"")&amp;  IF(C21&lt;&gt;"",B21,"")&amp;  IF(C22&lt;&gt;"",B22,"")&amp;  IF(C23&lt;&gt;"",B23,"")&amp;  IF(C24&lt;&gt;"",B24,"")&amp;  IF(C25&lt;&gt;"",B25,"")&amp;  IF(C26&lt;&gt;"",B26,"")&amp;  IF(C27&lt;&gt;"",B27,"")&amp;  IF(C28&lt;&gt;"",B28,"")&amp;  IF(C29&lt;&gt;"",B29,"")&amp;  IF(C30&lt;&gt;"",B30,"")&amp;  IF(C31&lt;&gt;"",B31,"")&amp;  IF(C32&lt;&gt;"",B32,"")&amp;  IF(C33&lt;&gt;"",B33,"")&amp;  IF(C34&lt;&gt;"",B34,"")&amp;  IF(C35&lt;&gt;"",B35,"")&amp;  IF(C36&lt;&gt;"",B36,"")&amp;  IF(C37&lt;&gt;"",B37,"")&amp;  IF(C38&lt;&gt;"",B38,"")&amp;  IF(C39&lt;&gt;"",B39,"")&amp;  IF(C40&lt;&gt;"",B40,"")&amp;  IF(C41&lt;&gt;"",B41,"")&amp;  IF(C42&lt;&gt;"",B42,"")&amp;  IF(C43&lt;&gt;"",B43,"")&amp;  IF(C44&lt;&gt;"",B45,"")&amp;  IF(C45&lt;&gt;"",B45,"")&amp;  IF(C46&lt;&gt;"",B46,"")&amp;  IF(C47&lt;&gt;"",B47,"")&amp;  IF(C48&lt;&gt;"",B48,"")</f>
        <v>Иванов Иван Иванович Інвалид (Карта)Петров Пётр Петрович (Карта)Травкин Сергей Петрович (Карта)Зуев Іван Андрійович Інвалид (Карта)Зайцев Василь Васильович (Карта)</v>
      </c>
    </row>
    <row r="118" spans="2:52">
      <c r="B118" s="244" t="str">
        <f t="shared" si="38"/>
        <v>Петров Пётр Петрович (Карта)</v>
      </c>
      <c r="D118" s="248" t="str">
        <f t="shared" si="39"/>
        <v>Петров Пётр Петрович</v>
      </c>
      <c r="H118" s="248" t="str">
        <f t="shared" si="40"/>
        <v>Петров П.П.</v>
      </c>
      <c r="N118" s="246"/>
    </row>
    <row r="119" spans="2:52">
      <c r="B119" s="244" t="str">
        <f t="shared" si="38"/>
        <v/>
      </c>
      <c r="D119" s="248" t="str">
        <f t="shared" si="39"/>
        <v/>
      </c>
      <c r="H119" s="248" t="str">
        <f t="shared" si="40"/>
        <v/>
      </c>
      <c r="N119" s="201" t="s">
        <v>222</v>
      </c>
    </row>
    <row r="120" spans="2:52">
      <c r="B120" s="244" t="str">
        <f t="shared" si="38"/>
        <v/>
      </c>
      <c r="D120" s="248" t="str">
        <f t="shared" si="39"/>
        <v/>
      </c>
      <c r="H120" s="248" t="str">
        <f t="shared" si="40"/>
        <v/>
      </c>
      <c r="N120" t="str">
        <f>IF(C14&lt;&gt;"",IFERROR(IF(B14="","",LEFTB(B14,SEARCH("|",SUBSTITUTE(B14," ","|",3))-1)),B14),"")&amp;  IF(C15&lt;&gt;"",IFERROR(IF(B15="","",LEFTB(B15,SEARCH("|",SUBSTITUTE(B15," ","|",3))-1)),B15),"")&amp;  IF(C16&lt;&gt;"",IFERROR(IF(B14="","",LEFTB(B16,SEARCH("|",SUBSTITUTE(B16," ","|",3))-1)),B16),"")&amp;  IF(C17&lt;&gt;"",IFERROR(IF(B17="","",LEFTB(B17,SEARCH("|",SUBSTITUTE(B17," ","|",3))-1)),B17),"")&amp;  IF(C18&lt;&gt;"",IFERROR(IF(B18="","",LEFTB(B18,SEARCH("|",SUBSTITUTE(B18," ","|",3))-1)),B18),"")&amp;  IF(C19&lt;&gt;"",IFERROR(IF(B19="","",LEFTB(B19,SEARCH("|",SUBSTITUTE(B19," ","|",3))-1)),B19),"")&amp;  IF(C20&lt;&gt;"",IFERROR(IF(B20="","",LEFTB(B20,SEARCH("|",SUBSTITUTE(B20," ","|",3))-1)),B20),"")&amp;  IF(C21&lt;&gt;"",IFERROR(IF(B21="","",LEFTB(B21,SEARCH("|",SUBSTITUTE(B21," ","|",3))-1)),B21),"")&amp;  IF(C22&lt;&gt;"",IFERROR(IF(B22="","",LEFTB(B22,SEARCH("|",SUBSTITUTE(B22," ","|",3))-1)),B22),"")&amp;  IF(C23&lt;&gt;"",IFERROR(IF(B23="","",LEFTB(B23,SEARCH("|",SUBSTITUTE(B23," ","|",3))-1)),B23),"")&amp;  IF(C24&lt;&gt;"",IFERROR(IF(B24="","",LEFTB(B24,SEARCH("|",SUBSTITUTE(B24," ","|",3))-1)),B24),"")&amp;  IF(C25&lt;&gt;"",IFERROR(IF(B25="","",LEFTB(B25,SEARCH("|",SUBSTITUTE(B25," ","|",3))-1)),B25),"")&amp;  IF(C26&lt;&gt;"",IFERROR(IF(B26="","",LEFTB(B26,SEARCH("|",SUBSTITUTE(B26," ","|",3))-1)),B26),"")&amp;  IF(C27&lt;&gt;"",IFERROR(IF(B27="","",LEFTB(B27,SEARCH("|",SUBSTITUTE(B27," ","|",3))-1)),B27),"")&amp;  IF(C28&lt;&gt;"",IFERROR(IF(B28="","",LEFTB(B28,SEARCH("|",SUBSTITUTE(B28," ","|",3))-1)),B28),"")&amp;  IF(C29&lt;&gt;"",IFERROR(IF(B29="","",LEFTB(B29,SEARCH("|",SUBSTITUTE(B29," ","|",3))-1)),B29),"")&amp;  IF(C30&lt;&gt;"",IFERROR(IF(B30="","",LEFTB(B30,SEARCH("|",SUBSTITUTE(B30," ","|",3))-1)),B30),"")&amp;  IF(C31&lt;&gt;"",IFERROR(IF(B31="","",LEFTB(B31,SEARCH("|",SUBSTITUTE(B31," ","|",3))-1)),B31),"")&amp;  IF(C32&lt;&gt;"",IFERROR(IF(B32="","",LEFTB(B32,SEARCH("|",SUBSTITUTE(B32," ","|",3))-1)),B32),"")&amp;  IF(C33&lt;&gt;"",IFERROR(IF(B33="","",LEFTB(B33,SEARCH("|",SUBSTITUTE(B33," ","|",3))-1)),B33),"")&amp;  IF(C34&lt;&gt;"",IFERROR(IF(B34="","",LEFTB(B34,SEARCH("|",SUBSTITUTE(B34," ","|",3))-1)),B34),"")&amp;  IF(C35&lt;&gt;"",IFERROR(IF(B35="","",LEFTB(B35,SEARCH("|",SUBSTITUTE(B35," ","|",3))-1)),B35),"")&amp;  IF(C36&lt;&gt;"",IFERROR(IF(B36="","",LEFTB(B36,SEARCH("|",SUBSTITUTE(B36," ","|",3))-1)),B36),"")&amp;  IF(C37&lt;&gt;"",IFERROR(IF(B37="","",LEFTB(B37,SEARCH("|",SUBSTITUTE(B37," ","|",3))-1)),B37),"")&amp;  IF(C38&lt;&gt;"",IFERROR(IF(B38="","",LEFTB(B38,SEARCH("|",SUBSTITUTE(B38," ","|",3))-1)),B38),"")&amp;  IF(C39&lt;&gt;"",IFERROR(IF(B39="","",LEFTB(B39,SEARCH("|",SUBSTITUTE(B39," ","|",3))-1)),B39),"")&amp;  IF(C40&lt;&gt;"",IFERROR(IF(B40="","",LEFTB(B40,SEARCH("|",SUBSTITUTE(B40," ","|",3))-1)),B40),"")&amp;  IF(C41&lt;&gt;"",IFERROR(IF(B41="","",LEFTB(B41,SEARCH("|",SUBSTITUTE(B41," ","|",3))-1)),B41),"")&amp;  IF(C42&lt;&gt;"",IFERROR(IF(B42="","",LEFTB(B42,SEARCH("|",SUBSTITUTE(B42," ","|",3))-1)),B42),"")&amp;  IF(C43&lt;&gt;"",IFERROR(IF(B43="","",LEFTB(B43,SEARCH("|",SUBSTITUTE(B43," ","|",3))-1)),B43),"")&amp;  IF(C44&lt;&gt;"",IFERROR(IF(B44="","",LEFTB(B44,SEARCH("|",SUBSTITUTE(B44," ","|",3))-1)),B44),"")&amp;  IF(C45&lt;&gt;"",IFERROR(IF(B45="","",LEFTB(B45,SEARCH("|",SUBSTITUTE(B45," ","|",3))-1)),B45),"")&amp;  IF(C46&lt;&gt;"",IFERROR(IF(B46="","",LEFTB(B46,SEARCH("|",SUBSTITUTE(B46," ","|",3))-1)),B46),"")&amp;  IF(C47&lt;&gt;"",IFERROR(IF(B47="","",LEFTB(B47,SEARCH("|",SUBSTITUTE(B47," ","|",3))-1)),B47),"")&amp;  IF(C48&lt;&gt;"",IFERROR(IF(B48="","",LEFTB(B48,SEARCH("|",SUBSTITUTE(B48," ","|",3))-1)),B48),"")</f>
        <v>Иванов Иван ИвановичПетров Пётр ПетровичТравкин Сергей ПетровичЗуев Іван АндрійовичЗайцев Василь Васильович</v>
      </c>
    </row>
    <row r="121" spans="2:52">
      <c r="B121" s="244" t="str">
        <f t="shared" si="38"/>
        <v/>
      </c>
      <c r="D121" s="248" t="str">
        <f t="shared" si="39"/>
        <v/>
      </c>
      <c r="H121" s="248" t="str">
        <f t="shared" si="40"/>
        <v/>
      </c>
    </row>
    <row r="122" spans="2:52">
      <c r="B122" s="244" t="str">
        <f t="shared" si="38"/>
        <v>Травкин Сергей Петрович (Карта)</v>
      </c>
      <c r="D122" s="248" t="str">
        <f t="shared" si="39"/>
        <v>Травкин Сергей Петрович</v>
      </c>
      <c r="H122" s="248" t="str">
        <f t="shared" si="40"/>
        <v>Травкин С.П.</v>
      </c>
      <c r="N122" s="201" t="s">
        <v>223</v>
      </c>
    </row>
    <row r="123" spans="2:52">
      <c r="B123" s="244" t="str">
        <f t="shared" si="38"/>
        <v/>
      </c>
      <c r="D123" s="248" t="str">
        <f t="shared" si="39"/>
        <v/>
      </c>
      <c r="H123" s="248" t="str">
        <f t="shared" si="40"/>
        <v/>
      </c>
      <c r="N123" s="282" t="str">
        <f>IF(C14&lt;&gt;"",IFERROR(IF(B14="","",LEFTB(B14,SEARCH("|",SUBSTITUTE(B14," "," |",3))-1)),B14),"")
&amp;  IF(C15&lt;&gt;"",IFERROR(IF(B15="","",LEFTB(B15,SEARCH("|",SUBSTITUTE(B15," "," |",3))-1)),B15),"")
&amp;  IF(C16&lt;&gt;"",IFERROR(IF(B14="","",LEFTB(B16,SEARCH("|",SUBSTITUTE(B16," "," |",3))-1)),B16),"")
&amp;  IF(C17&lt;&gt;"",IFERROR(IF(B17="","",LEFTB(B17,SEARCH("|",SUBSTITUTE(B17," "," |",3))-1)),B17),"")
&amp;  IF(C18&lt;&gt;"",IFERROR(IF(B18="","",LEFTB(B18,SEARCH("|",SUBSTITUTE(B18," "," |",3))-1)),B18),"")
&amp;  IF(C19&lt;&gt;"",IFERROR(IF(B19="","",LEFTB(B19,SEARCH("|",SUBSTITUTE(B19," "," |",3))-1)),B19),"")
&amp;  IF(C20&lt;&gt;"",IFERROR(IF(B20="","",LEFTB(B20,SEARCH("|",SUBSTITUTE(B20," "," |",3))-1)),B20),"")
&amp;  IF(C21&lt;&gt;"",IFERROR(IF(B21="","",LEFTB(B21,SEARCH("|",SUBSTITUTE(B21," "," |",3))-1)),B21),"")
&amp;  IF(C22&lt;&gt;"",IFERROR(IF(B22="","",LEFTB(B22,SEARCH("|",SUBSTITUTE(B22," "," |",3))-1)),B22),"")
&amp;  IF(C23&lt;&gt;"",IFERROR(IF(B23="","",LEFTB(B23,SEARCH("|",SUBSTITUTE(B23," "," |",3))-1)),B23),"")
&amp;  IF(C24&lt;&gt;"",IFERROR(IF(B24="","",LEFTB(B24,SEARCH("|",SUBSTITUTE(B24," "," |",3))-1)),B24),"")
&amp;  IF(C25&lt;&gt;"",IFERROR(IF(B25="","",LEFTB(B25,SEARCH("|",SUBSTITUTE(B25," "," |",3))-1)),B25),"")
&amp;  IF(C26&lt;&gt;"",IFERROR(IF(B26="","",LEFTB(B26,SEARCH("|",SUBSTITUTE(B26," "," |",3))-1)),B26),"")
&amp;  IF(C27&lt;&gt;"",IFERROR(IF(B27="","",LEFTB(B27,SEARCH("|",SUBSTITUTE(B27," "," |",3))-1)),B27),"")
&amp;  IF(C28&lt;&gt;"",IFERROR(IF(B28="","",LEFTB(B28,SEARCH("|",SUBSTITUTE(B28," "," |",3))-1)),B28),"")
&amp;  IF(C29&lt;&gt;"",IFERROR(IF(B29="","",LEFTB(B29,SEARCH("|",SUBSTITUTE(B29," "," |",3))-1)),B29),"")
&amp;  IF(C30&lt;&gt;"",IFERROR(IF(B30="","",LEFTB(B30,SEARCH("|",SUBSTITUTE(B30," "," |",3))-1)),B30),"")
&amp;  IF(C31&lt;&gt;"",IFERROR(IF(B31="","",LEFTB(B31,SEARCH("|",SUBSTITUTE(B31," "," |",3))-1)),B31),"")
&amp;  IF(C32&lt;&gt;"",IFERROR(IF(B32="","",LEFTB(B32,SEARCH("|",SUBSTITUTE(B32," "," |",3))-1)),B32),"")
&amp;  IF(C33&lt;&gt;"",IFERROR(IF(B33="","",LEFTB(B33,SEARCH("|",SUBSTITUTE(B33," "," |",3))-1)),B33),"")
&amp;  IF(C34&lt;&gt;"",IFERROR(IF(B34="","",LEFTB(B34,SEARCH("|",SUBSTITUTE(B34," "," |",3))-1)),B34),"")
&amp;  IF(C35&lt;&gt;"",IFERROR(IF(B35="","",LEFTB(B35,SEARCH("|",SUBSTITUTE(B35," "," |",3))-1)),B35),"")
&amp;  IF(C36&lt;&gt;"",IFERROR(IF(B36="","",LEFTB(B36,SEARCH("|",SUBSTITUTE(B36," "," |",3))-1)),B36),"")
&amp;  IF(C37&lt;&gt;"",IFERROR(IF(B37="","",LEFTB(B37,SEARCH("|",SUBSTITUTE(B37," "," |",3))-1)),B37),"")
&amp;  IF(C38&lt;&gt;"",IFERROR(IF(B38="","",LEFTB(B38,SEARCH("|",SUBSTITUTE(B38," "," |",3))-1)),B38),"")
&amp;  IF(C39&lt;&gt;"",IFERROR(IF(B39="","",LEFTB(B39,SEARCH("|",SUBSTITUTE(B39," "," |",3))-1)),B39),"")
&amp;  IF(C40&lt;&gt;"",IFERROR(IF(B40="","",LEFTB(B40,SEARCH("|",SUBSTITUTE(B40," "," |",3))-1)),B40),"")
&amp;  IF(C41&lt;&gt;"",IFERROR(IF(B41="","",LEFTB(B41,SEARCH("|",SUBSTITUTE(B41," "," |",3))-1)),B41),"")
&amp;  IF(C42&lt;&gt;"",IFERROR(IF(B42="","",LEFTB(B42,SEARCH("|",SUBSTITUTE(B42," "," |",3))-1)),B42),"")
&amp;  IF(C43&lt;&gt;"",IFERROR(IF(B43="","",LEFTB(B43,SEARCH("|",SUBSTITUTE(B43," "," |",3))-1)),B43),"")
&amp;  IF(C44&lt;&gt;"",IFERROR(IF(B44="","",LEFTB(B44,SEARCH("|",SUBSTITUTE(B44," "," |",3))-1)),B44),"")
&amp;  IF(C45&lt;&gt;"",IFERROR(IF(B45="","",LEFTB(B45,SEARCH("|",SUBSTITUTE(B45," "," |",3))-1)),B45),"")
&amp;  IF(C46&lt;&gt;"",IFERROR(IF(B46="","",LEFTB(B46,SEARCH("|",SUBSTITUTE(B46," "," |",3))-1)),B46),"")
&amp;  IF(C47&lt;&gt;"",IFERROR(IF(B47="","",LEFTB(B47,SEARCH("|",SUBSTITUTE(B47," "," |",3))-1)),B47),"")
&amp;  IF(C48&lt;&gt;"",IFERROR(IF(B48="","",LEFTB(B48,SEARCH("|",SUBSTITUTE(B48," "," |",3))-1)),B48),"")</f>
        <v xml:space="preserve">Иванов Иван Иванович Петров Пётр Петрович Травкин Сергей Петрович Зуев Іван Андрійович Зайцев Василь Васильович </v>
      </c>
    </row>
    <row r="124" spans="2:52">
      <c r="B124" s="244" t="str">
        <f t="shared" si="38"/>
        <v/>
      </c>
      <c r="D124" s="248" t="str">
        <f t="shared" si="39"/>
        <v/>
      </c>
      <c r="H124" s="248" t="str">
        <f t="shared" si="40"/>
        <v/>
      </c>
    </row>
    <row r="125" spans="2:52">
      <c r="B125" s="244" t="str">
        <f t="shared" si="38"/>
        <v/>
      </c>
      <c r="D125" s="248" t="str">
        <f t="shared" si="39"/>
        <v/>
      </c>
      <c r="H125" s="248" t="str">
        <f t="shared" si="40"/>
        <v/>
      </c>
      <c r="N125" s="201" t="s">
        <v>226</v>
      </c>
    </row>
    <row r="126" spans="2:52">
      <c r="B126" s="244" t="str">
        <f t="shared" si="38"/>
        <v/>
      </c>
      <c r="D126" s="248" t="str">
        <f t="shared" si="39"/>
        <v/>
      </c>
      <c r="H126" s="248" t="str">
        <f t="shared" si="40"/>
        <v/>
      </c>
      <c r="N126" s="283" t="str">
        <f>IF(C14&lt;&gt;"",LEFT(B14,SEARCH(" *",B14)-1)&amp;" "&amp;MID(B14,SEARCH(" *",B14)+1,1)&amp;"."&amp;MID(B14,SEARCH(" *",B14,SEARCH(" *",B14)+1)+1,1)&amp;".","")
&amp;  IF(C15&lt;&gt;"",LEFT(B15,SEARCH(" *",B15)-1)&amp;" "&amp;MID(B15,SEARCH(" *",B15)+1,1)&amp;"."&amp;MID(B15,SEARCH(" *",B15,SEARCH(" *",B15)+1)+1,1)&amp;".","")
&amp;  IF(C16&lt;&gt;"",LEFT(B16,SEARCH(" *",B16)-1)&amp;" "&amp;MID(B16,SEARCH(" *",B16)+1,1)&amp;"."&amp;MID(B16,SEARCH(" *",B16,SEARCH(" *",B16)+1)+1,1)&amp;".","")
&amp;  IF(C17&lt;&gt;"",LEFT(B17,SEARCH(" *",B17)-1)&amp;" "&amp;MID(B17,SEARCH(" *",B17)+1,1)&amp;"."&amp;MID(B17,SEARCH(" *",B17,SEARCH(" *",B17)+1)+1,1)&amp;".","")
&amp;  IF(C18&lt;&gt;"",LEFT(B18,SEARCH(" *",B18)-1)&amp;" "&amp;MID(B18,SEARCH(" *",B18)+1,1)&amp;"."&amp;MID(B18,SEARCH(" *",B18,SEARCH(" *",B18)+1)+1,1)&amp;".","")
&amp;  IF(C19&lt;&gt;"",LEFT(B19,SEARCH(" *",B19)-1)&amp;" "&amp;MID(B19,SEARCH(" *",B19)+1,1)&amp;"."&amp;MID(B19,SEARCH(" *",B19,SEARCH(" *",B19)+1)+1,1)&amp;".","")
&amp;  IF(C20&lt;&gt;"",LEFT(B15,SEARCH(" *",B20)-1)&amp;" "&amp;MID(B20,SEARCH(" *",B20)+1,1)&amp;"."&amp;MID(B20,SEARCH(" *",B20,SEARCH(" *",B20)+1)+1,1)&amp;".","")
&amp;  IF(C21&lt;&gt;"",LEFT(B21,SEARCH(" *",B21)-1)&amp;" "&amp;MID(B121,SEARCH(" *",B21)+1,1)&amp;"."&amp;MID(B21,SEARCH(" *",B21,SEARCH(" *",B21)+1)+1,1)&amp;".","")
&amp;  IF(C22&lt;&gt;"",LEFT(B22,SEARCH(" *",B22)-1)&amp;" "&amp;MID(B22,SEARCH(" *",B22)+1,1)&amp;"."&amp;MID(B22,SEARCH(" *",B22,SEARCH(" *",B22)+1)+1,1)&amp;".","")
&amp;  IF(C23&lt;&gt;"",LEFT(B23,SEARCH(" *",B23)-1)&amp;" "&amp;MID(B23,SEARCH(" *",B23)+1,1)&amp;"."&amp;MID(B23,SEARCH(" *",B23,SEARCH(" *",B23)+1)+1,1)&amp;".","")
&amp;  IF(C24&lt;&gt;"",LEFT(B24,SEARCH(" *",B24)-1)&amp;" "&amp;MID(B24,SEARCH(" *",B24)+1,1)&amp;"."&amp;MID(B24,SEARCH(" *",B24,SEARCH(" *",B24)+1)+1,1)&amp;".","")
&amp;  IF(C25&lt;&gt;"",LEFT(B25,SEARCH(" *",B25)-1)&amp;" "&amp;MID(B25,SEARCH(" *",B25)+1,1)&amp;"."&amp;MID(B25,SEARCH(" *",B25,SEARCH(" *",B25)+1)+1,1)&amp;".","")
&amp;  IF(C26&lt;&gt;"",LEFT(B26,SEARCH(" *",B26)-1)&amp;" "&amp;MID(B26,SEARCH(" *",B26)+1,1)&amp;"."&amp;MID(B26,SEARCH(" *",B26,SEARCH(" *",B26)+1)+1,1)&amp;".","")
&amp;  IF(C27&lt;&gt;"",LEFT(B27,SEARCH(" *",B27)-1)&amp;" "&amp;MID(B27,SEARCH(" *",B27)+1,1)&amp;"."&amp;MID(B27,SEARCH(" *",B27,SEARCH(" *",B27)+1)+1,1)&amp;".","")
&amp;  IF(C28&lt;&gt;"",LEFT(B28,SEARCH(" *",B28)-1)&amp;" "&amp;MID(B28,SEARCH(" *",B28)+1,1)&amp;"."&amp;MID(B28,SEARCH(" *",B28,SEARCH(" *",B28)+1)+1,1)&amp;".","")
&amp;  IF(C29&lt;&gt;"",LEFT(B29,SEARCH(" *",B29)-1)&amp;" "&amp;MID(B29,SEARCH(" *",B29)+1,1)&amp;"."&amp;MID(B29,SEARCH(" *",B29,SEARCH(" *",B29)+1)+1,1)&amp;".","")
&amp;  IF(C30&lt;&gt;"",LEFT(B30,SEARCH(" *",B30)-1)&amp;" "&amp;MID(B30,SEARCH(" *",B30)+1,1)&amp;"."&amp;MID(B30,SEARCH(" *",B30,SEARCH(" *",B30)+1)+1,1)&amp;".","")
&amp;  IF(C31&lt;&gt;"",LEFT(B31,SEARCH(" *",B31)-1)&amp;" "&amp;MID(B31,SEARCH(" *",B31)+1,1)&amp;"."&amp;MID(B31,SEARCH(" *",B31,SEARCH(" *",B31)+1)+1,1)&amp;".","")
&amp;  IF(C32&lt;&gt;"",LEFT(B32,SEARCH(" *",B32)-1)&amp;" "&amp;MID(B32,SEARCH(" *",B32)+1,1)&amp;"."&amp;MID(B32,SEARCH(" *",B32,SEARCH(" *",B32)+1)+1,1)&amp;".","")
&amp;  IF(C33&lt;&gt;"",LEFT(B33,SEARCH(" *",B33)-1)&amp;" "&amp;MID(B33,SEARCH(" *",B33)+1,1)&amp;"."&amp;MID(B33,SEARCH(" *",B33,SEARCH(" *",B33)+1)+1,1)&amp;".","")
&amp;  IF(C34&lt;&gt;"",LEFT(B34,SEARCH(" *",B34)-1)&amp;" "&amp;MID(B34,SEARCH(" *",B34)+1,1)&amp;"."&amp;MID(B34,SEARCH(" *",B34,SEARCH(" *",B34)+1)+1,1)&amp;".","")
&amp;  IF(C35&lt;&gt;"",LEFT(B35,SEARCH(" *",B35)-1)&amp;" "&amp;MID(B35,SEARCH(" *",B35)+1,1)&amp;"."&amp;MID(B35,SEARCH(" *",B35,SEARCH(" *",B35)+1)+1,1)&amp;".","")
&amp;  IF(C36&lt;&gt;"",LEFT(B36,SEARCH(" *",B36)-1)&amp;" "&amp;MID(B36,SEARCH(" *",B36)+1,1)&amp;"."&amp;MID(B36,SEARCH(" *",B36,SEARCH(" *",B36)+1)+1,1)&amp;".","")
&amp;  IF(C37&lt;&gt;"",LEFT(B37,SEARCH(" *",B37)-1)&amp;" "&amp;MID(B37,SEARCH(" *",B37)+1,1)&amp;"."&amp;MID(B37,SEARCH(" *",B37,SEARCH(" *",B37)+1)+1,1)&amp;".","")
&amp;  IF(C38&lt;&gt;"",LEFT(B38,SEARCH(" *",B38)-1)&amp;" "&amp;MID(B38,SEARCH(" *",B38)+1,1)&amp;"."&amp;MID(B38,SEARCH(" *",B38,SEARCH(" *",B38)+1)+1,1)&amp;".","")
&amp;  IF(C39&lt;&gt;"",LEFT(B39,SEARCH(" *",B39)-1)&amp;" "&amp;MID(B39,SEARCH(" *",B39)+1,1)&amp;"."&amp;MID(B39,SEARCH(" *",B39,SEARCH(" *",B39)+1)+1,1)&amp;".","")
&amp;  IF(C40&lt;&gt;"",LEFT(B40,SEARCH(" *",B40)-1)&amp;" "&amp;MID(B40,SEARCH(" *",B40)+1,1)&amp;"."&amp;MID(B40,SEARCH(" *",B40,SEARCH(" *",B40)+1)+1,1)&amp;".","")
&amp;  IF(C41&lt;&gt;"",LEFT(B41,SEARCH(" *",B41)-1)&amp;" "&amp;MID(B41,SEARCH(" *",B41)+1,1)&amp;"."&amp;MID(B41,SEARCH(" *",B41,SEARCH(" *",B41)+1)+1,1)&amp;".","")
&amp;  IF(C42&lt;&gt;"",LEFT(B42,SEARCH(" *",B42)-1)&amp;" "&amp;MID(B42,SEARCH(" *",B42)+1,1)&amp;"."&amp;MID(B42,SEARCH(" *",B42,SEARCH(" *",B42)+1)+1,1)&amp;".","")
&amp;  IF(C43&lt;&gt;"",LEFT(B43,SEARCH(" *",B43)-1)&amp;" "&amp;MID(B43,SEARCH(" *",B43)+1,1)&amp;"."&amp;MID(B43,SEARCH(" *",B43,SEARCH(" *",B43)+1)+1,1)&amp;".","")
&amp;  IF(C44&lt;&gt;"",LEFT(B44,SEARCH(" *",B44)-1)&amp;" "&amp;MID(B44,SEARCH(" *",B44)+1,1)&amp;"."&amp;MID(B44,SEARCH(" *",B44,SEARCH(" *",B44)+1)+1,1)&amp;".","")
&amp;  IF(C45&lt;&gt;"",LEFT(B45,SEARCH(" *",B45)-1)&amp;" "&amp;MID(B45,SEARCH(" *",B45)+1,1)&amp;"."&amp;MID(B45,SEARCH(" *",B45,SEARCH(" *",B45)+1)+1,1)&amp;".","")
&amp;  IF(C46&lt;&gt;"",LEFT(B46,SEARCH(" *",B46)-1)&amp;" "&amp;MID(B46,SEARCH(" *",B46)+1,1)&amp;"."&amp;MID(B46,SEARCH(" *",B46,SEARCH(" *",B46)+1)+1,1)&amp;".","")
&amp;  IF(C47&lt;&gt;"",LEFT(B47,SEARCH(" *",B47)-1)&amp;" "&amp;MID(B47,SEARCH(" *",B47)+1,1)&amp;"."&amp;MID(B47,SEARCH(" *",B47,SEARCH(" *",B47)+1)+1,1)&amp;".","")
&amp;  IF(C48&lt;&gt;"",LEFT(B48,SEARCH(" *",B48)-1)&amp;" "&amp;MID(B48,SEARCH(" *",B48)+1,1)&amp;"."&amp;MID(B48,SEARCH(" *",B48,SEARCH(" *",B48)+1)+1,1)&amp;".","")</f>
        <v>Иванов И.И.Петров П.П.Травкин С.П.Зуев І.А.Зайцев В.В.</v>
      </c>
    </row>
    <row r="127" spans="2:52">
      <c r="B127" s="244" t="str">
        <f t="shared" si="38"/>
        <v/>
      </c>
      <c r="D127" s="248" t="str">
        <f t="shared" si="39"/>
        <v/>
      </c>
      <c r="H127" s="248" t="str">
        <f t="shared" si="40"/>
        <v/>
      </c>
    </row>
    <row r="128" spans="2:52">
      <c r="B128" s="244" t="str">
        <f t="shared" si="38"/>
        <v/>
      </c>
      <c r="D128" s="248" t="str">
        <f t="shared" si="39"/>
        <v/>
      </c>
      <c r="H128" s="248" t="str">
        <f t="shared" si="40"/>
        <v/>
      </c>
      <c r="N128" s="201" t="s">
        <v>224</v>
      </c>
    </row>
    <row r="129" spans="2:14">
      <c r="B129" s="244" t="str">
        <f t="shared" si="38"/>
        <v/>
      </c>
      <c r="D129" s="248" t="str">
        <f t="shared" si="39"/>
        <v/>
      </c>
      <c r="H129" s="248" t="str">
        <f t="shared" si="40"/>
        <v/>
      </c>
      <c r="N129" s="281" t="s">
        <v>219</v>
      </c>
    </row>
    <row r="130" spans="2:14">
      <c r="B130" s="244" t="str">
        <f t="shared" si="38"/>
        <v>Зуев Іван Андрійович Інвалид (Карта)</v>
      </c>
      <c r="D130" s="248" t="str">
        <f t="shared" si="39"/>
        <v>Зуев Іван Андрійович</v>
      </c>
      <c r="H130" s="248" t="str">
        <f t="shared" si="40"/>
        <v>Зуев І.А.</v>
      </c>
      <c r="N130" s="284" t="s">
        <v>225</v>
      </c>
    </row>
    <row r="131" spans="2:14">
      <c r="B131" s="244" t="str">
        <f t="shared" si="38"/>
        <v/>
      </c>
      <c r="D131" s="248" t="str">
        <f t="shared" si="39"/>
        <v/>
      </c>
      <c r="H131" s="248" t="str">
        <f t="shared" si="40"/>
        <v/>
      </c>
      <c r="N131" s="280" t="str">
        <f>IF(C14&lt;&gt;"",LEFT(B14,SEARCH(" *",B14)-1)&amp;" "&amp;MID(B14,SEARCH(" *",B14)+1,1)&amp;"."&amp;MID(B14,SEARCH(" *",B14,SEARCH(" *",B14)+1)+1,1)&amp;". ","")
&amp;  IF(C15&lt;&gt;"",LEFT(B15,SEARCH(" *",B15)-1)&amp;" "&amp;MID(B15,SEARCH(" *",B15)+1,1)&amp;"."&amp;MID(B15,SEARCH(" *",B15,SEARCH(" *",B15)+1)+1,1)&amp;". ","")
&amp;  IF(C16&lt;&gt;"",LEFT(B16,SEARCH(" *",B16)-1)&amp;" "&amp;MID(B16,SEARCH(" *",B16)+1,1)&amp;"."&amp;MID(B16,SEARCH(" *",B16,SEARCH(" *",B16)+1)+1,1)&amp;". ","")
&amp;  IF(C17&lt;&gt;"",LEFT(B17,SEARCH(" *",B17)-1)&amp;" "&amp;MID(B17,SEARCH(" *",B17)+1,1)&amp;"."&amp;MID(B17,SEARCH(" *",B17,SEARCH(" *",B17)+1)+1,1)&amp;". ","")
&amp;  IF(C18&lt;&gt;"",LEFT(B18,SEARCH(" *",B18)-1)&amp;" "&amp;MID(B18,SEARCH(" *",B18)+1,1)&amp;"."&amp;MID(B18,SEARCH(" *",B18,SEARCH(" *",B18)+1)+1,1)&amp;". ","")
&amp;  IF(C19&lt;&gt;"",LEFT(B19,SEARCH(" *",B19)-1)&amp;" "&amp;MID(B19,SEARCH(" *",B19)+1,1)&amp;"."&amp;MID(B19,SEARCH(" *",B19,SEARCH(" *",B19)+1)+1,1)&amp;". ","")
&amp;  IF(C20&lt;&gt;"",LEFT(B15,SEARCH(" *",B20)-1)&amp;" "&amp;MID(B20,SEARCH(" *",B20)+1,1)&amp;"."&amp;MID(B20,SEARCH(" *",B20,SEARCH(" *",B20)+1)+1,1)&amp;". ","")
&amp;  IF(C21&lt;&gt;"",LEFT(B21,SEARCH(" *",B21)-1)&amp;" "&amp;MID(B121,SEARCH(" *",B21)+1,1)&amp;"."&amp;MID(B21,SEARCH(" *",B21,SEARCH(" *",B21)+1)+1,1)&amp;". ","")
&amp;  IF(C22&lt;&gt;"",LEFT(B22,SEARCH(" *",B22)-1)&amp;" "&amp;MID(B22,SEARCH(" *",B22)+1,1)&amp;"."&amp;MID(B22,SEARCH(" *",B22,SEARCH(" *",B22)+1)+1,1)&amp;". ","")
&amp;  IF(C23&lt;&gt;"",LEFT(B23,SEARCH(" *",B23)-1)&amp;" "&amp;MID(B23,SEARCH(" *",B23)+1,1)&amp;"."&amp;MID(B23,SEARCH(" *",B23,SEARCH(" *",B23)+1)+1,1)&amp;". ","")
&amp;  IF(C24&lt;&gt;"",LEFT(B24,SEARCH(" *",B24)-1)&amp;" "&amp;MID(B24,SEARCH(" *",B24)+1,1)&amp;"."&amp;MID(B24,SEARCH(" *",B24,SEARCH(" *",B24)+1)+1,1)&amp;". ","")
&amp;  IF(C25&lt;&gt;"",LEFT(B25,SEARCH(" *",B25)-1)&amp;" "&amp;MID(B25,SEARCH(" *",B25)+1,1)&amp;"."&amp;MID(B25,SEARCH(" *",B25,SEARCH(" *",B25)+1)+1,1)&amp;". ","")
&amp;  IF(C26&lt;&gt;"",LEFT(B26,SEARCH(" *",B26)-1)&amp;" "&amp;MID(B26,SEARCH(" *",B26)+1,1)&amp;"."&amp;MID(B26,SEARCH(" *",B26,SEARCH(" *",B26)+1)+1,1)&amp;". ","")
&amp;  IF(C27&lt;&gt;"",LEFT(B27,SEARCH(" *",B27)-1)&amp;" "&amp;MID(B27,SEARCH(" *",B27)+1,1)&amp;"."&amp;MID(B27,SEARCH(" *",B27,SEARCH(" *",B27)+1)+1,1)&amp;". ","")
&amp;  IF(C28&lt;&gt;"",LEFT(B28,SEARCH(" *",B28)-1)&amp;" "&amp;MID(B28,SEARCH(" *",B28)+1,1)&amp;"."&amp;MID(B28,SEARCH(" *",B28,SEARCH(" *",B28)+1)+1,1)&amp;". ","")
&amp;  IF(C29&lt;&gt;"",LEFT(B29,SEARCH(" *",B29)-1)&amp;" "&amp;MID(B29,SEARCH(" *",B29)+1,1)&amp;"."&amp;MID(B29,SEARCH(" *",B29,SEARCH(" *",B29)+1)+1,1)&amp;". ","")
&amp;  IF(C30&lt;&gt;"",LEFT(B30,SEARCH(" *",B30)-1)&amp;" "&amp;MID(B30,SEARCH(" *",B30)+1,1)&amp;"."&amp;MID(B30,SEARCH(" *",B30,SEARCH(" *",B30)+1)+1,1)&amp;". ","")
&amp;  IF(C31&lt;&gt;"",LEFT(B31,SEARCH(" *",B31)-1)&amp;" "&amp;MID(B31,SEARCH(" *",B31)+1,1)&amp;"."&amp;MID(B31,SEARCH(" *",B31,SEARCH(" *",B31)+1)+1,1)&amp;". ","")
&amp;  IF(C32&lt;&gt;"",LEFT(B32,SEARCH(" *",B32)-1)&amp;" "&amp;MID(B32,SEARCH(" *",B32)+1,1)&amp;"."&amp;MID(B32,SEARCH(" *",B32,SEARCH(" *",B32)+1)+1,1)&amp;". ","")
&amp;  IF(C33&lt;&gt;"",LEFT(B33,SEARCH(" *",B33)-1)&amp;" "&amp;MID(B33,SEARCH(" *",B33)+1,1)&amp;"."&amp;MID(B33,SEARCH(" *",B33,SEARCH(" *",B33)+1)+1,1)&amp;". ","")
&amp;  IF(C34&lt;&gt;"",LEFT(B34,SEARCH(" *",B34)-1)&amp;" "&amp;MID(B34,SEARCH(" *",B34)+1,1)&amp;"."&amp;MID(B34,SEARCH(" *",B34,SEARCH(" *",B34)+1)+1,1)&amp;". ","")
&amp;  IF(C35&lt;&gt;"",LEFT(B35,SEARCH(" *",B35)-1)&amp;" "&amp;MID(B35,SEARCH(" *",B35)+1,1)&amp;"."&amp;MID(B35,SEARCH(" *",B35,SEARCH(" *",B35)+1)+1,1)&amp;". ","")
&amp;  IF(C36&lt;&gt;"",LEFT(B36,SEARCH(" *",B36)-1)&amp;" "&amp;MID(B36,SEARCH(" *",B36)+1,1)&amp;"."&amp;MID(B36,SEARCH(" *",B36,SEARCH(" *",B36)+1)+1,1)&amp;". ","")
&amp;  IF(C37&lt;&gt;"",LEFT(B37,SEARCH(" *",B37)-1)&amp;" "&amp;MID(B37,SEARCH(" *",B37)+1,1)&amp;"."&amp;MID(B37,SEARCH(" *",B37,SEARCH(" *",B37)+1)+1,1)&amp;". ","")
&amp;  IF(C38&lt;&gt;"",LEFT(B38,SEARCH(" *",B38)-1)&amp;" "&amp;MID(B38,SEARCH(" *",B38)+1,1)&amp;"."&amp;MID(B38,SEARCH(" *",B38,SEARCH(" *",B38)+1)+1,1)&amp;". ","")
&amp;  IF(C39&lt;&gt;"",LEFT(B39,SEARCH(" *",B39)-1)&amp;" "&amp;MID(B39,SEARCH(" *",B39)+1,1)&amp;"."&amp;MID(B39,SEARCH(" *",B39,SEARCH(" *",B39)+1)+1,1)&amp;". ","")
&amp;  IF(C40&lt;&gt;"",LEFT(B40,SEARCH(" *",B40)-1)&amp;" "&amp;MID(B40,SEARCH(" *",B40)+1,1)&amp;"."&amp;MID(B40,SEARCH(" *",B40,SEARCH(" *",B40)+1)+1,1)&amp;". ","")
&amp;  IF(C41&lt;&gt;"",LEFT(B41,SEARCH(" *",B41)-1)&amp;" "&amp;MID(B41,SEARCH(" *",B41)+1,1)&amp;"."&amp;MID(B41,SEARCH(" *",B41,SEARCH(" *",B41)+1)+1,1)&amp;". ","")
&amp;  IF(C42&lt;&gt;"",LEFT(B42,SEARCH(" *",B42)-1)&amp;" "&amp;MID(B42,SEARCH(" *",B42)+1,1)&amp;"."&amp;MID(B42,SEARCH(" *",B42,SEARCH(" *",B42)+1)+1,1)&amp;". ","")
&amp;  IF(C43&lt;&gt;"",LEFT(B43,SEARCH(" *",B43)-1)&amp;" "&amp;MID(B43,SEARCH(" *",B43)+1,1)&amp;"."&amp;MID(B43,SEARCH(" *",B43,SEARCH(" *",B43)+1)+1,1)&amp;". ","")
&amp;  IF(C44&lt;&gt;"",LEFT(B44,SEARCH(" *",B44)-1)&amp;" "&amp;MID(B44,SEARCH(" *",B44)+1,1)&amp;"."&amp;MID(B44,SEARCH(" *",B44,SEARCH(" *",B44)+1)+1,1)&amp;". ","")
&amp;  IF(C45&lt;&gt;"",LEFT(B45,SEARCH(" *",B45)-1)&amp;" "&amp;MID(B45,SEARCH(" *",B45)+1,1)&amp;"."&amp;MID(B45,SEARCH(" *",B45,SEARCH(" *",B45)+1)+1,1)&amp;". ","")
&amp;  IF(C46&lt;&gt;"",LEFT(B46,SEARCH(" *",B46)-1)&amp;" "&amp;MID(B46,SEARCH(" *",B46)+1,1)&amp;"."&amp;MID(B46,SEARCH(" *",B46,SEARCH(" *",B46)+1)+1,1)&amp;". ","")
&amp;  IF(C47&lt;&gt;"",LEFT(B47,SEARCH(" *",B47)-1)&amp;" "&amp;MID(B47,SEARCH(" *",B47)+1,1)&amp;"."&amp;MID(B47,SEARCH(" *",B47,SEARCH(" *",B47)+1)+1,1)&amp;". ","")
&amp;  IF(C48&lt;&gt;"",LEFT(B48,SEARCH(" *",B48)-1)&amp;" "&amp;MID(B48,SEARCH(" *",B48)+1,1)&amp;"."&amp;MID(B48,SEARCH(" *",B48,SEARCH(" *",B48)+1)+1,1)&amp;". ","")</f>
        <v xml:space="preserve">Иванов И.И. Петров П.П. Травкин С.П. Зуев І.А. Зайцев В.В. </v>
      </c>
    </row>
    <row r="132" spans="2:14">
      <c r="B132" s="244" t="str">
        <f t="shared" si="38"/>
        <v/>
      </c>
      <c r="D132" s="248" t="str">
        <f t="shared" si="39"/>
        <v/>
      </c>
      <c r="H132" s="248" t="str">
        <f t="shared" si="40"/>
        <v/>
      </c>
    </row>
    <row r="133" spans="2:14">
      <c r="B133" s="244" t="str">
        <f t="shared" si="38"/>
        <v/>
      </c>
      <c r="D133" s="248" t="str">
        <f t="shared" si="39"/>
        <v/>
      </c>
      <c r="H133" s="248" t="str">
        <f t="shared" si="40"/>
        <v/>
      </c>
      <c r="N133" s="201" t="s">
        <v>227</v>
      </c>
    </row>
    <row r="134" spans="2:14">
      <c r="B134" s="244" t="str">
        <f t="shared" si="38"/>
        <v/>
      </c>
      <c r="D134" s="248" t="str">
        <f t="shared" si="39"/>
        <v/>
      </c>
      <c r="H134" s="248" t="str">
        <f t="shared" si="40"/>
        <v/>
      </c>
      <c r="N134" s="281" t="s">
        <v>228</v>
      </c>
    </row>
    <row r="135" spans="2:14">
      <c r="B135" s="244" t="str">
        <f t="shared" si="38"/>
        <v/>
      </c>
      <c r="D135" s="248" t="str">
        <f t="shared" si="39"/>
        <v/>
      </c>
      <c r="H135" s="248" t="str">
        <f t="shared" si="40"/>
        <v/>
      </c>
      <c r="N135" s="281" t="s">
        <v>220</v>
      </c>
    </row>
    <row r="136" spans="2:14">
      <c r="B136" s="244" t="str">
        <f t="shared" si="38"/>
        <v/>
      </c>
      <c r="D136" s="248" t="str">
        <f t="shared" si="39"/>
        <v/>
      </c>
      <c r="H136" s="248" t="str">
        <f t="shared" si="40"/>
        <v/>
      </c>
      <c r="N136" s="280" t="str">
        <f>IF(C14&lt;&gt;"",LEFT(B14,SEARCH(" *",B14)-1)&amp;" "&amp;MID(B14,SEARCH(" *",B14)+1,1)&amp;". "&amp;MID(B14,SEARCH(" *",B14,SEARCH(" *",B14)+1)+1,1)&amp;". ","")
&amp;  IF(C15&lt;&gt;"",LEFT(B15,SEARCH(" *",B15)-1)&amp;" "&amp;MID(B15,SEARCH(" *",B15)+1,1)&amp;". "&amp;MID(B15,SEARCH(" *",B15,SEARCH(" *",B15)+1)+1,1)&amp;". ","")
&amp;  IF(C16&lt;&gt;"",LEFT(B16,SEARCH(" *",B16)-1)&amp;" "&amp;MID(B16,SEARCH(" *",B16)+1,1)&amp;". "&amp;MID(B16,SEARCH(" *",B16,SEARCH(" *",B16)+1)+1,1)&amp;". ","")
&amp;  IF(C17&lt;&gt;"",LEFT(B17,SEARCH(" *",B17)-1)&amp;" "&amp;MID(B17,SEARCH(" *",B17)+1,1)&amp;". "&amp;MID(B17,SEARCH(" *",B17,SEARCH(" *",B17)+1)+1,1)&amp;". ","")
&amp;  IF(C18&lt;&gt;"",LEFT(B18,SEARCH(" *",B18)-1)&amp;" "&amp;MID(B18,SEARCH(" *",B18)+1,1)&amp;". "&amp;MID(B18,SEARCH(" *",B18,SEARCH(" *",B18)+1)+1,1)&amp;". ","")
&amp;  IF(C19&lt;&gt;"",LEFT(B19,SEARCH(" *",B19)-1)&amp;" "&amp;MID(B19,SEARCH(" *",B19)+1,1)&amp;". "&amp;MID(B19,SEARCH(" *",B19,SEARCH(" *",B19)+1)+1,1)&amp;". ","")
&amp;  IF(C20&lt;&gt;"",LEFT(B15,SEARCH(" *",B20)-1)&amp;" "&amp;MID(B20,SEARCH(" *",B20)+1,1)&amp;". "&amp;MID(B20,SEARCH(" *",B20,SEARCH(" *",B20)+1)+1,1)&amp;". ","")
&amp;  IF(C21&lt;&gt;"",LEFT(B21,SEARCH(" *",B21)-1)&amp;" "&amp;MID(B121,SEARCH(" *",B21)+1,1)&amp;". "&amp;MID(B21,SEARCH(" *",B21,SEARCH(" *",B21)+1)+1,1)&amp;". ","")
&amp;  IF(C22&lt;&gt;"",LEFT(B22,SEARCH(" *",B22)-1)&amp;" "&amp;MID(B22,SEARCH(" *",B22)+1,1)&amp;". "&amp;MID(B22,SEARCH(" *",B22,SEARCH(" *",B22)+1)+1,1)&amp;". ","")
&amp;  IF(C23&lt;&gt;"",LEFT(B23,SEARCH(" *",B23)-1)&amp;" "&amp;MID(B23,SEARCH(" *",B23)+1,1)&amp;". "&amp;MID(B23,SEARCH(" *",B23,SEARCH(" *",B23)+1)+1,1)&amp;". ","")
&amp;  IF(C24&lt;&gt;"",LEFT(B24,SEARCH(" *",B24)-1)&amp;" "&amp;MID(B24,SEARCH(" *",B24)+1,1)&amp;". "&amp;MID(B24,SEARCH(" *",B24,SEARCH(" *",B24)+1)+1,1)&amp;". ","")
&amp;  IF(C25&lt;&gt;"",LEFT(B25,SEARCH(" *",B25)-1)&amp;" "&amp;MID(B25,SEARCH(" *",B25)+1,1)&amp;". "&amp;MID(B25,SEARCH(" *",B25,SEARCH(" *",B25)+1)+1,1)&amp;". ","")
&amp;  IF(C26&lt;&gt;"",LEFT(B26,SEARCH(" *",B26)-1)&amp;" "&amp;MID(B26,SEARCH(" *",B26)+1,1)&amp;". "&amp;MID(B26,SEARCH(" *",B26,SEARCH(" *",B26)+1)+1,1)&amp;". ","")
&amp;  IF(C27&lt;&gt;"",LEFT(B27,SEARCH(" *",B27)-1)&amp;" "&amp;MID(B27,SEARCH(" *",B27)+1,1)&amp;". "&amp;MID(B27,SEARCH(" *",B27,SEARCH(" *",B27)+1)+1,1)&amp;". ","")
&amp;  IF(C28&lt;&gt;"",LEFT(B28,SEARCH(" *",B28)-1)&amp;" "&amp;MID(B28,SEARCH(" *",B28)+1,1)&amp;". "&amp;MID(B28,SEARCH(" *",B28,SEARCH(" *",B28)+1)+1,1)&amp;". ","")
&amp;  IF(C29&lt;&gt;"",LEFT(B29,SEARCH(" *",B29)-1)&amp;" "&amp;MID(B29,SEARCH(" *",B29)+1,1)&amp;". "&amp;MID(B29,SEARCH(" *",B29,SEARCH(" *",B29)+1)+1,1)&amp;". ","")
&amp;  IF(C30&lt;&gt;"",LEFT(B30,SEARCH(" *",B30)-1)&amp;" "&amp;MID(B30,SEARCH(" *",B30)+1,1)&amp;". "&amp;MID(B30,SEARCH(" *",B30,SEARCH(" *",B30)+1)+1,1)&amp;". ","")
&amp;  IF(C31&lt;&gt;"",LEFT(B31,SEARCH(" *",B31)-1)&amp;" "&amp;MID(B31,SEARCH(" *",B31)+1,1)&amp;". "&amp;MID(B31,SEARCH(" *",B31,SEARCH(" *",B31)+1)+1,1)&amp;". ","")
&amp;  IF(C32&lt;&gt;"",LEFT(B32,SEARCH(" *",B32)-1)&amp;" "&amp;MID(B32,SEARCH(" *",B32)+1,1)&amp;". "&amp;MID(B32,SEARCH(" *",B32,SEARCH(" *",B32)+1)+1,1)&amp;". ","")
&amp;  IF(C33&lt;&gt;"",LEFT(B33,SEARCH(" *",B33)-1)&amp;" "&amp;MID(B33,SEARCH(" *",B33)+1,1)&amp;". "&amp;MID(B33,SEARCH(" *",B33,SEARCH(" *",B33)+1)+1,1)&amp;". ","")
&amp;  IF(C34&lt;&gt;"",LEFT(B34,SEARCH(" *",B34)-1)&amp;" "&amp;MID(B34,SEARCH(" *",B34)+1,1)&amp;". "&amp;MID(B34,SEARCH(" *",B34,SEARCH(" *",B34)+1)+1,1)&amp;". ","")
&amp;  IF(C35&lt;&gt;"",LEFT(B35,SEARCH(" *",B35)-1)&amp;" "&amp;MID(B35,SEARCH(" *",B35)+1,1)&amp;". "&amp;MID(B35,SEARCH(" *",B35,SEARCH(" *",B35)+1)+1,1)&amp;". ","")
&amp;  IF(C36&lt;&gt;"",LEFT(B36,SEARCH(" *",B36)-1)&amp;" "&amp;MID(B36,SEARCH(" *",B36)+1,1)&amp;". "&amp;MID(B36,SEARCH(" *",B36,SEARCH(" *",B36)+1)+1,1)&amp;". ","")
&amp;  IF(C37&lt;&gt;"",LEFT(B37,SEARCH(" *",B37)-1)&amp;" "&amp;MID(B37,SEARCH(" *",B37)+1,1)&amp;". "&amp;MID(B37,SEARCH(" *",B37,SEARCH(" *",B37)+1)+1,1)&amp;". ","")
&amp;  IF(C38&lt;&gt;"",LEFT(B38,SEARCH(" *",B38)-1)&amp;" "&amp;MID(B38,SEARCH(" *",B38)+1,1)&amp;". "&amp;MID(B38,SEARCH(" *",B38,SEARCH(" *",B38)+1)+1,1)&amp;". ","")
&amp;  IF(C39&lt;&gt;"",LEFT(B39,SEARCH(" *",B39)-1)&amp;" "&amp;MID(B39,SEARCH(" *",B39)+1,1)&amp;". "&amp;MID(B39,SEARCH(" *",B39,SEARCH(" *",B39)+1)+1,1)&amp;". ","")
&amp;  IF(C40&lt;&gt;"",LEFT(B40,SEARCH(" *",B40)-1)&amp;" "&amp;MID(B40,SEARCH(" *",B40)+1,1)&amp;". "&amp;MID(B40,SEARCH(" *",B40,SEARCH(" *",B40)+1)+1,1)&amp;". ","")
&amp;  IF(C41&lt;&gt;"",LEFT(B41,SEARCH(" *",B41)-1)&amp;" "&amp;MID(B41,SEARCH(" *",B41)+1,1)&amp;". "&amp;MID(B41,SEARCH(" *",B41,SEARCH(" *",B41)+1)+1,1)&amp;". ","")
&amp;  IF(C42&lt;&gt;"",LEFT(B42,SEARCH(" *",B42)-1)&amp;" "&amp;MID(B42,SEARCH(" *",B42)+1,1)&amp;". "&amp;MID(B42,SEARCH(" *",B42,SEARCH(" *",B42)+1)+1,1)&amp;". ","")
&amp;  IF(C43&lt;&gt;"",LEFT(B43,SEARCH(" *",B43)-1)&amp;" "&amp;MID(B43,SEARCH(" *",B43)+1,1)&amp;". "&amp;MID(B43,SEARCH(" *",B43,SEARCH(" *",B43)+1)+1,1)&amp;". ","")
&amp;  IF(C44&lt;&gt;"",LEFT(B44,SEARCH(" *",B44)-1)&amp;" "&amp;MID(B44,SEARCH(" *",B44)+1,1)&amp;". "&amp;MID(B44,SEARCH(" *",B44,SEARCH(" *",B44)+1)+1,1)&amp;". ","")
&amp;  IF(C45&lt;&gt;"",LEFT(B45,SEARCH(" *",B45)-1)&amp;" "&amp;MID(B45,SEARCH(" *",B45)+1,1)&amp;". "&amp;MID(B45,SEARCH(" *",B45,SEARCH(" *",B45)+1)+1,1)&amp;". ","")
&amp;  IF(C46&lt;&gt;"",LEFT(B46,SEARCH(" *",B46)-1)&amp;" "&amp;MID(B46,SEARCH(" *",B46)+1,1)&amp;". "&amp;MID(B46,SEARCH(" *",B46,SEARCH(" *",B46)+1)+1,1)&amp;". ","")
&amp;  IF(C47&lt;&gt;"",LEFT(B47,SEARCH(" *",B47)-1)&amp;" "&amp;MID(B47,SEARCH(" *",B47)+1,1)&amp;". "&amp;MID(B47,SEARCH(" *",B47,SEARCH(" *",B47)+1)+1,1)&amp;". ","")
&amp;  IF(C48&lt;&gt;"",LEFT(B48,SEARCH(" *",B48)-1)&amp;" "&amp;MID(B48,SEARCH(" *",B48)+1,1)&amp;". "&amp;MID(B48,SEARCH(" *",B48,SEARCH(" *",B48)+1)+1,1)&amp;". ","")</f>
        <v xml:space="preserve">Иванов И. И. Петров П. П. Травкин С. П. Зуев І. А. Зайцев В. В. </v>
      </c>
    </row>
    <row r="137" spans="2:14">
      <c r="B137" s="244" t="str">
        <f t="shared" si="38"/>
        <v/>
      </c>
      <c r="D137" s="248" t="str">
        <f t="shared" si="39"/>
        <v/>
      </c>
      <c r="H137" s="248" t="str">
        <f t="shared" si="40"/>
        <v/>
      </c>
    </row>
    <row r="138" spans="2:14">
      <c r="B138" s="244" t="str">
        <f t="shared" si="38"/>
        <v/>
      </c>
      <c r="D138" s="248" t="str">
        <f t="shared" si="39"/>
        <v/>
      </c>
      <c r="H138" s="248" t="str">
        <f t="shared" si="40"/>
        <v/>
      </c>
    </row>
    <row r="139" spans="2:14">
      <c r="B139" s="244" t="str">
        <f t="shared" si="38"/>
        <v>Зайцев Василь Васильович (Карта)</v>
      </c>
      <c r="D139" s="248" t="str">
        <f t="shared" si="39"/>
        <v>Зайцев Василь Васильович</v>
      </c>
      <c r="H139" s="248" t="str">
        <f t="shared" si="40"/>
        <v>Зайцев В.В.</v>
      </c>
    </row>
    <row r="140" spans="2:14">
      <c r="B140" s="244" t="str">
        <f t="shared" si="38"/>
        <v/>
      </c>
      <c r="D140" s="248" t="str">
        <f t="shared" si="39"/>
        <v/>
      </c>
      <c r="H140" s="248" t="str">
        <f t="shared" si="40"/>
        <v/>
      </c>
    </row>
    <row r="141" spans="2:14">
      <c r="B141" s="244" t="str">
        <f t="shared" si="38"/>
        <v/>
      </c>
      <c r="D141" s="248" t="str">
        <f t="shared" si="39"/>
        <v/>
      </c>
      <c r="H141" s="248" t="str">
        <f t="shared" si="40"/>
        <v/>
      </c>
    </row>
    <row r="142" spans="2:14">
      <c r="B142" s="244" t="str">
        <f t="shared" si="38"/>
        <v/>
      </c>
      <c r="D142" s="248" t="str">
        <f t="shared" si="39"/>
        <v/>
      </c>
      <c r="H142" s="248" t="str">
        <f t="shared" si="40"/>
        <v/>
      </c>
    </row>
    <row r="143" spans="2:14">
      <c r="B143" s="244" t="str">
        <f t="shared" si="38"/>
        <v/>
      </c>
      <c r="D143" s="248" t="str">
        <f t="shared" si="39"/>
        <v/>
      </c>
      <c r="H143" s="248" t="str">
        <f t="shared" si="40"/>
        <v/>
      </c>
    </row>
    <row r="144" spans="2:14">
      <c r="B144" s="244" t="str">
        <f t="shared" si="38"/>
        <v/>
      </c>
      <c r="D144" s="248" t="str">
        <f t="shared" si="39"/>
        <v/>
      </c>
      <c r="H144" s="248" t="str">
        <f t="shared" si="40"/>
        <v/>
      </c>
    </row>
    <row r="145" spans="2:8">
      <c r="B145" s="244" t="str">
        <f t="shared" si="38"/>
        <v/>
      </c>
      <c r="D145" s="248" t="str">
        <f t="shared" si="39"/>
        <v/>
      </c>
      <c r="H145" s="248" t="str">
        <f t="shared" si="40"/>
        <v/>
      </c>
    </row>
    <row r="146" spans="2:8">
      <c r="B146" s="244" t="str">
        <f t="shared" si="38"/>
        <v/>
      </c>
      <c r="D146" s="248" t="str">
        <f t="shared" si="39"/>
        <v/>
      </c>
      <c r="H146" s="248" t="str">
        <f t="shared" si="40"/>
        <v/>
      </c>
    </row>
    <row r="147" spans="2:8">
      <c r="B147" s="244" t="str">
        <f t="shared" si="38"/>
        <v/>
      </c>
      <c r="D147" s="248" t="str">
        <f t="shared" si="39"/>
        <v/>
      </c>
      <c r="H147" s="248" t="str">
        <f t="shared" si="40"/>
        <v/>
      </c>
    </row>
    <row r="148" spans="2:8">
      <c r="B148" s="244" t="str">
        <f t="shared" si="38"/>
        <v/>
      </c>
      <c r="D148" s="248" t="str">
        <f t="shared" si="39"/>
        <v/>
      </c>
      <c r="H148" s="248" t="str">
        <f t="shared" si="40"/>
        <v/>
      </c>
    </row>
    <row r="149" spans="2:8">
      <c r="B149" s="244" t="str">
        <f t="shared" si="38"/>
        <v/>
      </c>
      <c r="D149" s="248" t="str">
        <f t="shared" si="39"/>
        <v/>
      </c>
      <c r="H149" s="248" t="str">
        <f t="shared" si="40"/>
        <v/>
      </c>
    </row>
    <row r="150" spans="2:8">
      <c r="B150" s="244" t="str">
        <f t="shared" si="38"/>
        <v/>
      </c>
      <c r="D150" s="248" t="str">
        <f t="shared" si="39"/>
        <v/>
      </c>
      <c r="H150" s="248" t="str">
        <f t="shared" si="40"/>
        <v/>
      </c>
    </row>
    <row r="151" spans="2:8">
      <c r="B151" s="244" t="str">
        <f t="shared" si="38"/>
        <v/>
      </c>
      <c r="D151" s="248" t="str">
        <f t="shared" si="39"/>
        <v/>
      </c>
      <c r="H151" s="248" t="str">
        <f t="shared" si="40"/>
        <v/>
      </c>
    </row>
    <row r="242" spans="1:7">
      <c r="A242" s="227">
        <v>5</v>
      </c>
      <c r="B242" s="209" t="s">
        <v>198</v>
      </c>
      <c r="C242" s="23"/>
      <c r="D242" s="228" t="str">
        <f>TEXT(EDATE(AB1,0),"[$-F419]ММММ ГГГГ")</f>
        <v>декабрь 2018</v>
      </c>
      <c r="E242" s="23"/>
      <c r="F242" s="41"/>
      <c r="G242" s="118">
        <f>DAY(EOMONTH(AB1,0))</f>
        <v>31</v>
      </c>
    </row>
    <row r="243" spans="1:7">
      <c r="A243" s="208">
        <v>6</v>
      </c>
      <c r="B243" s="24" t="s">
        <v>199</v>
      </c>
      <c r="C243" s="23"/>
      <c r="D243" s="23"/>
      <c r="E243" s="23"/>
      <c r="F243" s="41"/>
      <c r="G243" s="218">
        <f>G49/G242</f>
        <v>25</v>
      </c>
    </row>
    <row r="244" spans="1:7" ht="15.75" thickBot="1">
      <c r="A244" s="229">
        <v>7</v>
      </c>
      <c r="B244" s="230" t="s">
        <v>200</v>
      </c>
      <c r="C244" s="178"/>
      <c r="D244" s="178"/>
      <c r="E244" s="178"/>
      <c r="F244" s="231"/>
      <c r="G244" s="164">
        <f>AO49/G243</f>
        <v>6194.6215999999995</v>
      </c>
    </row>
    <row r="245" spans="1:7">
      <c r="A245" s="232">
        <v>8</v>
      </c>
      <c r="B245" s="233" t="s">
        <v>201</v>
      </c>
      <c r="C245" s="132"/>
      <c r="D245" s="132"/>
      <c r="E245" s="132"/>
      <c r="F245" s="234" t="str">
        <f>AO49&amp;" : "&amp;G243&amp;" осіб =    "</f>
        <v xml:space="preserve">154865.54 : 25 осіб =    </v>
      </c>
      <c r="G245" s="235">
        <f>SUM(G80,G89)/G242</f>
        <v>2.4516129032258065</v>
      </c>
    </row>
    <row r="246" spans="1:7" ht="15.75" thickBot="1">
      <c r="A246" s="229">
        <v>9</v>
      </c>
      <c r="B246" s="230" t="s">
        <v>202</v>
      </c>
      <c r="C246" s="178"/>
      <c r="D246" s="178"/>
      <c r="E246" s="178"/>
      <c r="F246" s="231"/>
      <c r="G246" s="236">
        <f>SUM(AO80,AO89)/G245</f>
        <v>2508.5526315789475</v>
      </c>
    </row>
    <row r="247" spans="1:7">
      <c r="A247" s="232">
        <v>10</v>
      </c>
      <c r="B247" s="233" t="s">
        <v>203</v>
      </c>
      <c r="C247" s="132"/>
      <c r="D247" s="132"/>
      <c r="E247" s="132"/>
      <c r="F247" s="217"/>
      <c r="G247" s="237">
        <f>G90/G242</f>
        <v>28.451612903225808</v>
      </c>
    </row>
    <row r="248" spans="1:7">
      <c r="A248" s="227">
        <v>10.1</v>
      </c>
      <c r="B248" s="216" t="s">
        <v>204</v>
      </c>
      <c r="C248" s="132"/>
      <c r="D248" s="132"/>
      <c r="E248" s="132"/>
      <c r="F248" s="217"/>
      <c r="G248" s="238">
        <f>SUM(G243,G245)</f>
        <v>27.451612903225808</v>
      </c>
    </row>
    <row r="249" spans="1:7" ht="15.75" thickBot="1">
      <c r="A249" s="229">
        <v>11</v>
      </c>
      <c r="B249" s="230" t="s">
        <v>205</v>
      </c>
      <c r="C249" s="178"/>
      <c r="D249" s="178"/>
      <c r="E249" s="178"/>
      <c r="F249" s="231"/>
      <c r="G249" s="236">
        <f>AO90/G247</f>
        <v>5763.9101360544209</v>
      </c>
    </row>
    <row r="250" spans="1:7">
      <c r="A250" s="232">
        <v>12</v>
      </c>
      <c r="B250" s="239" t="s">
        <v>206</v>
      </c>
      <c r="C250" s="240"/>
      <c r="D250" s="240"/>
      <c r="E250" s="240"/>
      <c r="F250" s="240"/>
      <c r="G250" s="241">
        <f>(U49+(G251*8))/U3</f>
        <v>24.0126582278481</v>
      </c>
    </row>
    <row r="251" spans="1:7">
      <c r="A251" s="227">
        <v>12.1</v>
      </c>
      <c r="B251" s="216" t="s">
        <v>207</v>
      </c>
      <c r="C251" s="132"/>
      <c r="D251" s="132"/>
      <c r="E251" s="132"/>
      <c r="F251" s="217"/>
      <c r="G251" s="242">
        <f>F90</f>
        <v>28</v>
      </c>
    </row>
    <row r="252" spans="1:7">
      <c r="A252" s="232">
        <v>13</v>
      </c>
      <c r="B252" s="24" t="s">
        <v>208</v>
      </c>
      <c r="C252" s="23"/>
      <c r="D252" s="23"/>
      <c r="E252" s="23"/>
      <c r="F252" s="41"/>
      <c r="G252" s="150">
        <f>IF(AO49=0,0,AO49/G250)</f>
        <v>6449.3292883500262</v>
      </c>
    </row>
    <row r="253" spans="1:7">
      <c r="A253" s="232">
        <v>14</v>
      </c>
      <c r="B253" s="233" t="s">
        <v>209</v>
      </c>
      <c r="C253" s="132"/>
      <c r="D253" s="132"/>
      <c r="E253" s="132"/>
      <c r="F253" s="217"/>
      <c r="G253" s="243">
        <f>(U90+(G251*8))/U3</f>
        <v>24.544303797468356</v>
      </c>
    </row>
    <row r="254" spans="1:7">
      <c r="A254" s="208">
        <v>15</v>
      </c>
      <c r="B254" s="24" t="s">
        <v>210</v>
      </c>
      <c r="C254" s="23"/>
      <c r="D254" s="23"/>
      <c r="E254" s="23"/>
      <c r="F254" s="41"/>
      <c r="G254" s="150">
        <f>IF(AO90=0,0,AO90/G253)</f>
        <v>6681.490799381123</v>
      </c>
    </row>
  </sheetData>
  <conditionalFormatting sqref="AO14:AO48 AO50:AO79 AO81:AO88">
    <cfRule type="expression" dxfId="1250" priority="1251">
      <formula>(B14&lt;&gt;"")*(AO14&lt;3723)</formula>
    </cfRule>
  </conditionalFormatting>
  <conditionalFormatting sqref="T14:T48">
    <cfRule type="expression" dxfId="1249" priority="1250">
      <formula>(B14&lt;&gt;"")*(T14&gt;$T$3)</formula>
    </cfRule>
  </conditionalFormatting>
  <conditionalFormatting sqref="T50:T79">
    <cfRule type="expression" dxfId="1248" priority="1249">
      <formula>(B50&lt;&gt;"")*(T50&gt;$T$3)</formula>
    </cfRule>
  </conditionalFormatting>
  <conditionalFormatting sqref="T81:T88">
    <cfRule type="expression" dxfId="1247" priority="1248">
      <formula>(B81&lt;&gt;"")*(T81&gt;$T$3)</formula>
    </cfRule>
  </conditionalFormatting>
  <conditionalFormatting sqref="U14:U48">
    <cfRule type="expression" dxfId="1246" priority="1247">
      <formula>(B14&lt;&gt;"")*(U14&gt;$U$3)</formula>
    </cfRule>
  </conditionalFormatting>
  <conditionalFormatting sqref="U50:U79">
    <cfRule type="expression" dxfId="1245" priority="1246">
      <formula>(B50&lt;&gt;"")*(U50&gt;$U$3)</formula>
    </cfRule>
  </conditionalFormatting>
  <conditionalFormatting sqref="U81:U88">
    <cfRule type="expression" dxfId="1244" priority="1245">
      <formula>(B81&lt;&gt;"")*(U81&gt;$U$3)</formula>
    </cfRule>
  </conditionalFormatting>
  <conditionalFormatting sqref="AQ14:AQ48">
    <cfRule type="expression" dxfId="1243" priority="1244">
      <formula>(B14&lt;&gt;"")*(AO14&lt;=$AU$1)*ISBLANK(D14)</formula>
    </cfRule>
  </conditionalFormatting>
  <conditionalFormatting sqref="AQ23:AQ48">
    <cfRule type="expression" dxfId="1242" priority="1243">
      <formula>(B23&lt;&gt;"")*(AO23&lt;=$AU$1)*ISBLANK(D23)</formula>
    </cfRule>
  </conditionalFormatting>
  <conditionalFormatting sqref="AQ22">
    <cfRule type="expression" dxfId="1241" priority="1242">
      <formula>(B22&lt;&gt;"")*(AO22&lt;=$AU$1)*ISBLANK(D22)</formula>
    </cfRule>
  </conditionalFormatting>
  <conditionalFormatting sqref="AQ23:AQ48">
    <cfRule type="expression" dxfId="1240" priority="1241">
      <formula>(B23&lt;&gt;"")*(AO23&lt;=$AU$1)*ISBLANK(D23)</formula>
    </cfRule>
  </conditionalFormatting>
  <conditionalFormatting sqref="H1">
    <cfRule type="expression" dxfId="1239" priority="124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3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3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3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3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3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3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3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2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2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2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2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2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2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2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2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2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1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1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1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1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1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0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0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0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0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0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04">
      <formula>ISBLANK(V6)</formula>
    </cfRule>
  </conditionalFormatting>
  <conditionalFormatting sqref="V3">
    <cfRule type="expression" dxfId="1202" priority="1203">
      <formula>ISBLANK(V6)</formula>
    </cfRule>
  </conditionalFormatting>
  <conditionalFormatting sqref="W2:W5 W14:W48 W50:W79">
    <cfRule type="expression" dxfId="1201" priority="1202">
      <formula>ISBLANK($W$6)</formula>
    </cfRule>
  </conditionalFormatting>
  <conditionalFormatting sqref="X2:X5 X14:X48 X50:X79">
    <cfRule type="expression" dxfId="1200" priority="1201">
      <formula>ISBLANK($X$6)</formula>
    </cfRule>
  </conditionalFormatting>
  <conditionalFormatting sqref="Y2:Y5 Y14:Y48 Y50:Y79">
    <cfRule type="expression" dxfId="1199" priority="1200">
      <formula>ISBLANK($Y$6)</formula>
    </cfRule>
  </conditionalFormatting>
  <conditionalFormatting sqref="Z2:Z5 Z14:Z48 Z50:Z79">
    <cfRule type="expression" dxfId="1198" priority="1199">
      <formula>ISBLANK($Z$6)</formula>
    </cfRule>
  </conditionalFormatting>
  <conditionalFormatting sqref="W1">
    <cfRule type="expression" dxfId="1197" priority="1198">
      <formula>ISBLANK(W6)</formula>
    </cfRule>
  </conditionalFormatting>
  <conditionalFormatting sqref="V1">
    <cfRule type="expression" dxfId="1196" priority="1197">
      <formula>ISBLANK(V6)</formula>
    </cfRule>
  </conditionalFormatting>
  <conditionalFormatting sqref="X1">
    <cfRule type="expression" dxfId="1195" priority="1196">
      <formula>ISBLANK(X6)</formula>
    </cfRule>
  </conditionalFormatting>
  <conditionalFormatting sqref="Y1">
    <cfRule type="expression" dxfId="1194" priority="1195">
      <formula>ISBLANK(Y6)</formula>
    </cfRule>
  </conditionalFormatting>
  <conditionalFormatting sqref="Z1">
    <cfRule type="expression" dxfId="1193" priority="1194">
      <formula>ISBLANK(Z6)</formula>
    </cfRule>
  </conditionalFormatting>
  <conditionalFormatting sqref="AA1">
    <cfRule type="expression" dxfId="1192" priority="1193">
      <formula>ISBLANK(AA6)</formula>
    </cfRule>
  </conditionalFormatting>
  <conditionalFormatting sqref="AB1">
    <cfRule type="expression" dxfId="1191" priority="1192">
      <formula>ISBLANK(AB6)</formula>
    </cfRule>
  </conditionalFormatting>
  <conditionalFormatting sqref="AB50:AB79 AB2:AB48">
    <cfRule type="expression" dxfId="1190" priority="1191">
      <formula>ISBLANK($AB$6)</formula>
    </cfRule>
  </conditionalFormatting>
  <conditionalFormatting sqref="AD50:AD79 AD2:AD48">
    <cfRule type="expression" dxfId="1189" priority="1190">
      <formula>ISBLANK($AD$6)</formula>
    </cfRule>
  </conditionalFormatting>
  <conditionalFormatting sqref="AE2:AE48">
    <cfRule type="expression" dxfId="1188" priority="1189">
      <formula>ISBLANK($AE$6)</formula>
    </cfRule>
  </conditionalFormatting>
  <conditionalFormatting sqref="AF14:AF48 AF4:AF5">
    <cfRule type="expression" dxfId="1187" priority="1188">
      <formula>ISBLANK($AF$6)</formula>
    </cfRule>
  </conditionalFormatting>
  <conditionalFormatting sqref="AG4:AG48">
    <cfRule type="expression" dxfId="1186" priority="1187">
      <formula>ISBLANK($AG$6)</formula>
    </cfRule>
  </conditionalFormatting>
  <conditionalFormatting sqref="AH14:AH48 AH4:AH5">
    <cfRule type="expression" dxfId="1185" priority="1186">
      <formula>ISBLANK($AH$6)</formula>
    </cfRule>
  </conditionalFormatting>
  <conditionalFormatting sqref="AI14:AI48 AI4:AI5">
    <cfRule type="expression" dxfId="1184" priority="1185">
      <formula>ISBLANK($AI$6)</formula>
    </cfRule>
  </conditionalFormatting>
  <conditionalFormatting sqref="AJ14:AJ48 AJ4:AJ5">
    <cfRule type="expression" dxfId="1183" priority="1184">
      <formula>ISBLANK($AJ$6)</formula>
    </cfRule>
  </conditionalFormatting>
  <conditionalFormatting sqref="AK2:AK5 AK14:AK48">
    <cfRule type="expression" dxfId="1182" priority="1183">
      <formula>ISBLANK($AK$6)</formula>
    </cfRule>
  </conditionalFormatting>
  <conditionalFormatting sqref="AC1">
    <cfRule type="expression" dxfId="1181" priority="1182">
      <formula>ISBLANK(AC6)</formula>
    </cfRule>
  </conditionalFormatting>
  <conditionalFormatting sqref="AD1">
    <cfRule type="expression" dxfId="1180" priority="1181">
      <formula>ISBLANK(AD6)</formula>
    </cfRule>
  </conditionalFormatting>
  <conditionalFormatting sqref="AE1">
    <cfRule type="expression" dxfId="1179" priority="1180">
      <formula>ISBLANK(AE6)</formula>
    </cfRule>
  </conditionalFormatting>
  <conditionalFormatting sqref="AK1">
    <cfRule type="expression" dxfId="1178" priority="1179">
      <formula>ISBLANK(AK6)</formula>
    </cfRule>
  </conditionalFormatting>
  <conditionalFormatting sqref="A14:A48">
    <cfRule type="expression" dxfId="1177" priority="1178">
      <formula>ISBLANK(B14)</formula>
    </cfRule>
  </conditionalFormatting>
  <conditionalFormatting sqref="A50 A52 A54 A56 A58 A60 A62 A64 A66 A68 A70 A72 A74 A76 A78">
    <cfRule type="expression" dxfId="1176" priority="1177">
      <formula>ISBLANK(B50)</formula>
    </cfRule>
  </conditionalFormatting>
  <conditionalFormatting sqref="A81">
    <cfRule type="expression" dxfId="1175" priority="1176">
      <formula>ISBLANK(B81)</formula>
    </cfRule>
  </conditionalFormatting>
  <conditionalFormatting sqref="A82">
    <cfRule type="expression" dxfId="1174" priority="1175">
      <formula>ISBLANK(B82)</formula>
    </cfRule>
  </conditionalFormatting>
  <conditionalFormatting sqref="A83">
    <cfRule type="expression" dxfId="1173" priority="1174">
      <formula>ISBLANK(B83)</formula>
    </cfRule>
  </conditionalFormatting>
  <conditionalFormatting sqref="A84">
    <cfRule type="expression" dxfId="1172" priority="1173">
      <formula>ISBLANK(B84)</formula>
    </cfRule>
  </conditionalFormatting>
  <conditionalFormatting sqref="A85">
    <cfRule type="expression" dxfId="1171" priority="1172">
      <formula>ISBLANK(B85)</formula>
    </cfRule>
  </conditionalFormatting>
  <conditionalFormatting sqref="A86">
    <cfRule type="expression" dxfId="1170" priority="1171">
      <formula>ISBLANK(B86)</formula>
    </cfRule>
  </conditionalFormatting>
  <conditionalFormatting sqref="A87">
    <cfRule type="expression" dxfId="1169" priority="1170">
      <formula>ISBLANK(B87)</formula>
    </cfRule>
  </conditionalFormatting>
  <conditionalFormatting sqref="A88">
    <cfRule type="expression" dxfId="1168" priority="1169">
      <formula>ISBLANK(B88)</formula>
    </cfRule>
  </conditionalFormatting>
  <conditionalFormatting sqref="AP91">
    <cfRule type="cellIs" dxfId="1167" priority="1168" operator="notEqual">
      <formula>$AP$90</formula>
    </cfRule>
  </conditionalFormatting>
  <conditionalFormatting sqref="AQ91">
    <cfRule type="cellIs" dxfId="1166" priority="1167" operator="notEqual">
      <formula>$AQ$90</formula>
    </cfRule>
  </conditionalFormatting>
  <conditionalFormatting sqref="AR91">
    <cfRule type="cellIs" dxfId="1165" priority="1166" operator="notEqual">
      <formula>$AR$90</formula>
    </cfRule>
  </conditionalFormatting>
  <conditionalFormatting sqref="AS91">
    <cfRule type="cellIs" dxfId="1164" priority="1165" operator="notEqual">
      <formula>$AS$90</formula>
    </cfRule>
  </conditionalFormatting>
  <conditionalFormatting sqref="AT91">
    <cfRule type="cellIs" dxfId="1163" priority="1164" operator="notEqual">
      <formula>$AT$90</formula>
    </cfRule>
  </conditionalFormatting>
  <conditionalFormatting sqref="AV91">
    <cfRule type="cellIs" dxfId="1162" priority="1163" operator="notEqual">
      <formula>$AV$90</formula>
    </cfRule>
  </conditionalFormatting>
  <conditionalFormatting sqref="AL91">
    <cfRule type="cellIs" dxfId="1161" priority="1162" operator="notEqual">
      <formula>$AL$90</formula>
    </cfRule>
  </conditionalFormatting>
  <conditionalFormatting sqref="AO91">
    <cfRule type="cellIs" dxfId="1160" priority="1161" operator="notEqual">
      <formula>$AO$90</formula>
    </cfRule>
  </conditionalFormatting>
  <conditionalFormatting sqref="N5">
    <cfRule type="expression" dxfId="1159" priority="11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5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5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5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56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5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5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5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5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5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4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4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4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4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4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43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4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4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3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3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3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3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3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35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3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3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3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3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2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2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2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2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2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2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2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22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2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1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1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1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1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1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1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1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1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1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0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09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0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0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0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0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0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0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09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09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09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096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09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09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09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09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09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08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08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08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08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08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08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08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08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08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0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07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07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07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07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07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07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7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7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7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69">
      <formula>ISBLANK(V6)</formula>
    </cfRule>
  </conditionalFormatting>
  <conditionalFormatting sqref="V5">
    <cfRule type="expression" dxfId="1067" priority="1068">
      <formula>ISBLANK(V6)</formula>
    </cfRule>
  </conditionalFormatting>
  <conditionalFormatting sqref="B57 B59 B61 B63 B65 B67 B69 B71 B73 B75 B77 B79 B81:B88 B55 B14:B48 V6:AK6">
    <cfRule type="expression" dxfId="1066" priority="1067">
      <formula>ISBLANK(B6)</formula>
    </cfRule>
  </conditionalFormatting>
  <conditionalFormatting sqref="V8">
    <cfRule type="expression" dxfId="1065" priority="1066">
      <formula>ISBLANK(V6)</formula>
    </cfRule>
  </conditionalFormatting>
  <conditionalFormatting sqref="V7">
    <cfRule type="expression" dxfId="1064" priority="1065">
      <formula>ISBLANK(V6)</formula>
    </cfRule>
  </conditionalFormatting>
  <conditionalFormatting sqref="V9">
    <cfRule type="expression" dxfId="1063" priority="1064">
      <formula>ISBLANK(V6)</formula>
    </cfRule>
  </conditionalFormatting>
  <conditionalFormatting sqref="V10">
    <cfRule type="expression" dxfId="1062" priority="1063">
      <formula>ISBLANK(V6)</formula>
    </cfRule>
  </conditionalFormatting>
  <conditionalFormatting sqref="V11">
    <cfRule type="expression" dxfId="1061" priority="1062">
      <formula>ISBLANK(V6)</formula>
    </cfRule>
  </conditionalFormatting>
  <conditionalFormatting sqref="V12">
    <cfRule type="expression" dxfId="1060" priority="1061">
      <formula>ISBLANK(V6)</formula>
    </cfRule>
  </conditionalFormatting>
  <conditionalFormatting sqref="V13">
    <cfRule type="expression" dxfId="1059" priority="1060">
      <formula>ISBLANK(V6)</formula>
    </cfRule>
  </conditionalFormatting>
  <conditionalFormatting sqref="W8">
    <cfRule type="expression" dxfId="1058" priority="1059">
      <formula>ISBLANK(W6)</formula>
    </cfRule>
  </conditionalFormatting>
  <conditionalFormatting sqref="W7">
    <cfRule type="expression" dxfId="1057" priority="1058">
      <formula>ISBLANK(W6)</formula>
    </cfRule>
  </conditionalFormatting>
  <conditionalFormatting sqref="W9">
    <cfRule type="expression" dxfId="1056" priority="1057">
      <formula>ISBLANK(W6)</formula>
    </cfRule>
  </conditionalFormatting>
  <conditionalFormatting sqref="W10">
    <cfRule type="expression" dxfId="1055" priority="1056">
      <formula>ISBLANK(W6)</formula>
    </cfRule>
  </conditionalFormatting>
  <conditionalFormatting sqref="W11">
    <cfRule type="expression" dxfId="1054" priority="1055">
      <formula>ISBLANK(W6)</formula>
    </cfRule>
  </conditionalFormatting>
  <conditionalFormatting sqref="W12">
    <cfRule type="expression" dxfId="1053" priority="1054">
      <formula>ISBLANK(W6)</formula>
    </cfRule>
  </conditionalFormatting>
  <conditionalFormatting sqref="W13">
    <cfRule type="expression" dxfId="1052" priority="1053">
      <formula>ISBLANK(W6)</formula>
    </cfRule>
  </conditionalFormatting>
  <conditionalFormatting sqref="X8">
    <cfRule type="expression" dxfId="1051" priority="1052">
      <formula>ISBLANK(X6)</formula>
    </cfRule>
  </conditionalFormatting>
  <conditionalFormatting sqref="X7">
    <cfRule type="expression" dxfId="1050" priority="1051">
      <formula>ISBLANK(X6)</formula>
    </cfRule>
  </conditionalFormatting>
  <conditionalFormatting sqref="X9">
    <cfRule type="expression" dxfId="1049" priority="1050">
      <formula>ISBLANK(X6)</formula>
    </cfRule>
  </conditionalFormatting>
  <conditionalFormatting sqref="X10">
    <cfRule type="expression" dxfId="1048" priority="1049">
      <formula>ISBLANK(X6)</formula>
    </cfRule>
  </conditionalFormatting>
  <conditionalFormatting sqref="X11">
    <cfRule type="expression" dxfId="1047" priority="1048">
      <formula>ISBLANK(X6)</formula>
    </cfRule>
  </conditionalFormatting>
  <conditionalFormatting sqref="X12">
    <cfRule type="expression" dxfId="1046" priority="1047">
      <formula>ISBLANK(X6)</formula>
    </cfRule>
  </conditionalFormatting>
  <conditionalFormatting sqref="X13">
    <cfRule type="expression" dxfId="1045" priority="1046">
      <formula>ISBLANK(X6)</formula>
    </cfRule>
  </conditionalFormatting>
  <conditionalFormatting sqref="Y8">
    <cfRule type="expression" dxfId="1044" priority="1045">
      <formula>ISBLANK(Y6)</formula>
    </cfRule>
  </conditionalFormatting>
  <conditionalFormatting sqref="Y7">
    <cfRule type="expression" dxfId="1043" priority="1044">
      <formula>ISBLANK(Y6)</formula>
    </cfRule>
  </conditionalFormatting>
  <conditionalFormatting sqref="Y9">
    <cfRule type="expression" dxfId="1042" priority="1043">
      <formula>ISBLANK(Y6)</formula>
    </cfRule>
  </conditionalFormatting>
  <conditionalFormatting sqref="Y10">
    <cfRule type="expression" dxfId="1041" priority="1042">
      <formula>ISBLANK(Y6)</formula>
    </cfRule>
  </conditionalFormatting>
  <conditionalFormatting sqref="Y11">
    <cfRule type="expression" dxfId="1040" priority="1041">
      <formula>ISBLANK(Y6)</formula>
    </cfRule>
  </conditionalFormatting>
  <conditionalFormatting sqref="Y12">
    <cfRule type="expression" dxfId="1039" priority="1040">
      <formula>ISBLANK(Y6)</formula>
    </cfRule>
  </conditionalFormatting>
  <conditionalFormatting sqref="Y13">
    <cfRule type="expression" dxfId="1038" priority="1039">
      <formula>ISBLANK(Y6)</formula>
    </cfRule>
  </conditionalFormatting>
  <conditionalFormatting sqref="Z8">
    <cfRule type="expression" dxfId="1037" priority="1038">
      <formula>ISBLANK(Z6)</formula>
    </cfRule>
  </conditionalFormatting>
  <conditionalFormatting sqref="Z7">
    <cfRule type="expression" dxfId="1036" priority="1037">
      <formula>ISBLANK(Z6)</formula>
    </cfRule>
  </conditionalFormatting>
  <conditionalFormatting sqref="Z9">
    <cfRule type="expression" dxfId="1035" priority="1036">
      <formula>ISBLANK(Z6)</formula>
    </cfRule>
  </conditionalFormatting>
  <conditionalFormatting sqref="Z10">
    <cfRule type="expression" dxfId="1034" priority="1035">
      <formula>ISBLANK(Z6)</formula>
    </cfRule>
  </conditionalFormatting>
  <conditionalFormatting sqref="Z11">
    <cfRule type="expression" dxfId="1033" priority="1034">
      <formula>ISBLANK(Z6)</formula>
    </cfRule>
  </conditionalFormatting>
  <conditionalFormatting sqref="Z12">
    <cfRule type="expression" dxfId="1032" priority="1033">
      <formula>ISBLANK(Z6)</formula>
    </cfRule>
  </conditionalFormatting>
  <conditionalFormatting sqref="Z13">
    <cfRule type="expression" dxfId="1031" priority="1032">
      <formula>ISBLANK(Z6)</formula>
    </cfRule>
  </conditionalFormatting>
  <conditionalFormatting sqref="AA8">
    <cfRule type="expression" dxfId="1030" priority="1031">
      <formula>ISBLANK(AA6)</formula>
    </cfRule>
  </conditionalFormatting>
  <conditionalFormatting sqref="AA7">
    <cfRule type="expression" dxfId="1029" priority="1030">
      <formula>ISBLANK(AA6)</formula>
    </cfRule>
  </conditionalFormatting>
  <conditionalFormatting sqref="AA9">
    <cfRule type="expression" dxfId="1028" priority="1029">
      <formula>ISBLANK(AA6)</formula>
    </cfRule>
  </conditionalFormatting>
  <conditionalFormatting sqref="AA10">
    <cfRule type="expression" dxfId="1027" priority="1028">
      <formula>ISBLANK(AA6)</formula>
    </cfRule>
  </conditionalFormatting>
  <conditionalFormatting sqref="AA11">
    <cfRule type="expression" dxfId="1026" priority="1027">
      <formula>ISBLANK(AA6)</formula>
    </cfRule>
  </conditionalFormatting>
  <conditionalFormatting sqref="AA12">
    <cfRule type="expression" dxfId="1025" priority="1026">
      <formula>ISBLANK(AA6)</formula>
    </cfRule>
  </conditionalFormatting>
  <conditionalFormatting sqref="AA13">
    <cfRule type="expression" dxfId="1024" priority="1025">
      <formula>ISBLANK(AA6)</formula>
    </cfRule>
  </conditionalFormatting>
  <conditionalFormatting sqref="AF8">
    <cfRule type="expression" dxfId="1023" priority="1024">
      <formula>ISBLANK(AF6)</formula>
    </cfRule>
  </conditionalFormatting>
  <conditionalFormatting sqref="AF7">
    <cfRule type="expression" dxfId="1022" priority="1023">
      <formula>ISBLANK(AF6)</formula>
    </cfRule>
  </conditionalFormatting>
  <conditionalFormatting sqref="AF9">
    <cfRule type="expression" dxfId="1021" priority="1022">
      <formula>ISBLANK(AF6)</formula>
    </cfRule>
  </conditionalFormatting>
  <conditionalFormatting sqref="AF10">
    <cfRule type="expression" dxfId="1020" priority="1021">
      <formula>ISBLANK(AF6)</formula>
    </cfRule>
  </conditionalFormatting>
  <conditionalFormatting sqref="AF11">
    <cfRule type="expression" dxfId="1019" priority="1020">
      <formula>ISBLANK(AF6)</formula>
    </cfRule>
  </conditionalFormatting>
  <conditionalFormatting sqref="AF12">
    <cfRule type="expression" dxfId="1018" priority="1019">
      <formula>ISBLANK(AF6)</formula>
    </cfRule>
  </conditionalFormatting>
  <conditionalFormatting sqref="AF13">
    <cfRule type="expression" dxfId="1017" priority="1018">
      <formula>ISBLANK(AF6)</formula>
    </cfRule>
  </conditionalFormatting>
  <conditionalFormatting sqref="AJ8">
    <cfRule type="expression" dxfId="1016" priority="1017">
      <formula>ISBLANK(AJ6)</formula>
    </cfRule>
  </conditionalFormatting>
  <conditionalFormatting sqref="AJ7">
    <cfRule type="expression" dxfId="1015" priority="1016">
      <formula>ISBLANK(AJ6)</formula>
    </cfRule>
  </conditionalFormatting>
  <conditionalFormatting sqref="AJ9">
    <cfRule type="expression" dxfId="1014" priority="1015">
      <formula>ISBLANK(AJ6)</formula>
    </cfRule>
  </conditionalFormatting>
  <conditionalFormatting sqref="AJ10">
    <cfRule type="expression" dxfId="1013" priority="1014">
      <formula>ISBLANK(AJ6)</formula>
    </cfRule>
  </conditionalFormatting>
  <conditionalFormatting sqref="AJ11">
    <cfRule type="expression" dxfId="1012" priority="1013">
      <formula>ISBLANK(AJ6)</formula>
    </cfRule>
  </conditionalFormatting>
  <conditionalFormatting sqref="AJ12">
    <cfRule type="expression" dxfId="1011" priority="1012">
      <formula>ISBLANK(AJ6)</formula>
    </cfRule>
  </conditionalFormatting>
  <conditionalFormatting sqref="AJ13">
    <cfRule type="expression" dxfId="1010" priority="1011">
      <formula>ISBLANK(AJ6)</formula>
    </cfRule>
  </conditionalFormatting>
  <conditionalFormatting sqref="AK8">
    <cfRule type="expression" dxfId="1009" priority="1010">
      <formula>ISBLANK(AK6)</formula>
    </cfRule>
  </conditionalFormatting>
  <conditionalFormatting sqref="AK7">
    <cfRule type="expression" dxfId="1008" priority="1009">
      <formula>ISBLANK(AK6)</formula>
    </cfRule>
  </conditionalFormatting>
  <conditionalFormatting sqref="AK9">
    <cfRule type="expression" dxfId="1007" priority="1008">
      <formula>ISBLANK(AK6)</formula>
    </cfRule>
  </conditionalFormatting>
  <conditionalFormatting sqref="AK10">
    <cfRule type="expression" dxfId="1006" priority="1007">
      <formula>ISBLANK(AK6)</formula>
    </cfRule>
  </conditionalFormatting>
  <conditionalFormatting sqref="AK11">
    <cfRule type="expression" dxfId="1005" priority="1006">
      <formula>ISBLANK(AK6)</formula>
    </cfRule>
  </conditionalFormatting>
  <conditionalFormatting sqref="AK12">
    <cfRule type="expression" dxfId="1004" priority="1005">
      <formula>ISBLANK(AK6)</formula>
    </cfRule>
  </conditionalFormatting>
  <conditionalFormatting sqref="AK13">
    <cfRule type="expression" dxfId="1003" priority="1004">
      <formula>ISBLANK(AK6)</formula>
    </cfRule>
  </conditionalFormatting>
  <conditionalFormatting sqref="C48:F48 H48:AY48">
    <cfRule type="expression" dxfId="1002" priority="1003">
      <formula>ISBLANK($B$48)</formula>
    </cfRule>
  </conditionalFormatting>
  <conditionalFormatting sqref="C47:F47 H47:AY47">
    <cfRule type="expression" dxfId="1001" priority="1002">
      <formula>ISBLANK($B$47)</formula>
    </cfRule>
  </conditionalFormatting>
  <conditionalFormatting sqref="C46:F46 H46:AY46">
    <cfRule type="expression" dxfId="1000" priority="1001">
      <formula>ISBLANK($B$46)</formula>
    </cfRule>
  </conditionalFormatting>
  <conditionalFormatting sqref="C45:F45 H45:AY45">
    <cfRule type="expression" dxfId="999" priority="1000">
      <formula>ISBLANK($B$45)</formula>
    </cfRule>
  </conditionalFormatting>
  <conditionalFormatting sqref="C44:F44 H44:AY44">
    <cfRule type="expression" dxfId="998" priority="999">
      <formula>ISBLANK($B$44)</formula>
    </cfRule>
  </conditionalFormatting>
  <conditionalFormatting sqref="C43:F43 H43:AY43">
    <cfRule type="expression" dxfId="997" priority="998">
      <formula>ISBLANK($B$43)</formula>
    </cfRule>
  </conditionalFormatting>
  <conditionalFormatting sqref="C42">
    <cfRule type="expression" dxfId="996" priority="997">
      <formula>ISBLANK(B42)</formula>
    </cfRule>
  </conditionalFormatting>
  <conditionalFormatting sqref="C41">
    <cfRule type="expression" dxfId="995" priority="996">
      <formula>ISBLANK(B41)</formula>
    </cfRule>
  </conditionalFormatting>
  <conditionalFormatting sqref="C40">
    <cfRule type="expression" dxfId="994" priority="995">
      <formula>ISBLANK(B40)</formula>
    </cfRule>
  </conditionalFormatting>
  <conditionalFormatting sqref="C39">
    <cfRule type="expression" dxfId="993" priority="994">
      <formula>ISBLANK(B39)</formula>
    </cfRule>
  </conditionalFormatting>
  <conditionalFormatting sqref="C38">
    <cfRule type="expression" dxfId="992" priority="993">
      <formula>ISBLANK(B38)</formula>
    </cfRule>
  </conditionalFormatting>
  <conditionalFormatting sqref="C37">
    <cfRule type="expression" dxfId="991" priority="992">
      <formula>ISBLANK(B37)</formula>
    </cfRule>
  </conditionalFormatting>
  <conditionalFormatting sqref="C36">
    <cfRule type="expression" dxfId="990" priority="991">
      <formula>ISBLANK(B36)</formula>
    </cfRule>
  </conditionalFormatting>
  <conditionalFormatting sqref="C35">
    <cfRule type="expression" dxfId="989" priority="990">
      <formula>ISBLANK(B35)</formula>
    </cfRule>
  </conditionalFormatting>
  <conditionalFormatting sqref="C34">
    <cfRule type="expression" dxfId="988" priority="989">
      <formula>ISBLANK(B34)</formula>
    </cfRule>
  </conditionalFormatting>
  <conditionalFormatting sqref="C33">
    <cfRule type="expression" dxfId="987" priority="988">
      <formula>ISBLANK(B33)</formula>
    </cfRule>
  </conditionalFormatting>
  <conditionalFormatting sqref="C32">
    <cfRule type="expression" dxfId="986" priority="987">
      <formula>ISBLANK(B32)</formula>
    </cfRule>
  </conditionalFormatting>
  <conditionalFormatting sqref="C32">
    <cfRule type="expression" dxfId="985" priority="986">
      <formula>ISBLANK(B32)</formula>
    </cfRule>
  </conditionalFormatting>
  <conditionalFormatting sqref="C31">
    <cfRule type="expression" dxfId="984" priority="985">
      <formula>ISBLANK(B31)</formula>
    </cfRule>
  </conditionalFormatting>
  <conditionalFormatting sqref="C30">
    <cfRule type="expression" dxfId="983" priority="984">
      <formula>ISBLANK(B30)</formula>
    </cfRule>
  </conditionalFormatting>
  <conditionalFormatting sqref="C29">
    <cfRule type="expression" dxfId="982" priority="983">
      <formula>ISBLANK(B29)</formula>
    </cfRule>
  </conditionalFormatting>
  <conditionalFormatting sqref="C28">
    <cfRule type="expression" dxfId="981" priority="982">
      <formula>ISBLANK(B28)</formula>
    </cfRule>
  </conditionalFormatting>
  <conditionalFormatting sqref="C27">
    <cfRule type="expression" dxfId="980" priority="981">
      <formula>ISBLANK(B27)</formula>
    </cfRule>
  </conditionalFormatting>
  <conditionalFormatting sqref="C26">
    <cfRule type="expression" dxfId="979" priority="980">
      <formula>ISBLANK(B26)</formula>
    </cfRule>
  </conditionalFormatting>
  <conditionalFormatting sqref="C25">
    <cfRule type="expression" dxfId="978" priority="979">
      <formula>ISBLANK(B25)</formula>
    </cfRule>
  </conditionalFormatting>
  <conditionalFormatting sqref="C24">
    <cfRule type="expression" dxfId="977" priority="978">
      <formula>ISBLANK(B24)</formula>
    </cfRule>
  </conditionalFormatting>
  <conditionalFormatting sqref="C23">
    <cfRule type="expression" dxfId="976" priority="977">
      <formula>ISBLANK(B23)</formula>
    </cfRule>
  </conditionalFormatting>
  <conditionalFormatting sqref="C22">
    <cfRule type="expression" dxfId="975" priority="976">
      <formula>ISBLANK(B22)</formula>
    </cfRule>
  </conditionalFormatting>
  <conditionalFormatting sqref="C21">
    <cfRule type="expression" dxfId="974" priority="975">
      <formula>ISBLANK(B21)</formula>
    </cfRule>
  </conditionalFormatting>
  <conditionalFormatting sqref="C20">
    <cfRule type="expression" dxfId="973" priority="974">
      <formula>ISBLANK(B20)</formula>
    </cfRule>
  </conditionalFormatting>
  <conditionalFormatting sqref="C19">
    <cfRule type="expression" dxfId="972" priority="973">
      <formula>ISBLANK(B19)</formula>
    </cfRule>
  </conditionalFormatting>
  <conditionalFormatting sqref="C18">
    <cfRule type="expression" dxfId="971" priority="972">
      <formula>ISBLANK(B18)</formula>
    </cfRule>
  </conditionalFormatting>
  <conditionalFormatting sqref="C17">
    <cfRule type="expression" dxfId="970" priority="971">
      <formula>ISBLANK(B17)</formula>
    </cfRule>
  </conditionalFormatting>
  <conditionalFormatting sqref="C16">
    <cfRule type="expression" dxfId="969" priority="970">
      <formula>ISBLANK(B16)</formula>
    </cfRule>
  </conditionalFormatting>
  <conditionalFormatting sqref="C15">
    <cfRule type="expression" dxfId="968" priority="969">
      <formula>ISBLANK(B15)</formula>
    </cfRule>
  </conditionalFormatting>
  <conditionalFormatting sqref="C14">
    <cfRule type="expression" dxfId="967" priority="968">
      <formula>ISBLANK(B14)</formula>
    </cfRule>
  </conditionalFormatting>
  <conditionalFormatting sqref="D42">
    <cfRule type="expression" dxfId="966" priority="967">
      <formula>ISBLANK(B42)</formula>
    </cfRule>
  </conditionalFormatting>
  <conditionalFormatting sqref="D41">
    <cfRule type="expression" dxfId="965" priority="966">
      <formula>ISBLANK(B41)</formula>
    </cfRule>
  </conditionalFormatting>
  <conditionalFormatting sqref="D40">
    <cfRule type="expression" dxfId="964" priority="965">
      <formula>ISBLANK(B40)</formula>
    </cfRule>
  </conditionalFormatting>
  <conditionalFormatting sqref="D39">
    <cfRule type="expression" dxfId="963" priority="964">
      <formula>ISBLANK(B39)</formula>
    </cfRule>
  </conditionalFormatting>
  <conditionalFormatting sqref="D38">
    <cfRule type="expression" dxfId="962" priority="963">
      <formula>ISBLANK(B38)</formula>
    </cfRule>
  </conditionalFormatting>
  <conditionalFormatting sqref="D37">
    <cfRule type="expression" dxfId="961" priority="962">
      <formula>ISBLANK(B37)</formula>
    </cfRule>
  </conditionalFormatting>
  <conditionalFormatting sqref="D36">
    <cfRule type="expression" dxfId="960" priority="961">
      <formula>ISBLANK(B36)</formula>
    </cfRule>
  </conditionalFormatting>
  <conditionalFormatting sqref="D35">
    <cfRule type="expression" dxfId="959" priority="960">
      <formula>ISBLANK(B35)</formula>
    </cfRule>
  </conditionalFormatting>
  <conditionalFormatting sqref="D34">
    <cfRule type="expression" dxfId="958" priority="959">
      <formula>ISBLANK(B34)</formula>
    </cfRule>
  </conditionalFormatting>
  <conditionalFormatting sqref="D33">
    <cfRule type="expression" dxfId="957" priority="958">
      <formula>ISBLANK(B33)</formula>
    </cfRule>
  </conditionalFormatting>
  <conditionalFormatting sqref="D32">
    <cfRule type="expression" dxfId="956" priority="957">
      <formula>ISBLANK(B32)</formula>
    </cfRule>
  </conditionalFormatting>
  <conditionalFormatting sqref="D31">
    <cfRule type="expression" dxfId="955" priority="956">
      <formula>ISBLANK(B31)</formula>
    </cfRule>
  </conditionalFormatting>
  <conditionalFormatting sqref="D30">
    <cfRule type="expression" dxfId="954" priority="955">
      <formula>ISBLANK(B30)</formula>
    </cfRule>
  </conditionalFormatting>
  <conditionalFormatting sqref="D29">
    <cfRule type="expression" dxfId="953" priority="954">
      <formula>ISBLANK(B29)</formula>
    </cfRule>
  </conditionalFormatting>
  <conditionalFormatting sqref="D28">
    <cfRule type="expression" dxfId="952" priority="953">
      <formula>ISBLANK(B28)</formula>
    </cfRule>
  </conditionalFormatting>
  <conditionalFormatting sqref="D27">
    <cfRule type="expression" dxfId="951" priority="952">
      <formula>ISBLANK(B27)</formula>
    </cfRule>
  </conditionalFormatting>
  <conditionalFormatting sqref="D26">
    <cfRule type="expression" dxfId="950" priority="951">
      <formula>ISBLANK(B26)</formula>
    </cfRule>
  </conditionalFormatting>
  <conditionalFormatting sqref="D25">
    <cfRule type="expression" dxfId="949" priority="950">
      <formula>ISBLANK(B25)</formula>
    </cfRule>
  </conditionalFormatting>
  <conditionalFormatting sqref="D24">
    <cfRule type="expression" dxfId="948" priority="949">
      <formula>ISBLANK(B24)</formula>
    </cfRule>
  </conditionalFormatting>
  <conditionalFormatting sqref="D23">
    <cfRule type="expression" dxfId="947" priority="948">
      <formula>ISBLANK(B23)</formula>
    </cfRule>
  </conditionalFormatting>
  <conditionalFormatting sqref="D22">
    <cfRule type="expression" dxfId="946" priority="947">
      <formula>ISBLANK(B22)</formula>
    </cfRule>
  </conditionalFormatting>
  <conditionalFormatting sqref="D21">
    <cfRule type="expression" dxfId="945" priority="946">
      <formula>ISBLANK(B21)</formula>
    </cfRule>
  </conditionalFormatting>
  <conditionalFormatting sqref="D20">
    <cfRule type="expression" dxfId="944" priority="945">
      <formula>ISBLANK(B20)</formula>
    </cfRule>
  </conditionalFormatting>
  <conditionalFormatting sqref="D19">
    <cfRule type="expression" dxfId="943" priority="944">
      <formula>ISBLANK(B19)</formula>
    </cfRule>
  </conditionalFormatting>
  <conditionalFormatting sqref="D18">
    <cfRule type="expression" dxfId="942" priority="943">
      <formula>ISBLANK(B18)</formula>
    </cfRule>
  </conditionalFormatting>
  <conditionalFormatting sqref="D17">
    <cfRule type="expression" dxfId="941" priority="942">
      <formula>ISBLANK(B17)</formula>
    </cfRule>
  </conditionalFormatting>
  <conditionalFormatting sqref="D16">
    <cfRule type="expression" dxfId="940" priority="941">
      <formula>ISBLANK(B16)</formula>
    </cfRule>
  </conditionalFormatting>
  <conditionalFormatting sqref="D15">
    <cfRule type="expression" dxfId="939" priority="940">
      <formula>ISBLANK(B15)</formula>
    </cfRule>
  </conditionalFormatting>
  <conditionalFormatting sqref="D14">
    <cfRule type="expression" dxfId="938" priority="939">
      <formula>ISBLANK(B14)</formula>
    </cfRule>
  </conditionalFormatting>
  <conditionalFormatting sqref="E42">
    <cfRule type="expression" dxfId="937" priority="938">
      <formula>ISBLANK(B42)</formula>
    </cfRule>
  </conditionalFormatting>
  <conditionalFormatting sqref="E41">
    <cfRule type="expression" dxfId="936" priority="937">
      <formula>ISBLANK(B41)</formula>
    </cfRule>
  </conditionalFormatting>
  <conditionalFormatting sqref="E40">
    <cfRule type="expression" dxfId="935" priority="936">
      <formula>ISBLANK(B40)</formula>
    </cfRule>
  </conditionalFormatting>
  <conditionalFormatting sqref="E39">
    <cfRule type="expression" dxfId="934" priority="935">
      <formula>ISBLANK(B39)</formula>
    </cfRule>
  </conditionalFormatting>
  <conditionalFormatting sqref="E38">
    <cfRule type="expression" dxfId="933" priority="934">
      <formula>ISBLANK(B38)</formula>
    </cfRule>
  </conditionalFormatting>
  <conditionalFormatting sqref="E37">
    <cfRule type="expression" dxfId="932" priority="933">
      <formula>ISBLANK(B37)</formula>
    </cfRule>
  </conditionalFormatting>
  <conditionalFormatting sqref="E36">
    <cfRule type="expression" dxfId="931" priority="932">
      <formula>ISBLANK(B36)</formula>
    </cfRule>
  </conditionalFormatting>
  <conditionalFormatting sqref="E35">
    <cfRule type="expression" dxfId="930" priority="931">
      <formula>ISBLANK(B35)</formula>
    </cfRule>
  </conditionalFormatting>
  <conditionalFormatting sqref="E34">
    <cfRule type="expression" dxfId="929" priority="930">
      <formula>ISBLANK(B34)</formula>
    </cfRule>
  </conditionalFormatting>
  <conditionalFormatting sqref="E33">
    <cfRule type="expression" dxfId="928" priority="929">
      <formula>ISBLANK(B33)</formula>
    </cfRule>
  </conditionalFormatting>
  <conditionalFormatting sqref="E32">
    <cfRule type="expression" dxfId="927" priority="928">
      <formula>ISBLANK(B32)</formula>
    </cfRule>
  </conditionalFormatting>
  <conditionalFormatting sqref="E31">
    <cfRule type="expression" dxfId="926" priority="927">
      <formula>ISBLANK(B31)</formula>
    </cfRule>
  </conditionalFormatting>
  <conditionalFormatting sqref="E30">
    <cfRule type="expression" dxfId="925" priority="926">
      <formula>ISBLANK(B30)</formula>
    </cfRule>
  </conditionalFormatting>
  <conditionalFormatting sqref="E29">
    <cfRule type="expression" dxfId="924" priority="925">
      <formula>ISBLANK(B29)</formula>
    </cfRule>
  </conditionalFormatting>
  <conditionalFormatting sqref="E28">
    <cfRule type="expression" dxfId="923" priority="924">
      <formula>ISBLANK(B28)</formula>
    </cfRule>
  </conditionalFormatting>
  <conditionalFormatting sqref="E27">
    <cfRule type="expression" dxfId="922" priority="923">
      <formula>ISBLANK(B27)</formula>
    </cfRule>
  </conditionalFormatting>
  <conditionalFormatting sqref="E26">
    <cfRule type="expression" dxfId="921" priority="922">
      <formula>ISBLANK(B26)</formula>
    </cfRule>
  </conditionalFormatting>
  <conditionalFormatting sqref="E25">
    <cfRule type="expression" dxfId="920" priority="921">
      <formula>ISBLANK(B25)</formula>
    </cfRule>
  </conditionalFormatting>
  <conditionalFormatting sqref="E24">
    <cfRule type="expression" dxfId="919" priority="920">
      <formula>ISBLANK(B24)</formula>
    </cfRule>
  </conditionalFormatting>
  <conditionalFormatting sqref="E23">
    <cfRule type="expression" dxfId="918" priority="919">
      <formula>ISBLANK(B23)</formula>
    </cfRule>
  </conditionalFormatting>
  <conditionalFormatting sqref="E22">
    <cfRule type="expression" dxfId="917" priority="918">
      <formula>ISBLANK(B22)</formula>
    </cfRule>
  </conditionalFormatting>
  <conditionalFormatting sqref="E21">
    <cfRule type="expression" dxfId="916" priority="917">
      <formula>ISBLANK(B21)</formula>
    </cfRule>
  </conditionalFormatting>
  <conditionalFormatting sqref="E20">
    <cfRule type="expression" dxfId="915" priority="916">
      <formula>ISBLANK(B20)</formula>
    </cfRule>
  </conditionalFormatting>
  <conditionalFormatting sqref="E19">
    <cfRule type="expression" dxfId="914" priority="915">
      <formula>ISBLANK(B19)</formula>
    </cfRule>
  </conditionalFormatting>
  <conditionalFormatting sqref="E18">
    <cfRule type="expression" dxfId="913" priority="914">
      <formula>ISBLANK(B18)</formula>
    </cfRule>
  </conditionalFormatting>
  <conditionalFormatting sqref="E17">
    <cfRule type="expression" dxfId="912" priority="913">
      <formula>ISBLANK(B17)</formula>
    </cfRule>
  </conditionalFormatting>
  <conditionalFormatting sqref="E16">
    <cfRule type="expression" dxfId="911" priority="912">
      <formula>ISBLANK(B16)</formula>
    </cfRule>
  </conditionalFormatting>
  <conditionalFormatting sqref="E15">
    <cfRule type="expression" dxfId="910" priority="911">
      <formula>ISBLANK(B15)</formula>
    </cfRule>
  </conditionalFormatting>
  <conditionalFormatting sqref="E14">
    <cfRule type="expression" dxfId="909" priority="910">
      <formula>ISBLANK(B14)</formula>
    </cfRule>
  </conditionalFormatting>
  <conditionalFormatting sqref="F42">
    <cfRule type="expression" dxfId="908" priority="909">
      <formula>ISBLANK(B42)</formula>
    </cfRule>
  </conditionalFormatting>
  <conditionalFormatting sqref="F41">
    <cfRule type="expression" dxfId="907" priority="908">
      <formula>ISBLANK(B41)</formula>
    </cfRule>
  </conditionalFormatting>
  <conditionalFormatting sqref="F40">
    <cfRule type="expression" dxfId="906" priority="907">
      <formula>ISBLANK(B40)</formula>
    </cfRule>
  </conditionalFormatting>
  <conditionalFormatting sqref="F39">
    <cfRule type="expression" dxfId="905" priority="906">
      <formula>ISBLANK(B39)</formula>
    </cfRule>
  </conditionalFormatting>
  <conditionalFormatting sqref="F38">
    <cfRule type="expression" dxfId="904" priority="905">
      <formula>ISBLANK(B38)</formula>
    </cfRule>
  </conditionalFormatting>
  <conditionalFormatting sqref="F37">
    <cfRule type="expression" dxfId="903" priority="904">
      <formula>ISBLANK(B37)</formula>
    </cfRule>
  </conditionalFormatting>
  <conditionalFormatting sqref="F36">
    <cfRule type="expression" dxfId="902" priority="903">
      <formula>ISBLANK(B36)</formula>
    </cfRule>
  </conditionalFormatting>
  <conditionalFormatting sqref="F35">
    <cfRule type="expression" dxfId="901" priority="902">
      <formula>ISBLANK(B35)</formula>
    </cfRule>
  </conditionalFormatting>
  <conditionalFormatting sqref="F34">
    <cfRule type="expression" dxfId="900" priority="901">
      <formula>ISBLANK(B34)</formula>
    </cfRule>
  </conditionalFormatting>
  <conditionalFormatting sqref="F33">
    <cfRule type="expression" dxfId="899" priority="900">
      <formula>ISBLANK(B33)</formula>
    </cfRule>
  </conditionalFormatting>
  <conditionalFormatting sqref="F32">
    <cfRule type="expression" dxfId="898" priority="899">
      <formula>ISBLANK(B32)</formula>
    </cfRule>
  </conditionalFormatting>
  <conditionalFormatting sqref="F31">
    <cfRule type="expression" dxfId="897" priority="898">
      <formula>ISBLANK(B31)</formula>
    </cfRule>
  </conditionalFormatting>
  <conditionalFormatting sqref="F30">
    <cfRule type="expression" dxfId="896" priority="897">
      <formula>ISBLANK(B30)</formula>
    </cfRule>
  </conditionalFormatting>
  <conditionalFormatting sqref="F29">
    <cfRule type="expression" dxfId="895" priority="896">
      <formula>ISBLANK(B29)</formula>
    </cfRule>
  </conditionalFormatting>
  <conditionalFormatting sqref="F28">
    <cfRule type="expression" dxfId="894" priority="895">
      <formula>ISBLANK(B28)</formula>
    </cfRule>
  </conditionalFormatting>
  <conditionalFormatting sqref="F27">
    <cfRule type="expression" dxfId="893" priority="894">
      <formula>ISBLANK(B27)</formula>
    </cfRule>
  </conditionalFormatting>
  <conditionalFormatting sqref="F26">
    <cfRule type="expression" dxfId="892" priority="893">
      <formula>ISBLANK(B26)</formula>
    </cfRule>
  </conditionalFormatting>
  <conditionalFormatting sqref="F25">
    <cfRule type="expression" dxfId="891" priority="892">
      <formula>ISBLANK(B25)</formula>
    </cfRule>
  </conditionalFormatting>
  <conditionalFormatting sqref="F24">
    <cfRule type="expression" dxfId="890" priority="891">
      <formula>ISBLANK(B24)</formula>
    </cfRule>
  </conditionalFormatting>
  <conditionalFormatting sqref="F23">
    <cfRule type="expression" dxfId="889" priority="890">
      <formula>ISBLANK(B23)</formula>
    </cfRule>
  </conditionalFormatting>
  <conditionalFormatting sqref="F22">
    <cfRule type="expression" dxfId="888" priority="889">
      <formula>ISBLANK(B22)</formula>
    </cfRule>
  </conditionalFormatting>
  <conditionalFormatting sqref="F21">
    <cfRule type="expression" dxfId="887" priority="888">
      <formula>ISBLANK(B21)</formula>
    </cfRule>
  </conditionalFormatting>
  <conditionalFormatting sqref="F20">
    <cfRule type="expression" dxfId="886" priority="887">
      <formula>ISBLANK(B20)</formula>
    </cfRule>
  </conditionalFormatting>
  <conditionalFormatting sqref="F14:F48">
    <cfRule type="expression" dxfId="885" priority="884">
      <formula>F14&lt;&gt;""</formula>
    </cfRule>
    <cfRule type="expression" dxfId="884" priority="885">
      <formula>AM14&lt;&gt;""</formula>
    </cfRule>
    <cfRule type="expression" dxfId="883" priority="886">
      <formula>ISBLANK(B14)</formula>
    </cfRule>
  </conditionalFormatting>
  <conditionalFormatting sqref="F18">
    <cfRule type="expression" dxfId="882" priority="883">
      <formula>ISBLANK(B18)</formula>
    </cfRule>
  </conditionalFormatting>
  <conditionalFormatting sqref="F17">
    <cfRule type="expression" dxfId="881" priority="882">
      <formula>ISBLANK(B17)</formula>
    </cfRule>
  </conditionalFormatting>
  <conditionalFormatting sqref="F16">
    <cfRule type="expression" dxfId="880" priority="881">
      <formula>ISBLANK(B16)</formula>
    </cfRule>
  </conditionalFormatting>
  <conditionalFormatting sqref="F15:F18">
    <cfRule type="expression" dxfId="879" priority="880">
      <formula>ISBLANK(B15)</formula>
    </cfRule>
  </conditionalFormatting>
  <conditionalFormatting sqref="F14:F48">
    <cfRule type="expression" dxfId="878" priority="879">
      <formula>ISBLANK(B14)</formula>
    </cfRule>
  </conditionalFormatting>
  <conditionalFormatting sqref="H42">
    <cfRule type="expression" dxfId="877" priority="878">
      <formula>ISBLANK(B42)</formula>
    </cfRule>
  </conditionalFormatting>
  <conditionalFormatting sqref="G41:AY41">
    <cfRule type="expression" dxfId="876" priority="877">
      <formula>ISBLANK($B$41)</formula>
    </cfRule>
  </conditionalFormatting>
  <conditionalFormatting sqref="H40">
    <cfRule type="expression" dxfId="875" priority="876">
      <formula>ISBLANK(B40)</formula>
    </cfRule>
  </conditionalFormatting>
  <conditionalFormatting sqref="H39">
    <cfRule type="expression" dxfId="874" priority="875">
      <formula>ISBLANK(B39)</formula>
    </cfRule>
  </conditionalFormatting>
  <conditionalFormatting sqref="H38">
    <cfRule type="expression" dxfId="873" priority="874">
      <formula>ISBLANK(B38)</formula>
    </cfRule>
  </conditionalFormatting>
  <conditionalFormatting sqref="H37">
    <cfRule type="expression" dxfId="872" priority="873">
      <formula>ISBLANK(B37)</formula>
    </cfRule>
  </conditionalFormatting>
  <conditionalFormatting sqref="H36">
    <cfRule type="expression" dxfId="871" priority="872">
      <formula>ISBLANK(B36)</formula>
    </cfRule>
  </conditionalFormatting>
  <conditionalFormatting sqref="H35">
    <cfRule type="expression" dxfId="870" priority="871">
      <formula>ISBLANK(B35)</formula>
    </cfRule>
  </conditionalFormatting>
  <conditionalFormatting sqref="G34:AY34">
    <cfRule type="expression" dxfId="869" priority="870">
      <formula>ISBLANK($B$34)</formula>
    </cfRule>
  </conditionalFormatting>
  <conditionalFormatting sqref="G33:AY33 AU31:AU32">
    <cfRule type="expression" dxfId="868" priority="869">
      <formula>ISBLANK($B$33)</formula>
    </cfRule>
  </conditionalFormatting>
  <conditionalFormatting sqref="H32">
    <cfRule type="expression" dxfId="867" priority="868">
      <formula>ISBLANK(B32)</formula>
    </cfRule>
  </conditionalFormatting>
  <conditionalFormatting sqref="H31">
    <cfRule type="expression" dxfId="866" priority="867">
      <formula>ISBLANK(B31)</formula>
    </cfRule>
  </conditionalFormatting>
  <conditionalFormatting sqref="G30:AY30">
    <cfRule type="expression" dxfId="865" priority="866">
      <formula>ISBLANK($B$30)</formula>
    </cfRule>
  </conditionalFormatting>
  <conditionalFormatting sqref="G29:AY29">
    <cfRule type="expression" dxfId="864" priority="865">
      <formula>ISBLANK($B$29)</formula>
    </cfRule>
  </conditionalFormatting>
  <conditionalFormatting sqref="G28:AY28">
    <cfRule type="expression" dxfId="863" priority="864">
      <formula>ISBLANK($B$28)</formula>
    </cfRule>
  </conditionalFormatting>
  <conditionalFormatting sqref="G27:AY27">
    <cfRule type="expression" dxfId="862" priority="863">
      <formula>ISBLANK($B$27)</formula>
    </cfRule>
  </conditionalFormatting>
  <conditionalFormatting sqref="G26:AY26">
    <cfRule type="expression" dxfId="861" priority="862">
      <formula>ISBLANK($B$26)</formula>
    </cfRule>
  </conditionalFormatting>
  <conditionalFormatting sqref="G25:AY25">
    <cfRule type="expression" dxfId="860" priority="861">
      <formula>ISBLANK($B$25)</formula>
    </cfRule>
  </conditionalFormatting>
  <conditionalFormatting sqref="G24:AY24">
    <cfRule type="expression" dxfId="859" priority="860">
      <formula>ISBLANK($B$24)</formula>
    </cfRule>
  </conditionalFormatting>
  <conditionalFormatting sqref="G23:AY23 AQ24:AQ30">
    <cfRule type="expression" dxfId="858" priority="859">
      <formula>ISBLANK($B$23)</formula>
    </cfRule>
  </conditionalFormatting>
  <conditionalFormatting sqref="G22:AY22">
    <cfRule type="expression" dxfId="857" priority="858">
      <formula>ISBLANK($B$22)</formula>
    </cfRule>
  </conditionalFormatting>
  <conditionalFormatting sqref="G21:AY21">
    <cfRule type="expression" dxfId="856" priority="857">
      <formula>ISBLANK($B$21)</formula>
    </cfRule>
  </conditionalFormatting>
  <conditionalFormatting sqref="AP21:AP48 G20:AY20">
    <cfRule type="expression" dxfId="855" priority="856">
      <formula>ISBLANK($B$20)</formula>
    </cfRule>
  </conditionalFormatting>
  <conditionalFormatting sqref="G19:AY19">
    <cfRule type="expression" dxfId="854" priority="855">
      <formula>ISBLANK($B$19)</formula>
    </cfRule>
  </conditionalFormatting>
  <conditionalFormatting sqref="G18:AY18">
    <cfRule type="expression" dxfId="853" priority="854">
      <formula>ISBLANK($B$18)</formula>
    </cfRule>
  </conditionalFormatting>
  <conditionalFormatting sqref="G17:AY17 AU39 AU31:AU32 AU37">
    <cfRule type="expression" dxfId="852" priority="853">
      <formula>ISBLANK($B$17)</formula>
    </cfRule>
  </conditionalFormatting>
  <conditionalFormatting sqref="G16:AY16">
    <cfRule type="expression" dxfId="851" priority="852">
      <formula>ISBLANK($B$16)</formula>
    </cfRule>
  </conditionalFormatting>
  <conditionalFormatting sqref="G15:AY15">
    <cfRule type="expression" dxfId="850" priority="851">
      <formula>ISBLANK($B$15)</formula>
    </cfRule>
  </conditionalFormatting>
  <conditionalFormatting sqref="G14:AY14 AQ15:AQ48">
    <cfRule type="expression" dxfId="849" priority="850">
      <formula>ISBLANK($B$14)</formula>
    </cfRule>
  </conditionalFormatting>
  <conditionalFormatting sqref="G42:AY42">
    <cfRule type="expression" dxfId="848" priority="849">
      <formula>ISBLANK($B$42)</formula>
    </cfRule>
  </conditionalFormatting>
  <conditionalFormatting sqref="G40:AY40">
    <cfRule type="expression" dxfId="847" priority="848">
      <formula>ISBLANK($B$40)</formula>
    </cfRule>
  </conditionalFormatting>
  <conditionalFormatting sqref="G39:AY39 AU37">
    <cfRule type="expression" dxfId="846" priority="847">
      <formula>ISBLANK($B$39)</formula>
    </cfRule>
  </conditionalFormatting>
  <conditionalFormatting sqref="G38:AY38">
    <cfRule type="expression" dxfId="845" priority="846">
      <formula>ISBLANK($B$38)</formula>
    </cfRule>
  </conditionalFormatting>
  <conditionalFormatting sqref="G37:AY37">
    <cfRule type="expression" dxfId="844" priority="845">
      <formula>ISBLANK($B$37)</formula>
    </cfRule>
  </conditionalFormatting>
  <conditionalFormatting sqref="G36:AY36">
    <cfRule type="expression" dxfId="843" priority="844">
      <formula>ISBLANK($B$36)</formula>
    </cfRule>
  </conditionalFormatting>
  <conditionalFormatting sqref="G35:AY35">
    <cfRule type="expression" dxfId="842" priority="843">
      <formula>ISBLANK($B$35)</formula>
    </cfRule>
  </conditionalFormatting>
  <conditionalFormatting sqref="G32:AY32 AU31">
    <cfRule type="expression" dxfId="841" priority="842">
      <formula>ISBLANK($B$32)</formula>
    </cfRule>
  </conditionalFormatting>
  <conditionalFormatting sqref="G31:AY31 H47:K47 AB47:AC47">
    <cfRule type="expression" dxfId="840" priority="841">
      <formula>ISBLANK($B$31)</formula>
    </cfRule>
  </conditionalFormatting>
  <conditionalFormatting sqref="C51:AY51">
    <cfRule type="expression" dxfId="839" priority="840">
      <formula>ISBLANK($B$51)</formula>
    </cfRule>
  </conditionalFormatting>
  <conditionalFormatting sqref="C52:AK52">
    <cfRule type="expression" dxfId="838" priority="839">
      <formula>ISBLANK($B$52)</formula>
    </cfRule>
  </conditionalFormatting>
  <conditionalFormatting sqref="C50:AK50">
    <cfRule type="expression" dxfId="837" priority="838">
      <formula>ISBLANK($B$50)</formula>
    </cfRule>
  </conditionalFormatting>
  <conditionalFormatting sqref="C53:AY53">
    <cfRule type="expression" dxfId="836" priority="837">
      <formula>ISBLANK($B$53)</formula>
    </cfRule>
  </conditionalFormatting>
  <conditionalFormatting sqref="C54:AK54">
    <cfRule type="expression" dxfId="835" priority="836">
      <formula>ISBLANK($B$54)</formula>
    </cfRule>
  </conditionalFormatting>
  <conditionalFormatting sqref="C55:AY55">
    <cfRule type="expression" dxfId="834" priority="835">
      <formula>ISBLANK($B$55)</formula>
    </cfRule>
  </conditionalFormatting>
  <conditionalFormatting sqref="C56:AK56">
    <cfRule type="expression" dxfId="833" priority="834">
      <formula>ISBLANK($B$56)</formula>
    </cfRule>
  </conditionalFormatting>
  <conditionalFormatting sqref="C57:AY57">
    <cfRule type="expression" dxfId="832" priority="833">
      <formula>ISBLANK($B$57)</formula>
    </cfRule>
  </conditionalFormatting>
  <conditionalFormatting sqref="C58:AK58">
    <cfRule type="expression" dxfId="831" priority="832">
      <formula>ISBLANK($B$58)</formula>
    </cfRule>
  </conditionalFormatting>
  <conditionalFormatting sqref="C59:AY59">
    <cfRule type="expression" dxfId="830" priority="831">
      <formula>ISBLANK($B$59)</formula>
    </cfRule>
  </conditionalFormatting>
  <conditionalFormatting sqref="C60:AK60">
    <cfRule type="expression" dxfId="829" priority="830">
      <formula>ISBLANK($B$60)</formula>
    </cfRule>
  </conditionalFormatting>
  <conditionalFormatting sqref="C61:AY61">
    <cfRule type="expression" dxfId="828" priority="829">
      <formula>ISBLANK($B$61)</formula>
    </cfRule>
  </conditionalFormatting>
  <conditionalFormatting sqref="C62:AK62">
    <cfRule type="expression" dxfId="827" priority="828">
      <formula>ISBLANK($B$62)</formula>
    </cfRule>
  </conditionalFormatting>
  <conditionalFormatting sqref="C63:AY63">
    <cfRule type="expression" dxfId="826" priority="827">
      <formula>ISBLANK($B$63)</formula>
    </cfRule>
  </conditionalFormatting>
  <conditionalFormatting sqref="C64:AK64">
    <cfRule type="expression" dxfId="825" priority="826">
      <formula>ISBLANK($B$64)</formula>
    </cfRule>
  </conditionalFormatting>
  <conditionalFormatting sqref="C65:AY65">
    <cfRule type="expression" dxfId="824" priority="825">
      <formula>ISBLANK($B$65)</formula>
    </cfRule>
  </conditionalFormatting>
  <conditionalFormatting sqref="C66:AK66">
    <cfRule type="expression" dxfId="823" priority="824">
      <formula>ISBLANK($B$66)</formula>
    </cfRule>
  </conditionalFormatting>
  <conditionalFormatting sqref="C67:AY67">
    <cfRule type="expression" dxfId="822" priority="823">
      <formula>ISBLANK($B$67)</formula>
    </cfRule>
  </conditionalFormatting>
  <conditionalFormatting sqref="C68:AK68">
    <cfRule type="expression" dxfId="821" priority="822">
      <formula>ISBLANK($B$68)</formula>
    </cfRule>
  </conditionalFormatting>
  <conditionalFormatting sqref="C69:AY69">
    <cfRule type="expression" dxfId="820" priority="821">
      <formula>ISBLANK($B$69)</formula>
    </cfRule>
  </conditionalFormatting>
  <conditionalFormatting sqref="C70:AK70">
    <cfRule type="expression" dxfId="819" priority="820">
      <formula>ISBLANK($B$70)</formula>
    </cfRule>
  </conditionalFormatting>
  <conditionalFormatting sqref="C71:AY71">
    <cfRule type="expression" dxfId="818" priority="819">
      <formula>ISBLANK($B$71)</formula>
    </cfRule>
  </conditionalFormatting>
  <conditionalFormatting sqref="C72:AK72">
    <cfRule type="expression" dxfId="817" priority="818">
      <formula>ISBLANK($B$72)</formula>
    </cfRule>
  </conditionalFormatting>
  <conditionalFormatting sqref="C73:AY73">
    <cfRule type="expression" dxfId="816" priority="817">
      <formula>ISBLANK($B$73)</formula>
    </cfRule>
  </conditionalFormatting>
  <conditionalFormatting sqref="C74:AK74">
    <cfRule type="expression" dxfId="815" priority="816">
      <formula>ISBLANK($B$74)</formula>
    </cfRule>
  </conditionalFormatting>
  <conditionalFormatting sqref="C75:AY75">
    <cfRule type="expression" dxfId="814" priority="815">
      <formula>ISBLANK($B$75)</formula>
    </cfRule>
  </conditionalFormatting>
  <conditionalFormatting sqref="C76:AK76">
    <cfRule type="expression" dxfId="813" priority="814">
      <formula>ISBLANK($B$76)</formula>
    </cfRule>
  </conditionalFormatting>
  <conditionalFormatting sqref="C77:AY77">
    <cfRule type="expression" dxfId="812" priority="813">
      <formula>ISBLANK($B$77)</formula>
    </cfRule>
  </conditionalFormatting>
  <conditionalFormatting sqref="C78:AK78">
    <cfRule type="expression" dxfId="811" priority="812">
      <formula>ISBLANK($B$78)</formula>
    </cfRule>
  </conditionalFormatting>
  <conditionalFormatting sqref="C79:AY79">
    <cfRule type="expression" dxfId="810" priority="811">
      <formula>ISBLANK($B$79)</formula>
    </cfRule>
  </conditionalFormatting>
  <conditionalFormatting sqref="C81:AY81 AP82:AQ88">
    <cfRule type="expression" dxfId="809" priority="810">
      <formula>ISBLANK($B$81)</formula>
    </cfRule>
  </conditionalFormatting>
  <conditionalFormatting sqref="C82:AY82">
    <cfRule type="expression" dxfId="808" priority="809">
      <formula>ISBLANK($B$82)</formula>
    </cfRule>
  </conditionalFormatting>
  <conditionalFormatting sqref="C83:AY83">
    <cfRule type="expression" dxfId="807" priority="808">
      <formula>ISBLANK($B$83)</formula>
    </cfRule>
  </conditionalFormatting>
  <conditionalFormatting sqref="C84:AY84">
    <cfRule type="expression" dxfId="806" priority="807">
      <formula>ISBLANK($B$84)</formula>
    </cfRule>
  </conditionalFormatting>
  <conditionalFormatting sqref="C85:AY85">
    <cfRule type="expression" dxfId="805" priority="806">
      <formula>ISBLANK($B$85)</formula>
    </cfRule>
  </conditionalFormatting>
  <conditionalFormatting sqref="C86:AY86">
    <cfRule type="expression" dxfId="804" priority="805">
      <formula>ISBLANK($B$86)</formula>
    </cfRule>
  </conditionalFormatting>
  <conditionalFormatting sqref="C87:AY87">
    <cfRule type="expression" dxfId="803" priority="804">
      <formula>ISBLANK($B$87)</formula>
    </cfRule>
  </conditionalFormatting>
  <conditionalFormatting sqref="C88:AY88">
    <cfRule type="expression" dxfId="802" priority="803">
      <formula>ISBLANK($B$88)</formula>
    </cfRule>
  </conditionalFormatting>
  <conditionalFormatting sqref="G23">
    <cfRule type="expression" dxfId="801" priority="802">
      <formula>ISBLANK(B23)</formula>
    </cfRule>
  </conditionalFormatting>
  <conditionalFormatting sqref="G24">
    <cfRule type="expression" dxfId="800" priority="801">
      <formula>ISBLANK(B24)</formula>
    </cfRule>
  </conditionalFormatting>
  <conditionalFormatting sqref="G25">
    <cfRule type="expression" dxfId="799" priority="800">
      <formula>ISBLANK(B25)</formula>
    </cfRule>
  </conditionalFormatting>
  <conditionalFormatting sqref="G26">
    <cfRule type="expression" dxfId="798" priority="799">
      <formula>ISBLANK(B26)</formula>
    </cfRule>
  </conditionalFormatting>
  <conditionalFormatting sqref="G27">
    <cfRule type="expression" dxfId="797" priority="798">
      <formula>ISBLANK(B27)</formula>
    </cfRule>
  </conditionalFormatting>
  <conditionalFormatting sqref="G28">
    <cfRule type="expression" dxfId="796" priority="797">
      <formula>ISBLANK(B28)</formula>
    </cfRule>
  </conditionalFormatting>
  <conditionalFormatting sqref="G29">
    <cfRule type="expression" dxfId="795" priority="796">
      <formula>ISBLANK(B29)</formula>
    </cfRule>
  </conditionalFormatting>
  <conditionalFormatting sqref="G30">
    <cfRule type="expression" dxfId="794" priority="795">
      <formula>ISBLANK(B30)</formula>
    </cfRule>
  </conditionalFormatting>
  <conditionalFormatting sqref="G31">
    <cfRule type="expression" dxfId="793" priority="794">
      <formula>ISBLANK(B31)</formula>
    </cfRule>
  </conditionalFormatting>
  <conditionalFormatting sqref="G32">
    <cfRule type="expression" dxfId="792" priority="793">
      <formula>ISBLANK(B32)</formula>
    </cfRule>
  </conditionalFormatting>
  <conditionalFormatting sqref="G33">
    <cfRule type="expression" dxfId="791" priority="792">
      <formula>ISBLANK(B33)</formula>
    </cfRule>
  </conditionalFormatting>
  <conditionalFormatting sqref="G34">
    <cfRule type="expression" dxfId="790" priority="791">
      <formula>ISBLANK(B34)</formula>
    </cfRule>
  </conditionalFormatting>
  <conditionalFormatting sqref="G35">
    <cfRule type="expression" dxfId="789" priority="790">
      <formula>ISBLANK(B35)</formula>
    </cfRule>
  </conditionalFormatting>
  <conditionalFormatting sqref="G36">
    <cfRule type="expression" dxfId="788" priority="789">
      <formula>ISBLANK(B36)</formula>
    </cfRule>
  </conditionalFormatting>
  <conditionalFormatting sqref="G37">
    <cfRule type="expression" dxfId="787" priority="788">
      <formula>ISBLANK(B37)</formula>
    </cfRule>
  </conditionalFormatting>
  <conditionalFormatting sqref="G38">
    <cfRule type="expression" dxfId="786" priority="787">
      <formula>ISBLANK(B38)</formula>
    </cfRule>
  </conditionalFormatting>
  <conditionalFormatting sqref="G39">
    <cfRule type="expression" dxfId="785" priority="786">
      <formula>ISBLANK(B39)</formula>
    </cfRule>
  </conditionalFormatting>
  <conditionalFormatting sqref="G40">
    <cfRule type="expression" dxfId="784" priority="785">
      <formula>ISBLANK(B40)</formula>
    </cfRule>
  </conditionalFormatting>
  <conditionalFormatting sqref="G41">
    <cfRule type="expression" dxfId="783" priority="784">
      <formula>ISBLANK(B41)</formula>
    </cfRule>
  </conditionalFormatting>
  <conditionalFormatting sqref="G42">
    <cfRule type="expression" dxfId="782" priority="783">
      <formula>ISBLANK(B42)</formula>
    </cfRule>
  </conditionalFormatting>
  <conditionalFormatting sqref="G43">
    <cfRule type="expression" dxfId="781" priority="782">
      <formula>ISBLANK(B43)</formula>
    </cfRule>
  </conditionalFormatting>
  <conditionalFormatting sqref="G44">
    <cfRule type="expression" dxfId="780" priority="781">
      <formula>ISBLANK(B44)</formula>
    </cfRule>
  </conditionalFormatting>
  <conditionalFormatting sqref="G45">
    <cfRule type="expression" dxfId="779" priority="780">
      <formula>ISBLANK(B45)</formula>
    </cfRule>
  </conditionalFormatting>
  <conditionalFormatting sqref="G46">
    <cfRule type="expression" dxfId="778" priority="779">
      <formula>ISBLANK(B46)</formula>
    </cfRule>
  </conditionalFormatting>
  <conditionalFormatting sqref="G47">
    <cfRule type="expression" dxfId="777" priority="778">
      <formula>ISBLANK(B47)</formula>
    </cfRule>
  </conditionalFormatting>
  <conditionalFormatting sqref="G48">
    <cfRule type="expression" dxfId="776" priority="777">
      <formula>ISBLANK(B48)</formula>
    </cfRule>
  </conditionalFormatting>
  <conditionalFormatting sqref="V14:V48 V50:V79">
    <cfRule type="expression" dxfId="775" priority="776">
      <formula>ISBLANK($V$6)</formula>
    </cfRule>
  </conditionalFormatting>
  <conditionalFormatting sqref="AE50:AE79">
    <cfRule type="expression" dxfId="774" priority="775">
      <formula>ISBLANK($AE$6)</formula>
    </cfRule>
  </conditionalFormatting>
  <conditionalFormatting sqref="AF50:AF79">
    <cfRule type="expression" dxfId="773" priority="774">
      <formula>ISBLANK($AF$6)</formula>
    </cfRule>
  </conditionalFormatting>
  <conditionalFormatting sqref="AG50:AG79">
    <cfRule type="expression" dxfId="772" priority="773">
      <formula>ISBLANK($AG$6)</formula>
    </cfRule>
  </conditionalFormatting>
  <conditionalFormatting sqref="AH50:AH79">
    <cfRule type="expression" dxfId="771" priority="772">
      <formula>ISBLANK($AH$6)</formula>
    </cfRule>
  </conditionalFormatting>
  <conditionalFormatting sqref="AI50:AI79">
    <cfRule type="expression" dxfId="770" priority="771">
      <formula>ISBLANK($AI$6)</formula>
    </cfRule>
  </conditionalFormatting>
  <conditionalFormatting sqref="AJ50:AJ79">
    <cfRule type="expression" dxfId="769" priority="770">
      <formula>ISBLANK($AJ$6)</formula>
    </cfRule>
  </conditionalFormatting>
  <conditionalFormatting sqref="AK50:AK79">
    <cfRule type="expression" dxfId="768" priority="769">
      <formula>ISBLANK($AK$6)</formula>
    </cfRule>
  </conditionalFormatting>
  <conditionalFormatting sqref="AL50:AY50 AP51:AQ79">
    <cfRule type="expression" dxfId="767" priority="768">
      <formula>ISBLANK($B$50)</formula>
    </cfRule>
  </conditionalFormatting>
  <conditionalFormatting sqref="AL52:AY52">
    <cfRule type="expression" dxfId="766" priority="767">
      <formula>ISBLANK($B$52)</formula>
    </cfRule>
  </conditionalFormatting>
  <conditionalFormatting sqref="AL54:AY54">
    <cfRule type="expression" dxfId="765" priority="766">
      <formula>ISBLANK($B$54)</formula>
    </cfRule>
  </conditionalFormatting>
  <conditionalFormatting sqref="AL56:AY56">
    <cfRule type="expression" dxfId="764" priority="765">
      <formula>ISBLANK($B$56)</formula>
    </cfRule>
  </conditionalFormatting>
  <conditionalFormatting sqref="AL58:AY58">
    <cfRule type="expression" dxfId="763" priority="764">
      <formula>ISBLANK($B$58)</formula>
    </cfRule>
  </conditionalFormatting>
  <conditionalFormatting sqref="AL60:AY60">
    <cfRule type="expression" dxfId="762" priority="763">
      <formula>ISBLANK($B$60)</formula>
    </cfRule>
  </conditionalFormatting>
  <conditionalFormatting sqref="AL62:AY62">
    <cfRule type="expression" dxfId="761" priority="762">
      <formula>ISBLANK($B$62)</formula>
    </cfRule>
  </conditionalFormatting>
  <conditionalFormatting sqref="AL64:AY64">
    <cfRule type="expression" dxfId="760" priority="761">
      <formula>ISBLANK($B$64)</formula>
    </cfRule>
  </conditionalFormatting>
  <conditionalFormatting sqref="AL66:AY66">
    <cfRule type="expression" dxfId="759" priority="760">
      <formula>ISBLANK($B$66)</formula>
    </cfRule>
  </conditionalFormatting>
  <conditionalFormatting sqref="AL68:AY68">
    <cfRule type="expression" dxfId="758" priority="759">
      <formula>ISBLANK($B$68)</formula>
    </cfRule>
  </conditionalFormatting>
  <conditionalFormatting sqref="AL70:AY70">
    <cfRule type="expression" dxfId="757" priority="758">
      <formula>ISBLANK($B$70)</formula>
    </cfRule>
  </conditionalFormatting>
  <conditionalFormatting sqref="AL72:AY72">
    <cfRule type="expression" dxfId="756" priority="757">
      <formula>ISBLANK($B$72)</formula>
    </cfRule>
  </conditionalFormatting>
  <conditionalFormatting sqref="AL74:AY74">
    <cfRule type="expression" dxfId="755" priority="756">
      <formula>ISBLANK($B$74)</formula>
    </cfRule>
  </conditionalFormatting>
  <conditionalFormatting sqref="AL76:AY76">
    <cfRule type="expression" dxfId="754" priority="755">
      <formula>ISBLANK($B$76)</formula>
    </cfRule>
  </conditionalFormatting>
  <conditionalFormatting sqref="AL78:AY78">
    <cfRule type="expression" dxfId="753" priority="754">
      <formula>ISBLANK($B$78)</formula>
    </cfRule>
  </conditionalFormatting>
  <conditionalFormatting sqref="AM14">
    <cfRule type="expression" dxfId="752" priority="752">
      <formula>ISNUMBER(AM14)</formula>
    </cfRule>
    <cfRule type="expression" dxfId="751" priority="753">
      <formula>ISTEXT(E14)</formula>
    </cfRule>
  </conditionalFormatting>
  <conditionalFormatting sqref="AM15">
    <cfRule type="expression" dxfId="750" priority="750">
      <formula>ISNUMBER(AM15)</formula>
    </cfRule>
    <cfRule type="expression" dxfId="749" priority="751">
      <formula>ISTEXT(E15)</formula>
    </cfRule>
  </conditionalFormatting>
  <conditionalFormatting sqref="AM16">
    <cfRule type="expression" dxfId="748" priority="748">
      <formula>ISNUMBER(AM16)</formula>
    </cfRule>
    <cfRule type="expression" dxfId="747" priority="749">
      <formula>ISTEXT(E16)</formula>
    </cfRule>
  </conditionalFormatting>
  <conditionalFormatting sqref="AM17">
    <cfRule type="expression" dxfId="746" priority="746">
      <formula>ISNUMBER(AM17)</formula>
    </cfRule>
    <cfRule type="expression" dxfId="745" priority="747">
      <formula>ISTEXT(E17)</formula>
    </cfRule>
  </conditionalFormatting>
  <conditionalFormatting sqref="AM18">
    <cfRule type="expression" dxfId="744" priority="744">
      <formula>ISNUMBER(AM18)</formula>
    </cfRule>
    <cfRule type="expression" dxfId="743" priority="745">
      <formula>ISTEXT(E18)</formula>
    </cfRule>
  </conditionalFormatting>
  <conditionalFormatting sqref="AM19">
    <cfRule type="expression" dxfId="742" priority="742">
      <formula>ISNUMBER(AM19)</formula>
    </cfRule>
    <cfRule type="expression" dxfId="741" priority="743">
      <formula>ISTEXT(E19)</formula>
    </cfRule>
  </conditionalFormatting>
  <conditionalFormatting sqref="AM20">
    <cfRule type="expression" dxfId="740" priority="740">
      <formula>ISNUMBER(AM20)</formula>
    </cfRule>
    <cfRule type="expression" dxfId="739" priority="741">
      <formula>ISTEXT(E20)</formula>
    </cfRule>
  </conditionalFormatting>
  <conditionalFormatting sqref="AM21">
    <cfRule type="expression" dxfId="738" priority="738">
      <formula>ISNUMBER(AM21)</formula>
    </cfRule>
    <cfRule type="expression" dxfId="737" priority="739">
      <formula>ISTEXT(E21)</formula>
    </cfRule>
  </conditionalFormatting>
  <conditionalFormatting sqref="AM22">
    <cfRule type="expression" dxfId="736" priority="736">
      <formula>ISNUMBER(AM22)</formula>
    </cfRule>
    <cfRule type="expression" dxfId="735" priority="737">
      <formula>ISTEXT(E22)</formula>
    </cfRule>
  </conditionalFormatting>
  <conditionalFormatting sqref="AM23">
    <cfRule type="expression" dxfId="734" priority="734">
      <formula>ISNUMBER(AM23)</formula>
    </cfRule>
    <cfRule type="expression" dxfId="733" priority="735">
      <formula>ISTEXT(E23)</formula>
    </cfRule>
  </conditionalFormatting>
  <conditionalFormatting sqref="AM24">
    <cfRule type="expression" dxfId="732" priority="732">
      <formula>ISNUMBER(AM24)</formula>
    </cfRule>
    <cfRule type="expression" dxfId="731" priority="733">
      <formula>ISTEXT(E24)</formula>
    </cfRule>
  </conditionalFormatting>
  <conditionalFormatting sqref="AM25">
    <cfRule type="expression" dxfId="730" priority="730">
      <formula>ISNUMBER(AM25)</formula>
    </cfRule>
    <cfRule type="expression" dxfId="729" priority="731">
      <formula>ISTEXT(E25)</formula>
    </cfRule>
  </conditionalFormatting>
  <conditionalFormatting sqref="AM26">
    <cfRule type="expression" dxfId="728" priority="728">
      <formula>ISNUMBER(AM26)</formula>
    </cfRule>
    <cfRule type="expression" dxfId="727" priority="729">
      <formula>ISTEXT(E26)</formula>
    </cfRule>
  </conditionalFormatting>
  <conditionalFormatting sqref="AM27">
    <cfRule type="expression" dxfId="726" priority="726">
      <formula>ISNUMBER(AM27)</formula>
    </cfRule>
    <cfRule type="expression" dxfId="725" priority="727">
      <formula>ISTEXT(E27)</formula>
    </cfRule>
  </conditionalFormatting>
  <conditionalFormatting sqref="AM28">
    <cfRule type="expression" dxfId="724" priority="724">
      <formula>ISNUMBER(AM28)</formula>
    </cfRule>
    <cfRule type="expression" dxfId="723" priority="725">
      <formula>ISTEXT(E28)</formula>
    </cfRule>
  </conditionalFormatting>
  <conditionalFormatting sqref="AM29">
    <cfRule type="expression" dxfId="722" priority="722">
      <formula>ISNUMBER(AM29)</formula>
    </cfRule>
    <cfRule type="expression" dxfId="721" priority="723">
      <formula>ISTEXT(E29)</formula>
    </cfRule>
  </conditionalFormatting>
  <conditionalFormatting sqref="AM30">
    <cfRule type="expression" dxfId="720" priority="720">
      <formula>ISNUMBER(AM30)</formula>
    </cfRule>
    <cfRule type="expression" dxfId="719" priority="721">
      <formula>ISTEXT(E30)</formula>
    </cfRule>
  </conditionalFormatting>
  <conditionalFormatting sqref="AM31">
    <cfRule type="expression" dxfId="718" priority="718">
      <formula>ISNUMBER(AM31)</formula>
    </cfRule>
    <cfRule type="expression" dxfId="717" priority="719">
      <formula>ISTEXT(E31)</formula>
    </cfRule>
  </conditionalFormatting>
  <conditionalFormatting sqref="AM32">
    <cfRule type="expression" dxfId="716" priority="716">
      <formula>ISNUMBER(AM32)</formula>
    </cfRule>
    <cfRule type="expression" dxfId="715" priority="717">
      <formula>ISTEXT(E32)</formula>
    </cfRule>
  </conditionalFormatting>
  <conditionalFormatting sqref="AM33">
    <cfRule type="expression" dxfId="714" priority="714">
      <formula>ISNUMBER(AM33)</formula>
    </cfRule>
    <cfRule type="expression" dxfId="713" priority="715">
      <formula>ISTEXT(E33)</formula>
    </cfRule>
  </conditionalFormatting>
  <conditionalFormatting sqref="AM34">
    <cfRule type="expression" dxfId="712" priority="712">
      <formula>ISNUMBER(AM34)</formula>
    </cfRule>
    <cfRule type="expression" dxfId="711" priority="713">
      <formula>ISTEXT(E34)</formula>
    </cfRule>
  </conditionalFormatting>
  <conditionalFormatting sqref="AM35">
    <cfRule type="expression" dxfId="710" priority="710">
      <formula>ISNUMBER(AM35)</formula>
    </cfRule>
    <cfRule type="expression" dxfId="709" priority="711">
      <formula>ISTEXT(E35)</formula>
    </cfRule>
  </conditionalFormatting>
  <conditionalFormatting sqref="AM36">
    <cfRule type="expression" dxfId="708" priority="708">
      <formula>ISNUMBER(AM36)</formula>
    </cfRule>
    <cfRule type="expression" dxfId="707" priority="709">
      <formula>ISTEXT(E36)</formula>
    </cfRule>
  </conditionalFormatting>
  <conditionalFormatting sqref="AM37">
    <cfRule type="expression" dxfId="706" priority="706">
      <formula>ISNUMBER(AM37)</formula>
    </cfRule>
    <cfRule type="expression" dxfId="705" priority="707">
      <formula>ISTEXT(E37)</formula>
    </cfRule>
  </conditionalFormatting>
  <conditionalFormatting sqref="AM38">
    <cfRule type="expression" dxfId="704" priority="704">
      <formula>ISNUMBER(AM38)</formula>
    </cfRule>
    <cfRule type="expression" dxfId="703" priority="705">
      <formula>ISTEXT(E38)</formula>
    </cfRule>
  </conditionalFormatting>
  <conditionalFormatting sqref="AM39">
    <cfRule type="expression" dxfId="702" priority="702">
      <formula>ISNUMBER(AM39)</formula>
    </cfRule>
    <cfRule type="expression" dxfId="701" priority="703">
      <formula>ISTEXT(E39)</formula>
    </cfRule>
  </conditionalFormatting>
  <conditionalFormatting sqref="AM40">
    <cfRule type="expression" dxfId="700" priority="700">
      <formula>ISNUMBER(AM40)</formula>
    </cfRule>
    <cfRule type="expression" dxfId="699" priority="701">
      <formula>ISTEXT(E40)</formula>
    </cfRule>
  </conditionalFormatting>
  <conditionalFormatting sqref="AM41">
    <cfRule type="expression" dxfId="698" priority="698">
      <formula>ISNUMBER(AM41)</formula>
    </cfRule>
    <cfRule type="expression" dxfId="697" priority="699">
      <formula>ISTEXT(E41)</formula>
    </cfRule>
  </conditionalFormatting>
  <conditionalFormatting sqref="AM42">
    <cfRule type="expression" dxfId="696" priority="696">
      <formula>ISNUMBER(AM42)</formula>
    </cfRule>
    <cfRule type="expression" dxfId="695" priority="697">
      <formula>ISTEXT(E42)</formula>
    </cfRule>
  </conditionalFormatting>
  <conditionalFormatting sqref="AM43">
    <cfRule type="expression" dxfId="694" priority="694">
      <formula>ISNUMBER(AM43)</formula>
    </cfRule>
    <cfRule type="expression" dxfId="693" priority="695">
      <formula>ISTEXT(E43)</formula>
    </cfRule>
  </conditionalFormatting>
  <conditionalFormatting sqref="AM44">
    <cfRule type="expression" dxfId="692" priority="692">
      <formula>ISNUMBER(AM44)</formula>
    </cfRule>
    <cfRule type="expression" dxfId="691" priority="693">
      <formula>ISTEXT(E44)</formula>
    </cfRule>
  </conditionalFormatting>
  <conditionalFormatting sqref="AM45">
    <cfRule type="expression" dxfId="690" priority="690">
      <formula>ISNUMBER(AM45)</formula>
    </cfRule>
    <cfRule type="expression" dxfId="689" priority="691">
      <formula>ISTEXT(E45)</formula>
    </cfRule>
  </conditionalFormatting>
  <conditionalFormatting sqref="AM46">
    <cfRule type="expression" dxfId="688" priority="688">
      <formula>ISNUMBER(AM46)</formula>
    </cfRule>
    <cfRule type="expression" dxfId="687" priority="689">
      <formula>ISTEXT(E46)</formula>
    </cfRule>
  </conditionalFormatting>
  <conditionalFormatting sqref="AM47">
    <cfRule type="expression" dxfId="686" priority="686">
      <formula>ISNUMBER(AM47)</formula>
    </cfRule>
    <cfRule type="expression" dxfId="685" priority="687">
      <formula>ISTEXT(E47)</formula>
    </cfRule>
  </conditionalFormatting>
  <conditionalFormatting sqref="AM48">
    <cfRule type="expression" dxfId="684" priority="684">
      <formula>ISNUMBER(AM48)</formula>
    </cfRule>
    <cfRule type="expression" dxfId="683" priority="685">
      <formula>ISTEXT(E48)</formula>
    </cfRule>
  </conditionalFormatting>
  <conditionalFormatting sqref="AN14:AN48">
    <cfRule type="expression" dxfId="682" priority="682">
      <formula>ISNUMBER(AN14)</formula>
    </cfRule>
    <cfRule type="expression" dxfId="681" priority="683">
      <formula>D14&lt;&gt;""</formula>
    </cfRule>
  </conditionalFormatting>
  <conditionalFormatting sqref="D14:D48">
    <cfRule type="expression" dxfId="680" priority="680">
      <formula>D14&lt;&gt;""</formula>
    </cfRule>
    <cfRule type="expression" dxfId="679" priority="681">
      <formula>AN14&lt;&gt;""</formula>
    </cfRule>
  </conditionalFormatting>
  <conditionalFormatting sqref="E14:E48">
    <cfRule type="expression" dxfId="678" priority="678">
      <formula>E14&lt;&gt;""</formula>
    </cfRule>
    <cfRule type="expression" dxfId="677" priority="679">
      <formula>AM14&lt;&gt;""</formula>
    </cfRule>
  </conditionalFormatting>
  <conditionalFormatting sqref="AL91:AV91">
    <cfRule type="expression" dxfId="676" priority="677">
      <formula>AL90&lt;&gt;AL91</formula>
    </cfRule>
  </conditionalFormatting>
  <conditionalFormatting sqref="Z8">
    <cfRule type="expression" dxfId="675" priority="676">
      <formula>ISBLANK(Z6)</formula>
    </cfRule>
  </conditionalFormatting>
  <conditionalFormatting sqref="Z7">
    <cfRule type="expression" dxfId="674" priority="675">
      <formula>ISBLANK(Z6)</formula>
    </cfRule>
  </conditionalFormatting>
  <conditionalFormatting sqref="Z9">
    <cfRule type="expression" dxfId="673" priority="674">
      <formula>ISBLANK(Z6)</formula>
    </cfRule>
  </conditionalFormatting>
  <conditionalFormatting sqref="Z10">
    <cfRule type="expression" dxfId="672" priority="673">
      <formula>ISBLANK(Z6)</formula>
    </cfRule>
  </conditionalFormatting>
  <conditionalFormatting sqref="Z11">
    <cfRule type="expression" dxfId="671" priority="672">
      <formula>ISBLANK(Z6)</formula>
    </cfRule>
  </conditionalFormatting>
  <conditionalFormatting sqref="Z12">
    <cfRule type="expression" dxfId="670" priority="671">
      <formula>ISBLANK(Z6)</formula>
    </cfRule>
  </conditionalFormatting>
  <conditionalFormatting sqref="AA8">
    <cfRule type="expression" dxfId="669" priority="670">
      <formula>ISBLANK(AA6)</formula>
    </cfRule>
  </conditionalFormatting>
  <conditionalFormatting sqref="AA7">
    <cfRule type="expression" dxfId="668" priority="669">
      <formula>ISBLANK(AA6)</formula>
    </cfRule>
  </conditionalFormatting>
  <conditionalFormatting sqref="Y8">
    <cfRule type="expression" dxfId="667" priority="668">
      <formula>ISBLANK(Y6)</formula>
    </cfRule>
  </conditionalFormatting>
  <conditionalFormatting sqref="Y7">
    <cfRule type="expression" dxfId="666" priority="667">
      <formula>ISBLANK(Y6)</formula>
    </cfRule>
  </conditionalFormatting>
  <conditionalFormatting sqref="Y8">
    <cfRule type="expression" dxfId="665" priority="666">
      <formula>ISBLANK(Y6)</formula>
    </cfRule>
  </conditionalFormatting>
  <conditionalFormatting sqref="Y7">
    <cfRule type="expression" dxfId="664" priority="665">
      <formula>ISBLANK(Y6)</formula>
    </cfRule>
  </conditionalFormatting>
  <conditionalFormatting sqref="Z8">
    <cfRule type="expression" dxfId="663" priority="664">
      <formula>ISBLANK(Z6)</formula>
    </cfRule>
  </conditionalFormatting>
  <conditionalFormatting sqref="Z7">
    <cfRule type="expression" dxfId="662" priority="663">
      <formula>ISBLANK(Z6)</formula>
    </cfRule>
  </conditionalFormatting>
  <conditionalFormatting sqref="Z8">
    <cfRule type="expression" dxfId="661" priority="662">
      <formula>ISBLANK(Z6)</formula>
    </cfRule>
  </conditionalFormatting>
  <conditionalFormatting sqref="Z7">
    <cfRule type="expression" dxfId="660" priority="661">
      <formula>ISBLANK(Z6)</formula>
    </cfRule>
  </conditionalFormatting>
  <conditionalFormatting sqref="AL14:AL48 AL50:AL79 AL81:AL88">
    <cfRule type="expression" dxfId="659" priority="660">
      <formula>(B14&lt;&gt;"")*(AL14&lt;3723)</formula>
    </cfRule>
  </conditionalFormatting>
  <conditionalFormatting sqref="B14:AY48">
    <cfRule type="expression" dxfId="658" priority="659">
      <formula>SEARCH("Інвалид",$B14)</formula>
    </cfRule>
  </conditionalFormatting>
  <conditionalFormatting sqref="AO14:AP48">
    <cfRule type="expression" dxfId="657" priority="658">
      <formula>SEARCH("Інвалид",$B14)</formula>
    </cfRule>
  </conditionalFormatting>
  <conditionalFormatting sqref="B56 B58 B60 B62 B64 B66 B68 B70 B72 B74 B76 B78 B45 B27:B43">
    <cfRule type="expression" dxfId="656" priority="657">
      <formula>ISBLANK(B27)</formula>
    </cfRule>
  </conditionalFormatting>
  <conditionalFormatting sqref="A51 A53 A55 A57 A59 A61 A63 A65 A67 A69 A71 A73 A75 A77 A79">
    <cfRule type="expression" dxfId="655" priority="656">
      <formula>ISBLANK(B51)</formula>
    </cfRule>
  </conditionalFormatting>
  <conditionalFormatting sqref="B14:B40">
    <cfRule type="expression" dxfId="654" priority="655">
      <formula>SEARCH("Інвалид",$B14)</formula>
    </cfRule>
  </conditionalFormatting>
  <conditionalFormatting sqref="B22">
    <cfRule type="expression" dxfId="653" priority="654">
      <formula>SEARCH("Інвалид",$B22)</formula>
    </cfRule>
  </conditionalFormatting>
  <conditionalFormatting sqref="B23">
    <cfRule type="expression" dxfId="652" priority="653">
      <formula>SEARCH("Інвалид",$B23)</formula>
    </cfRule>
  </conditionalFormatting>
  <conditionalFormatting sqref="B23">
    <cfRule type="expression" dxfId="651" priority="652">
      <formula>SEARCH("Інвалид",$B23)</formula>
    </cfRule>
  </conditionalFormatting>
  <conditionalFormatting sqref="B27">
    <cfRule type="expression" dxfId="650" priority="651">
      <formula>SEARCH("Інвалид",$B27)</formula>
    </cfRule>
  </conditionalFormatting>
  <conditionalFormatting sqref="B28">
    <cfRule type="expression" dxfId="649" priority="650">
      <formula>SEARCH("Інвалид",$B28)</formula>
    </cfRule>
  </conditionalFormatting>
  <conditionalFormatting sqref="B29">
    <cfRule type="expression" dxfId="648" priority="649">
      <formula>SEARCH("Інвалид",$B29)</formula>
    </cfRule>
  </conditionalFormatting>
  <conditionalFormatting sqref="B30:B35">
    <cfRule type="expression" dxfId="647" priority="648">
      <formula>SEARCH("Інвалид",$B30)</formula>
    </cfRule>
  </conditionalFormatting>
  <conditionalFormatting sqref="B36">
    <cfRule type="expression" dxfId="646" priority="647">
      <formula>SEARCH("Інвалид",$B36)</formula>
    </cfRule>
  </conditionalFormatting>
  <conditionalFormatting sqref="B39">
    <cfRule type="expression" dxfId="645" priority="646">
      <formula>SEARCH("Інвалид",$B39)</formula>
    </cfRule>
  </conditionalFormatting>
  <conditionalFormatting sqref="B40">
    <cfRule type="expression" dxfId="644" priority="645">
      <formula>SEARCH("Інвалид",$B40)</formula>
    </cfRule>
  </conditionalFormatting>
  <conditionalFormatting sqref="B28:B41">
    <cfRule type="expression" dxfId="643" priority="644">
      <formula>SEARCH("Інвалид",$B28)</formula>
    </cfRule>
  </conditionalFormatting>
  <conditionalFormatting sqref="B28">
    <cfRule type="expression" dxfId="642" priority="643">
      <formula>SEARCH("Інвалид",$B28)</formula>
    </cfRule>
  </conditionalFormatting>
  <conditionalFormatting sqref="B29">
    <cfRule type="expression" dxfId="641" priority="642">
      <formula>SEARCH("Інвалид",$B29)</formula>
    </cfRule>
  </conditionalFormatting>
  <conditionalFormatting sqref="B30">
    <cfRule type="expression" dxfId="640" priority="641">
      <formula>SEARCH("Інвалид",$B30)</formula>
    </cfRule>
  </conditionalFormatting>
  <conditionalFormatting sqref="B31:B36">
    <cfRule type="expression" dxfId="639" priority="640">
      <formula>SEARCH("Інвалид",$B31)</formula>
    </cfRule>
  </conditionalFormatting>
  <conditionalFormatting sqref="B37">
    <cfRule type="expression" dxfId="638" priority="639">
      <formula>SEARCH("Інвалид",$B37)</formula>
    </cfRule>
  </conditionalFormatting>
  <conditionalFormatting sqref="B40">
    <cfRule type="expression" dxfId="637" priority="638">
      <formula>SEARCH("Інвалид",$B40)</formula>
    </cfRule>
  </conditionalFormatting>
  <conditionalFormatting sqref="B41">
    <cfRule type="expression" dxfId="636" priority="637">
      <formula>SEARCH("Інвалид",$B41)</formula>
    </cfRule>
  </conditionalFormatting>
  <conditionalFormatting sqref="AA8">
    <cfRule type="expression" dxfId="635" priority="636">
      <formula>ISBLANK(AA6)</formula>
    </cfRule>
  </conditionalFormatting>
  <conditionalFormatting sqref="AA7">
    <cfRule type="expression" dxfId="634" priority="635">
      <formula>ISBLANK(AA6)</formula>
    </cfRule>
  </conditionalFormatting>
  <conditionalFormatting sqref="AA9">
    <cfRule type="expression" dxfId="633" priority="634">
      <formula>ISBLANK(AA6)</formula>
    </cfRule>
  </conditionalFormatting>
  <conditionalFormatting sqref="AA10">
    <cfRule type="expression" dxfId="632" priority="633">
      <formula>ISBLANK(AA6)</formula>
    </cfRule>
  </conditionalFormatting>
  <conditionalFormatting sqref="AA11">
    <cfRule type="expression" dxfId="631" priority="632">
      <formula>ISBLANK(AA6)</formula>
    </cfRule>
  </conditionalFormatting>
  <conditionalFormatting sqref="AA12">
    <cfRule type="expression" dxfId="630" priority="631">
      <formula>ISBLANK(AA6)</formula>
    </cfRule>
  </conditionalFormatting>
  <conditionalFormatting sqref="AA13">
    <cfRule type="expression" dxfId="629" priority="630">
      <formula>ISBLANK(AA6)</formula>
    </cfRule>
  </conditionalFormatting>
  <conditionalFormatting sqref="AA8">
    <cfRule type="expression" dxfId="628" priority="629">
      <formula>ISBLANK(AA6)</formula>
    </cfRule>
  </conditionalFormatting>
  <conditionalFormatting sqref="AA7">
    <cfRule type="expression" dxfId="627" priority="628">
      <formula>ISBLANK(AA6)</formula>
    </cfRule>
  </conditionalFormatting>
  <conditionalFormatting sqref="AA9">
    <cfRule type="expression" dxfId="626" priority="627">
      <formula>ISBLANK(AA6)</formula>
    </cfRule>
  </conditionalFormatting>
  <conditionalFormatting sqref="AA10">
    <cfRule type="expression" dxfId="625" priority="626">
      <formula>ISBLANK(AA6)</formula>
    </cfRule>
  </conditionalFormatting>
  <conditionalFormatting sqref="AA11">
    <cfRule type="expression" dxfId="624" priority="625">
      <formula>ISBLANK(AA6)</formula>
    </cfRule>
  </conditionalFormatting>
  <conditionalFormatting sqref="AA12">
    <cfRule type="expression" dxfId="623" priority="624">
      <formula>ISBLANK(AA6)</formula>
    </cfRule>
  </conditionalFormatting>
  <conditionalFormatting sqref="AA13">
    <cfRule type="expression" dxfId="622" priority="623">
      <formula>ISBLANK(AA6)</formula>
    </cfRule>
  </conditionalFormatting>
  <conditionalFormatting sqref="AA8">
    <cfRule type="expression" dxfId="621" priority="622">
      <formula>ISBLANK(AA6)</formula>
    </cfRule>
  </conditionalFormatting>
  <conditionalFormatting sqref="AA7">
    <cfRule type="expression" dxfId="620" priority="621">
      <formula>ISBLANK(AA6)</formula>
    </cfRule>
  </conditionalFormatting>
  <conditionalFormatting sqref="AA9">
    <cfRule type="expression" dxfId="619" priority="620">
      <formula>ISBLANK(AA6)</formula>
    </cfRule>
  </conditionalFormatting>
  <conditionalFormatting sqref="AA10">
    <cfRule type="expression" dxfId="618" priority="619">
      <formula>ISBLANK(AA6)</formula>
    </cfRule>
  </conditionalFormatting>
  <conditionalFormatting sqref="AA11">
    <cfRule type="expression" dxfId="617" priority="618">
      <formula>ISBLANK(AA6)</formula>
    </cfRule>
  </conditionalFormatting>
  <conditionalFormatting sqref="AA12">
    <cfRule type="expression" dxfId="616" priority="617">
      <formula>ISBLANK(AA6)</formula>
    </cfRule>
  </conditionalFormatting>
  <conditionalFormatting sqref="AA13">
    <cfRule type="expression" dxfId="615" priority="616">
      <formula>ISBLANK(AA6)</formula>
    </cfRule>
  </conditionalFormatting>
  <conditionalFormatting sqref="AA8">
    <cfRule type="expression" dxfId="614" priority="615">
      <formula>ISBLANK(AA6)</formula>
    </cfRule>
  </conditionalFormatting>
  <conditionalFormatting sqref="AA7">
    <cfRule type="expression" dxfId="613" priority="614">
      <formula>ISBLANK(AA6)</formula>
    </cfRule>
  </conditionalFormatting>
  <conditionalFormatting sqref="AA9">
    <cfRule type="expression" dxfId="612" priority="613">
      <formula>ISBLANK(AA6)</formula>
    </cfRule>
  </conditionalFormatting>
  <conditionalFormatting sqref="AA10">
    <cfRule type="expression" dxfId="611" priority="612">
      <formula>ISBLANK(AA6)</formula>
    </cfRule>
  </conditionalFormatting>
  <conditionalFormatting sqref="AA11">
    <cfRule type="expression" dxfId="610" priority="611">
      <formula>ISBLANK(AA6)</formula>
    </cfRule>
  </conditionalFormatting>
  <conditionalFormatting sqref="AA12">
    <cfRule type="expression" dxfId="609" priority="610">
      <formula>ISBLANK(AA6)</formula>
    </cfRule>
  </conditionalFormatting>
  <conditionalFormatting sqref="AA13">
    <cfRule type="expression" dxfId="608" priority="609">
      <formula>ISBLANK(AA6)</formula>
    </cfRule>
  </conditionalFormatting>
  <conditionalFormatting sqref="AC47 AC5:AC41">
    <cfRule type="expression" dxfId="607" priority="608">
      <formula>ISBLANK($AC$6)</formula>
    </cfRule>
  </conditionalFormatting>
  <conditionalFormatting sqref="B55">
    <cfRule type="expression" dxfId="606" priority="607">
      <formula>SEARCH("Інвалид",$B55)</formula>
    </cfRule>
  </conditionalFormatting>
  <conditionalFormatting sqref="B14:B20">
    <cfRule type="expression" dxfId="605" priority="606">
      <formula>SEARCH("Інвалид",$B14)</formula>
    </cfRule>
  </conditionalFormatting>
  <conditionalFormatting sqref="B21:B22">
    <cfRule type="expression" dxfId="604" priority="605">
      <formula>SEARCH("Інвалид",$B21)</formula>
    </cfRule>
  </conditionalFormatting>
  <conditionalFormatting sqref="B21">
    <cfRule type="expression" dxfId="603" priority="604">
      <formula>SEARCH("Інвалид",$B21)</formula>
    </cfRule>
  </conditionalFormatting>
  <conditionalFormatting sqref="B22">
    <cfRule type="expression" dxfId="602" priority="603">
      <formula>SEARCH("Інвалид",$B22)</formula>
    </cfRule>
  </conditionalFormatting>
  <conditionalFormatting sqref="B22">
    <cfRule type="expression" dxfId="601" priority="602">
      <formula>SEARCH("Інвалид",$B22)</formula>
    </cfRule>
  </conditionalFormatting>
  <conditionalFormatting sqref="B21:B22">
    <cfRule type="expression" dxfId="600" priority="601">
      <formula>SEARCH("Інвалид",$B21)</formula>
    </cfRule>
  </conditionalFormatting>
  <conditionalFormatting sqref="B21:B22">
    <cfRule type="expression" dxfId="599" priority="600">
      <formula>SEARCH("Інвалид",$B21)</formula>
    </cfRule>
  </conditionalFormatting>
  <conditionalFormatting sqref="B22">
    <cfRule type="expression" dxfId="598" priority="599">
      <formula>SEARCH("Інвалид",$B22)</formula>
    </cfRule>
  </conditionalFormatting>
  <conditionalFormatting sqref="B21:B22">
    <cfRule type="expression" dxfId="597" priority="598">
      <formula>SEARCH("Совместитель",$B21)</formula>
    </cfRule>
  </conditionalFormatting>
  <conditionalFormatting sqref="B24:B27">
    <cfRule type="expression" dxfId="596" priority="597">
      <formula>SEARCH("Інвалид",$B24)</formula>
    </cfRule>
  </conditionalFormatting>
  <conditionalFormatting sqref="B27">
    <cfRule type="expression" dxfId="595" priority="596">
      <formula>SEARCH("Інвалид",$B27)</formula>
    </cfRule>
  </conditionalFormatting>
  <conditionalFormatting sqref="B24:B27">
    <cfRule type="expression" dxfId="594" priority="595">
      <formula>SEARCH("Інвалид",$B24)</formula>
    </cfRule>
  </conditionalFormatting>
  <conditionalFormatting sqref="B24:B27">
    <cfRule type="expression" dxfId="593" priority="594">
      <formula>SEARCH("Інвалид",$B24)</formula>
    </cfRule>
  </conditionalFormatting>
  <conditionalFormatting sqref="B24">
    <cfRule type="expression" dxfId="592" priority="593">
      <formula>SEARCH("Інвалид",$B24)</formula>
    </cfRule>
  </conditionalFormatting>
  <conditionalFormatting sqref="B24">
    <cfRule type="expression" dxfId="591" priority="592">
      <formula>SEARCH("Інвалид",$B24)</formula>
    </cfRule>
  </conditionalFormatting>
  <conditionalFormatting sqref="B24:B27">
    <cfRule type="expression" dxfId="590" priority="591">
      <formula>SEARCH("Совместитель",$B24)</formula>
    </cfRule>
  </conditionalFormatting>
  <conditionalFormatting sqref="B28">
    <cfRule type="expression" dxfId="589" priority="590">
      <formula>SEARCH("Інвалид",$B28)</formula>
    </cfRule>
  </conditionalFormatting>
  <conditionalFormatting sqref="B28">
    <cfRule type="expression" dxfId="588" priority="589">
      <formula>SEARCH("Інвалид",$B28)</formula>
    </cfRule>
  </conditionalFormatting>
  <conditionalFormatting sqref="B28">
    <cfRule type="expression" dxfId="587" priority="588">
      <formula>SEARCH("Інвалид",$B28)</formula>
    </cfRule>
  </conditionalFormatting>
  <conditionalFormatting sqref="B28">
    <cfRule type="expression" dxfId="586" priority="587">
      <formula>SEARCH("Інвалид",$B28)</formula>
    </cfRule>
  </conditionalFormatting>
  <conditionalFormatting sqref="B28">
    <cfRule type="expression" dxfId="585" priority="586">
      <formula>SEARCH("Інвалид",$B28)</formula>
    </cfRule>
  </conditionalFormatting>
  <conditionalFormatting sqref="B28">
    <cfRule type="expression" dxfId="584" priority="585">
      <formula>SEARCH("Інвалид",$B28)</formula>
    </cfRule>
  </conditionalFormatting>
  <conditionalFormatting sqref="B28">
    <cfRule type="expression" dxfId="583" priority="584">
      <formula>SEARCH("Інвалид",$B28)</formula>
    </cfRule>
  </conditionalFormatting>
  <conditionalFormatting sqref="B28">
    <cfRule type="expression" dxfId="582" priority="583">
      <formula>SEARCH("Совместитель",$B28)</formula>
    </cfRule>
  </conditionalFormatting>
  <conditionalFormatting sqref="B29">
    <cfRule type="expression" dxfId="581" priority="582">
      <formula>SEARCH("Інвалид",$B29)</formula>
    </cfRule>
  </conditionalFormatting>
  <conditionalFormatting sqref="B29">
    <cfRule type="expression" dxfId="580" priority="581">
      <formula>SEARCH("Інвалид",$B29)</formula>
    </cfRule>
  </conditionalFormatting>
  <conditionalFormatting sqref="B29">
    <cfRule type="expression" dxfId="579" priority="580">
      <formula>SEARCH("Інвалид",$B29)</formula>
    </cfRule>
  </conditionalFormatting>
  <conditionalFormatting sqref="B29">
    <cfRule type="expression" dxfId="578" priority="579">
      <formula>SEARCH("Інвалид",$B29)</formula>
    </cfRule>
  </conditionalFormatting>
  <conditionalFormatting sqref="B29">
    <cfRule type="expression" dxfId="577" priority="578">
      <formula>SEARCH("Інвалид",$B29)</formula>
    </cfRule>
  </conditionalFormatting>
  <conditionalFormatting sqref="B29">
    <cfRule type="expression" dxfId="576" priority="577">
      <formula>SEARCH("Інвалид",$B29)</formula>
    </cfRule>
  </conditionalFormatting>
  <conditionalFormatting sqref="B29">
    <cfRule type="expression" dxfId="575" priority="576">
      <formula>SEARCH("Інвалид",$B29)</formula>
    </cfRule>
  </conditionalFormatting>
  <conditionalFormatting sqref="B29">
    <cfRule type="expression" dxfId="574" priority="575">
      <formula>SEARCH("Совместитель",$B29)</formula>
    </cfRule>
  </conditionalFormatting>
  <conditionalFormatting sqref="B32:B35">
    <cfRule type="expression" dxfId="573" priority="574">
      <formula>SEARCH("Інвалид",$B32)</formula>
    </cfRule>
  </conditionalFormatting>
  <conditionalFormatting sqref="B32:B35">
    <cfRule type="expression" dxfId="572" priority="573">
      <formula>SEARCH("Інвалид",$B32)</formula>
    </cfRule>
  </conditionalFormatting>
  <conditionalFormatting sqref="B32:B35">
    <cfRule type="expression" dxfId="571" priority="572">
      <formula>SEARCH("Інвалид",$B32)</formula>
    </cfRule>
  </conditionalFormatting>
  <conditionalFormatting sqref="B32:B35">
    <cfRule type="expression" dxfId="570" priority="571">
      <formula>SEARCH("Інвалид",$B32)</formula>
    </cfRule>
  </conditionalFormatting>
  <conditionalFormatting sqref="B32:B35">
    <cfRule type="expression" dxfId="569" priority="570">
      <formula>SEARCH("Інвалид",$B32)</formula>
    </cfRule>
  </conditionalFormatting>
  <conditionalFormatting sqref="B32:B35">
    <cfRule type="expression" dxfId="568" priority="569">
      <formula>SEARCH("Інвалид",$B32)</formula>
    </cfRule>
  </conditionalFormatting>
  <conditionalFormatting sqref="B32">
    <cfRule type="expression" dxfId="567" priority="568">
      <formula>SEARCH("Інвалид",$B32)</formula>
    </cfRule>
  </conditionalFormatting>
  <conditionalFormatting sqref="B33:B35">
    <cfRule type="expression" dxfId="566" priority="567">
      <formula>SEARCH("Інвалид",$B33)</formula>
    </cfRule>
  </conditionalFormatting>
  <conditionalFormatting sqref="B32:B35">
    <cfRule type="expression" dxfId="565" priority="566">
      <formula>SEARCH("Совместитель",$B32)</formula>
    </cfRule>
  </conditionalFormatting>
  <conditionalFormatting sqref="B37:B43">
    <cfRule type="expression" dxfId="564" priority="565">
      <formula>SEARCH("Інвалид",$B37)</formula>
    </cfRule>
  </conditionalFormatting>
  <conditionalFormatting sqref="B37">
    <cfRule type="expression" dxfId="563" priority="564">
      <formula>SEARCH("Інвалид",$B37)</formula>
    </cfRule>
  </conditionalFormatting>
  <conditionalFormatting sqref="B43">
    <cfRule type="expression" dxfId="562" priority="563">
      <formula>SEARCH("Інвалид",$B43)</formula>
    </cfRule>
  </conditionalFormatting>
  <conditionalFormatting sqref="B38">
    <cfRule type="expression" dxfId="561" priority="562">
      <formula>SEARCH("Інвалид",$B38)</formula>
    </cfRule>
  </conditionalFormatting>
  <conditionalFormatting sqref="B41">
    <cfRule type="expression" dxfId="560" priority="561">
      <formula>SEARCH("Інвалид",$B41)</formula>
    </cfRule>
  </conditionalFormatting>
  <conditionalFormatting sqref="B42">
    <cfRule type="expression" dxfId="559" priority="560">
      <formula>SEARCH("Інвалид",$B42)</formula>
    </cfRule>
  </conditionalFormatting>
  <conditionalFormatting sqref="B37:B43">
    <cfRule type="expression" dxfId="558" priority="559">
      <formula>SEARCH("Інвалид",$B37)</formula>
    </cfRule>
  </conditionalFormatting>
  <conditionalFormatting sqref="B37:B43">
    <cfRule type="expression" dxfId="557" priority="558">
      <formula>SEARCH("Інвалид",$B37)</formula>
    </cfRule>
  </conditionalFormatting>
  <conditionalFormatting sqref="B37:B38">
    <cfRule type="expression" dxfId="556" priority="557">
      <formula>SEARCH("Інвалид",$B37)</formula>
    </cfRule>
  </conditionalFormatting>
  <conditionalFormatting sqref="B39">
    <cfRule type="expression" dxfId="555" priority="556">
      <formula>SEARCH("Інвалид",$B39)</formula>
    </cfRule>
  </conditionalFormatting>
  <conditionalFormatting sqref="B42">
    <cfRule type="expression" dxfId="554" priority="555">
      <formula>SEARCH("Інвалид",$B42)</formula>
    </cfRule>
  </conditionalFormatting>
  <conditionalFormatting sqref="B43">
    <cfRule type="expression" dxfId="553" priority="554">
      <formula>SEARCH("Інвалид",$B43)</formula>
    </cfRule>
  </conditionalFormatting>
  <conditionalFormatting sqref="B37:B43">
    <cfRule type="expression" dxfId="552" priority="553">
      <formula>SEARCH("Інвалид",$B37)</formula>
    </cfRule>
  </conditionalFormatting>
  <conditionalFormatting sqref="B37:B39">
    <cfRule type="expression" dxfId="551" priority="552">
      <formula>SEARCH("Інвалид",$B37)</formula>
    </cfRule>
  </conditionalFormatting>
  <conditionalFormatting sqref="B40">
    <cfRule type="expression" dxfId="550" priority="551">
      <formula>SEARCH("Інвалид",$B40)</formula>
    </cfRule>
  </conditionalFormatting>
  <conditionalFormatting sqref="B43">
    <cfRule type="expression" dxfId="549" priority="550">
      <formula>SEARCH("Інвалид",$B43)</formula>
    </cfRule>
  </conditionalFormatting>
  <conditionalFormatting sqref="B37:B43">
    <cfRule type="expression" dxfId="548" priority="549">
      <formula>SEARCH("Інвалид",$B37)</formula>
    </cfRule>
  </conditionalFormatting>
  <conditionalFormatting sqref="B37:B42">
    <cfRule type="expression" dxfId="547" priority="548">
      <formula>SEARCH("Інвалид",$B37)</formula>
    </cfRule>
  </conditionalFormatting>
  <conditionalFormatting sqref="B37">
    <cfRule type="expression" dxfId="546" priority="547">
      <formula>SEARCH("Інвалид",$B37)</formula>
    </cfRule>
  </conditionalFormatting>
  <conditionalFormatting sqref="B38">
    <cfRule type="expression" dxfId="545" priority="546">
      <formula>SEARCH("Інвалид",$B38)</formula>
    </cfRule>
  </conditionalFormatting>
  <conditionalFormatting sqref="B41">
    <cfRule type="expression" dxfId="544" priority="545">
      <formula>SEARCH("Інвалид",$B41)</formula>
    </cfRule>
  </conditionalFormatting>
  <conditionalFormatting sqref="B42">
    <cfRule type="expression" dxfId="543" priority="544">
      <formula>SEARCH("Інвалид",$B42)</formula>
    </cfRule>
  </conditionalFormatting>
  <conditionalFormatting sqref="B37:B43">
    <cfRule type="expression" dxfId="542" priority="543">
      <formula>SEARCH("Інвалид",$B37)</formula>
    </cfRule>
  </conditionalFormatting>
  <conditionalFormatting sqref="B37:B38">
    <cfRule type="expression" dxfId="541" priority="542">
      <formula>SEARCH("Інвалид",$B37)</formula>
    </cfRule>
  </conditionalFormatting>
  <conditionalFormatting sqref="B39">
    <cfRule type="expression" dxfId="540" priority="541">
      <formula>SEARCH("Інвалид",$B39)</formula>
    </cfRule>
  </conditionalFormatting>
  <conditionalFormatting sqref="B42">
    <cfRule type="expression" dxfId="539" priority="540">
      <formula>SEARCH("Інвалид",$B42)</formula>
    </cfRule>
  </conditionalFormatting>
  <conditionalFormatting sqref="B43">
    <cfRule type="expression" dxfId="538" priority="539">
      <formula>SEARCH("Інвалид",$B43)</formula>
    </cfRule>
  </conditionalFormatting>
  <conditionalFormatting sqref="B37:B43">
    <cfRule type="expression" dxfId="537" priority="538">
      <formula>SEARCH("Совместитель",$B37)</formula>
    </cfRule>
  </conditionalFormatting>
  <conditionalFormatting sqref="B46">
    <cfRule type="expression" dxfId="536" priority="537">
      <formula>SEARCH("Інвалид",$B46)</formula>
    </cfRule>
  </conditionalFormatting>
  <conditionalFormatting sqref="B46">
    <cfRule type="expression" dxfId="535" priority="536">
      <formula>SEARCH("Совместитель",$B46)</formula>
    </cfRule>
  </conditionalFormatting>
  <conditionalFormatting sqref="B45">
    <cfRule type="expression" dxfId="534" priority="535">
      <formula>SEARCH("Інвалид",$B45)</formula>
    </cfRule>
  </conditionalFormatting>
  <conditionalFormatting sqref="B45">
    <cfRule type="expression" dxfId="533" priority="534">
      <formula>SEARCH("Інвалид",$B45)</formula>
    </cfRule>
  </conditionalFormatting>
  <conditionalFormatting sqref="B45">
    <cfRule type="expression" dxfId="532" priority="533">
      <formula>SEARCH("Інвалид",$B45)</formula>
    </cfRule>
  </conditionalFormatting>
  <conditionalFormatting sqref="B45">
    <cfRule type="expression" dxfId="531" priority="532">
      <formula>SEARCH("Інвалид",$B45)</formula>
    </cfRule>
  </conditionalFormatting>
  <conditionalFormatting sqref="B31:B34">
    <cfRule type="expression" dxfId="530" priority="531">
      <formula>SEARCH("Інвалид",$B31)</formula>
    </cfRule>
  </conditionalFormatting>
  <conditionalFormatting sqref="B31:B34">
    <cfRule type="expression" dxfId="529" priority="530">
      <formula>SEARCH("Інвалид",$B31)</formula>
    </cfRule>
  </conditionalFormatting>
  <conditionalFormatting sqref="B31:B34">
    <cfRule type="expression" dxfId="528" priority="529">
      <formula>SEARCH("Інвалид",$B31)</formula>
    </cfRule>
  </conditionalFormatting>
  <conditionalFormatting sqref="B31:B34">
    <cfRule type="expression" dxfId="527" priority="528">
      <formula>SEARCH("Інвалид",$B31)</formula>
    </cfRule>
  </conditionalFormatting>
  <conditionalFormatting sqref="B31:B34">
    <cfRule type="expression" dxfId="526" priority="527">
      <formula>SEARCH("Інвалид",$B31)</formula>
    </cfRule>
  </conditionalFormatting>
  <conditionalFormatting sqref="B31:B34">
    <cfRule type="expression" dxfId="525" priority="526">
      <formula>SEARCH("Інвалид",$B31)</formula>
    </cfRule>
  </conditionalFormatting>
  <conditionalFormatting sqref="B31">
    <cfRule type="expression" dxfId="524" priority="525">
      <formula>SEARCH("Інвалид",$B31)</formula>
    </cfRule>
  </conditionalFormatting>
  <conditionalFormatting sqref="B32:B34">
    <cfRule type="expression" dxfId="523" priority="524">
      <formula>SEARCH("Інвалид",$B32)</formula>
    </cfRule>
  </conditionalFormatting>
  <conditionalFormatting sqref="B31:B34">
    <cfRule type="expression" dxfId="522" priority="523">
      <formula>SEARCH("Совместитель",$B31)</formula>
    </cfRule>
  </conditionalFormatting>
  <conditionalFormatting sqref="B36:B38">
    <cfRule type="expression" dxfId="521" priority="522">
      <formula>SEARCH("Інвалид",$B36)</formula>
    </cfRule>
  </conditionalFormatting>
  <conditionalFormatting sqref="B36">
    <cfRule type="expression" dxfId="520" priority="521">
      <formula>SEARCH("Інвалид",$B36)</formula>
    </cfRule>
  </conditionalFormatting>
  <conditionalFormatting sqref="B37">
    <cfRule type="expression" dxfId="519" priority="520">
      <formula>SEARCH("Інвалид",$B37)</formula>
    </cfRule>
  </conditionalFormatting>
  <conditionalFormatting sqref="B36:B38">
    <cfRule type="expression" dxfId="518" priority="519">
      <formula>SEARCH("Інвалид",$B36)</formula>
    </cfRule>
  </conditionalFormatting>
  <conditionalFormatting sqref="B36:B38">
    <cfRule type="expression" dxfId="517" priority="518">
      <formula>SEARCH("Інвалид",$B36)</formula>
    </cfRule>
  </conditionalFormatting>
  <conditionalFormatting sqref="B36:B37">
    <cfRule type="expression" dxfId="516" priority="517">
      <formula>SEARCH("Інвалид",$B36)</formula>
    </cfRule>
  </conditionalFormatting>
  <conditionalFormatting sqref="B38">
    <cfRule type="expression" dxfId="515" priority="516">
      <formula>SEARCH("Інвалид",$B38)</formula>
    </cfRule>
  </conditionalFormatting>
  <conditionalFormatting sqref="B36:B38">
    <cfRule type="expression" dxfId="514" priority="515">
      <formula>SEARCH("Інвалид",$B36)</formula>
    </cfRule>
  </conditionalFormatting>
  <conditionalFormatting sqref="B36:B38">
    <cfRule type="expression" dxfId="513" priority="514">
      <formula>SEARCH("Інвалид",$B36)</formula>
    </cfRule>
  </conditionalFormatting>
  <conditionalFormatting sqref="B36:B38">
    <cfRule type="expression" dxfId="512" priority="513">
      <formula>SEARCH("Інвалид",$B36)</formula>
    </cfRule>
  </conditionalFormatting>
  <conditionalFormatting sqref="B36:B38">
    <cfRule type="expression" dxfId="511" priority="512">
      <formula>SEARCH("Інвалид",$B36)</formula>
    </cfRule>
  </conditionalFormatting>
  <conditionalFormatting sqref="B36">
    <cfRule type="expression" dxfId="510" priority="511">
      <formula>SEARCH("Інвалид",$B36)</formula>
    </cfRule>
  </conditionalFormatting>
  <conditionalFormatting sqref="B37">
    <cfRule type="expression" dxfId="509" priority="510">
      <formula>SEARCH("Інвалид",$B37)</formula>
    </cfRule>
  </conditionalFormatting>
  <conditionalFormatting sqref="B36:B38">
    <cfRule type="expression" dxfId="508" priority="509">
      <formula>SEARCH("Інвалид",$B36)</formula>
    </cfRule>
  </conditionalFormatting>
  <conditionalFormatting sqref="B36:B37">
    <cfRule type="expression" dxfId="507" priority="508">
      <formula>SEARCH("Інвалид",$B36)</formula>
    </cfRule>
  </conditionalFormatting>
  <conditionalFormatting sqref="B38">
    <cfRule type="expression" dxfId="506" priority="507">
      <formula>SEARCH("Інвалид",$B38)</formula>
    </cfRule>
  </conditionalFormatting>
  <conditionalFormatting sqref="B36:B38">
    <cfRule type="expression" dxfId="505" priority="506">
      <formula>SEARCH("Совместитель",$B36)</formula>
    </cfRule>
  </conditionalFormatting>
  <conditionalFormatting sqref="B40:B43">
    <cfRule type="expression" dxfId="504" priority="505">
      <formula>SEARCH("Інвалид",$B40)</formula>
    </cfRule>
  </conditionalFormatting>
  <conditionalFormatting sqref="B43">
    <cfRule type="expression" dxfId="503" priority="504">
      <formula>SEARCH("Інвалид",$B43)</formula>
    </cfRule>
  </conditionalFormatting>
  <conditionalFormatting sqref="B41">
    <cfRule type="expression" dxfId="502" priority="503">
      <formula>SEARCH("Інвалид",$B41)</formula>
    </cfRule>
  </conditionalFormatting>
  <conditionalFormatting sqref="B42">
    <cfRule type="expression" dxfId="501" priority="502">
      <formula>SEARCH("Інвалид",$B42)</formula>
    </cfRule>
  </conditionalFormatting>
  <conditionalFormatting sqref="B40:B43">
    <cfRule type="expression" dxfId="500" priority="501">
      <formula>SEARCH("Інвалид",$B40)</formula>
    </cfRule>
  </conditionalFormatting>
  <conditionalFormatting sqref="B40:B43">
    <cfRule type="expression" dxfId="499" priority="500">
      <formula>SEARCH("Інвалид",$B40)</formula>
    </cfRule>
  </conditionalFormatting>
  <conditionalFormatting sqref="B42">
    <cfRule type="expression" dxfId="498" priority="499">
      <formula>SEARCH("Інвалид",$B42)</formula>
    </cfRule>
  </conditionalFormatting>
  <conditionalFormatting sqref="B43">
    <cfRule type="expression" dxfId="497" priority="498">
      <formula>SEARCH("Інвалид",$B43)</formula>
    </cfRule>
  </conditionalFormatting>
  <conditionalFormatting sqref="B40:B43">
    <cfRule type="expression" dxfId="496" priority="497">
      <formula>SEARCH("Інвалид",$B40)</formula>
    </cfRule>
  </conditionalFormatting>
  <conditionalFormatting sqref="B40">
    <cfRule type="expression" dxfId="495" priority="496">
      <formula>SEARCH("Інвалид",$B40)</formula>
    </cfRule>
  </conditionalFormatting>
  <conditionalFormatting sqref="B43">
    <cfRule type="expression" dxfId="494" priority="495">
      <formula>SEARCH("Інвалид",$B43)</formula>
    </cfRule>
  </conditionalFormatting>
  <conditionalFormatting sqref="B40:B43">
    <cfRule type="expression" dxfId="493" priority="494">
      <formula>SEARCH("Інвалид",$B40)</formula>
    </cfRule>
  </conditionalFormatting>
  <conditionalFormatting sqref="B40:B42">
    <cfRule type="expression" dxfId="492" priority="493">
      <formula>SEARCH("Інвалид",$B40)</formula>
    </cfRule>
  </conditionalFormatting>
  <conditionalFormatting sqref="B41">
    <cfRule type="expression" dxfId="491" priority="492">
      <formula>SEARCH("Інвалид",$B41)</formula>
    </cfRule>
  </conditionalFormatting>
  <conditionalFormatting sqref="B42">
    <cfRule type="expression" dxfId="490" priority="491">
      <formula>SEARCH("Інвалид",$B42)</formula>
    </cfRule>
  </conditionalFormatting>
  <conditionalFormatting sqref="B40:B43">
    <cfRule type="expression" dxfId="489" priority="490">
      <formula>SEARCH("Інвалид",$B40)</formula>
    </cfRule>
  </conditionalFormatting>
  <conditionalFormatting sqref="B42">
    <cfRule type="expression" dxfId="488" priority="489">
      <formula>SEARCH("Інвалид",$B42)</formula>
    </cfRule>
  </conditionalFormatting>
  <conditionalFormatting sqref="B43">
    <cfRule type="expression" dxfId="487" priority="488">
      <formula>SEARCH("Інвалид",$B43)</formula>
    </cfRule>
  </conditionalFormatting>
  <conditionalFormatting sqref="B40:B43">
    <cfRule type="expression" dxfId="486" priority="487">
      <formula>SEARCH("Совместитель",$B40)</formula>
    </cfRule>
  </conditionalFormatting>
  <conditionalFormatting sqref="B14:AY48 B81:AY88 C50:AY79 B55:B79">
    <cfRule type="expression" dxfId="485" priority="486">
      <formula>SEARCH("Совместитель",$B14)</formula>
    </cfRule>
  </conditionalFormatting>
  <conditionalFormatting sqref="H47">
    <cfRule type="expression" dxfId="484" priority="485">
      <formula>ISBLANK(B47)</formula>
    </cfRule>
  </conditionalFormatting>
  <conditionalFormatting sqref="B32">
    <cfRule type="expression" dxfId="483" priority="484">
      <formula>SEARCH("Інвалид",$B32)</formula>
    </cfRule>
  </conditionalFormatting>
  <conditionalFormatting sqref="B31">
    <cfRule type="expression" dxfId="482" priority="483">
      <formula>SEARCH("Інвалид",$B31)</formula>
    </cfRule>
  </conditionalFormatting>
  <conditionalFormatting sqref="B31">
    <cfRule type="expression" dxfId="481" priority="482">
      <formula>SEARCH("Інвалид",$B31)</formula>
    </cfRule>
  </conditionalFormatting>
  <conditionalFormatting sqref="B31">
    <cfRule type="expression" dxfId="480" priority="481">
      <formula>SEARCH("Інвалид",$B31)</formula>
    </cfRule>
  </conditionalFormatting>
  <conditionalFormatting sqref="B31">
    <cfRule type="expression" dxfId="479" priority="480">
      <formula>SEARCH("Інвалид",$B31)</formula>
    </cfRule>
  </conditionalFormatting>
  <conditionalFormatting sqref="B31">
    <cfRule type="expression" dxfId="478" priority="479">
      <formula>SEARCH("Інвалид",$B31)</formula>
    </cfRule>
  </conditionalFormatting>
  <conditionalFormatting sqref="B31">
    <cfRule type="expression" dxfId="477" priority="478">
      <formula>SEARCH("Інвалид",$B31)</formula>
    </cfRule>
  </conditionalFormatting>
  <conditionalFormatting sqref="B31">
    <cfRule type="expression" dxfId="476" priority="477">
      <formula>SEARCH("Інвалид",$B31)</formula>
    </cfRule>
  </conditionalFormatting>
  <conditionalFormatting sqref="B31">
    <cfRule type="expression" dxfId="475" priority="476">
      <formula>SEARCH("Совместитель",$B31)</formula>
    </cfRule>
  </conditionalFormatting>
  <conditionalFormatting sqref="B33">
    <cfRule type="expression" dxfId="474" priority="475">
      <formula>SEARCH("Інвалид",$B33)</formula>
    </cfRule>
  </conditionalFormatting>
  <conditionalFormatting sqref="B33">
    <cfRule type="expression" dxfId="473" priority="474">
      <formula>SEARCH("Інвалид",$B33)</formula>
    </cfRule>
  </conditionalFormatting>
  <conditionalFormatting sqref="B33">
    <cfRule type="expression" dxfId="472" priority="473">
      <formula>SEARCH("Інвалид",$B33)</formula>
    </cfRule>
  </conditionalFormatting>
  <conditionalFormatting sqref="B33">
    <cfRule type="expression" dxfId="471" priority="472">
      <formula>SEARCH("Інвалид",$B33)</formula>
    </cfRule>
  </conditionalFormatting>
  <conditionalFormatting sqref="B33">
    <cfRule type="expression" dxfId="470" priority="471">
      <formula>SEARCH("Інвалид",$B33)</formula>
    </cfRule>
  </conditionalFormatting>
  <conditionalFormatting sqref="B33">
    <cfRule type="expression" dxfId="469" priority="470">
      <formula>SEARCH("Інвалид",$B33)</formula>
    </cfRule>
  </conditionalFormatting>
  <conditionalFormatting sqref="B33">
    <cfRule type="expression" dxfId="468" priority="469">
      <formula>SEARCH("Інвалид",$B33)</formula>
    </cfRule>
  </conditionalFormatting>
  <conditionalFormatting sqref="B33">
    <cfRule type="expression" dxfId="467" priority="468">
      <formula>SEARCH("Совместитель",$B33)</formula>
    </cfRule>
  </conditionalFormatting>
  <conditionalFormatting sqref="B81">
    <cfRule type="expression" dxfId="466" priority="467">
      <formula>SEARCH("Інвалид",$B81)</formula>
    </cfRule>
  </conditionalFormatting>
  <conditionalFormatting sqref="B81">
    <cfRule type="expression" dxfId="465" priority="466">
      <formula>SEARCH("Інвалид",$B81)</formula>
    </cfRule>
  </conditionalFormatting>
  <conditionalFormatting sqref="B81">
    <cfRule type="expression" dxfId="464" priority="465">
      <formula>SEARCH("Совместитель",$B81)</formula>
    </cfRule>
  </conditionalFormatting>
  <conditionalFormatting sqref="B81">
    <cfRule type="expression" dxfId="463" priority="464">
      <formula>SEARCH("Совместитель",$B81)</formula>
    </cfRule>
  </conditionalFormatting>
  <conditionalFormatting sqref="AL96:AX112">
    <cfRule type="expression" dxfId="462" priority="463">
      <formula>SEARCH("Совместитель",$AL96)</formula>
    </cfRule>
  </conditionalFormatting>
  <conditionalFormatting sqref="B14:B19">
    <cfRule type="expression" dxfId="461" priority="462">
      <formula>SEARCH("Інвалид",$B14)</formula>
    </cfRule>
  </conditionalFormatting>
  <conditionalFormatting sqref="B14:B19">
    <cfRule type="expression" dxfId="460" priority="461">
      <formula>SEARCH("Совместитель",$B14)</formula>
    </cfRule>
  </conditionalFormatting>
  <conditionalFormatting sqref="B14:B19">
    <cfRule type="expression" dxfId="459" priority="460">
      <formula>SEARCH("Інвалид",$B14)</formula>
    </cfRule>
  </conditionalFormatting>
  <conditionalFormatting sqref="B14:B19">
    <cfRule type="expression" dxfId="458" priority="459">
      <formula>SEARCH("Інвалид",$B14)</formula>
    </cfRule>
  </conditionalFormatting>
  <conditionalFormatting sqref="B14:B19">
    <cfRule type="expression" dxfId="457" priority="458">
      <formula>SEARCH("Інвалид",$B14)</formula>
    </cfRule>
  </conditionalFormatting>
  <conditionalFormatting sqref="B14:B19">
    <cfRule type="expression" dxfId="456" priority="457">
      <formula>SEARCH("Совместитель",$B14)</formula>
    </cfRule>
  </conditionalFormatting>
  <conditionalFormatting sqref="B20:B42">
    <cfRule type="expression" dxfId="455" priority="456">
      <formula>SEARCH("Інвалид",$B20)</formula>
    </cfRule>
  </conditionalFormatting>
  <conditionalFormatting sqref="B21">
    <cfRule type="expression" dxfId="454" priority="455">
      <formula>SEARCH("Інвалид",$B21)</formula>
    </cfRule>
  </conditionalFormatting>
  <conditionalFormatting sqref="B22">
    <cfRule type="expression" dxfId="453" priority="454">
      <formula>SEARCH("Інвалид",$B22)</formula>
    </cfRule>
  </conditionalFormatting>
  <conditionalFormatting sqref="B22">
    <cfRule type="expression" dxfId="452" priority="453">
      <formula>SEARCH("Інвалид",$B22)</formula>
    </cfRule>
  </conditionalFormatting>
  <conditionalFormatting sqref="B26">
    <cfRule type="expression" dxfId="451" priority="452">
      <formula>SEARCH("Інвалид",$B26)</formula>
    </cfRule>
  </conditionalFormatting>
  <conditionalFormatting sqref="B27">
    <cfRule type="expression" dxfId="450" priority="451">
      <formula>SEARCH("Інвалид",$B27)</formula>
    </cfRule>
  </conditionalFormatting>
  <conditionalFormatting sqref="B28">
    <cfRule type="expression" dxfId="449" priority="450">
      <formula>SEARCH("Інвалид",$B28)</formula>
    </cfRule>
  </conditionalFormatting>
  <conditionalFormatting sqref="B29:B34">
    <cfRule type="expression" dxfId="448" priority="449">
      <formula>SEARCH("Інвалид",$B29)</formula>
    </cfRule>
  </conditionalFormatting>
  <conditionalFormatting sqref="B40">
    <cfRule type="expression" dxfId="447" priority="448">
      <formula>SEARCH("Інвалид",$B40)</formula>
    </cfRule>
  </conditionalFormatting>
  <conditionalFormatting sqref="B35">
    <cfRule type="expression" dxfId="446" priority="447">
      <formula>SEARCH("Інвалид",$B35)</formula>
    </cfRule>
  </conditionalFormatting>
  <conditionalFormatting sqref="B38">
    <cfRule type="expression" dxfId="445" priority="446">
      <formula>SEARCH("Інвалид",$B38)</formula>
    </cfRule>
  </conditionalFormatting>
  <conditionalFormatting sqref="B39">
    <cfRule type="expression" dxfId="444" priority="445">
      <formula>SEARCH("Інвалид",$B39)</formula>
    </cfRule>
  </conditionalFormatting>
  <conditionalFormatting sqref="B21:B41">
    <cfRule type="expression" dxfId="443" priority="444">
      <formula>SEARCH("Інвалид",$B21)</formula>
    </cfRule>
  </conditionalFormatting>
  <conditionalFormatting sqref="B21:B40">
    <cfRule type="expression" dxfId="442" priority="443">
      <formula>SEARCH("Інвалид",$B21)</formula>
    </cfRule>
  </conditionalFormatting>
  <conditionalFormatting sqref="B22">
    <cfRule type="expression" dxfId="441" priority="442">
      <formula>SEARCH("Інвалид",$B22)</formula>
    </cfRule>
  </conditionalFormatting>
  <conditionalFormatting sqref="B23">
    <cfRule type="expression" dxfId="440" priority="441">
      <formula>SEARCH("Інвалид",$B23)</formula>
    </cfRule>
  </conditionalFormatting>
  <conditionalFormatting sqref="B23">
    <cfRule type="expression" dxfId="439" priority="440">
      <formula>SEARCH("Інвалид",$B23)</formula>
    </cfRule>
  </conditionalFormatting>
  <conditionalFormatting sqref="B27">
    <cfRule type="expression" dxfId="438" priority="439">
      <formula>SEARCH("Інвалид",$B27)</formula>
    </cfRule>
  </conditionalFormatting>
  <conditionalFormatting sqref="B28">
    <cfRule type="expression" dxfId="437" priority="438">
      <formula>SEARCH("Інвалид",$B28)</formula>
    </cfRule>
  </conditionalFormatting>
  <conditionalFormatting sqref="B29">
    <cfRule type="expression" dxfId="436" priority="437">
      <formula>SEARCH("Інвалид",$B29)</formula>
    </cfRule>
  </conditionalFormatting>
  <conditionalFormatting sqref="B30:B35">
    <cfRule type="expression" dxfId="435" priority="436">
      <formula>SEARCH("Інвалид",$B30)</formula>
    </cfRule>
  </conditionalFormatting>
  <conditionalFormatting sqref="B36">
    <cfRule type="expression" dxfId="434" priority="435">
      <formula>SEARCH("Інвалид",$B36)</formula>
    </cfRule>
  </conditionalFormatting>
  <conditionalFormatting sqref="B39">
    <cfRule type="expression" dxfId="433" priority="434">
      <formula>SEARCH("Інвалид",$B39)</formula>
    </cfRule>
  </conditionalFormatting>
  <conditionalFormatting sqref="B40">
    <cfRule type="expression" dxfId="432" priority="433">
      <formula>SEARCH("Інвалид",$B40)</formula>
    </cfRule>
  </conditionalFormatting>
  <conditionalFormatting sqref="B28:B41">
    <cfRule type="expression" dxfId="431" priority="432">
      <formula>SEARCH("Інвалид",$B28)</formula>
    </cfRule>
  </conditionalFormatting>
  <conditionalFormatting sqref="B28">
    <cfRule type="expression" dxfId="430" priority="431">
      <formula>SEARCH("Інвалид",$B28)</formula>
    </cfRule>
  </conditionalFormatting>
  <conditionalFormatting sqref="B29">
    <cfRule type="expression" dxfId="429" priority="430">
      <formula>SEARCH("Інвалид",$B29)</formula>
    </cfRule>
  </conditionalFormatting>
  <conditionalFormatting sqref="B30">
    <cfRule type="expression" dxfId="428" priority="429">
      <formula>SEARCH("Інвалид",$B30)</formula>
    </cfRule>
  </conditionalFormatting>
  <conditionalFormatting sqref="B31:B36">
    <cfRule type="expression" dxfId="427" priority="428">
      <formula>SEARCH("Інвалид",$B31)</formula>
    </cfRule>
  </conditionalFormatting>
  <conditionalFormatting sqref="B37">
    <cfRule type="expression" dxfId="426" priority="427">
      <formula>SEARCH("Інвалид",$B37)</formula>
    </cfRule>
  </conditionalFormatting>
  <conditionalFormatting sqref="B40">
    <cfRule type="expression" dxfId="425" priority="426">
      <formula>SEARCH("Інвалид",$B40)</formula>
    </cfRule>
  </conditionalFormatting>
  <conditionalFormatting sqref="B41">
    <cfRule type="expression" dxfId="424" priority="425">
      <formula>SEARCH("Інвалид",$B41)</formula>
    </cfRule>
  </conditionalFormatting>
  <conditionalFormatting sqref="B34:B40">
    <cfRule type="expression" dxfId="423" priority="424">
      <formula>SEARCH("Інвалид",$B34)</formula>
    </cfRule>
  </conditionalFormatting>
  <conditionalFormatting sqref="B34:B39">
    <cfRule type="expression" dxfId="422" priority="423">
      <formula>SEARCH("Інвалид",$B34)</formula>
    </cfRule>
  </conditionalFormatting>
  <conditionalFormatting sqref="B34">
    <cfRule type="expression" dxfId="421" priority="422">
      <formula>SEARCH("Інвалид",$B34)</formula>
    </cfRule>
  </conditionalFormatting>
  <conditionalFormatting sqref="B35">
    <cfRule type="expression" dxfId="420" priority="421">
      <formula>SEARCH("Інвалид",$B35)</formula>
    </cfRule>
  </conditionalFormatting>
  <conditionalFormatting sqref="B38">
    <cfRule type="expression" dxfId="419" priority="420">
      <formula>SEARCH("Інвалид",$B38)</formula>
    </cfRule>
  </conditionalFormatting>
  <conditionalFormatting sqref="B39">
    <cfRule type="expression" dxfId="418" priority="419">
      <formula>SEARCH("Інвалид",$B39)</formula>
    </cfRule>
  </conditionalFormatting>
  <conditionalFormatting sqref="B34:B40">
    <cfRule type="expression" dxfId="417" priority="418">
      <formula>SEARCH("Інвалид",$B34)</formula>
    </cfRule>
  </conditionalFormatting>
  <conditionalFormatting sqref="B34:B35">
    <cfRule type="expression" dxfId="416" priority="417">
      <formula>SEARCH("Інвалид",$B34)</formula>
    </cfRule>
  </conditionalFormatting>
  <conditionalFormatting sqref="B36">
    <cfRule type="expression" dxfId="415" priority="416">
      <formula>SEARCH("Інвалид",$B36)</formula>
    </cfRule>
  </conditionalFormatting>
  <conditionalFormatting sqref="B39">
    <cfRule type="expression" dxfId="414" priority="415">
      <formula>SEARCH("Інвалид",$B39)</formula>
    </cfRule>
  </conditionalFormatting>
  <conditionalFormatting sqref="B40">
    <cfRule type="expression" dxfId="413" priority="414">
      <formula>SEARCH("Інвалид",$B40)</formula>
    </cfRule>
  </conditionalFormatting>
  <conditionalFormatting sqref="B20:B42">
    <cfRule type="expression" dxfId="412" priority="413">
      <formula>SEARCH("Совместитель",$B20)</formula>
    </cfRule>
  </conditionalFormatting>
  <conditionalFormatting sqref="B20:B42">
    <cfRule type="expression" dxfId="411" priority="412">
      <formula>SEARCH("Інвалид",$B20)</formula>
    </cfRule>
  </conditionalFormatting>
  <conditionalFormatting sqref="B20:B39">
    <cfRule type="expression" dxfId="410" priority="411">
      <formula>SEARCH("Інвалид",$B20)</formula>
    </cfRule>
  </conditionalFormatting>
  <conditionalFormatting sqref="B21">
    <cfRule type="expression" dxfId="409" priority="410">
      <formula>SEARCH("Інвалид",$B21)</formula>
    </cfRule>
  </conditionalFormatting>
  <conditionalFormatting sqref="B22">
    <cfRule type="expression" dxfId="408" priority="409">
      <formula>SEARCH("Інвалид",$B22)</formula>
    </cfRule>
  </conditionalFormatting>
  <conditionalFormatting sqref="B22">
    <cfRule type="expression" dxfId="407" priority="408">
      <formula>SEARCH("Інвалид",$B22)</formula>
    </cfRule>
  </conditionalFormatting>
  <conditionalFormatting sqref="B26">
    <cfRule type="expression" dxfId="406" priority="407">
      <formula>SEARCH("Інвалид",$B26)</formula>
    </cfRule>
  </conditionalFormatting>
  <conditionalFormatting sqref="B27">
    <cfRule type="expression" dxfId="405" priority="406">
      <formula>SEARCH("Інвалид",$B27)</formula>
    </cfRule>
  </conditionalFormatting>
  <conditionalFormatting sqref="B28">
    <cfRule type="expression" dxfId="404" priority="405">
      <formula>SEARCH("Інвалид",$B28)</formula>
    </cfRule>
  </conditionalFormatting>
  <conditionalFormatting sqref="B29:B34">
    <cfRule type="expression" dxfId="403" priority="404">
      <formula>SEARCH("Інвалид",$B29)</formula>
    </cfRule>
  </conditionalFormatting>
  <conditionalFormatting sqref="B35">
    <cfRule type="expression" dxfId="402" priority="403">
      <formula>SEARCH("Інвалид",$B35)</formula>
    </cfRule>
  </conditionalFormatting>
  <conditionalFormatting sqref="B38">
    <cfRule type="expression" dxfId="401" priority="402">
      <formula>SEARCH("Інвалид",$B38)</formula>
    </cfRule>
  </conditionalFormatting>
  <conditionalFormatting sqref="B39">
    <cfRule type="expression" dxfId="400" priority="401">
      <formula>SEARCH("Інвалид",$B39)</formula>
    </cfRule>
  </conditionalFormatting>
  <conditionalFormatting sqref="B27:B40">
    <cfRule type="expression" dxfId="399" priority="400">
      <formula>SEARCH("Інвалид",$B27)</formula>
    </cfRule>
  </conditionalFormatting>
  <conditionalFormatting sqref="B27">
    <cfRule type="expression" dxfId="398" priority="399">
      <formula>SEARCH("Інвалид",$B27)</formula>
    </cfRule>
  </conditionalFormatting>
  <conditionalFormatting sqref="B28">
    <cfRule type="expression" dxfId="397" priority="398">
      <formula>SEARCH("Інвалид",$B28)</formula>
    </cfRule>
  </conditionalFormatting>
  <conditionalFormatting sqref="B29">
    <cfRule type="expression" dxfId="396" priority="397">
      <formula>SEARCH("Інвалид",$B29)</formula>
    </cfRule>
  </conditionalFormatting>
  <conditionalFormatting sqref="B30:B35">
    <cfRule type="expression" dxfId="395" priority="396">
      <formula>SEARCH("Інвалид",$B30)</formula>
    </cfRule>
  </conditionalFormatting>
  <conditionalFormatting sqref="B36">
    <cfRule type="expression" dxfId="394" priority="395">
      <formula>SEARCH("Інвалид",$B36)</formula>
    </cfRule>
  </conditionalFormatting>
  <conditionalFormatting sqref="B39">
    <cfRule type="expression" dxfId="393" priority="394">
      <formula>SEARCH("Інвалид",$B39)</formula>
    </cfRule>
  </conditionalFormatting>
  <conditionalFormatting sqref="B40">
    <cfRule type="expression" dxfId="392" priority="393">
      <formula>SEARCH("Інвалид",$B40)</formula>
    </cfRule>
  </conditionalFormatting>
  <conditionalFormatting sqref="B20:B21">
    <cfRule type="expression" dxfId="391" priority="392">
      <formula>SEARCH("Інвалид",$B20)</formula>
    </cfRule>
  </conditionalFormatting>
  <conditionalFormatting sqref="B20">
    <cfRule type="expression" dxfId="390" priority="391">
      <formula>SEARCH("Інвалид",$B20)</formula>
    </cfRule>
  </conditionalFormatting>
  <conditionalFormatting sqref="B21">
    <cfRule type="expression" dxfId="389" priority="390">
      <formula>SEARCH("Інвалид",$B21)</formula>
    </cfRule>
  </conditionalFormatting>
  <conditionalFormatting sqref="B21">
    <cfRule type="expression" dxfId="388" priority="389">
      <formula>SEARCH("Інвалид",$B21)</formula>
    </cfRule>
  </conditionalFormatting>
  <conditionalFormatting sqref="B20:B21">
    <cfRule type="expression" dxfId="387" priority="388">
      <formula>SEARCH("Інвалид",$B20)</formula>
    </cfRule>
  </conditionalFormatting>
  <conditionalFormatting sqref="B20:B21">
    <cfRule type="expression" dxfId="386" priority="387">
      <formula>SEARCH("Інвалид",$B20)</formula>
    </cfRule>
  </conditionalFormatting>
  <conditionalFormatting sqref="B21">
    <cfRule type="expression" dxfId="385" priority="386">
      <formula>SEARCH("Інвалид",$B21)</formula>
    </cfRule>
  </conditionalFormatting>
  <conditionalFormatting sqref="B20:B21">
    <cfRule type="expression" dxfId="384" priority="385">
      <formula>SEARCH("Совместитель",$B20)</formula>
    </cfRule>
  </conditionalFormatting>
  <conditionalFormatting sqref="B23:B26">
    <cfRule type="expression" dxfId="383" priority="384">
      <formula>SEARCH("Інвалид",$B23)</formula>
    </cfRule>
  </conditionalFormatting>
  <conditionalFormatting sqref="B26">
    <cfRule type="expression" dxfId="382" priority="383">
      <formula>SEARCH("Інвалид",$B26)</formula>
    </cfRule>
  </conditionalFormatting>
  <conditionalFormatting sqref="B23:B26">
    <cfRule type="expression" dxfId="381" priority="382">
      <formula>SEARCH("Інвалид",$B23)</formula>
    </cfRule>
  </conditionalFormatting>
  <conditionalFormatting sqref="B23:B26">
    <cfRule type="expression" dxfId="380" priority="381">
      <formula>SEARCH("Інвалид",$B23)</formula>
    </cfRule>
  </conditionalFormatting>
  <conditionalFormatting sqref="B23">
    <cfRule type="expression" dxfId="379" priority="380">
      <formula>SEARCH("Інвалид",$B23)</formula>
    </cfRule>
  </conditionalFormatting>
  <conditionalFormatting sqref="B23">
    <cfRule type="expression" dxfId="378" priority="379">
      <formula>SEARCH("Інвалид",$B23)</formula>
    </cfRule>
  </conditionalFormatting>
  <conditionalFormatting sqref="B23:B26">
    <cfRule type="expression" dxfId="377" priority="378">
      <formula>SEARCH("Совместитель",$B23)</formula>
    </cfRule>
  </conditionalFormatting>
  <conditionalFormatting sqref="B27">
    <cfRule type="expression" dxfId="376" priority="377">
      <formula>SEARCH("Інвалид",$B27)</formula>
    </cfRule>
  </conditionalFormatting>
  <conditionalFormatting sqref="B27">
    <cfRule type="expression" dxfId="375" priority="376">
      <formula>SEARCH("Інвалид",$B27)</formula>
    </cfRule>
  </conditionalFormatting>
  <conditionalFormatting sqref="B27">
    <cfRule type="expression" dxfId="374" priority="375">
      <formula>SEARCH("Інвалид",$B27)</formula>
    </cfRule>
  </conditionalFormatting>
  <conditionalFormatting sqref="B27">
    <cfRule type="expression" dxfId="373" priority="374">
      <formula>SEARCH("Інвалид",$B27)</formula>
    </cfRule>
  </conditionalFormatting>
  <conditionalFormatting sqref="B27">
    <cfRule type="expression" dxfId="372" priority="373">
      <formula>SEARCH("Інвалид",$B27)</formula>
    </cfRule>
  </conditionalFormatting>
  <conditionalFormatting sqref="B27">
    <cfRule type="expression" dxfId="371" priority="372">
      <formula>SEARCH("Інвалид",$B27)</formula>
    </cfRule>
  </conditionalFormatting>
  <conditionalFormatting sqref="B27">
    <cfRule type="expression" dxfId="370" priority="371">
      <formula>SEARCH("Інвалид",$B27)</formula>
    </cfRule>
  </conditionalFormatting>
  <conditionalFormatting sqref="B27">
    <cfRule type="expression" dxfId="369" priority="370">
      <formula>SEARCH("Совместитель",$B27)</formula>
    </cfRule>
  </conditionalFormatting>
  <conditionalFormatting sqref="B28">
    <cfRule type="expression" dxfId="368" priority="369">
      <formula>SEARCH("Інвалид",$B28)</formula>
    </cfRule>
  </conditionalFormatting>
  <conditionalFormatting sqref="B28">
    <cfRule type="expression" dxfId="367" priority="368">
      <formula>SEARCH("Інвалид",$B28)</formula>
    </cfRule>
  </conditionalFormatting>
  <conditionalFormatting sqref="B28">
    <cfRule type="expression" dxfId="366" priority="367">
      <formula>SEARCH("Інвалид",$B28)</formula>
    </cfRule>
  </conditionalFormatting>
  <conditionalFormatting sqref="B28">
    <cfRule type="expression" dxfId="365" priority="366">
      <formula>SEARCH("Інвалид",$B28)</formula>
    </cfRule>
  </conditionalFormatting>
  <conditionalFormatting sqref="B28">
    <cfRule type="expression" dxfId="364" priority="365">
      <formula>SEARCH("Інвалид",$B28)</formula>
    </cfRule>
  </conditionalFormatting>
  <conditionalFormatting sqref="B28">
    <cfRule type="expression" dxfId="363" priority="364">
      <formula>SEARCH("Інвалид",$B28)</formula>
    </cfRule>
  </conditionalFormatting>
  <conditionalFormatting sqref="B28">
    <cfRule type="expression" dxfId="362" priority="363">
      <formula>SEARCH("Інвалид",$B28)</formula>
    </cfRule>
  </conditionalFormatting>
  <conditionalFormatting sqref="B28">
    <cfRule type="expression" dxfId="361" priority="362">
      <formula>SEARCH("Совместитель",$B28)</formula>
    </cfRule>
  </conditionalFormatting>
  <conditionalFormatting sqref="B31:B34">
    <cfRule type="expression" dxfId="360" priority="361">
      <formula>SEARCH("Інвалид",$B31)</formula>
    </cfRule>
  </conditionalFormatting>
  <conditionalFormatting sqref="B31:B34">
    <cfRule type="expression" dxfId="359" priority="360">
      <formula>SEARCH("Інвалид",$B31)</formula>
    </cfRule>
  </conditionalFormatting>
  <conditionalFormatting sqref="B31:B34">
    <cfRule type="expression" dxfId="358" priority="359">
      <formula>SEARCH("Інвалид",$B31)</formula>
    </cfRule>
  </conditionalFormatting>
  <conditionalFormatting sqref="B31:B34">
    <cfRule type="expression" dxfId="357" priority="358">
      <formula>SEARCH("Інвалид",$B31)</formula>
    </cfRule>
  </conditionalFormatting>
  <conditionalFormatting sqref="B31:B34">
    <cfRule type="expression" dxfId="356" priority="357">
      <formula>SEARCH("Інвалид",$B31)</formula>
    </cfRule>
  </conditionalFormatting>
  <conditionalFormatting sqref="B31:B34">
    <cfRule type="expression" dxfId="355" priority="356">
      <formula>SEARCH("Інвалид",$B31)</formula>
    </cfRule>
  </conditionalFormatting>
  <conditionalFormatting sqref="B31">
    <cfRule type="expression" dxfId="354" priority="355">
      <formula>SEARCH("Інвалид",$B31)</formula>
    </cfRule>
  </conditionalFormatting>
  <conditionalFormatting sqref="B32:B34">
    <cfRule type="expression" dxfId="353" priority="354">
      <formula>SEARCH("Інвалид",$B32)</formula>
    </cfRule>
  </conditionalFormatting>
  <conditionalFormatting sqref="B31:B34">
    <cfRule type="expression" dxfId="352" priority="353">
      <formula>SEARCH("Совместитель",$B31)</formula>
    </cfRule>
  </conditionalFormatting>
  <conditionalFormatting sqref="B36:B42">
    <cfRule type="expression" dxfId="351" priority="352">
      <formula>SEARCH("Інвалид",$B36)</formula>
    </cfRule>
  </conditionalFormatting>
  <conditionalFormatting sqref="B36">
    <cfRule type="expression" dxfId="350" priority="351">
      <formula>SEARCH("Інвалид",$B36)</formula>
    </cfRule>
  </conditionalFormatting>
  <conditionalFormatting sqref="B42">
    <cfRule type="expression" dxfId="349" priority="350">
      <formula>SEARCH("Інвалид",$B42)</formula>
    </cfRule>
  </conditionalFormatting>
  <conditionalFormatting sqref="B37">
    <cfRule type="expression" dxfId="348" priority="349">
      <formula>SEARCH("Інвалид",$B37)</formula>
    </cfRule>
  </conditionalFormatting>
  <conditionalFormatting sqref="B40">
    <cfRule type="expression" dxfId="347" priority="348">
      <formula>SEARCH("Інвалид",$B40)</formula>
    </cfRule>
  </conditionalFormatting>
  <conditionalFormatting sqref="B41">
    <cfRule type="expression" dxfId="346" priority="347">
      <formula>SEARCH("Інвалид",$B41)</formula>
    </cfRule>
  </conditionalFormatting>
  <conditionalFormatting sqref="B36:B42">
    <cfRule type="expression" dxfId="345" priority="346">
      <formula>SEARCH("Інвалид",$B36)</formula>
    </cfRule>
  </conditionalFormatting>
  <conditionalFormatting sqref="B36:B42">
    <cfRule type="expression" dxfId="344" priority="345">
      <formula>SEARCH("Інвалид",$B36)</formula>
    </cfRule>
  </conditionalFormatting>
  <conditionalFormatting sqref="B36:B37">
    <cfRule type="expression" dxfId="343" priority="344">
      <formula>SEARCH("Інвалид",$B36)</formula>
    </cfRule>
  </conditionalFormatting>
  <conditionalFormatting sqref="B38">
    <cfRule type="expression" dxfId="342" priority="343">
      <formula>SEARCH("Інвалид",$B38)</formula>
    </cfRule>
  </conditionalFormatting>
  <conditionalFormatting sqref="B41">
    <cfRule type="expression" dxfId="341" priority="342">
      <formula>SEARCH("Інвалид",$B41)</formula>
    </cfRule>
  </conditionalFormatting>
  <conditionalFormatting sqref="B42">
    <cfRule type="expression" dxfId="340" priority="341">
      <formula>SEARCH("Інвалид",$B42)</formula>
    </cfRule>
  </conditionalFormatting>
  <conditionalFormatting sqref="B36:B42">
    <cfRule type="expression" dxfId="339" priority="340">
      <formula>SEARCH("Інвалид",$B36)</formula>
    </cfRule>
  </conditionalFormatting>
  <conditionalFormatting sqref="B36:B38">
    <cfRule type="expression" dxfId="338" priority="339">
      <formula>SEARCH("Інвалид",$B36)</formula>
    </cfRule>
  </conditionalFormatting>
  <conditionalFormatting sqref="B39">
    <cfRule type="expression" dxfId="337" priority="338">
      <formula>SEARCH("Інвалид",$B39)</formula>
    </cfRule>
  </conditionalFormatting>
  <conditionalFormatting sqref="B42">
    <cfRule type="expression" dxfId="336" priority="337">
      <formula>SEARCH("Інвалид",$B42)</formula>
    </cfRule>
  </conditionalFormatting>
  <conditionalFormatting sqref="B36:B42">
    <cfRule type="expression" dxfId="335" priority="336">
      <formula>SEARCH("Інвалид",$B36)</formula>
    </cfRule>
  </conditionalFormatting>
  <conditionalFormatting sqref="B36:B41">
    <cfRule type="expression" dxfId="334" priority="335">
      <formula>SEARCH("Інвалид",$B36)</formula>
    </cfRule>
  </conditionalFormatting>
  <conditionalFormatting sqref="B36">
    <cfRule type="expression" dxfId="333" priority="334">
      <formula>SEARCH("Інвалид",$B36)</formula>
    </cfRule>
  </conditionalFormatting>
  <conditionalFormatting sqref="B37">
    <cfRule type="expression" dxfId="332" priority="333">
      <formula>SEARCH("Інвалид",$B37)</formula>
    </cfRule>
  </conditionalFormatting>
  <conditionalFormatting sqref="B40">
    <cfRule type="expression" dxfId="331" priority="332">
      <formula>SEARCH("Інвалид",$B40)</formula>
    </cfRule>
  </conditionalFormatting>
  <conditionalFormatting sqref="B41">
    <cfRule type="expression" dxfId="330" priority="331">
      <formula>SEARCH("Інвалид",$B41)</formula>
    </cfRule>
  </conditionalFormatting>
  <conditionalFormatting sqref="B36:B42">
    <cfRule type="expression" dxfId="329" priority="330">
      <formula>SEARCH("Інвалид",$B36)</formula>
    </cfRule>
  </conditionalFormatting>
  <conditionalFormatting sqref="B36:B37">
    <cfRule type="expression" dxfId="328" priority="329">
      <formula>SEARCH("Інвалид",$B36)</formula>
    </cfRule>
  </conditionalFormatting>
  <conditionalFormatting sqref="B38">
    <cfRule type="expression" dxfId="327" priority="328">
      <formula>SEARCH("Інвалид",$B38)</formula>
    </cfRule>
  </conditionalFormatting>
  <conditionalFormatting sqref="B41">
    <cfRule type="expression" dxfId="326" priority="327">
      <formula>SEARCH("Інвалид",$B41)</formula>
    </cfRule>
  </conditionalFormatting>
  <conditionalFormatting sqref="B42">
    <cfRule type="expression" dxfId="325" priority="326">
      <formula>SEARCH("Інвалид",$B42)</formula>
    </cfRule>
  </conditionalFormatting>
  <conditionalFormatting sqref="B36:B42">
    <cfRule type="expression" dxfId="324" priority="325">
      <formula>SEARCH("Совместитель",$B36)</formula>
    </cfRule>
  </conditionalFormatting>
  <conditionalFormatting sqref="B30:B33">
    <cfRule type="expression" dxfId="323" priority="324">
      <formula>SEARCH("Інвалид",$B30)</formula>
    </cfRule>
  </conditionalFormatting>
  <conditionalFormatting sqref="B30:B33">
    <cfRule type="expression" dxfId="322" priority="323">
      <formula>SEARCH("Інвалид",$B30)</formula>
    </cfRule>
  </conditionalFormatting>
  <conditionalFormatting sqref="B30:B33">
    <cfRule type="expression" dxfId="321" priority="322">
      <formula>SEARCH("Інвалид",$B30)</formula>
    </cfRule>
  </conditionalFormatting>
  <conditionalFormatting sqref="B30:B33">
    <cfRule type="expression" dxfId="320" priority="321">
      <formula>SEARCH("Інвалид",$B30)</formula>
    </cfRule>
  </conditionalFormatting>
  <conditionalFormatting sqref="B30:B33">
    <cfRule type="expression" dxfId="319" priority="320">
      <formula>SEARCH("Інвалид",$B30)</formula>
    </cfRule>
  </conditionalFormatting>
  <conditionalFormatting sqref="B30:B33">
    <cfRule type="expression" dxfId="318" priority="319">
      <formula>SEARCH("Інвалид",$B30)</formula>
    </cfRule>
  </conditionalFormatting>
  <conditionalFormatting sqref="B30">
    <cfRule type="expression" dxfId="317" priority="318">
      <formula>SEARCH("Інвалид",$B30)</formula>
    </cfRule>
  </conditionalFormatting>
  <conditionalFormatting sqref="B31:B33">
    <cfRule type="expression" dxfId="316" priority="317">
      <formula>SEARCH("Інвалид",$B31)</formula>
    </cfRule>
  </conditionalFormatting>
  <conditionalFormatting sqref="B30:B33">
    <cfRule type="expression" dxfId="315" priority="316">
      <formula>SEARCH("Совместитель",$B30)</formula>
    </cfRule>
  </conditionalFormatting>
  <conditionalFormatting sqref="B35:B37">
    <cfRule type="expression" dxfId="314" priority="315">
      <formula>SEARCH("Інвалид",$B35)</formula>
    </cfRule>
  </conditionalFormatting>
  <conditionalFormatting sqref="B35">
    <cfRule type="expression" dxfId="313" priority="314">
      <formula>SEARCH("Інвалид",$B35)</formula>
    </cfRule>
  </conditionalFormatting>
  <conditionalFormatting sqref="B36">
    <cfRule type="expression" dxfId="312" priority="313">
      <formula>SEARCH("Інвалид",$B36)</formula>
    </cfRule>
  </conditionalFormatting>
  <conditionalFormatting sqref="B35:B37">
    <cfRule type="expression" dxfId="311" priority="312">
      <formula>SEARCH("Інвалид",$B35)</formula>
    </cfRule>
  </conditionalFormatting>
  <conditionalFormatting sqref="B35:B37">
    <cfRule type="expression" dxfId="310" priority="311">
      <formula>SEARCH("Інвалид",$B35)</formula>
    </cfRule>
  </conditionalFormatting>
  <conditionalFormatting sqref="B35:B36">
    <cfRule type="expression" dxfId="309" priority="310">
      <formula>SEARCH("Інвалид",$B35)</formula>
    </cfRule>
  </conditionalFormatting>
  <conditionalFormatting sqref="B37">
    <cfRule type="expression" dxfId="308" priority="309">
      <formula>SEARCH("Інвалид",$B37)</formula>
    </cfRule>
  </conditionalFormatting>
  <conditionalFormatting sqref="B35:B37">
    <cfRule type="expression" dxfId="307" priority="308">
      <formula>SEARCH("Інвалид",$B35)</formula>
    </cfRule>
  </conditionalFormatting>
  <conditionalFormatting sqref="B35:B37">
    <cfRule type="expression" dxfId="306" priority="307">
      <formula>SEARCH("Інвалид",$B35)</formula>
    </cfRule>
  </conditionalFormatting>
  <conditionalFormatting sqref="B35:B37">
    <cfRule type="expression" dxfId="305" priority="306">
      <formula>SEARCH("Інвалид",$B35)</formula>
    </cfRule>
  </conditionalFormatting>
  <conditionalFormatting sqref="B35:B37">
    <cfRule type="expression" dxfId="304" priority="305">
      <formula>SEARCH("Інвалид",$B35)</formula>
    </cfRule>
  </conditionalFormatting>
  <conditionalFormatting sqref="B35">
    <cfRule type="expression" dxfId="303" priority="304">
      <formula>SEARCH("Інвалид",$B35)</formula>
    </cfRule>
  </conditionalFormatting>
  <conditionalFormatting sqref="B36">
    <cfRule type="expression" dxfId="302" priority="303">
      <formula>SEARCH("Інвалид",$B36)</formula>
    </cfRule>
  </conditionalFormatting>
  <conditionalFormatting sqref="B35:B37">
    <cfRule type="expression" dxfId="301" priority="302">
      <formula>SEARCH("Інвалид",$B35)</formula>
    </cfRule>
  </conditionalFormatting>
  <conditionalFormatting sqref="B35:B36">
    <cfRule type="expression" dxfId="300" priority="301">
      <formula>SEARCH("Інвалид",$B35)</formula>
    </cfRule>
  </conditionalFormatting>
  <conditionalFormatting sqref="B37">
    <cfRule type="expression" dxfId="299" priority="300">
      <formula>SEARCH("Інвалид",$B37)</formula>
    </cfRule>
  </conditionalFormatting>
  <conditionalFormatting sqref="B35:B37">
    <cfRule type="expression" dxfId="298" priority="299">
      <formula>SEARCH("Совместитель",$B35)</formula>
    </cfRule>
  </conditionalFormatting>
  <conditionalFormatting sqref="B39:B42">
    <cfRule type="expression" dxfId="297" priority="298">
      <formula>SEARCH("Інвалид",$B39)</formula>
    </cfRule>
  </conditionalFormatting>
  <conditionalFormatting sqref="B42">
    <cfRule type="expression" dxfId="296" priority="297">
      <formula>SEARCH("Інвалид",$B42)</formula>
    </cfRule>
  </conditionalFormatting>
  <conditionalFormatting sqref="B40">
    <cfRule type="expression" dxfId="295" priority="296">
      <formula>SEARCH("Інвалид",$B40)</formula>
    </cfRule>
  </conditionalFormatting>
  <conditionalFormatting sqref="B41">
    <cfRule type="expression" dxfId="294" priority="295">
      <formula>SEARCH("Інвалид",$B41)</formula>
    </cfRule>
  </conditionalFormatting>
  <conditionalFormatting sqref="B39:B42">
    <cfRule type="expression" dxfId="293" priority="294">
      <formula>SEARCH("Інвалид",$B39)</formula>
    </cfRule>
  </conditionalFormatting>
  <conditionalFormatting sqref="B39:B42">
    <cfRule type="expression" dxfId="292" priority="293">
      <formula>SEARCH("Інвалид",$B39)</formula>
    </cfRule>
  </conditionalFormatting>
  <conditionalFormatting sqref="B41">
    <cfRule type="expression" dxfId="291" priority="292">
      <formula>SEARCH("Інвалид",$B41)</formula>
    </cfRule>
  </conditionalFormatting>
  <conditionalFormatting sqref="B42">
    <cfRule type="expression" dxfId="290" priority="291">
      <formula>SEARCH("Інвалид",$B42)</formula>
    </cfRule>
  </conditionalFormatting>
  <conditionalFormatting sqref="B39:B42">
    <cfRule type="expression" dxfId="289" priority="290">
      <formula>SEARCH("Інвалид",$B39)</formula>
    </cfRule>
  </conditionalFormatting>
  <conditionalFormatting sqref="B39">
    <cfRule type="expression" dxfId="288" priority="289">
      <formula>SEARCH("Інвалид",$B39)</formula>
    </cfRule>
  </conditionalFormatting>
  <conditionalFormatting sqref="B42">
    <cfRule type="expression" dxfId="287" priority="288">
      <formula>SEARCH("Інвалид",$B42)</formula>
    </cfRule>
  </conditionalFormatting>
  <conditionalFormatting sqref="B39:B42">
    <cfRule type="expression" dxfId="286" priority="287">
      <formula>SEARCH("Інвалид",$B39)</formula>
    </cfRule>
  </conditionalFormatting>
  <conditionalFormatting sqref="B39:B41">
    <cfRule type="expression" dxfId="285" priority="286">
      <formula>SEARCH("Інвалид",$B39)</formula>
    </cfRule>
  </conditionalFormatting>
  <conditionalFormatting sqref="B40">
    <cfRule type="expression" dxfId="284" priority="285">
      <formula>SEARCH("Інвалид",$B40)</formula>
    </cfRule>
  </conditionalFormatting>
  <conditionalFormatting sqref="B41">
    <cfRule type="expression" dxfId="283" priority="284">
      <formula>SEARCH("Інвалид",$B41)</formula>
    </cfRule>
  </conditionalFormatting>
  <conditionalFormatting sqref="B39:B42">
    <cfRule type="expression" dxfId="282" priority="283">
      <formula>SEARCH("Інвалид",$B39)</formula>
    </cfRule>
  </conditionalFormatting>
  <conditionalFormatting sqref="B41">
    <cfRule type="expression" dxfId="281" priority="282">
      <formula>SEARCH("Інвалид",$B41)</formula>
    </cfRule>
  </conditionalFormatting>
  <conditionalFormatting sqref="B42">
    <cfRule type="expression" dxfId="280" priority="281">
      <formula>SEARCH("Інвалид",$B42)</formula>
    </cfRule>
  </conditionalFormatting>
  <conditionalFormatting sqref="B39:B42">
    <cfRule type="expression" dxfId="279" priority="280">
      <formula>SEARCH("Совместитель",$B39)</formula>
    </cfRule>
  </conditionalFormatting>
  <conditionalFormatting sqref="B20:B42">
    <cfRule type="expression" dxfId="278" priority="279">
      <formula>SEARCH("Совместитель",$B20)</formula>
    </cfRule>
  </conditionalFormatting>
  <conditionalFormatting sqref="B31">
    <cfRule type="expression" dxfId="277" priority="278">
      <formula>SEARCH("Інвалид",$B31)</formula>
    </cfRule>
  </conditionalFormatting>
  <conditionalFormatting sqref="B30">
    <cfRule type="expression" dxfId="276" priority="277">
      <formula>SEARCH("Інвалид",$B30)</formula>
    </cfRule>
  </conditionalFormatting>
  <conditionalFormatting sqref="B30">
    <cfRule type="expression" dxfId="275" priority="276">
      <formula>SEARCH("Інвалид",$B30)</formula>
    </cfRule>
  </conditionalFormatting>
  <conditionalFormatting sqref="B30">
    <cfRule type="expression" dxfId="274" priority="275">
      <formula>SEARCH("Інвалид",$B30)</formula>
    </cfRule>
  </conditionalFormatting>
  <conditionalFormatting sqref="B30">
    <cfRule type="expression" dxfId="273" priority="274">
      <formula>SEARCH("Інвалид",$B30)</formula>
    </cfRule>
  </conditionalFormatting>
  <conditionalFormatting sqref="B30">
    <cfRule type="expression" dxfId="272" priority="273">
      <formula>SEARCH("Інвалид",$B30)</formula>
    </cfRule>
  </conditionalFormatting>
  <conditionalFormatting sqref="B30">
    <cfRule type="expression" dxfId="271" priority="272">
      <formula>SEARCH("Інвалид",$B30)</formula>
    </cfRule>
  </conditionalFormatting>
  <conditionalFormatting sqref="B30">
    <cfRule type="expression" dxfId="270" priority="271">
      <formula>SEARCH("Інвалид",$B30)</formula>
    </cfRule>
  </conditionalFormatting>
  <conditionalFormatting sqref="B30">
    <cfRule type="expression" dxfId="269" priority="270">
      <formula>SEARCH("Совместитель",$B30)</formula>
    </cfRule>
  </conditionalFormatting>
  <conditionalFormatting sqref="B32">
    <cfRule type="expression" dxfId="268" priority="269">
      <formula>SEARCH("Інвалид",$B32)</formula>
    </cfRule>
  </conditionalFormatting>
  <conditionalFormatting sqref="B32">
    <cfRule type="expression" dxfId="267" priority="268">
      <formula>SEARCH("Інвалид",$B32)</formula>
    </cfRule>
  </conditionalFormatting>
  <conditionalFormatting sqref="B32">
    <cfRule type="expression" dxfId="266" priority="267">
      <formula>SEARCH("Інвалид",$B32)</formula>
    </cfRule>
  </conditionalFormatting>
  <conditionalFormatting sqref="B32">
    <cfRule type="expression" dxfId="265" priority="266">
      <formula>SEARCH("Інвалид",$B32)</formula>
    </cfRule>
  </conditionalFormatting>
  <conditionalFormatting sqref="B32">
    <cfRule type="expression" dxfId="264" priority="265">
      <formula>SEARCH("Інвалид",$B32)</formula>
    </cfRule>
  </conditionalFormatting>
  <conditionalFormatting sqref="B32">
    <cfRule type="expression" dxfId="263" priority="264">
      <formula>SEARCH("Інвалид",$B32)</formula>
    </cfRule>
  </conditionalFormatting>
  <conditionalFormatting sqref="B32">
    <cfRule type="expression" dxfId="262" priority="263">
      <formula>SEARCH("Інвалид",$B32)</formula>
    </cfRule>
  </conditionalFormatting>
  <conditionalFormatting sqref="B32">
    <cfRule type="expression" dxfId="261" priority="262">
      <formula>SEARCH("Совместитель",$B32)</formula>
    </cfRule>
  </conditionalFormatting>
  <conditionalFormatting sqref="B29">
    <cfRule type="expression" dxfId="260" priority="261">
      <formula>SEARCH("Інвалид",$B29)</formula>
    </cfRule>
  </conditionalFormatting>
  <conditionalFormatting sqref="B29">
    <cfRule type="expression" dxfId="259" priority="260">
      <formula>SEARCH("Інвалид",$B29)</formula>
    </cfRule>
  </conditionalFormatting>
  <conditionalFormatting sqref="B29">
    <cfRule type="expression" dxfId="258" priority="259">
      <formula>SEARCH("Інвалид",$B29)</formula>
    </cfRule>
  </conditionalFormatting>
  <conditionalFormatting sqref="B29">
    <cfRule type="expression" dxfId="257" priority="258">
      <formula>SEARCH("Інвалид",$B29)</formula>
    </cfRule>
  </conditionalFormatting>
  <conditionalFormatting sqref="B29">
    <cfRule type="expression" dxfId="256" priority="257">
      <formula>SEARCH("Інвалид",$B29)</formula>
    </cfRule>
  </conditionalFormatting>
  <conditionalFormatting sqref="B29">
    <cfRule type="expression" dxfId="255" priority="256">
      <formula>SEARCH("Інвалид",$B29)</formula>
    </cfRule>
  </conditionalFormatting>
  <conditionalFormatting sqref="B29">
    <cfRule type="expression" dxfId="254" priority="255">
      <formula>SEARCH("Інвалид",$B29)</formula>
    </cfRule>
  </conditionalFormatting>
  <conditionalFormatting sqref="B29">
    <cfRule type="expression" dxfId="253" priority="254">
      <formula>SEARCH("Інвалид",$B29)</formula>
    </cfRule>
  </conditionalFormatting>
  <conditionalFormatting sqref="B29">
    <cfRule type="expression" dxfId="252" priority="253">
      <formula>SEARCH("Інвалид",$B29)</formula>
    </cfRule>
  </conditionalFormatting>
  <conditionalFormatting sqref="B29">
    <cfRule type="expression" dxfId="251" priority="252">
      <formula>SEARCH("Інвалид",$B29)</formula>
    </cfRule>
  </conditionalFormatting>
  <conditionalFormatting sqref="B29">
    <cfRule type="expression" dxfId="250" priority="251">
      <formula>SEARCH("Інвалид",$B29)</formula>
    </cfRule>
  </conditionalFormatting>
  <conditionalFormatting sqref="B29">
    <cfRule type="expression" dxfId="249" priority="250">
      <formula>SEARCH("Інвалид",$B29)</formula>
    </cfRule>
  </conditionalFormatting>
  <conditionalFormatting sqref="B29">
    <cfRule type="expression" dxfId="248" priority="249">
      <formula>SEARCH("Совместитель",$B29)</formula>
    </cfRule>
  </conditionalFormatting>
  <conditionalFormatting sqref="B29">
    <cfRule type="expression" dxfId="247" priority="248">
      <formula>SEARCH("Інвалид",$B29)</formula>
    </cfRule>
  </conditionalFormatting>
  <conditionalFormatting sqref="B29">
    <cfRule type="expression" dxfId="246" priority="247">
      <formula>SEARCH("Інвалид",$B29)</formula>
    </cfRule>
  </conditionalFormatting>
  <conditionalFormatting sqref="B29">
    <cfRule type="expression" dxfId="245" priority="246">
      <formula>SEARCH("Інвалид",$B29)</formula>
    </cfRule>
  </conditionalFormatting>
  <conditionalFormatting sqref="B29">
    <cfRule type="expression" dxfId="244" priority="245">
      <formula>SEARCH("Інвалид",$B29)</formula>
    </cfRule>
  </conditionalFormatting>
  <conditionalFormatting sqref="B29">
    <cfRule type="expression" dxfId="243" priority="244">
      <formula>SEARCH("Інвалид",$B29)</formula>
    </cfRule>
  </conditionalFormatting>
  <conditionalFormatting sqref="B29">
    <cfRule type="expression" dxfId="242" priority="243">
      <formula>SEARCH("Інвалид",$B29)</formula>
    </cfRule>
  </conditionalFormatting>
  <conditionalFormatting sqref="B29">
    <cfRule type="expression" dxfId="241" priority="242">
      <formula>SEARCH("Інвалид",$B29)</formula>
    </cfRule>
  </conditionalFormatting>
  <conditionalFormatting sqref="B29">
    <cfRule type="expression" dxfId="240" priority="241">
      <formula>SEARCH("Совместитель",$B29)</formula>
    </cfRule>
  </conditionalFormatting>
  <conditionalFormatting sqref="B30:B40">
    <cfRule type="expression" dxfId="239" priority="240">
      <formula>SEARCH("Інвалид",$B30)</formula>
    </cfRule>
  </conditionalFormatting>
  <conditionalFormatting sqref="B30:B38">
    <cfRule type="expression" dxfId="238" priority="239">
      <formula>SEARCH("Інвалид",$B30)</formula>
    </cfRule>
  </conditionalFormatting>
  <conditionalFormatting sqref="B30:B33">
    <cfRule type="expression" dxfId="237" priority="238">
      <formula>SEARCH("Інвалид",$B30)</formula>
    </cfRule>
  </conditionalFormatting>
  <conditionalFormatting sqref="B34">
    <cfRule type="expression" dxfId="236" priority="237">
      <formula>SEARCH("Інвалид",$B34)</formula>
    </cfRule>
  </conditionalFormatting>
  <conditionalFormatting sqref="B37">
    <cfRule type="expression" dxfId="235" priority="236">
      <formula>SEARCH("Інвалид",$B37)</formula>
    </cfRule>
  </conditionalFormatting>
  <conditionalFormatting sqref="B38">
    <cfRule type="expression" dxfId="234" priority="235">
      <formula>SEARCH("Інвалид",$B38)</formula>
    </cfRule>
  </conditionalFormatting>
  <conditionalFormatting sqref="B30:B39">
    <cfRule type="expression" dxfId="233" priority="234">
      <formula>SEARCH("Інвалид",$B30)</formula>
    </cfRule>
  </conditionalFormatting>
  <conditionalFormatting sqref="B30:B34">
    <cfRule type="expression" dxfId="232" priority="233">
      <formula>SEARCH("Інвалид",$B30)</formula>
    </cfRule>
  </conditionalFormatting>
  <conditionalFormatting sqref="B35">
    <cfRule type="expression" dxfId="231" priority="232">
      <formula>SEARCH("Інвалид",$B35)</formula>
    </cfRule>
  </conditionalFormatting>
  <conditionalFormatting sqref="B38">
    <cfRule type="expression" dxfId="230" priority="231">
      <formula>SEARCH("Інвалид",$B38)</formula>
    </cfRule>
  </conditionalFormatting>
  <conditionalFormatting sqref="B39">
    <cfRule type="expression" dxfId="229" priority="230">
      <formula>SEARCH("Інвалид",$B39)</formula>
    </cfRule>
  </conditionalFormatting>
  <conditionalFormatting sqref="B30:B33">
    <cfRule type="expression" dxfId="228" priority="229">
      <formula>SEARCH("Інвалид",$B30)</formula>
    </cfRule>
  </conditionalFormatting>
  <conditionalFormatting sqref="B30:B33">
    <cfRule type="expression" dxfId="227" priority="228">
      <formula>SEARCH("Інвалид",$B30)</formula>
    </cfRule>
  </conditionalFormatting>
  <conditionalFormatting sqref="B30:B33">
    <cfRule type="expression" dxfId="226" priority="227">
      <formula>SEARCH("Інвалид",$B30)</formula>
    </cfRule>
  </conditionalFormatting>
  <conditionalFormatting sqref="B30:B33">
    <cfRule type="expression" dxfId="225" priority="226">
      <formula>SEARCH("Інвалид",$B30)</formula>
    </cfRule>
  </conditionalFormatting>
  <conditionalFormatting sqref="B30:B33">
    <cfRule type="expression" dxfId="224" priority="225">
      <formula>SEARCH("Інвалид",$B30)</formula>
    </cfRule>
  </conditionalFormatting>
  <conditionalFormatting sqref="B30:B33">
    <cfRule type="expression" dxfId="223" priority="224">
      <formula>SEARCH("Інвалид",$B30)</formula>
    </cfRule>
  </conditionalFormatting>
  <conditionalFormatting sqref="B30">
    <cfRule type="expression" dxfId="222" priority="223">
      <formula>SEARCH("Інвалид",$B30)</formula>
    </cfRule>
  </conditionalFormatting>
  <conditionalFormatting sqref="B31:B33">
    <cfRule type="expression" dxfId="221" priority="222">
      <formula>SEARCH("Інвалид",$B31)</formula>
    </cfRule>
  </conditionalFormatting>
  <conditionalFormatting sqref="B30:B33">
    <cfRule type="expression" dxfId="220" priority="221">
      <formula>SEARCH("Совместитель",$B30)</formula>
    </cfRule>
  </conditionalFormatting>
  <conditionalFormatting sqref="B35:B40">
    <cfRule type="expression" dxfId="219" priority="220">
      <formula>SEARCH("Інвалид",$B35)</formula>
    </cfRule>
  </conditionalFormatting>
  <conditionalFormatting sqref="B35">
    <cfRule type="expression" dxfId="218" priority="219">
      <formula>SEARCH("Інвалид",$B35)</formula>
    </cfRule>
  </conditionalFormatting>
  <conditionalFormatting sqref="B36">
    <cfRule type="expression" dxfId="217" priority="218">
      <formula>SEARCH("Інвалид",$B36)</formula>
    </cfRule>
  </conditionalFormatting>
  <conditionalFormatting sqref="B39">
    <cfRule type="expression" dxfId="216" priority="217">
      <formula>SEARCH("Інвалид",$B39)</formula>
    </cfRule>
  </conditionalFormatting>
  <conditionalFormatting sqref="B40">
    <cfRule type="expression" dxfId="215" priority="216">
      <formula>SEARCH("Інвалид",$B40)</formula>
    </cfRule>
  </conditionalFormatting>
  <conditionalFormatting sqref="B35:B40">
    <cfRule type="expression" dxfId="214" priority="215">
      <formula>SEARCH("Інвалид",$B35)</formula>
    </cfRule>
  </conditionalFormatting>
  <conditionalFormatting sqref="B35:B40">
    <cfRule type="expression" dxfId="213" priority="214">
      <formula>SEARCH("Інвалид",$B35)</formula>
    </cfRule>
  </conditionalFormatting>
  <conditionalFormatting sqref="B35:B36">
    <cfRule type="expression" dxfId="212" priority="213">
      <formula>SEARCH("Інвалид",$B35)</formula>
    </cfRule>
  </conditionalFormatting>
  <conditionalFormatting sqref="B37">
    <cfRule type="expression" dxfId="211" priority="212">
      <formula>SEARCH("Інвалид",$B37)</formula>
    </cfRule>
  </conditionalFormatting>
  <conditionalFormatting sqref="B40">
    <cfRule type="expression" dxfId="210" priority="211">
      <formula>SEARCH("Інвалид",$B40)</formula>
    </cfRule>
  </conditionalFormatting>
  <conditionalFormatting sqref="B35:B40">
    <cfRule type="expression" dxfId="209" priority="210">
      <formula>SEARCH("Інвалид",$B35)</formula>
    </cfRule>
  </conditionalFormatting>
  <conditionalFormatting sqref="B35:B37">
    <cfRule type="expression" dxfId="208" priority="209">
      <formula>SEARCH("Інвалид",$B35)</formula>
    </cfRule>
  </conditionalFormatting>
  <conditionalFormatting sqref="B38">
    <cfRule type="expression" dxfId="207" priority="208">
      <formula>SEARCH("Інвалид",$B38)</formula>
    </cfRule>
  </conditionalFormatting>
  <conditionalFormatting sqref="B35:B40">
    <cfRule type="expression" dxfId="206" priority="207">
      <formula>SEARCH("Інвалид",$B35)</formula>
    </cfRule>
  </conditionalFormatting>
  <conditionalFormatting sqref="B35:B40">
    <cfRule type="expression" dxfId="205" priority="206">
      <formula>SEARCH("Інвалид",$B35)</formula>
    </cfRule>
  </conditionalFormatting>
  <conditionalFormatting sqref="B35">
    <cfRule type="expression" dxfId="204" priority="205">
      <formula>SEARCH("Інвалид",$B35)</formula>
    </cfRule>
  </conditionalFormatting>
  <conditionalFormatting sqref="B36">
    <cfRule type="expression" dxfId="203" priority="204">
      <formula>SEARCH("Інвалид",$B36)</formula>
    </cfRule>
  </conditionalFormatting>
  <conditionalFormatting sqref="B39">
    <cfRule type="expression" dxfId="202" priority="203">
      <formula>SEARCH("Інвалид",$B39)</formula>
    </cfRule>
  </conditionalFormatting>
  <conditionalFormatting sqref="B40">
    <cfRule type="expression" dxfId="201" priority="202">
      <formula>SEARCH("Інвалид",$B40)</formula>
    </cfRule>
  </conditionalFormatting>
  <conditionalFormatting sqref="B35:B40">
    <cfRule type="expression" dxfId="200" priority="201">
      <formula>SEARCH("Інвалид",$B35)</formula>
    </cfRule>
  </conditionalFormatting>
  <conditionalFormatting sqref="B35:B36">
    <cfRule type="expression" dxfId="199" priority="200">
      <formula>SEARCH("Інвалид",$B35)</formula>
    </cfRule>
  </conditionalFormatting>
  <conditionalFormatting sqref="B37">
    <cfRule type="expression" dxfId="198" priority="199">
      <formula>SEARCH("Інвалид",$B37)</formula>
    </cfRule>
  </conditionalFormatting>
  <conditionalFormatting sqref="B40">
    <cfRule type="expression" dxfId="197" priority="198">
      <formula>SEARCH("Інвалид",$B40)</formula>
    </cfRule>
  </conditionalFormatting>
  <conditionalFormatting sqref="B35:B40">
    <cfRule type="expression" dxfId="196" priority="197">
      <formula>SEARCH("Совместитель",$B35)</formula>
    </cfRule>
  </conditionalFormatting>
  <conditionalFormatting sqref="B30:B32">
    <cfRule type="expression" dxfId="195" priority="196">
      <formula>SEARCH("Інвалид",$B30)</formula>
    </cfRule>
  </conditionalFormatting>
  <conditionalFormatting sqref="B30:B32">
    <cfRule type="expression" dxfId="194" priority="195">
      <formula>SEARCH("Інвалид",$B30)</formula>
    </cfRule>
  </conditionalFormatting>
  <conditionalFormatting sqref="B30:B32">
    <cfRule type="expression" dxfId="193" priority="194">
      <formula>SEARCH("Інвалид",$B30)</formula>
    </cfRule>
  </conditionalFormatting>
  <conditionalFormatting sqref="B30:B32">
    <cfRule type="expression" dxfId="192" priority="193">
      <formula>SEARCH("Інвалид",$B30)</formula>
    </cfRule>
  </conditionalFormatting>
  <conditionalFormatting sqref="B30:B32">
    <cfRule type="expression" dxfId="191" priority="192">
      <formula>SEARCH("Інвалид",$B30)</formula>
    </cfRule>
  </conditionalFormatting>
  <conditionalFormatting sqref="B30:B32">
    <cfRule type="expression" dxfId="190" priority="191">
      <formula>SEARCH("Інвалид",$B30)</formula>
    </cfRule>
  </conditionalFormatting>
  <conditionalFormatting sqref="B30:B32">
    <cfRule type="expression" dxfId="189" priority="190">
      <formula>SEARCH("Інвалид",$B30)</formula>
    </cfRule>
  </conditionalFormatting>
  <conditionalFormatting sqref="B30:B32">
    <cfRule type="expression" dxfId="188" priority="189">
      <formula>SEARCH("Совместитель",$B30)</formula>
    </cfRule>
  </conditionalFormatting>
  <conditionalFormatting sqref="B34:B36">
    <cfRule type="expression" dxfId="187" priority="188">
      <formula>SEARCH("Інвалид",$B34)</formula>
    </cfRule>
  </conditionalFormatting>
  <conditionalFormatting sqref="B34">
    <cfRule type="expression" dxfId="186" priority="187">
      <formula>SEARCH("Інвалид",$B34)</formula>
    </cfRule>
  </conditionalFormatting>
  <conditionalFormatting sqref="B35">
    <cfRule type="expression" dxfId="185" priority="186">
      <formula>SEARCH("Інвалид",$B35)</formula>
    </cfRule>
  </conditionalFormatting>
  <conditionalFormatting sqref="B34:B36">
    <cfRule type="expression" dxfId="184" priority="185">
      <formula>SEARCH("Інвалид",$B34)</formula>
    </cfRule>
  </conditionalFormatting>
  <conditionalFormatting sqref="B34:B36">
    <cfRule type="expression" dxfId="183" priority="184">
      <formula>SEARCH("Інвалид",$B34)</formula>
    </cfRule>
  </conditionalFormatting>
  <conditionalFormatting sqref="B34:B35">
    <cfRule type="expression" dxfId="182" priority="183">
      <formula>SEARCH("Інвалид",$B34)</formula>
    </cfRule>
  </conditionalFormatting>
  <conditionalFormatting sqref="B36">
    <cfRule type="expression" dxfId="181" priority="182">
      <formula>SEARCH("Інвалид",$B36)</formula>
    </cfRule>
  </conditionalFormatting>
  <conditionalFormatting sqref="B34:B36">
    <cfRule type="expression" dxfId="180" priority="181">
      <formula>SEARCH("Інвалид",$B34)</formula>
    </cfRule>
  </conditionalFormatting>
  <conditionalFormatting sqref="B34:B36">
    <cfRule type="expression" dxfId="179" priority="180">
      <formula>SEARCH("Інвалид",$B34)</formula>
    </cfRule>
  </conditionalFormatting>
  <conditionalFormatting sqref="B34:B36">
    <cfRule type="expression" dxfId="178" priority="179">
      <formula>SEARCH("Інвалид",$B34)</formula>
    </cfRule>
  </conditionalFormatting>
  <conditionalFormatting sqref="B34:B36">
    <cfRule type="expression" dxfId="177" priority="178">
      <formula>SEARCH("Інвалид",$B34)</formula>
    </cfRule>
  </conditionalFormatting>
  <conditionalFormatting sqref="B34">
    <cfRule type="expression" dxfId="176" priority="177">
      <formula>SEARCH("Інвалид",$B34)</formula>
    </cfRule>
  </conditionalFormatting>
  <conditionalFormatting sqref="B35">
    <cfRule type="expression" dxfId="175" priority="176">
      <formula>SEARCH("Інвалид",$B35)</formula>
    </cfRule>
  </conditionalFormatting>
  <conditionalFormatting sqref="B34:B36">
    <cfRule type="expression" dxfId="174" priority="175">
      <formula>SEARCH("Інвалид",$B34)</formula>
    </cfRule>
  </conditionalFormatting>
  <conditionalFormatting sqref="B34:B35">
    <cfRule type="expression" dxfId="173" priority="174">
      <formula>SEARCH("Інвалид",$B34)</formula>
    </cfRule>
  </conditionalFormatting>
  <conditionalFormatting sqref="B36">
    <cfRule type="expression" dxfId="172" priority="173">
      <formula>SEARCH("Інвалид",$B36)</formula>
    </cfRule>
  </conditionalFormatting>
  <conditionalFormatting sqref="B34:B36">
    <cfRule type="expression" dxfId="171" priority="172">
      <formula>SEARCH("Совместитель",$B34)</formula>
    </cfRule>
  </conditionalFormatting>
  <conditionalFormatting sqref="B38:B40">
    <cfRule type="expression" dxfId="170" priority="171">
      <formula>SEARCH("Інвалид",$B38)</formula>
    </cfRule>
  </conditionalFormatting>
  <conditionalFormatting sqref="B39">
    <cfRule type="expression" dxfId="169" priority="170">
      <formula>SEARCH("Інвалид",$B39)</formula>
    </cfRule>
  </conditionalFormatting>
  <conditionalFormatting sqref="B40">
    <cfRule type="expression" dxfId="168" priority="169">
      <formula>SEARCH("Інвалид",$B40)</formula>
    </cfRule>
  </conditionalFormatting>
  <conditionalFormatting sqref="B38:B40">
    <cfRule type="expression" dxfId="167" priority="168">
      <formula>SEARCH("Інвалид",$B38)</formula>
    </cfRule>
  </conditionalFormatting>
  <conditionalFormatting sqref="B38:B40">
    <cfRule type="expression" dxfId="166" priority="167">
      <formula>SEARCH("Інвалид",$B38)</formula>
    </cfRule>
  </conditionalFormatting>
  <conditionalFormatting sqref="B40">
    <cfRule type="expression" dxfId="165" priority="166">
      <formula>SEARCH("Інвалид",$B40)</formula>
    </cfRule>
  </conditionalFormatting>
  <conditionalFormatting sqref="B38:B40">
    <cfRule type="expression" dxfId="164" priority="165">
      <formula>SEARCH("Інвалид",$B38)</formula>
    </cfRule>
  </conditionalFormatting>
  <conditionalFormatting sqref="B38">
    <cfRule type="expression" dxfId="163" priority="164">
      <formula>SEARCH("Інвалид",$B38)</formula>
    </cfRule>
  </conditionalFormatting>
  <conditionalFormatting sqref="B38:B40">
    <cfRule type="expression" dxfId="162" priority="163">
      <formula>SEARCH("Інвалид",$B38)</formula>
    </cfRule>
  </conditionalFormatting>
  <conditionalFormatting sqref="B38:B40">
    <cfRule type="expression" dxfId="161" priority="162">
      <formula>SEARCH("Інвалид",$B38)</formula>
    </cfRule>
  </conditionalFormatting>
  <conditionalFormatting sqref="B39">
    <cfRule type="expression" dxfId="160" priority="161">
      <formula>SEARCH("Інвалид",$B39)</formula>
    </cfRule>
  </conditionalFormatting>
  <conditionalFormatting sqref="B40">
    <cfRule type="expression" dxfId="159" priority="160">
      <formula>SEARCH("Інвалид",$B40)</formula>
    </cfRule>
  </conditionalFormatting>
  <conditionalFormatting sqref="B38:B40">
    <cfRule type="expression" dxfId="158" priority="159">
      <formula>SEARCH("Інвалид",$B38)</formula>
    </cfRule>
  </conditionalFormatting>
  <conditionalFormatting sqref="B40">
    <cfRule type="expression" dxfId="157" priority="158">
      <formula>SEARCH("Інвалид",$B40)</formula>
    </cfRule>
  </conditionalFormatting>
  <conditionalFormatting sqref="B38:B40">
    <cfRule type="expression" dxfId="156" priority="157">
      <formula>SEARCH("Совместитель",$B38)</formula>
    </cfRule>
  </conditionalFormatting>
  <conditionalFormatting sqref="B30:B40">
    <cfRule type="expression" dxfId="155" priority="156">
      <formula>SEARCH("Совместитель",$B30)</formula>
    </cfRule>
  </conditionalFormatting>
  <conditionalFormatting sqref="B30">
    <cfRule type="expression" dxfId="154" priority="155">
      <formula>SEARCH("Інвалид",$B30)</formula>
    </cfRule>
  </conditionalFormatting>
  <conditionalFormatting sqref="B31">
    <cfRule type="expression" dxfId="153" priority="154">
      <formula>SEARCH("Інвалид",$B31)</formula>
    </cfRule>
  </conditionalFormatting>
  <conditionalFormatting sqref="B31">
    <cfRule type="expression" dxfId="152" priority="153">
      <formula>SEARCH("Інвалид",$B31)</formula>
    </cfRule>
  </conditionalFormatting>
  <conditionalFormatting sqref="B31">
    <cfRule type="expression" dxfId="151" priority="152">
      <formula>SEARCH("Інвалид",$B31)</formula>
    </cfRule>
  </conditionalFormatting>
  <conditionalFormatting sqref="B31">
    <cfRule type="expression" dxfId="150" priority="151">
      <formula>SEARCH("Інвалид",$B31)</formula>
    </cfRule>
  </conditionalFormatting>
  <conditionalFormatting sqref="B31">
    <cfRule type="expression" dxfId="149" priority="150">
      <formula>SEARCH("Інвалид",$B31)</formula>
    </cfRule>
  </conditionalFormatting>
  <conditionalFormatting sqref="B31">
    <cfRule type="expression" dxfId="148" priority="149">
      <formula>SEARCH("Інвалид",$B31)</formula>
    </cfRule>
  </conditionalFormatting>
  <conditionalFormatting sqref="B31">
    <cfRule type="expression" dxfId="147" priority="148">
      <formula>SEARCH("Інвалид",$B31)</formula>
    </cfRule>
  </conditionalFormatting>
  <conditionalFormatting sqref="B31">
    <cfRule type="expression" dxfId="146" priority="147">
      <formula>SEARCH("Совместитель",$B31)</formula>
    </cfRule>
  </conditionalFormatting>
  <conditionalFormatting sqref="B30:B40">
    <cfRule type="expression" dxfId="145" priority="146">
      <formula>SEARCH("Інвалид",$B30)</formula>
    </cfRule>
  </conditionalFormatting>
  <conditionalFormatting sqref="B30:B32">
    <cfRule type="expression" dxfId="144" priority="145">
      <formula>SEARCH("Інвалид",$B30)</formula>
    </cfRule>
  </conditionalFormatting>
  <conditionalFormatting sqref="B38">
    <cfRule type="expression" dxfId="143" priority="144">
      <formula>SEARCH("Інвалид",$B38)</formula>
    </cfRule>
  </conditionalFormatting>
  <conditionalFormatting sqref="B33">
    <cfRule type="expression" dxfId="142" priority="143">
      <formula>SEARCH("Інвалид",$B33)</formula>
    </cfRule>
  </conditionalFormatting>
  <conditionalFormatting sqref="B36">
    <cfRule type="expression" dxfId="141" priority="142">
      <formula>SEARCH("Інвалид",$B36)</formula>
    </cfRule>
  </conditionalFormatting>
  <conditionalFormatting sqref="B37">
    <cfRule type="expression" dxfId="140" priority="141">
      <formula>SEARCH("Інвалид",$B37)</formula>
    </cfRule>
  </conditionalFormatting>
  <conditionalFormatting sqref="B30:B39">
    <cfRule type="expression" dxfId="139" priority="140">
      <formula>SEARCH("Інвалид",$B30)</formula>
    </cfRule>
  </conditionalFormatting>
  <conditionalFormatting sqref="B30:B38">
    <cfRule type="expression" dxfId="138" priority="139">
      <formula>SEARCH("Інвалид",$B30)</formula>
    </cfRule>
  </conditionalFormatting>
  <conditionalFormatting sqref="B30:B33">
    <cfRule type="expression" dxfId="137" priority="138">
      <formula>SEARCH("Інвалид",$B30)</formula>
    </cfRule>
  </conditionalFormatting>
  <conditionalFormatting sqref="B34">
    <cfRule type="expression" dxfId="136" priority="137">
      <formula>SEARCH("Інвалид",$B34)</formula>
    </cfRule>
  </conditionalFormatting>
  <conditionalFormatting sqref="B37">
    <cfRule type="expression" dxfId="135" priority="136">
      <formula>SEARCH("Інвалид",$B37)</formula>
    </cfRule>
  </conditionalFormatting>
  <conditionalFormatting sqref="B38">
    <cfRule type="expression" dxfId="134" priority="135">
      <formula>SEARCH("Інвалид",$B38)</formula>
    </cfRule>
  </conditionalFormatting>
  <conditionalFormatting sqref="B30:B39">
    <cfRule type="expression" dxfId="133" priority="134">
      <formula>SEARCH("Інвалид",$B30)</formula>
    </cfRule>
  </conditionalFormatting>
  <conditionalFormatting sqref="B30:B34">
    <cfRule type="expression" dxfId="132" priority="133">
      <formula>SEARCH("Інвалид",$B30)</formula>
    </cfRule>
  </conditionalFormatting>
  <conditionalFormatting sqref="B35">
    <cfRule type="expression" dxfId="131" priority="132">
      <formula>SEARCH("Інвалид",$B35)</formula>
    </cfRule>
  </conditionalFormatting>
  <conditionalFormatting sqref="B38">
    <cfRule type="expression" dxfId="130" priority="131">
      <formula>SEARCH("Інвалид",$B38)</formula>
    </cfRule>
  </conditionalFormatting>
  <conditionalFormatting sqref="B39">
    <cfRule type="expression" dxfId="129" priority="130">
      <formula>SEARCH("Інвалид",$B39)</formula>
    </cfRule>
  </conditionalFormatting>
  <conditionalFormatting sqref="B32:B38">
    <cfRule type="expression" dxfId="128" priority="129">
      <formula>SEARCH("Інвалид",$B32)</formula>
    </cfRule>
  </conditionalFormatting>
  <conditionalFormatting sqref="B32:B37">
    <cfRule type="expression" dxfId="127" priority="128">
      <formula>SEARCH("Інвалид",$B32)</formula>
    </cfRule>
  </conditionalFormatting>
  <conditionalFormatting sqref="B32">
    <cfRule type="expression" dxfId="126" priority="127">
      <formula>SEARCH("Інвалид",$B32)</formula>
    </cfRule>
  </conditionalFormatting>
  <conditionalFormatting sqref="B33">
    <cfRule type="expression" dxfId="125" priority="126">
      <formula>SEARCH("Інвалид",$B33)</formula>
    </cfRule>
  </conditionalFormatting>
  <conditionalFormatting sqref="B36">
    <cfRule type="expression" dxfId="124" priority="125">
      <formula>SEARCH("Інвалид",$B36)</formula>
    </cfRule>
  </conditionalFormatting>
  <conditionalFormatting sqref="B37">
    <cfRule type="expression" dxfId="123" priority="124">
      <formula>SEARCH("Інвалид",$B37)</formula>
    </cfRule>
  </conditionalFormatting>
  <conditionalFormatting sqref="B32:B38">
    <cfRule type="expression" dxfId="122" priority="123">
      <formula>SEARCH("Інвалид",$B32)</formula>
    </cfRule>
  </conditionalFormatting>
  <conditionalFormatting sqref="B32:B33">
    <cfRule type="expression" dxfId="121" priority="122">
      <formula>SEARCH("Інвалид",$B32)</formula>
    </cfRule>
  </conditionalFormatting>
  <conditionalFormatting sqref="B34">
    <cfRule type="expression" dxfId="120" priority="121">
      <formula>SEARCH("Інвалид",$B34)</formula>
    </cfRule>
  </conditionalFormatting>
  <conditionalFormatting sqref="B37">
    <cfRule type="expression" dxfId="119" priority="120">
      <formula>SEARCH("Інвалид",$B37)</formula>
    </cfRule>
  </conditionalFormatting>
  <conditionalFormatting sqref="B38">
    <cfRule type="expression" dxfId="118" priority="119">
      <formula>SEARCH("Інвалид",$B38)</formula>
    </cfRule>
  </conditionalFormatting>
  <conditionalFormatting sqref="B30:B40">
    <cfRule type="expression" dxfId="117" priority="118">
      <formula>SEARCH("Совместитель",$B30)</formula>
    </cfRule>
  </conditionalFormatting>
  <conditionalFormatting sqref="B30:B40">
    <cfRule type="expression" dxfId="116" priority="117">
      <formula>SEARCH("Інвалид",$B30)</formula>
    </cfRule>
  </conditionalFormatting>
  <conditionalFormatting sqref="B30:B37">
    <cfRule type="expression" dxfId="115" priority="116">
      <formula>SEARCH("Інвалид",$B30)</formula>
    </cfRule>
  </conditionalFormatting>
  <conditionalFormatting sqref="B30:B32">
    <cfRule type="expression" dxfId="114" priority="115">
      <formula>SEARCH("Інвалид",$B30)</formula>
    </cfRule>
  </conditionalFormatting>
  <conditionalFormatting sqref="B33">
    <cfRule type="expression" dxfId="113" priority="114">
      <formula>SEARCH("Інвалид",$B33)</formula>
    </cfRule>
  </conditionalFormatting>
  <conditionalFormatting sqref="B36">
    <cfRule type="expression" dxfId="112" priority="113">
      <formula>SEARCH("Інвалид",$B36)</formula>
    </cfRule>
  </conditionalFormatting>
  <conditionalFormatting sqref="B37">
    <cfRule type="expression" dxfId="111" priority="112">
      <formula>SEARCH("Інвалид",$B37)</formula>
    </cfRule>
  </conditionalFormatting>
  <conditionalFormatting sqref="B30:B38">
    <cfRule type="expression" dxfId="110" priority="111">
      <formula>SEARCH("Інвалид",$B30)</formula>
    </cfRule>
  </conditionalFormatting>
  <conditionalFormatting sqref="B30:B33">
    <cfRule type="expression" dxfId="109" priority="110">
      <formula>SEARCH("Інвалид",$B30)</formula>
    </cfRule>
  </conditionalFormatting>
  <conditionalFormatting sqref="B34">
    <cfRule type="expression" dxfId="108" priority="109">
      <formula>SEARCH("Інвалид",$B34)</formula>
    </cfRule>
  </conditionalFormatting>
  <conditionalFormatting sqref="B37">
    <cfRule type="expression" dxfId="107" priority="108">
      <formula>SEARCH("Інвалид",$B37)</formula>
    </cfRule>
  </conditionalFormatting>
  <conditionalFormatting sqref="B38">
    <cfRule type="expression" dxfId="106" priority="107">
      <formula>SEARCH("Інвалид",$B38)</formula>
    </cfRule>
  </conditionalFormatting>
  <conditionalFormatting sqref="B30:B32">
    <cfRule type="expression" dxfId="105" priority="106">
      <formula>SEARCH("Інвалид",$B30)</formula>
    </cfRule>
  </conditionalFormatting>
  <conditionalFormatting sqref="B30:B32">
    <cfRule type="expression" dxfId="104" priority="105">
      <formula>SEARCH("Інвалид",$B30)</formula>
    </cfRule>
  </conditionalFormatting>
  <conditionalFormatting sqref="B30:B32">
    <cfRule type="expression" dxfId="103" priority="104">
      <formula>SEARCH("Інвалид",$B30)</formula>
    </cfRule>
  </conditionalFormatting>
  <conditionalFormatting sqref="B30:B32">
    <cfRule type="expression" dxfId="102" priority="103">
      <formula>SEARCH("Інвалид",$B30)</formula>
    </cfRule>
  </conditionalFormatting>
  <conditionalFormatting sqref="B30:B32">
    <cfRule type="expression" dxfId="101" priority="102">
      <formula>SEARCH("Інвалид",$B30)</formula>
    </cfRule>
  </conditionalFormatting>
  <conditionalFormatting sqref="B30:B32">
    <cfRule type="expression" dxfId="100" priority="101">
      <formula>SEARCH("Інвалид",$B30)</formula>
    </cfRule>
  </conditionalFormatting>
  <conditionalFormatting sqref="B30:B32">
    <cfRule type="expression" dxfId="99" priority="100">
      <formula>SEARCH("Інвалид",$B30)</formula>
    </cfRule>
  </conditionalFormatting>
  <conditionalFormatting sqref="B30:B32">
    <cfRule type="expression" dxfId="98" priority="99">
      <formula>SEARCH("Совместитель",$B30)</formula>
    </cfRule>
  </conditionalFormatting>
  <conditionalFormatting sqref="B34:B40">
    <cfRule type="expression" dxfId="97" priority="98">
      <formula>SEARCH("Інвалид",$B34)</formula>
    </cfRule>
  </conditionalFormatting>
  <conditionalFormatting sqref="B34">
    <cfRule type="expression" dxfId="96" priority="97">
      <formula>SEARCH("Інвалид",$B34)</formula>
    </cfRule>
  </conditionalFormatting>
  <conditionalFormatting sqref="B40">
    <cfRule type="expression" dxfId="95" priority="96">
      <formula>SEARCH("Інвалид",$B40)</formula>
    </cfRule>
  </conditionalFormatting>
  <conditionalFormatting sqref="B35">
    <cfRule type="expression" dxfId="94" priority="95">
      <formula>SEARCH("Інвалид",$B35)</formula>
    </cfRule>
  </conditionalFormatting>
  <conditionalFormatting sqref="B38">
    <cfRule type="expression" dxfId="93" priority="94">
      <formula>SEARCH("Інвалид",$B38)</formula>
    </cfRule>
  </conditionalFormatting>
  <conditionalFormatting sqref="B39">
    <cfRule type="expression" dxfId="92" priority="93">
      <formula>SEARCH("Інвалид",$B39)</formula>
    </cfRule>
  </conditionalFormatting>
  <conditionalFormatting sqref="B34:B40">
    <cfRule type="expression" dxfId="91" priority="92">
      <formula>SEARCH("Інвалид",$B34)</formula>
    </cfRule>
  </conditionalFormatting>
  <conditionalFormatting sqref="B34:B40">
    <cfRule type="expression" dxfId="90" priority="91">
      <formula>SEARCH("Інвалид",$B34)</formula>
    </cfRule>
  </conditionalFormatting>
  <conditionalFormatting sqref="B34:B35">
    <cfRule type="expression" dxfId="89" priority="90">
      <formula>SEARCH("Інвалид",$B34)</formula>
    </cfRule>
  </conditionalFormatting>
  <conditionalFormatting sqref="B36">
    <cfRule type="expression" dxfId="88" priority="89">
      <formula>SEARCH("Інвалид",$B36)</formula>
    </cfRule>
  </conditionalFormatting>
  <conditionalFormatting sqref="B39">
    <cfRule type="expression" dxfId="87" priority="88">
      <formula>SEARCH("Інвалид",$B39)</formula>
    </cfRule>
  </conditionalFormatting>
  <conditionalFormatting sqref="B40">
    <cfRule type="expression" dxfId="86" priority="87">
      <formula>SEARCH("Інвалид",$B40)</formula>
    </cfRule>
  </conditionalFormatting>
  <conditionalFormatting sqref="B34:B40">
    <cfRule type="expression" dxfId="85" priority="86">
      <formula>SEARCH("Інвалид",$B34)</formula>
    </cfRule>
  </conditionalFormatting>
  <conditionalFormatting sqref="B34:B36">
    <cfRule type="expression" dxfId="84" priority="85">
      <formula>SEARCH("Інвалид",$B34)</formula>
    </cfRule>
  </conditionalFormatting>
  <conditionalFormatting sqref="B37">
    <cfRule type="expression" dxfId="83" priority="84">
      <formula>SEARCH("Інвалид",$B37)</formula>
    </cfRule>
  </conditionalFormatting>
  <conditionalFormatting sqref="B40">
    <cfRule type="expression" dxfId="82" priority="83">
      <formula>SEARCH("Інвалид",$B40)</formula>
    </cfRule>
  </conditionalFormatting>
  <conditionalFormatting sqref="B34:B40">
    <cfRule type="expression" dxfId="81" priority="82">
      <formula>SEARCH("Інвалид",$B34)</formula>
    </cfRule>
  </conditionalFormatting>
  <conditionalFormatting sqref="B34:B39">
    <cfRule type="expression" dxfId="80" priority="81">
      <formula>SEARCH("Інвалид",$B34)</formula>
    </cfRule>
  </conditionalFormatting>
  <conditionalFormatting sqref="B34">
    <cfRule type="expression" dxfId="79" priority="80">
      <formula>SEARCH("Інвалид",$B34)</formula>
    </cfRule>
  </conditionalFormatting>
  <conditionalFormatting sqref="B35">
    <cfRule type="expression" dxfId="78" priority="79">
      <formula>SEARCH("Інвалид",$B35)</formula>
    </cfRule>
  </conditionalFormatting>
  <conditionalFormatting sqref="B38">
    <cfRule type="expression" dxfId="77" priority="78">
      <formula>SEARCH("Інвалид",$B38)</formula>
    </cfRule>
  </conditionalFormatting>
  <conditionalFormatting sqref="B39">
    <cfRule type="expression" dxfId="76" priority="77">
      <formula>SEARCH("Інвалид",$B39)</formula>
    </cfRule>
  </conditionalFormatting>
  <conditionalFormatting sqref="B34:B40">
    <cfRule type="expression" dxfId="75" priority="76">
      <formula>SEARCH("Інвалид",$B34)</formula>
    </cfRule>
  </conditionalFormatting>
  <conditionalFormatting sqref="B34:B35">
    <cfRule type="expression" dxfId="74" priority="75">
      <formula>SEARCH("Інвалид",$B34)</formula>
    </cfRule>
  </conditionalFormatting>
  <conditionalFormatting sqref="B36">
    <cfRule type="expression" dxfId="73" priority="74">
      <formula>SEARCH("Інвалид",$B36)</formula>
    </cfRule>
  </conditionalFormatting>
  <conditionalFormatting sqref="B39">
    <cfRule type="expression" dxfId="72" priority="73">
      <formula>SEARCH("Інвалид",$B39)</formula>
    </cfRule>
  </conditionalFormatting>
  <conditionalFormatting sqref="B40">
    <cfRule type="expression" dxfId="71" priority="72">
      <formula>SEARCH("Інвалид",$B40)</formula>
    </cfRule>
  </conditionalFormatting>
  <conditionalFormatting sqref="B34:B40">
    <cfRule type="expression" dxfId="70" priority="71">
      <formula>SEARCH("Совместитель",$B34)</formula>
    </cfRule>
  </conditionalFormatting>
  <conditionalFormatting sqref="B30:B31">
    <cfRule type="expression" dxfId="69" priority="70">
      <formula>SEARCH("Інвалид",$B30)</formula>
    </cfRule>
  </conditionalFormatting>
  <conditionalFormatting sqref="B30:B31">
    <cfRule type="expression" dxfId="68" priority="69">
      <formula>SEARCH("Інвалид",$B30)</formula>
    </cfRule>
  </conditionalFormatting>
  <conditionalFormatting sqref="B30:B31">
    <cfRule type="expression" dxfId="67" priority="68">
      <formula>SEARCH("Інвалид",$B30)</formula>
    </cfRule>
  </conditionalFormatting>
  <conditionalFormatting sqref="B30:B31">
    <cfRule type="expression" dxfId="66" priority="67">
      <formula>SEARCH("Інвалид",$B30)</formula>
    </cfRule>
  </conditionalFormatting>
  <conditionalFormatting sqref="B30:B31">
    <cfRule type="expression" dxfId="65" priority="66">
      <formula>SEARCH("Інвалид",$B30)</formula>
    </cfRule>
  </conditionalFormatting>
  <conditionalFormatting sqref="B30:B31">
    <cfRule type="expression" dxfId="64" priority="65">
      <formula>SEARCH("Інвалид",$B30)</formula>
    </cfRule>
  </conditionalFormatting>
  <conditionalFormatting sqref="B30:B31">
    <cfRule type="expression" dxfId="63" priority="64">
      <formula>SEARCH("Інвалид",$B30)</formula>
    </cfRule>
  </conditionalFormatting>
  <conditionalFormatting sqref="B30:B31">
    <cfRule type="expression" dxfId="62" priority="63">
      <formula>SEARCH("Совместитель",$B30)</formula>
    </cfRule>
  </conditionalFormatting>
  <conditionalFormatting sqref="B33:B35">
    <cfRule type="expression" dxfId="61" priority="62">
      <formula>SEARCH("Інвалид",$B33)</formula>
    </cfRule>
  </conditionalFormatting>
  <conditionalFormatting sqref="B33">
    <cfRule type="expression" dxfId="60" priority="61">
      <formula>SEARCH("Інвалид",$B33)</formula>
    </cfRule>
  </conditionalFormatting>
  <conditionalFormatting sqref="B34">
    <cfRule type="expression" dxfId="59" priority="60">
      <formula>SEARCH("Інвалид",$B34)</formula>
    </cfRule>
  </conditionalFormatting>
  <conditionalFormatting sqref="B33:B35">
    <cfRule type="expression" dxfId="58" priority="59">
      <formula>SEARCH("Інвалид",$B33)</formula>
    </cfRule>
  </conditionalFormatting>
  <conditionalFormatting sqref="B33:B35">
    <cfRule type="expression" dxfId="57" priority="58">
      <formula>SEARCH("Інвалид",$B33)</formula>
    </cfRule>
  </conditionalFormatting>
  <conditionalFormatting sqref="B33:B34">
    <cfRule type="expression" dxfId="56" priority="57">
      <formula>SEARCH("Інвалид",$B33)</formula>
    </cfRule>
  </conditionalFormatting>
  <conditionalFormatting sqref="B35">
    <cfRule type="expression" dxfId="55" priority="56">
      <formula>SEARCH("Інвалид",$B35)</formula>
    </cfRule>
  </conditionalFormatting>
  <conditionalFormatting sqref="B33:B35">
    <cfRule type="expression" dxfId="54" priority="55">
      <formula>SEARCH("Інвалид",$B33)</formula>
    </cfRule>
  </conditionalFormatting>
  <conditionalFormatting sqref="B33:B35">
    <cfRule type="expression" dxfId="53" priority="54">
      <formula>SEARCH("Інвалид",$B33)</formula>
    </cfRule>
  </conditionalFormatting>
  <conditionalFormatting sqref="B33:B35">
    <cfRule type="expression" dxfId="52" priority="53">
      <formula>SEARCH("Інвалид",$B33)</formula>
    </cfRule>
  </conditionalFormatting>
  <conditionalFormatting sqref="B33:B35">
    <cfRule type="expression" dxfId="51" priority="52">
      <formula>SEARCH("Інвалид",$B33)</formula>
    </cfRule>
  </conditionalFormatting>
  <conditionalFormatting sqref="B33">
    <cfRule type="expression" dxfId="50" priority="51">
      <formula>SEARCH("Інвалид",$B33)</formula>
    </cfRule>
  </conditionalFormatting>
  <conditionalFormatting sqref="B34">
    <cfRule type="expression" dxfId="49" priority="50">
      <formula>SEARCH("Інвалид",$B34)</formula>
    </cfRule>
  </conditionalFormatting>
  <conditionalFormatting sqref="B33:B35">
    <cfRule type="expression" dxfId="48" priority="49">
      <formula>SEARCH("Інвалид",$B33)</formula>
    </cfRule>
  </conditionalFormatting>
  <conditionalFormatting sqref="B33:B34">
    <cfRule type="expression" dxfId="47" priority="48">
      <formula>SEARCH("Інвалид",$B33)</formula>
    </cfRule>
  </conditionalFormatting>
  <conditionalFormatting sqref="B35">
    <cfRule type="expression" dxfId="46" priority="47">
      <formula>SEARCH("Інвалид",$B35)</formula>
    </cfRule>
  </conditionalFormatting>
  <conditionalFormatting sqref="B33:B35">
    <cfRule type="expression" dxfId="45" priority="46">
      <formula>SEARCH("Совместитель",$B33)</formula>
    </cfRule>
  </conditionalFormatting>
  <conditionalFormatting sqref="B37:B40">
    <cfRule type="expression" dxfId="44" priority="45">
      <formula>SEARCH("Інвалид",$B37)</formula>
    </cfRule>
  </conditionalFormatting>
  <conditionalFormatting sqref="B40">
    <cfRule type="expression" dxfId="43" priority="44">
      <formula>SEARCH("Інвалид",$B40)</formula>
    </cfRule>
  </conditionalFormatting>
  <conditionalFormatting sqref="B38">
    <cfRule type="expression" dxfId="42" priority="43">
      <formula>SEARCH("Інвалид",$B38)</formula>
    </cfRule>
  </conditionalFormatting>
  <conditionalFormatting sqref="B39">
    <cfRule type="expression" dxfId="41" priority="42">
      <formula>SEARCH("Інвалид",$B39)</formula>
    </cfRule>
  </conditionalFormatting>
  <conditionalFormatting sqref="B37:B40">
    <cfRule type="expression" dxfId="40" priority="41">
      <formula>SEARCH("Інвалид",$B37)</formula>
    </cfRule>
  </conditionalFormatting>
  <conditionalFormatting sqref="B37:B40">
    <cfRule type="expression" dxfId="39" priority="40">
      <formula>SEARCH("Інвалид",$B37)</formula>
    </cfRule>
  </conditionalFormatting>
  <conditionalFormatting sqref="B39">
    <cfRule type="expression" dxfId="38" priority="39">
      <formula>SEARCH("Інвалид",$B39)</formula>
    </cfRule>
  </conditionalFormatting>
  <conditionalFormatting sqref="B40">
    <cfRule type="expression" dxfId="37" priority="38">
      <formula>SEARCH("Інвалид",$B40)</formula>
    </cfRule>
  </conditionalFormatting>
  <conditionalFormatting sqref="B37:B40">
    <cfRule type="expression" dxfId="36" priority="37">
      <formula>SEARCH("Інвалид",$B37)</formula>
    </cfRule>
  </conditionalFormatting>
  <conditionalFormatting sqref="B37">
    <cfRule type="expression" dxfId="35" priority="36">
      <formula>SEARCH("Інвалид",$B37)</formula>
    </cfRule>
  </conditionalFormatting>
  <conditionalFormatting sqref="B40">
    <cfRule type="expression" dxfId="34" priority="35">
      <formula>SEARCH("Інвалид",$B40)</formula>
    </cfRule>
  </conditionalFormatting>
  <conditionalFormatting sqref="B37:B40">
    <cfRule type="expression" dxfId="33" priority="34">
      <formula>SEARCH("Інвалид",$B37)</formula>
    </cfRule>
  </conditionalFormatting>
  <conditionalFormatting sqref="B37:B39">
    <cfRule type="expression" dxfId="32" priority="33">
      <formula>SEARCH("Інвалид",$B37)</formula>
    </cfRule>
  </conditionalFormatting>
  <conditionalFormatting sqref="B38">
    <cfRule type="expression" dxfId="31" priority="32">
      <formula>SEARCH("Інвалид",$B38)</formula>
    </cfRule>
  </conditionalFormatting>
  <conditionalFormatting sqref="B39">
    <cfRule type="expression" dxfId="30" priority="31">
      <formula>SEARCH("Інвалид",$B39)</formula>
    </cfRule>
  </conditionalFormatting>
  <conditionalFormatting sqref="B37:B40">
    <cfRule type="expression" dxfId="29" priority="30">
      <formula>SEARCH("Інвалид",$B37)</formula>
    </cfRule>
  </conditionalFormatting>
  <conditionalFormatting sqref="B39">
    <cfRule type="expression" dxfId="28" priority="29">
      <formula>SEARCH("Інвалид",$B39)</formula>
    </cfRule>
  </conditionalFormatting>
  <conditionalFormatting sqref="B40">
    <cfRule type="expression" dxfId="27" priority="28">
      <formula>SEARCH("Інвалид",$B40)</formula>
    </cfRule>
  </conditionalFormatting>
  <conditionalFormatting sqref="B37:B40">
    <cfRule type="expression" dxfId="26" priority="27">
      <formula>SEARCH("Совместитель",$B37)</formula>
    </cfRule>
  </conditionalFormatting>
  <conditionalFormatting sqref="B30:B40">
    <cfRule type="expression" dxfId="25" priority="26">
      <formula>SEARCH("Совместитель",$B30)</formula>
    </cfRule>
  </conditionalFormatting>
  <conditionalFormatting sqref="B30">
    <cfRule type="expression" dxfId="24" priority="25">
      <formula>SEARCH("Інвалид",$B30)</formula>
    </cfRule>
  </conditionalFormatting>
  <conditionalFormatting sqref="B30">
    <cfRule type="expression" dxfId="23" priority="24">
      <formula>SEARCH("Інвалид",$B30)</formula>
    </cfRule>
  </conditionalFormatting>
  <conditionalFormatting sqref="B30">
    <cfRule type="expression" dxfId="22" priority="23">
      <formula>SEARCH("Інвалид",$B30)</formula>
    </cfRule>
  </conditionalFormatting>
  <conditionalFormatting sqref="B30">
    <cfRule type="expression" dxfId="21" priority="22">
      <formula>SEARCH("Інвалид",$B30)</formula>
    </cfRule>
  </conditionalFormatting>
  <conditionalFormatting sqref="B30">
    <cfRule type="expression" dxfId="20" priority="21">
      <formula>SEARCH("Інвалид",$B30)</formula>
    </cfRule>
  </conditionalFormatting>
  <conditionalFormatting sqref="B30">
    <cfRule type="expression" dxfId="19" priority="20">
      <formula>SEARCH("Інвалид",$B30)</formula>
    </cfRule>
  </conditionalFormatting>
  <conditionalFormatting sqref="B30">
    <cfRule type="expression" dxfId="18" priority="19">
      <formula>SEARCH("Інвалид",$B30)</formula>
    </cfRule>
  </conditionalFormatting>
  <conditionalFormatting sqref="B30">
    <cfRule type="expression" dxfId="17" priority="18">
      <formula>SEARCH("Совместитель",$B30)</formula>
    </cfRule>
  </conditionalFormatting>
  <conditionalFormatting sqref="AH8">
    <cfRule type="expression" dxfId="16" priority="17">
      <formula>ISBLANK(AH6)</formula>
    </cfRule>
  </conditionalFormatting>
  <conditionalFormatting sqref="AH7">
    <cfRule type="expression" dxfId="15" priority="16">
      <formula>ISBLANK(AH6)</formula>
    </cfRule>
  </conditionalFormatting>
  <conditionalFormatting sqref="AH9">
    <cfRule type="expression" dxfId="14" priority="15">
      <formula>ISBLANK(AH6)</formula>
    </cfRule>
  </conditionalFormatting>
  <conditionalFormatting sqref="AH10">
    <cfRule type="expression" dxfId="13" priority="14">
      <formula>ISBLANK(AH6)</formula>
    </cfRule>
  </conditionalFormatting>
  <conditionalFormatting sqref="AH11">
    <cfRule type="expression" dxfId="12" priority="13">
      <formula>ISBLANK(AH6)</formula>
    </cfRule>
  </conditionalFormatting>
  <conditionalFormatting sqref="AH12">
    <cfRule type="expression" dxfId="11" priority="12">
      <formula>ISBLANK(AH6)</formula>
    </cfRule>
  </conditionalFormatting>
  <conditionalFormatting sqref="AI8">
    <cfRule type="expression" dxfId="10" priority="11">
      <formula>ISBLANK(AI6)</formula>
    </cfRule>
  </conditionalFormatting>
  <conditionalFormatting sqref="AI7">
    <cfRule type="expression" dxfId="9" priority="10">
      <formula>ISBLANK(AI6)</formula>
    </cfRule>
  </conditionalFormatting>
  <conditionalFormatting sqref="AJ7">
    <cfRule type="expression" dxfId="8" priority="9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2019-01-03T09:22:12Z</dcterms:created>
  <dcterms:modified xsi:type="dcterms:W3CDTF">2019-01-04T08:30:16Z</dcterms:modified>
</cp:coreProperties>
</file>