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!\Desktop\"/>
    </mc:Choice>
  </mc:AlternateContent>
  <bookViews>
    <workbookView xWindow="0" yWindow="0" windowWidth="20490" windowHeight="7065" tabRatio="844" firstSheet="1" activeTab="2"/>
  </bookViews>
  <sheets>
    <sheet name="анализ" sheetId="41" state="hidden" r:id="rId1"/>
    <sheet name="Загальний ввод" sheetId="50" r:id="rId2"/>
    <sheet name="NMDC" sheetId="3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50" l="1"/>
  <c r="AA22" i="50" l="1"/>
  <c r="AA23" i="50"/>
  <c r="AA24" i="50"/>
  <c r="AA25" i="50"/>
  <c r="AA26" i="50"/>
  <c r="AA27" i="50"/>
  <c r="AA28" i="50"/>
  <c r="AA29" i="50"/>
  <c r="AA30" i="50"/>
  <c r="AA31" i="50"/>
  <c r="AA32" i="50"/>
  <c r="AA33" i="50"/>
  <c r="AA34" i="50"/>
  <c r="AA35" i="50"/>
  <c r="AA36" i="50"/>
  <c r="AA37" i="50"/>
  <c r="AA38" i="50"/>
  <c r="AA39" i="50"/>
  <c r="AA40" i="50"/>
  <c r="AA41" i="50"/>
  <c r="AA42" i="50"/>
  <c r="AA43" i="50"/>
  <c r="AA44" i="50"/>
  <c r="AA45" i="50"/>
  <c r="AA46" i="50"/>
  <c r="AA47" i="50"/>
  <c r="AA48" i="50"/>
  <c r="AA49" i="50"/>
  <c r="AA50" i="50"/>
  <c r="AA51" i="50"/>
  <c r="AA52" i="50"/>
  <c r="AA53" i="50"/>
  <c r="AA54" i="50"/>
  <c r="AA55" i="50"/>
  <c r="AA56" i="50"/>
  <c r="AA57" i="50"/>
  <c r="AA58" i="50"/>
  <c r="AA59" i="50"/>
  <c r="AA60" i="50"/>
  <c r="AA61" i="50"/>
  <c r="AA62" i="50"/>
  <c r="AA63" i="50"/>
  <c r="AA64" i="50"/>
  <c r="AA65" i="50"/>
  <c r="AA66" i="50"/>
  <c r="AA67" i="50"/>
  <c r="AA68" i="50"/>
  <c r="AA69" i="50"/>
  <c r="AA70" i="50"/>
  <c r="AA71" i="50"/>
  <c r="AA72" i="50"/>
  <c r="AA73" i="50"/>
  <c r="AA74" i="50"/>
  <c r="AA75" i="50"/>
  <c r="AA76" i="50"/>
  <c r="AA77" i="50"/>
  <c r="AA78" i="50"/>
  <c r="AA79" i="50"/>
  <c r="AA80" i="50"/>
  <c r="AA81" i="50"/>
  <c r="AA82" i="50"/>
  <c r="AA83" i="50"/>
  <c r="AA84" i="50"/>
  <c r="AA85" i="50"/>
  <c r="AA86" i="50"/>
  <c r="AA87" i="50"/>
  <c r="AA88" i="50"/>
  <c r="AA89" i="50"/>
  <c r="AA90" i="50"/>
  <c r="AA91" i="50"/>
  <c r="AA92" i="50"/>
  <c r="AA93" i="50"/>
  <c r="AA94" i="50"/>
  <c r="AA95" i="50"/>
  <c r="AA96" i="50"/>
  <c r="AA97" i="50"/>
  <c r="AA98" i="50"/>
  <c r="AA99" i="50"/>
  <c r="AA100" i="50"/>
  <c r="B17" i="38" l="1"/>
  <c r="B18" i="38" s="1"/>
  <c r="B19" i="38" s="1"/>
  <c r="B20" i="38" l="1"/>
  <c r="A18" i="38"/>
  <c r="B13" i="38" l="1"/>
  <c r="C18" i="38"/>
  <c r="G18" i="38"/>
  <c r="H18" i="38"/>
  <c r="D18" i="38"/>
  <c r="F18" i="38"/>
  <c r="E18" i="38"/>
  <c r="I18" i="38" s="1"/>
  <c r="B21" i="38"/>
  <c r="B14" i="38" l="1"/>
  <c r="B22" i="38"/>
  <c r="A20" i="38"/>
  <c r="A14" i="38" l="1"/>
  <c r="B15" i="38"/>
  <c r="B16" i="38" s="1"/>
  <c r="A15" i="38"/>
  <c r="E15" i="38" s="1"/>
  <c r="D15" i="38"/>
  <c r="H20" i="38"/>
  <c r="I20" i="38" s="1"/>
  <c r="E20" i="38"/>
  <c r="F20" i="38"/>
  <c r="C20" i="38"/>
  <c r="G20" i="38"/>
  <c r="D20" i="38"/>
  <c r="B23" i="38"/>
  <c r="A22" i="38"/>
  <c r="F15" i="38" l="1"/>
  <c r="H15" i="38"/>
  <c r="B11" i="38"/>
  <c r="A16" i="38"/>
  <c r="I14" i="38"/>
  <c r="C14" i="38"/>
  <c r="H14" i="38"/>
  <c r="F14" i="38"/>
  <c r="E14" i="38"/>
  <c r="G14" i="38"/>
  <c r="D14" i="38"/>
  <c r="A19" i="38"/>
  <c r="C19" i="38" s="1"/>
  <c r="G15" i="38"/>
  <c r="C15" i="38"/>
  <c r="H19" i="38"/>
  <c r="E19" i="38"/>
  <c r="I19" i="38" s="1"/>
  <c r="G19" i="38"/>
  <c r="I15" i="38"/>
  <c r="B24" i="38"/>
  <c r="E22" i="38"/>
  <c r="G22" i="38"/>
  <c r="F22" i="38"/>
  <c r="D22" i="38"/>
  <c r="C22" i="38"/>
  <c r="H22" i="38"/>
  <c r="I22" i="38"/>
  <c r="B29" i="38"/>
  <c r="I40" i="50"/>
  <c r="H16" i="38" l="1"/>
  <c r="I16" i="38" s="1"/>
  <c r="G16" i="38"/>
  <c r="E16" i="38"/>
  <c r="F16" i="38"/>
  <c r="C16" i="38"/>
  <c r="D16" i="38"/>
  <c r="A11" i="38"/>
  <c r="B12" i="38"/>
  <c r="F19" i="38"/>
  <c r="D19" i="38"/>
  <c r="A24" i="38"/>
  <c r="C24" i="38" s="1"/>
  <c r="B25" i="38"/>
  <c r="B26" i="38" s="1"/>
  <c r="E24" i="38"/>
  <c r="D24" i="38"/>
  <c r="B30" i="38"/>
  <c r="B31" i="38" s="1"/>
  <c r="B32" i="38" s="1"/>
  <c r="I27" i="50"/>
  <c r="A26" i="38" l="1"/>
  <c r="F26" i="38" s="1"/>
  <c r="B27" i="38"/>
  <c r="B28" i="38" s="1"/>
  <c r="A28" i="38" s="1"/>
  <c r="H28" i="38" s="1"/>
  <c r="M11" i="38"/>
  <c r="E11" i="38"/>
  <c r="J11" i="38"/>
  <c r="G11" i="38"/>
  <c r="H11" i="38"/>
  <c r="I11" i="38" s="1"/>
  <c r="Q11" i="38"/>
  <c r="R11" i="38"/>
  <c r="O11" i="38"/>
  <c r="P11" i="38"/>
  <c r="D11" i="38"/>
  <c r="C11" i="38"/>
  <c r="F11" i="38"/>
  <c r="L11" i="38"/>
  <c r="K11" i="38"/>
  <c r="N11" i="38"/>
  <c r="A12" i="38"/>
  <c r="I26" i="38"/>
  <c r="G24" i="38"/>
  <c r="I24" i="38"/>
  <c r="F24" i="38"/>
  <c r="H24" i="38"/>
  <c r="E26" i="38"/>
  <c r="D26" i="38"/>
  <c r="C26" i="38"/>
  <c r="G28" i="38"/>
  <c r="C28" i="38"/>
  <c r="F28" i="38"/>
  <c r="D28" i="38"/>
  <c r="E28" i="38"/>
  <c r="I28" i="38" s="1"/>
  <c r="A30" i="38"/>
  <c r="D30" i="38" s="1"/>
  <c r="B33" i="38"/>
  <c r="H26" i="38" l="1"/>
  <c r="G26" i="38"/>
  <c r="E12" i="38"/>
  <c r="N12" i="38"/>
  <c r="C5" i="38" s="1"/>
  <c r="L12" i="38"/>
  <c r="F12" i="38"/>
  <c r="C12" i="38"/>
  <c r="D12" i="38"/>
  <c r="M12" i="38"/>
  <c r="C4" i="38" s="1"/>
  <c r="K12" i="38"/>
  <c r="H12" i="38"/>
  <c r="I12" i="38" s="1"/>
  <c r="G12" i="38"/>
  <c r="J12" i="38"/>
  <c r="P12" i="38"/>
  <c r="M4" i="38" s="1"/>
  <c r="O12" i="38"/>
  <c r="C6" i="38" s="1"/>
  <c r="R12" i="38"/>
  <c r="M6" i="38" s="1"/>
  <c r="Q12" i="38"/>
  <c r="M5" i="38" s="1"/>
  <c r="A13" i="38"/>
  <c r="M15" i="38" s="1"/>
  <c r="L14" i="38"/>
  <c r="P14" i="38"/>
  <c r="A31" i="38"/>
  <c r="E31" i="38" s="1"/>
  <c r="E30" i="38"/>
  <c r="C30" i="38"/>
  <c r="A32" i="38"/>
  <c r="C32" i="38" s="1"/>
  <c r="G30" i="38"/>
  <c r="H30" i="38"/>
  <c r="F30" i="38"/>
  <c r="B34" i="38"/>
  <c r="B35" i="38" s="1"/>
  <c r="B36" i="38" s="1"/>
  <c r="G31" i="38"/>
  <c r="K38" i="50"/>
  <c r="I38" i="50"/>
  <c r="K37" i="50"/>
  <c r="I37" i="50"/>
  <c r="K36" i="50"/>
  <c r="I36" i="50"/>
  <c r="K35" i="50"/>
  <c r="I35" i="50"/>
  <c r="K34" i="50"/>
  <c r="I34" i="50"/>
  <c r="K33" i="50"/>
  <c r="I33" i="50"/>
  <c r="K32" i="50"/>
  <c r="I32" i="50"/>
  <c r="K31" i="50"/>
  <c r="I31" i="50"/>
  <c r="K30" i="50"/>
  <c r="I30" i="50"/>
  <c r="F31" i="38" l="1"/>
  <c r="J14" i="38"/>
  <c r="A17" i="38"/>
  <c r="N14" i="38"/>
  <c r="R14" i="38"/>
  <c r="M14" i="38"/>
  <c r="A21" i="38"/>
  <c r="K15" i="38"/>
  <c r="J15" i="38"/>
  <c r="Q15" i="38"/>
  <c r="N15" i="38"/>
  <c r="J5" i="38"/>
  <c r="H5" i="38"/>
  <c r="K14" i="38"/>
  <c r="F13" i="38"/>
  <c r="D13" i="38"/>
  <c r="H13" i="38"/>
  <c r="I13" i="38" s="1"/>
  <c r="E13" i="38"/>
  <c r="G13" i="38"/>
  <c r="C13" i="38"/>
  <c r="O16" i="38"/>
  <c r="R16" i="38"/>
  <c r="M16" i="38"/>
  <c r="P16" i="38"/>
  <c r="K16" i="38"/>
  <c r="J16" i="38"/>
  <c r="Q16" i="38"/>
  <c r="N16" i="38"/>
  <c r="L16" i="38"/>
  <c r="O14" i="38"/>
  <c r="Q14" i="38"/>
  <c r="P15" i="38"/>
  <c r="O15" i="38"/>
  <c r="R15" i="38"/>
  <c r="L15" i="38"/>
  <c r="J4" i="38"/>
  <c r="H4" i="38"/>
  <c r="J6" i="38"/>
  <c r="H6" i="38"/>
  <c r="H31" i="38"/>
  <c r="C31" i="38"/>
  <c r="D31" i="38"/>
  <c r="E32" i="38"/>
  <c r="I32" i="38" s="1"/>
  <c r="G32" i="38"/>
  <c r="H32" i="38"/>
  <c r="D32" i="38"/>
  <c r="F32" i="38"/>
  <c r="I30" i="38"/>
  <c r="A34" i="38"/>
  <c r="I31" i="38"/>
  <c r="B37" i="38"/>
  <c r="K29" i="50"/>
  <c r="I29" i="50"/>
  <c r="K28" i="50"/>
  <c r="I28" i="50"/>
  <c r="K27" i="50"/>
  <c r="K26" i="50"/>
  <c r="I26" i="50"/>
  <c r="K25" i="50"/>
  <c r="I25" i="50"/>
  <c r="K24" i="50"/>
  <c r="I24" i="50"/>
  <c r="K23" i="50"/>
  <c r="I23" i="50"/>
  <c r="K22" i="50"/>
  <c r="I22" i="50"/>
  <c r="K21" i="50"/>
  <c r="I21" i="50"/>
  <c r="A23" i="38" l="1"/>
  <c r="K24" i="38" s="1"/>
  <c r="J22" i="38"/>
  <c r="Q22" i="38"/>
  <c r="N22" i="38"/>
  <c r="F21" i="38"/>
  <c r="G21" i="38"/>
  <c r="H21" i="38"/>
  <c r="I21" i="38" s="1"/>
  <c r="L22" i="38"/>
  <c r="M22" i="38"/>
  <c r="P22" i="38"/>
  <c r="O24" i="38"/>
  <c r="R22" i="38"/>
  <c r="K22" i="38"/>
  <c r="D21" i="38"/>
  <c r="C21" i="38"/>
  <c r="E21" i="38"/>
  <c r="O22" i="38"/>
  <c r="R24" i="38"/>
  <c r="J24" i="38"/>
  <c r="P24" i="38"/>
  <c r="Q24" i="38"/>
  <c r="R18" i="38"/>
  <c r="P20" i="38"/>
  <c r="E17" i="38"/>
  <c r="D17" i="38"/>
  <c r="G17" i="38"/>
  <c r="J19" i="38"/>
  <c r="Q19" i="38"/>
  <c r="M18" i="38"/>
  <c r="K20" i="38"/>
  <c r="J18" i="38"/>
  <c r="Q18" i="38"/>
  <c r="L18" i="38"/>
  <c r="O20" i="38"/>
  <c r="J20" i="38"/>
  <c r="F17" i="38"/>
  <c r="C17" i="38"/>
  <c r="H17" i="38"/>
  <c r="I17" i="38" s="1"/>
  <c r="O19" i="38"/>
  <c r="N19" i="38"/>
  <c r="P18" i="38"/>
  <c r="Q20" i="38"/>
  <c r="N18" i="38"/>
  <c r="O18" i="38"/>
  <c r="K18" i="38"/>
  <c r="M20" i="38"/>
  <c r="L19" i="38"/>
  <c r="R19" i="38"/>
  <c r="P19" i="38"/>
  <c r="R20" i="38"/>
  <c r="L20" i="38"/>
  <c r="M19" i="38"/>
  <c r="K19" i="38"/>
  <c r="N20" i="38"/>
  <c r="A35" i="38"/>
  <c r="D34" i="38"/>
  <c r="C34" i="38"/>
  <c r="F34" i="38"/>
  <c r="H34" i="38"/>
  <c r="E34" i="38"/>
  <c r="G34" i="38"/>
  <c r="B38" i="38"/>
  <c r="K13" i="38"/>
  <c r="O13" i="38"/>
  <c r="P13" i="38"/>
  <c r="N13" i="38"/>
  <c r="M13" i="38"/>
  <c r="Q13" i="38"/>
  <c r="L13" i="38"/>
  <c r="J13" i="38"/>
  <c r="R13" i="38"/>
  <c r="L17" i="38"/>
  <c r="N17" i="38"/>
  <c r="O17" i="38"/>
  <c r="J17" i="38"/>
  <c r="Q17" i="38"/>
  <c r="P17" i="38"/>
  <c r="K17" i="38"/>
  <c r="R17" i="38"/>
  <c r="M17" i="38"/>
  <c r="K21" i="38"/>
  <c r="L21" i="38"/>
  <c r="M21" i="38"/>
  <c r="P21" i="38"/>
  <c r="R21" i="38"/>
  <c r="O21" i="38"/>
  <c r="N21" i="38"/>
  <c r="Q21" i="38"/>
  <c r="J21" i="38"/>
  <c r="K20" i="50"/>
  <c r="J20" i="50"/>
  <c r="L24" i="38" l="1"/>
  <c r="M24" i="38"/>
  <c r="N24" i="38"/>
  <c r="N23" i="38"/>
  <c r="O23" i="38"/>
  <c r="E23" i="38"/>
  <c r="M23" i="38"/>
  <c r="G23" i="38"/>
  <c r="C23" i="38"/>
  <c r="J23" i="38"/>
  <c r="Q23" i="38"/>
  <c r="F23" i="38"/>
  <c r="D23" i="38"/>
  <c r="K23" i="38"/>
  <c r="H23" i="38"/>
  <c r="P23" i="38"/>
  <c r="R23" i="38"/>
  <c r="L23" i="38"/>
  <c r="I23" i="38"/>
  <c r="A25" i="38"/>
  <c r="J26" i="38" s="1"/>
  <c r="A36" i="38"/>
  <c r="C35" i="38"/>
  <c r="G35" i="38"/>
  <c r="E35" i="38"/>
  <c r="D35" i="38"/>
  <c r="F35" i="38"/>
  <c r="H35" i="38"/>
  <c r="I34" i="38"/>
  <c r="B39" i="38"/>
  <c r="A38" i="38"/>
  <c r="I20" i="50"/>
  <c r="L26" i="38" l="1"/>
  <c r="Q26" i="38"/>
  <c r="R26" i="38"/>
  <c r="K26" i="38"/>
  <c r="A27" i="38"/>
  <c r="E25" i="38"/>
  <c r="D25" i="38"/>
  <c r="F25" i="38"/>
  <c r="J28" i="38"/>
  <c r="P28" i="38"/>
  <c r="G25" i="38"/>
  <c r="H25" i="38"/>
  <c r="I25" i="38" s="1"/>
  <c r="M28" i="38"/>
  <c r="R28" i="38"/>
  <c r="K28" i="38"/>
  <c r="O28" i="38"/>
  <c r="C25" i="38"/>
  <c r="L28" i="38"/>
  <c r="Q28" i="38"/>
  <c r="N28" i="38"/>
  <c r="P25" i="38"/>
  <c r="R25" i="38"/>
  <c r="O25" i="38"/>
  <c r="L25" i="38"/>
  <c r="J25" i="38"/>
  <c r="K25" i="38"/>
  <c r="N25" i="38"/>
  <c r="M25" i="38"/>
  <c r="Q25" i="38"/>
  <c r="P26" i="38"/>
  <c r="M26" i="38"/>
  <c r="N26" i="38"/>
  <c r="O26" i="38"/>
  <c r="H36" i="38"/>
  <c r="C36" i="38"/>
  <c r="E36" i="38"/>
  <c r="D36" i="38"/>
  <c r="F36" i="38"/>
  <c r="G36" i="38"/>
  <c r="I35" i="38"/>
  <c r="H38" i="38"/>
  <c r="D38" i="38"/>
  <c r="F38" i="38"/>
  <c r="E38" i="38"/>
  <c r="G38" i="38"/>
  <c r="C38" i="38"/>
  <c r="B40" i="38"/>
  <c r="A39" i="38"/>
  <c r="H27" i="38" l="1"/>
  <c r="N27" i="38"/>
  <c r="D27" i="38"/>
  <c r="M27" i="38"/>
  <c r="P27" i="38"/>
  <c r="O27" i="38"/>
  <c r="G27" i="38"/>
  <c r="Q27" i="38"/>
  <c r="J27" i="38"/>
  <c r="F27" i="38"/>
  <c r="L27" i="38"/>
  <c r="K27" i="38"/>
  <c r="C27" i="38"/>
  <c r="R27" i="38"/>
  <c r="E27" i="38"/>
  <c r="I27" i="38"/>
  <c r="A29" i="38"/>
  <c r="L30" i="38" s="1"/>
  <c r="I36" i="38"/>
  <c r="I38" i="38"/>
  <c r="A40" i="38"/>
  <c r="B41" i="38"/>
  <c r="F39" i="38"/>
  <c r="D39" i="38"/>
  <c r="H39" i="38"/>
  <c r="E39" i="38"/>
  <c r="G39" i="38"/>
  <c r="C39" i="38"/>
  <c r="N30" i="38" l="1"/>
  <c r="C29" i="38"/>
  <c r="H29" i="38"/>
  <c r="F29" i="38"/>
  <c r="G29" i="38"/>
  <c r="D29" i="38"/>
  <c r="E29" i="38"/>
  <c r="N31" i="38"/>
  <c r="R31" i="38"/>
  <c r="Q31" i="38"/>
  <c r="L31" i="38"/>
  <c r="K31" i="38"/>
  <c r="M31" i="38"/>
  <c r="P31" i="38"/>
  <c r="J31" i="38"/>
  <c r="P32" i="38"/>
  <c r="R32" i="38"/>
  <c r="N32" i="38"/>
  <c r="Q32" i="38"/>
  <c r="J32" i="38"/>
  <c r="M32" i="38"/>
  <c r="L32" i="38"/>
  <c r="O31" i="38"/>
  <c r="O32" i="38"/>
  <c r="K32" i="38"/>
  <c r="Q29" i="38"/>
  <c r="O29" i="38"/>
  <c r="M29" i="38"/>
  <c r="R29" i="38"/>
  <c r="P29" i="38"/>
  <c r="J29" i="38"/>
  <c r="N29" i="38"/>
  <c r="L29" i="38"/>
  <c r="K29" i="38"/>
  <c r="K30" i="38"/>
  <c r="R30" i="38"/>
  <c r="J30" i="38"/>
  <c r="A33" i="38"/>
  <c r="A37" i="38" s="1"/>
  <c r="M30" i="38"/>
  <c r="O30" i="38"/>
  <c r="P30" i="38"/>
  <c r="Q30" i="38"/>
  <c r="I39" i="38"/>
  <c r="B42" i="38"/>
  <c r="E40" i="38"/>
  <c r="F40" i="38"/>
  <c r="D40" i="38"/>
  <c r="H40" i="38"/>
  <c r="I40" i="38" s="1"/>
  <c r="C40" i="38"/>
  <c r="G40" i="38"/>
  <c r="I29" i="38" l="1"/>
  <c r="D37" i="38"/>
  <c r="C37" i="38"/>
  <c r="G37" i="38"/>
  <c r="R37" i="38"/>
  <c r="O37" i="38"/>
  <c r="H37" i="38"/>
  <c r="M37" i="38"/>
  <c r="E37" i="38"/>
  <c r="N37" i="38"/>
  <c r="Q37" i="38"/>
  <c r="Q38" i="38"/>
  <c r="P38" i="38"/>
  <c r="N38" i="38"/>
  <c r="M38" i="38"/>
  <c r="K38" i="38"/>
  <c r="I37" i="38"/>
  <c r="P37" i="38"/>
  <c r="K37" i="38"/>
  <c r="J38" i="38"/>
  <c r="L38" i="38"/>
  <c r="L37" i="38"/>
  <c r="J37" i="38"/>
  <c r="F37" i="38"/>
  <c r="O38" i="38"/>
  <c r="R38" i="38"/>
  <c r="Q39" i="38"/>
  <c r="M39" i="38"/>
  <c r="L39" i="38"/>
  <c r="P39" i="38"/>
  <c r="N39" i="38"/>
  <c r="R40" i="38"/>
  <c r="O39" i="38"/>
  <c r="K39" i="38"/>
  <c r="R39" i="38"/>
  <c r="J39" i="38"/>
  <c r="A41" i="38"/>
  <c r="O40" i="38"/>
  <c r="N40" i="38"/>
  <c r="J40" i="38"/>
  <c r="M40" i="38"/>
  <c r="K40" i="38"/>
  <c r="P40" i="38"/>
  <c r="Q40" i="38"/>
  <c r="L40" i="38"/>
  <c r="C33" i="38"/>
  <c r="D33" i="38"/>
  <c r="H33" i="38"/>
  <c r="F33" i="38"/>
  <c r="G33" i="38"/>
  <c r="N34" i="38"/>
  <c r="R34" i="38"/>
  <c r="P34" i="38"/>
  <c r="L34" i="38"/>
  <c r="O34" i="38"/>
  <c r="J33" i="38"/>
  <c r="M33" i="38"/>
  <c r="R33" i="38"/>
  <c r="L33" i="38"/>
  <c r="Q33" i="38"/>
  <c r="O33" i="38"/>
  <c r="P33" i="38"/>
  <c r="K33" i="38"/>
  <c r="N33" i="38"/>
  <c r="M34" i="38"/>
  <c r="E33" i="38"/>
  <c r="I33" i="38" s="1"/>
  <c r="K34" i="38"/>
  <c r="Q34" i="38"/>
  <c r="J34" i="38"/>
  <c r="L35" i="38"/>
  <c r="R35" i="38"/>
  <c r="N35" i="38"/>
  <c r="P35" i="38"/>
  <c r="O35" i="38"/>
  <c r="J35" i="38"/>
  <c r="M35" i="38"/>
  <c r="K36" i="38"/>
  <c r="K35" i="38"/>
  <c r="Q35" i="38"/>
  <c r="N36" i="38"/>
  <c r="P36" i="38"/>
  <c r="J36" i="38"/>
  <c r="O36" i="38"/>
  <c r="Q36" i="38"/>
  <c r="M36" i="38"/>
  <c r="R36" i="38"/>
  <c r="L36" i="38"/>
  <c r="A42" i="38"/>
  <c r="O42" i="38" s="1"/>
  <c r="B43" i="38"/>
  <c r="B44" i="38" s="1"/>
  <c r="N41" i="38"/>
  <c r="J41" i="38"/>
  <c r="P41" i="38"/>
  <c r="L41" i="38"/>
  <c r="K41" i="38"/>
  <c r="O41" i="38"/>
  <c r="F41" i="38"/>
  <c r="E41" i="38"/>
  <c r="H41" i="38"/>
  <c r="R41" i="38"/>
  <c r="M41" i="38"/>
  <c r="Q41" i="38"/>
  <c r="D41" i="38"/>
  <c r="G41" i="38"/>
  <c r="C41" i="38"/>
  <c r="I41" i="38" l="1"/>
  <c r="F42" i="38"/>
  <c r="E42" i="38"/>
  <c r="R42" i="38"/>
  <c r="M42" i="38"/>
  <c r="G42" i="38"/>
  <c r="L42" i="38"/>
  <c r="Q42" i="38"/>
  <c r="C42" i="38"/>
  <c r="J42" i="38"/>
  <c r="K42" i="38"/>
  <c r="D42" i="38"/>
  <c r="H42" i="38"/>
  <c r="I42" i="38" s="1"/>
  <c r="N42" i="38"/>
  <c r="P42" i="38"/>
  <c r="B45" i="38"/>
  <c r="A43" i="38"/>
  <c r="P43" i="38" s="1"/>
  <c r="L43" i="38" l="1"/>
  <c r="Q43" i="38"/>
  <c r="N43" i="38"/>
  <c r="E43" i="38"/>
  <c r="F43" i="38"/>
  <c r="G43" i="38"/>
  <c r="H43" i="38"/>
  <c r="A44" i="38"/>
  <c r="Q44" i="38" s="1"/>
  <c r="M43" i="38"/>
  <c r="D43" i="38"/>
  <c r="K43" i="38"/>
  <c r="J43" i="38"/>
  <c r="O43" i="38"/>
  <c r="R43" i="38"/>
  <c r="C43" i="38"/>
  <c r="A45" i="38"/>
  <c r="D45" i="38" s="1"/>
  <c r="B46" i="38"/>
  <c r="I43" i="38" l="1"/>
  <c r="H45" i="38"/>
  <c r="I45" i="38" s="1"/>
  <c r="F44" i="38"/>
  <c r="G44" i="38"/>
  <c r="C45" i="38"/>
  <c r="E45" i="38"/>
  <c r="G45" i="38"/>
  <c r="R44" i="38"/>
  <c r="H44" i="38"/>
  <c r="N45" i="38"/>
  <c r="K44" i="38"/>
  <c r="N44" i="38"/>
  <c r="L44" i="38"/>
  <c r="J44" i="38"/>
  <c r="P44" i="38"/>
  <c r="E44" i="38"/>
  <c r="C44" i="38"/>
  <c r="I44" i="38"/>
  <c r="D44" i="38"/>
  <c r="P45" i="38"/>
  <c r="O44" i="38"/>
  <c r="M44" i="38"/>
  <c r="R45" i="38"/>
  <c r="J45" i="38"/>
  <c r="F45" i="38"/>
  <c r="A46" i="38"/>
  <c r="E46" i="38" s="1"/>
  <c r="B47" i="38"/>
  <c r="B48" i="38" s="1"/>
  <c r="L46" i="38"/>
  <c r="Q45" i="38"/>
  <c r="L45" i="38"/>
  <c r="K45" i="38"/>
  <c r="O45" i="38"/>
  <c r="M45" i="38"/>
  <c r="O46" i="38" l="1"/>
  <c r="N46" i="38"/>
  <c r="K46" i="38"/>
  <c r="D46" i="38"/>
  <c r="G46" i="38"/>
  <c r="B49" i="38"/>
  <c r="A47" i="38"/>
  <c r="R46" i="38"/>
  <c r="J46" i="38"/>
  <c r="C46" i="38"/>
  <c r="M46" i="38"/>
  <c r="F46" i="38"/>
  <c r="H46" i="38"/>
  <c r="I46" i="38" s="1"/>
  <c r="P46" i="38"/>
  <c r="Q46" i="38"/>
  <c r="B50" i="38" l="1"/>
  <c r="B51" i="38" s="1"/>
  <c r="A48" i="38"/>
  <c r="E48" i="38" s="1"/>
  <c r="H47" i="38"/>
  <c r="E47" i="38"/>
  <c r="F47" i="38"/>
  <c r="C47" i="38"/>
  <c r="G47" i="38"/>
  <c r="Q47" i="38"/>
  <c r="K47" i="38"/>
  <c r="M47" i="38"/>
  <c r="D47" i="38"/>
  <c r="O47" i="38"/>
  <c r="R47" i="38"/>
  <c r="J47" i="38"/>
  <c r="N47" i="38"/>
  <c r="L47" i="38"/>
  <c r="P47" i="38"/>
  <c r="D48" i="38"/>
  <c r="M48" i="38" l="1"/>
  <c r="I47" i="38"/>
  <c r="I9" i="38" s="1"/>
  <c r="A49" i="38"/>
  <c r="P49" i="38" s="1"/>
  <c r="K48" i="38"/>
  <c r="F48" i="38"/>
  <c r="A50" i="38"/>
  <c r="H50" i="38" s="1"/>
  <c r="P48" i="38"/>
  <c r="J48" i="38"/>
  <c r="G48" i="38"/>
  <c r="L48" i="38"/>
  <c r="O48" i="38"/>
  <c r="N48" i="38"/>
  <c r="R48" i="38"/>
  <c r="Q48" i="38"/>
  <c r="C48" i="38"/>
  <c r="H48" i="38"/>
  <c r="I48" i="38" s="1"/>
  <c r="N49" i="38"/>
  <c r="B52" i="38"/>
  <c r="R49" i="38" l="1"/>
  <c r="M49" i="38"/>
  <c r="A51" i="38"/>
  <c r="L51" i="38" s="1"/>
  <c r="J49" i="38"/>
  <c r="G49" i="38"/>
  <c r="K49" i="38"/>
  <c r="C50" i="38"/>
  <c r="Q49" i="38"/>
  <c r="F49" i="38"/>
  <c r="O49" i="38"/>
  <c r="D49" i="38"/>
  <c r="L49" i="38"/>
  <c r="N50" i="38"/>
  <c r="L50" i="38"/>
  <c r="D50" i="38"/>
  <c r="H49" i="38"/>
  <c r="E49" i="38"/>
  <c r="C49" i="38"/>
  <c r="R50" i="38"/>
  <c r="Q50" i="38"/>
  <c r="M50" i="38"/>
  <c r="J50" i="38"/>
  <c r="P51" i="38"/>
  <c r="K50" i="38"/>
  <c r="G50" i="38"/>
  <c r="P50" i="38"/>
  <c r="E50" i="38"/>
  <c r="O50" i="38"/>
  <c r="F50" i="38"/>
  <c r="I50" i="38"/>
  <c r="B53" i="38"/>
  <c r="A52" i="38"/>
  <c r="G51" i="38"/>
  <c r="F51" i="38"/>
  <c r="E51" i="38" l="1"/>
  <c r="O51" i="38"/>
  <c r="H51" i="38"/>
  <c r="R51" i="38"/>
  <c r="J51" i="38"/>
  <c r="K51" i="38"/>
  <c r="C51" i="38"/>
  <c r="D51" i="38"/>
  <c r="Q51" i="38"/>
  <c r="N51" i="38"/>
  <c r="M51" i="38"/>
  <c r="I49" i="38"/>
  <c r="I51" i="38"/>
  <c r="B54" i="38"/>
  <c r="A53" i="38"/>
  <c r="C52" i="38"/>
  <c r="D52" i="38"/>
  <c r="Q52" i="38"/>
  <c r="J52" i="38"/>
  <c r="O52" i="38"/>
  <c r="H52" i="38"/>
  <c r="F52" i="38"/>
  <c r="E52" i="38"/>
  <c r="G52" i="38"/>
  <c r="L52" i="38"/>
  <c r="R52" i="38"/>
  <c r="M52" i="38"/>
  <c r="P52" i="38"/>
  <c r="N52" i="38"/>
  <c r="K52" i="38"/>
  <c r="I52" i="38" l="1"/>
  <c r="B55" i="38"/>
  <c r="A54" i="38"/>
  <c r="G53" i="38"/>
  <c r="H53" i="38"/>
  <c r="D53" i="38"/>
  <c r="F53" i="38"/>
  <c r="O53" i="38"/>
  <c r="Q53" i="38"/>
  <c r="K53" i="38"/>
  <c r="N53" i="38"/>
  <c r="E53" i="38"/>
  <c r="C53" i="38"/>
  <c r="I53" i="38"/>
  <c r="M53" i="38"/>
  <c r="L53" i="38"/>
  <c r="J53" i="38"/>
  <c r="R53" i="38"/>
  <c r="P53" i="38"/>
  <c r="B56" i="38" l="1"/>
  <c r="A55" i="38"/>
  <c r="D54" i="38"/>
  <c r="E54" i="38"/>
  <c r="J54" i="38"/>
  <c r="M54" i="38"/>
  <c r="H54" i="38"/>
  <c r="C54" i="38"/>
  <c r="R54" i="38"/>
  <c r="N54" i="38"/>
  <c r="G54" i="38"/>
  <c r="L54" i="38"/>
  <c r="Q54" i="38"/>
  <c r="K54" i="38"/>
  <c r="F54" i="38"/>
  <c r="O54" i="38"/>
  <c r="P54" i="38"/>
  <c r="I54" i="38" l="1"/>
  <c r="B57" i="38"/>
  <c r="A56" i="38"/>
  <c r="C55" i="38"/>
  <c r="H55" i="38"/>
  <c r="P55" i="38"/>
  <c r="J55" i="38"/>
  <c r="F55" i="38"/>
  <c r="E55" i="38"/>
  <c r="N55" i="38"/>
  <c r="R55" i="38"/>
  <c r="D55" i="38"/>
  <c r="O55" i="38"/>
  <c r="M55" i="38"/>
  <c r="L55" i="38"/>
  <c r="G55" i="38"/>
  <c r="K55" i="38"/>
  <c r="Q55" i="38"/>
  <c r="I55" i="38" l="1"/>
  <c r="B58" i="38"/>
  <c r="A57" i="38"/>
  <c r="G56" i="38"/>
  <c r="C56" i="38"/>
  <c r="H56" i="38"/>
  <c r="N56" i="38"/>
  <c r="M56" i="38"/>
  <c r="P56" i="38"/>
  <c r="K56" i="38"/>
  <c r="Q56" i="38"/>
  <c r="E56" i="38"/>
  <c r="I56" i="38" s="1"/>
  <c r="F56" i="38"/>
  <c r="D56" i="38"/>
  <c r="J56" i="38"/>
  <c r="R56" i="38"/>
  <c r="L56" i="38"/>
  <c r="O56" i="38"/>
  <c r="B59" i="38" l="1"/>
  <c r="A58" i="38"/>
  <c r="E57" i="38"/>
  <c r="D57" i="38"/>
  <c r="Q57" i="38"/>
  <c r="L57" i="38"/>
  <c r="J57" i="38"/>
  <c r="N57" i="38"/>
  <c r="P57" i="38"/>
  <c r="G57" i="38"/>
  <c r="C57" i="38"/>
  <c r="F57" i="38"/>
  <c r="H57" i="38"/>
  <c r="I57" i="38" s="1"/>
  <c r="K57" i="38"/>
  <c r="M57" i="38"/>
  <c r="O57" i="38"/>
  <c r="R57" i="38"/>
  <c r="B60" i="38" l="1"/>
  <c r="A59" i="38"/>
  <c r="C58" i="38"/>
  <c r="N58" i="38"/>
  <c r="J58" i="38"/>
  <c r="M58" i="38"/>
  <c r="G58" i="38"/>
  <c r="K58" i="38"/>
  <c r="R58" i="38"/>
  <c r="E58" i="38"/>
  <c r="F58" i="38"/>
  <c r="L58" i="38"/>
  <c r="Q58" i="38"/>
  <c r="H58" i="38"/>
  <c r="I58" i="38" s="1"/>
  <c r="D58" i="38"/>
  <c r="O58" i="38"/>
  <c r="P58" i="38"/>
  <c r="A60" i="38" l="1"/>
  <c r="B61" i="38"/>
  <c r="D59" i="38"/>
  <c r="C59" i="38"/>
  <c r="R59" i="38"/>
  <c r="N59" i="38"/>
  <c r="F59" i="38"/>
  <c r="K59" i="38"/>
  <c r="L59" i="38"/>
  <c r="P59" i="38"/>
  <c r="G59" i="38"/>
  <c r="O59" i="38"/>
  <c r="M59" i="38"/>
  <c r="H59" i="38"/>
  <c r="E59" i="38"/>
  <c r="J59" i="38"/>
  <c r="Q59" i="38"/>
  <c r="I59" i="38" l="1"/>
  <c r="C60" i="38"/>
  <c r="G60" i="38"/>
  <c r="E60" i="38"/>
  <c r="H60" i="38"/>
  <c r="D60" i="38"/>
  <c r="F60" i="38"/>
  <c r="L60" i="38"/>
  <c r="M60" i="38"/>
  <c r="K60" i="38"/>
  <c r="J60" i="38"/>
  <c r="R60" i="38"/>
  <c r="P60" i="38"/>
  <c r="O60" i="38"/>
  <c r="N60" i="38"/>
  <c r="Q60" i="38"/>
  <c r="A61" i="38"/>
  <c r="B62" i="38"/>
  <c r="I60" i="38" l="1"/>
  <c r="C61" i="38"/>
  <c r="F61" i="38"/>
  <c r="K61" i="38"/>
  <c r="Q61" i="38"/>
  <c r="L61" i="38"/>
  <c r="D61" i="38"/>
  <c r="O61" i="38"/>
  <c r="E61" i="38"/>
  <c r="P61" i="38"/>
  <c r="H61" i="38"/>
  <c r="I61" i="38" s="1"/>
  <c r="N61" i="38"/>
  <c r="J61" i="38"/>
  <c r="G61" i="38"/>
  <c r="M61" i="38"/>
  <c r="R61" i="38"/>
  <c r="B63" i="38"/>
  <c r="A62" i="38"/>
  <c r="I4" i="38" l="1"/>
  <c r="N5" i="38"/>
  <c r="D5" i="38"/>
  <c r="N6" i="38"/>
  <c r="I5" i="38"/>
  <c r="I6" i="38"/>
  <c r="D6" i="38"/>
  <c r="E4" i="38"/>
  <c r="N4" i="38"/>
  <c r="D4" i="38"/>
  <c r="B64" i="38"/>
  <c r="A63" i="38"/>
  <c r="M62" i="38"/>
  <c r="N62" i="38"/>
  <c r="Q62" i="38"/>
  <c r="R62" i="38"/>
  <c r="J62" i="38"/>
  <c r="K62" i="38"/>
  <c r="L62" i="38"/>
  <c r="H62" i="38"/>
  <c r="F62" i="38"/>
  <c r="D62" i="38"/>
  <c r="O62" i="38"/>
  <c r="P62" i="38"/>
  <c r="G62" i="38"/>
  <c r="C62" i="38"/>
  <c r="E62" i="38"/>
  <c r="I62" i="38" s="1"/>
  <c r="A64" i="38" l="1"/>
  <c r="G63" i="38"/>
  <c r="N63" i="38"/>
  <c r="E5" i="38" s="1"/>
  <c r="K63" i="38"/>
  <c r="H63" i="38"/>
  <c r="E63" i="38"/>
  <c r="R63" i="38"/>
  <c r="O6" i="38" s="1"/>
  <c r="O63" i="38"/>
  <c r="E6" i="38" s="1"/>
  <c r="D63" i="38"/>
  <c r="C63" i="38"/>
  <c r="M63" i="38"/>
  <c r="F63" i="38"/>
  <c r="J63" i="38"/>
  <c r="Q63" i="38"/>
  <c r="O5" i="38" s="1"/>
  <c r="P63" i="38"/>
  <c r="O4" i="38" s="1"/>
  <c r="L63" i="38"/>
  <c r="I63" i="38" l="1"/>
  <c r="D64" i="38"/>
  <c r="F64" i="38"/>
  <c r="H64" i="38"/>
  <c r="E64" i="38"/>
  <c r="Q64" i="38"/>
  <c r="N64" i="38"/>
  <c r="O64" i="38"/>
  <c r="M64" i="38"/>
  <c r="I64" i="38"/>
  <c r="G64" i="38"/>
  <c r="C64" i="38"/>
  <c r="R64" i="38"/>
  <c r="L64" i="38"/>
  <c r="J64" i="38"/>
  <c r="K64" i="38"/>
  <c r="P64" i="38"/>
  <c r="Q10" i="38" l="1"/>
  <c r="P5" i="38" s="1"/>
  <c r="K10" i="38"/>
  <c r="K5" i="38" s="1"/>
  <c r="R10" i="38"/>
  <c r="P6" i="38" s="1"/>
  <c r="P10" i="38" l="1"/>
  <c r="P4" i="38" s="1"/>
  <c r="O10" i="38"/>
  <c r="F6" i="38" s="1"/>
  <c r="M10" i="38"/>
  <c r="F4" i="38" s="1"/>
  <c r="J10" i="38"/>
  <c r="K4" i="38" s="1"/>
  <c r="L10" i="38"/>
  <c r="K6" i="38" s="1"/>
  <c r="N10" i="38"/>
  <c r="F5" i="38" s="1"/>
</calcChain>
</file>

<file path=xl/sharedStrings.xml><?xml version="1.0" encoding="utf-8"?>
<sst xmlns="http://schemas.openxmlformats.org/spreadsheetml/2006/main" count="118" uniqueCount="60">
  <si>
    <t>Свердловина</t>
  </si>
  <si>
    <t>Початок експлуатації приладу</t>
  </si>
  <si>
    <t>Дата</t>
  </si>
  <si>
    <t>Час, год</t>
  </si>
  <si>
    <t>Кінець експлуатації приладу</t>
  </si>
  <si>
    <t>Час експлуатації, год</t>
  </si>
  <si>
    <t>Час циркуляції, год</t>
  </si>
  <si>
    <t>Інтервал роботи, м</t>
  </si>
  <si>
    <t>№</t>
  </si>
  <si>
    <t>Глибина, м</t>
  </si>
  <si>
    <t>Дата початку експлуатації</t>
  </si>
  <si>
    <t>Дата кінця експлуатації</t>
  </si>
  <si>
    <t>NMDC 1339</t>
  </si>
  <si>
    <t>NMDC 1341</t>
  </si>
  <si>
    <t>N п/п</t>
  </si>
  <si>
    <t>NMDC 1338</t>
  </si>
  <si>
    <t>Сервіс</t>
  </si>
  <si>
    <t>Відмітка про проведення ремонту</t>
  </si>
  <si>
    <t>Примітки(дата, вид роботи)</t>
  </si>
  <si>
    <t>26 Червоноярська</t>
  </si>
  <si>
    <t>117 Медведівка</t>
  </si>
  <si>
    <t>NMDC 203002</t>
  </si>
  <si>
    <t>NMDC 203001</t>
  </si>
  <si>
    <t>85 сх.Медведівка</t>
  </si>
  <si>
    <t>73 Зах.Соснівська</t>
  </si>
  <si>
    <t>Порушення цілісності мембрани сервоклапана, выкревлений вал сервоклапана</t>
  </si>
  <si>
    <t>300 Опішня</t>
  </si>
  <si>
    <t>525 Кегичівка</t>
  </si>
  <si>
    <t>NMDC 203003</t>
  </si>
  <si>
    <t xml:space="preserve">сервіс NMDC </t>
  </si>
  <si>
    <t>NMDC 203</t>
  </si>
  <si>
    <t>NMDC 171</t>
  </si>
  <si>
    <t>NMDC 127001</t>
  </si>
  <si>
    <t>NMDC 127002</t>
  </si>
  <si>
    <t>NMDC 127003</t>
  </si>
  <si>
    <t>NMDC 127</t>
  </si>
  <si>
    <t>Циркуляція</t>
  </si>
  <si>
    <t xml:space="preserve">Дифектоскопія NMDC </t>
  </si>
  <si>
    <t>117Медведівка</t>
  </si>
  <si>
    <t>160 Гадяч</t>
  </si>
  <si>
    <t>Заг.напр.циркуляція</t>
  </si>
  <si>
    <t>Час нижче ротора</t>
  </si>
  <si>
    <t>33 Краснокутська</t>
  </si>
  <si>
    <t>50 Абазівка</t>
  </si>
  <si>
    <t>Пульсатор СР0551</t>
  </si>
  <si>
    <t>Пульсатор СР0552</t>
  </si>
  <si>
    <t>05-12-18 , переповнення пом'яті, зтирання пам'яті.</t>
  </si>
  <si>
    <t>Проводили сервіс, замінили полипак смолл, ризинки в незадовільному стані, а саме, якісь дубові, тим самим вони пропустили невелику кількість бруду, на роботу пульсатора це ніяким чином не вплинуло. Сервіс провили при напрацюванні 450:52 годни циркуляції</t>
  </si>
  <si>
    <t>Сервіс ролл тесту проводили більш менш з меншими похибками біля прачечной на вході ПВБР</t>
  </si>
  <si>
    <t>22 Зах Борисівська</t>
  </si>
  <si>
    <t>410 Біляївська</t>
  </si>
  <si>
    <t>Механічні пульсатори</t>
  </si>
  <si>
    <t>НОБТ 203мм</t>
  </si>
  <si>
    <t>НОБТ 171,5 мм</t>
  </si>
  <si>
    <t>НОБТ 127 мм</t>
  </si>
  <si>
    <t>РОБОТИ з 01.01.2019 р.</t>
  </si>
  <si>
    <t>НОБТ</t>
  </si>
  <si>
    <t>Дифектоскопія</t>
  </si>
  <si>
    <t>Інтервал робіт</t>
  </si>
  <si>
    <t>Час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</si>
</sst>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h:mm;@"/>
    <numFmt numFmtId="166" formatCode="0.0"/>
    <numFmt numFmtId="167" formatCode="[h]:mm"/>
    <numFmt numFmtId="168" formatCode="0.00;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Arial Black"/>
      <family val="2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 Black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67" fontId="7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0" fillId="5" borderId="0" xfId="0" applyFill="1"/>
    <xf numFmtId="2" fontId="7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167" fontId="1" fillId="4" borderId="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/>
    <xf numFmtId="46" fontId="13" fillId="0" borderId="0" xfId="0" applyNumberFormat="1" applyFont="1"/>
    <xf numFmtId="0" fontId="14" fillId="0" borderId="0" xfId="0" applyFont="1"/>
    <xf numFmtId="0" fontId="15" fillId="0" borderId="0" xfId="0" applyFont="1"/>
    <xf numFmtId="20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8" borderId="0" xfId="0" applyFill="1"/>
    <xf numFmtId="0" fontId="0" fillId="8" borderId="1" xfId="0" applyFill="1" applyBorder="1" applyAlignment="1">
      <alignment horizontal="center" vertical="center"/>
    </xf>
    <xf numFmtId="0" fontId="16" fillId="0" borderId="14" xfId="1" applyFill="1" applyBorder="1" applyAlignment="1">
      <alignment horizontal="center" vertical="center"/>
    </xf>
    <xf numFmtId="0" fontId="16" fillId="4" borderId="14" xfId="1" applyFill="1" applyBorder="1" applyAlignment="1" applyProtection="1">
      <alignment horizontal="center" vertical="center"/>
    </xf>
    <xf numFmtId="0" fontId="16" fillId="4" borderId="20" xfId="1" applyFill="1" applyBorder="1" applyAlignment="1" applyProtection="1">
      <alignment horizontal="center" vertical="center"/>
    </xf>
    <xf numFmtId="167" fontId="1" fillId="2" borderId="14" xfId="0" applyNumberFormat="1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9" borderId="0" xfId="0" applyFill="1"/>
    <xf numFmtId="0" fontId="20" fillId="0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7" fontId="7" fillId="5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 vertical="center"/>
    </xf>
    <xf numFmtId="165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167" fontId="1" fillId="10" borderId="1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7" fontId="10" fillId="8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11" borderId="24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22" fillId="6" borderId="26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5" borderId="29" xfId="0" applyFont="1" applyFill="1" applyBorder="1"/>
    <xf numFmtId="167" fontId="1" fillId="0" borderId="30" xfId="0" applyNumberFormat="1" applyFont="1" applyFill="1" applyBorder="1" applyAlignment="1">
      <alignment horizontal="center"/>
    </xf>
    <xf numFmtId="167" fontId="1" fillId="4" borderId="3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167" fontId="1" fillId="12" borderId="30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0" fillId="0" borderId="8" xfId="0" applyBorder="1"/>
    <xf numFmtId="167" fontId="1" fillId="0" borderId="8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0" fillId="0" borderId="14" xfId="0" applyBorder="1"/>
    <xf numFmtId="167" fontId="1" fillId="0" borderId="32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140">
    <dxf>
      <font>
        <b/>
        <i val="0"/>
      </font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7;&#1072;&#1075;&#1072;&#1083;&#1100;&#1085;&#1080;&#1081; &#1079;&#1074;&#1110;&#1090;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114300</xdr:rowOff>
        </xdr:from>
        <xdr:to>
          <xdr:col>4</xdr:col>
          <xdr:colOff>495300</xdr:colOff>
          <xdr:row>4</xdr:row>
          <xdr:rowOff>104775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6</xdr:row>
      <xdr:rowOff>0</xdr:rowOff>
    </xdr:from>
    <xdr:to>
      <xdr:col>1</xdr:col>
      <xdr:colOff>936812</xdr:colOff>
      <xdr:row>6</xdr:row>
      <xdr:rowOff>145677</xdr:rowOff>
    </xdr:to>
    <xdr:sp macro="" textlink="">
      <xdr:nvSpPr>
        <xdr:cNvPr id="2" name="Стрелка вле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212912" y="1144121"/>
          <a:ext cx="1828800" cy="411256"/>
        </a:xfrm>
        <a:prstGeom prst="leftArrow">
          <a:avLst/>
        </a:prstGeom>
        <a:solidFill>
          <a:schemeClr val="bg1">
            <a:lumMod val="75000"/>
          </a:schemeClr>
        </a:solidFill>
        <a:effectLst>
          <a:glow>
            <a:schemeClr val="bg2">
              <a:alpha val="40000"/>
            </a:schemeClr>
          </a:glow>
          <a:outerShdw blurRad="63500" dir="7440000" sx="112000" sy="112000" algn="ctr" rotWithShape="0">
            <a:srgbClr val="000000">
              <a:alpha val="63000"/>
            </a:srgbClr>
          </a:outerShdw>
          <a:reflection stA="0" dist="12700" dir="5400000" sy="-100000" algn="bl" rotWithShape="0"/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uk-UA" sz="1100" b="1">
              <a:solidFill>
                <a:schemeClr val="tx2">
                  <a:lumMod val="50000"/>
                </a:schemeClr>
              </a:solidFill>
            </a:rPr>
            <a:t>Заг</a:t>
          </a:r>
          <a:r>
            <a:rPr lang="uk-UA" sz="1100" b="1" baseline="0">
              <a:solidFill>
                <a:schemeClr val="tx2">
                  <a:lumMod val="50000"/>
                </a:schemeClr>
              </a:solidFill>
            </a:rPr>
            <a:t>.Звіт.</a:t>
          </a:r>
          <a:endParaRPr lang="uk-UA" sz="11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/>
  <dimension ref="G4:H20"/>
  <sheetViews>
    <sheetView workbookViewId="0">
      <selection activeCell="M14" sqref="M14"/>
    </sheetView>
  </sheetViews>
  <sheetFormatPr defaultRowHeight="15" x14ac:dyDescent="0.25"/>
  <cols>
    <col min="8" max="8" width="8.5703125" customWidth="1"/>
  </cols>
  <sheetData>
    <row r="4" spans="7:8" ht="15.75" x14ac:dyDescent="0.25">
      <c r="G4" s="34"/>
      <c r="H4" s="35"/>
    </row>
    <row r="5" spans="7:8" x14ac:dyDescent="0.25">
      <c r="H5" s="35"/>
    </row>
    <row r="6" spans="7:8" x14ac:dyDescent="0.25">
      <c r="H6" s="35"/>
    </row>
    <row r="7" spans="7:8" x14ac:dyDescent="0.25">
      <c r="H7" s="35"/>
    </row>
    <row r="8" spans="7:8" x14ac:dyDescent="0.25">
      <c r="H8" s="35"/>
    </row>
    <row r="9" spans="7:8" x14ac:dyDescent="0.25">
      <c r="H9" s="35"/>
    </row>
    <row r="10" spans="7:8" x14ac:dyDescent="0.25">
      <c r="H10" s="35"/>
    </row>
    <row r="11" spans="7:8" x14ac:dyDescent="0.25">
      <c r="H11" s="35"/>
    </row>
    <row r="12" spans="7:8" x14ac:dyDescent="0.25">
      <c r="H12" s="35"/>
    </row>
    <row r="13" spans="7:8" x14ac:dyDescent="0.25">
      <c r="H13" s="35"/>
    </row>
    <row r="14" spans="7:8" x14ac:dyDescent="0.25">
      <c r="H14" s="35"/>
    </row>
    <row r="15" spans="7:8" x14ac:dyDescent="0.25">
      <c r="H15" s="35"/>
    </row>
    <row r="16" spans="7:8" x14ac:dyDescent="0.25">
      <c r="H16" s="35"/>
    </row>
    <row r="17" spans="8:8" x14ac:dyDescent="0.25">
      <c r="H17" s="35"/>
    </row>
    <row r="18" spans="8:8" x14ac:dyDescent="0.25">
      <c r="H18" s="35"/>
    </row>
    <row r="19" spans="8:8" x14ac:dyDescent="0.25">
      <c r="H19" s="35"/>
    </row>
    <row r="20" spans="8:8" x14ac:dyDescent="0.25">
      <c r="H20" s="35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>
                <anchor moveWithCells="1">
                  <from>
                    <xdr:col>2</xdr:col>
                    <xdr:colOff>419100</xdr:colOff>
                    <xdr:row>1</xdr:row>
                    <xdr:rowOff>114300</xdr:rowOff>
                  </from>
                  <to>
                    <xdr:col>4</xdr:col>
                    <xdr:colOff>495300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614"/>
  <sheetViews>
    <sheetView topLeftCell="B17" zoomScale="70" zoomScaleNormal="70" workbookViewId="0">
      <selection activeCell="B17" sqref="A1:XFD1048576"/>
    </sheetView>
  </sheetViews>
  <sheetFormatPr defaultRowHeight="15" outlineLevelCol="1" x14ac:dyDescent="0.25"/>
  <cols>
    <col min="1" max="1" width="6.5703125" hidden="1" customWidth="1"/>
    <col min="2" max="2" width="20.140625" customWidth="1"/>
    <col min="6" max="6" width="10.42578125" customWidth="1"/>
    <col min="9" max="9" width="13.28515625" customWidth="1"/>
    <col min="11" max="11" width="9.140625" customWidth="1"/>
    <col min="12" max="12" width="3.28515625" hidden="1" customWidth="1"/>
    <col min="13" max="13" width="4.7109375" hidden="1" customWidth="1"/>
    <col min="14" max="14" width="11" customWidth="1"/>
    <col min="15" max="15" width="11.85546875" customWidth="1"/>
    <col min="16" max="19" width="17.85546875" style="37" customWidth="1" outlineLevel="1"/>
    <col min="20" max="20" width="24.140625" style="37" customWidth="1"/>
    <col min="21" max="22" width="17.85546875" style="37" customWidth="1" outlineLevel="1"/>
    <col min="23" max="23" width="17.85546875" style="37" customWidth="1"/>
    <col min="24" max="25" width="17.85546875" style="37" customWidth="1" outlineLevel="1"/>
    <col min="26" max="26" width="17.85546875" style="37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27" x14ac:dyDescent="0.25">
      <c r="G17" s="31"/>
      <c r="H17" s="76"/>
      <c r="I17" s="76"/>
      <c r="J17" s="30"/>
      <c r="K17" s="76"/>
      <c r="L17" s="76"/>
      <c r="M17" s="52"/>
      <c r="N17" s="52"/>
      <c r="O17" s="52"/>
    </row>
    <row r="18" spans="1:27" ht="15.75" thickBot="1" x14ac:dyDescent="0.3">
      <c r="G18" s="30"/>
      <c r="H18" s="76"/>
      <c r="I18" s="76"/>
      <c r="J18" s="30"/>
      <c r="K18" s="77"/>
      <c r="L18" s="78"/>
      <c r="M18" s="78"/>
      <c r="N18" s="53"/>
      <c r="O18" s="53"/>
    </row>
    <row r="19" spans="1:27" ht="45.75" thickBot="1" x14ac:dyDescent="0.3">
      <c r="A19" s="85" t="s">
        <v>8</v>
      </c>
      <c r="B19" s="87" t="s">
        <v>0</v>
      </c>
      <c r="C19" s="89" t="s">
        <v>1</v>
      </c>
      <c r="D19" s="90"/>
      <c r="E19" s="91"/>
      <c r="F19" s="89" t="s">
        <v>4</v>
      </c>
      <c r="G19" s="90"/>
      <c r="H19" s="90"/>
      <c r="I19" s="47" t="s">
        <v>5</v>
      </c>
      <c r="J19" s="55" t="s">
        <v>6</v>
      </c>
      <c r="K19" s="54" t="s">
        <v>7</v>
      </c>
      <c r="L19" s="92" t="s">
        <v>17</v>
      </c>
      <c r="M19" s="80" t="s">
        <v>18</v>
      </c>
      <c r="N19" s="51" t="s">
        <v>36</v>
      </c>
      <c r="O19" s="48" t="s">
        <v>41</v>
      </c>
      <c r="P19" s="79" t="s">
        <v>51</v>
      </c>
      <c r="Q19" s="74"/>
      <c r="R19" s="73" t="s">
        <v>52</v>
      </c>
      <c r="S19" s="74"/>
      <c r="T19" s="75"/>
      <c r="U19" s="73" t="s">
        <v>53</v>
      </c>
      <c r="V19" s="74"/>
      <c r="W19" s="75"/>
      <c r="X19" s="73" t="s">
        <v>54</v>
      </c>
      <c r="Y19" s="74"/>
      <c r="Z19" s="75"/>
    </row>
    <row r="20" spans="1:27" ht="15.75" thickBot="1" x14ac:dyDescent="0.3">
      <c r="A20" s="86"/>
      <c r="B20" s="88"/>
      <c r="C20" s="28" t="s">
        <v>2</v>
      </c>
      <c r="D20" s="29" t="s">
        <v>3</v>
      </c>
      <c r="E20" s="29" t="s">
        <v>9</v>
      </c>
      <c r="F20" s="29" t="s">
        <v>2</v>
      </c>
      <c r="G20" s="29" t="s">
        <v>3</v>
      </c>
      <c r="H20" s="29" t="s">
        <v>9</v>
      </c>
      <c r="I20" s="45">
        <f>SUM(I21:I38)</f>
        <v>160.29305555555038</v>
      </c>
      <c r="J20" s="45">
        <f>IF(SUM(J21:J38)&gt;0,SUM(J21:J38),0)</f>
        <v>86.205555555555549</v>
      </c>
      <c r="K20" s="46">
        <f>SUM(K21:K38)</f>
        <v>2518.3000000000002</v>
      </c>
      <c r="L20" s="93"/>
      <c r="M20" s="81"/>
      <c r="N20" s="49"/>
      <c r="O20" s="50"/>
      <c r="P20" s="44" t="s">
        <v>44</v>
      </c>
      <c r="Q20" s="43" t="s">
        <v>45</v>
      </c>
      <c r="R20" s="42" t="s">
        <v>22</v>
      </c>
      <c r="S20" s="42" t="s">
        <v>21</v>
      </c>
      <c r="T20" s="42" t="s">
        <v>28</v>
      </c>
      <c r="U20" s="42" t="s">
        <v>15</v>
      </c>
      <c r="V20" s="42" t="s">
        <v>12</v>
      </c>
      <c r="W20" s="42" t="s">
        <v>13</v>
      </c>
      <c r="X20" s="42" t="s">
        <v>32</v>
      </c>
      <c r="Y20" s="42" t="s">
        <v>33</v>
      </c>
      <c r="Z20" s="42" t="s">
        <v>34</v>
      </c>
    </row>
    <row r="21" spans="1:27" x14ac:dyDescent="0.25">
      <c r="A21" s="14">
        <v>1</v>
      </c>
      <c r="B21" s="8" t="s">
        <v>26</v>
      </c>
      <c r="C21" s="2">
        <v>43376</v>
      </c>
      <c r="D21" s="3">
        <v>6.25E-2</v>
      </c>
      <c r="E21" s="38">
        <v>3188.9</v>
      </c>
      <c r="F21" s="19">
        <v>43386</v>
      </c>
      <c r="G21" s="36">
        <v>0.33333333333333331</v>
      </c>
      <c r="H21" s="26">
        <v>3314.8</v>
      </c>
      <c r="I21" s="5">
        <f t="shared" ref="I21:I24" si="0">IF(F21&gt;0,(F21+G21)-(C21+D21)," ")</f>
        <v>10.270833333335759</v>
      </c>
      <c r="J21" s="12">
        <v>5.2791666666666668</v>
      </c>
      <c r="K21" s="4">
        <f>IF(H21&gt;0,H21-E21," ")</f>
        <v>125.90000000000009</v>
      </c>
      <c r="L21" s="38"/>
      <c r="M21" s="38"/>
      <c r="N21" s="5"/>
      <c r="O21" s="5"/>
      <c r="P21" s="17"/>
      <c r="Q21" s="17">
        <v>1</v>
      </c>
      <c r="R21" s="17"/>
      <c r="S21" s="17"/>
      <c r="T21" s="17">
        <v>1</v>
      </c>
      <c r="U21" s="17"/>
      <c r="V21" s="17"/>
      <c r="W21" s="17"/>
      <c r="X21" s="17"/>
      <c r="Y21" s="17"/>
      <c r="Z21" s="17"/>
      <c r="AA21" s="56">
        <f>IF(SUM(R21:Z21)&gt;0,ROW(),"")</f>
        <v>21</v>
      </c>
    </row>
    <row r="22" spans="1:27" x14ac:dyDescent="0.25">
      <c r="A22" s="14">
        <v>2</v>
      </c>
      <c r="B22" s="38" t="s">
        <v>27</v>
      </c>
      <c r="C22" s="2">
        <v>43389</v>
      </c>
      <c r="D22" s="3">
        <v>0.34583333333333338</v>
      </c>
      <c r="E22" s="38">
        <v>2055.4</v>
      </c>
      <c r="F22" s="2">
        <v>43398</v>
      </c>
      <c r="G22" s="3">
        <v>0.16666666666666666</v>
      </c>
      <c r="H22" s="38">
        <v>2163.5</v>
      </c>
      <c r="I22" s="6">
        <f t="shared" si="0"/>
        <v>8.8208333333313931</v>
      </c>
      <c r="J22" s="21">
        <v>4.7638888888888884</v>
      </c>
      <c r="K22" s="4">
        <f>IF(H22&gt;0,H22-E22," ")</f>
        <v>108.09999999999991</v>
      </c>
      <c r="L22" s="1"/>
      <c r="M22" s="38"/>
      <c r="N22" s="5"/>
      <c r="O22" s="5"/>
      <c r="P22" s="17"/>
      <c r="Q22" s="17">
        <v>1</v>
      </c>
      <c r="R22" s="17"/>
      <c r="S22" s="17"/>
      <c r="T22" s="17"/>
      <c r="U22" s="17"/>
      <c r="V22" s="17"/>
      <c r="W22" s="17"/>
      <c r="X22" s="17"/>
      <c r="Y22" s="17"/>
      <c r="Z22" s="17"/>
      <c r="AA22" s="56" t="str">
        <f t="shared" ref="AA21:AA52" si="1">IF(SUM(R22:Z22)&gt;0,ROW(),"")</f>
        <v/>
      </c>
    </row>
    <row r="23" spans="1:27" ht="101.25" customHeight="1" x14ac:dyDescent="0.25">
      <c r="A23" s="14">
        <v>3</v>
      </c>
      <c r="B23" s="38" t="s">
        <v>42</v>
      </c>
      <c r="C23" s="2">
        <v>43432</v>
      </c>
      <c r="D23" s="3">
        <v>0.33333333333333331</v>
      </c>
      <c r="E23" s="38">
        <v>3545</v>
      </c>
      <c r="F23" s="2">
        <v>43447</v>
      </c>
      <c r="G23" s="3">
        <v>0.53125</v>
      </c>
      <c r="H23" s="38">
        <v>3623.1</v>
      </c>
      <c r="I23" s="5">
        <f t="shared" si="0"/>
        <v>15.197916666664241</v>
      </c>
      <c r="J23" s="5">
        <v>8.7430555555555554</v>
      </c>
      <c r="K23" s="4">
        <f t="shared" ref="K23:K24" si="2">IF(H23&gt;0,H23-E23," ")</f>
        <v>78.099999999999909</v>
      </c>
      <c r="L23" s="38" t="s">
        <v>16</v>
      </c>
      <c r="M23" s="39" t="s">
        <v>47</v>
      </c>
      <c r="N23" s="5">
        <v>11.208333333333334</v>
      </c>
      <c r="O23" s="5">
        <v>15.076388888888888</v>
      </c>
      <c r="P23" s="17"/>
      <c r="Q23" s="17">
        <v>1</v>
      </c>
      <c r="R23" s="17"/>
      <c r="S23" s="17">
        <v>1</v>
      </c>
      <c r="T23" s="17">
        <v>1</v>
      </c>
      <c r="U23" s="17"/>
      <c r="V23" s="17"/>
      <c r="W23" s="17"/>
      <c r="X23" s="17"/>
      <c r="Y23" s="17"/>
      <c r="Z23" s="17"/>
      <c r="AA23" s="56">
        <f t="shared" si="1"/>
        <v>23</v>
      </c>
    </row>
    <row r="24" spans="1:27" x14ac:dyDescent="0.25">
      <c r="A24" s="14">
        <v>4</v>
      </c>
      <c r="B24" s="38" t="s">
        <v>49</v>
      </c>
      <c r="C24" s="2">
        <v>43469</v>
      </c>
      <c r="D24" s="3">
        <v>0.66666666666666663</v>
      </c>
      <c r="E24" s="38">
        <v>926</v>
      </c>
      <c r="F24" s="2"/>
      <c r="G24" s="3"/>
      <c r="H24" s="38"/>
      <c r="I24" s="5" t="str">
        <f t="shared" si="0"/>
        <v xml:space="preserve"> </v>
      </c>
      <c r="J24" s="5"/>
      <c r="K24" s="4" t="str">
        <f t="shared" si="2"/>
        <v xml:space="preserve"> </v>
      </c>
      <c r="L24" s="13"/>
      <c r="M24" s="11"/>
      <c r="N24" s="5"/>
      <c r="O24" s="5"/>
      <c r="P24" s="17"/>
      <c r="Q24" s="17">
        <v>1</v>
      </c>
      <c r="R24" s="17"/>
      <c r="S24" s="17"/>
      <c r="T24" s="17"/>
      <c r="U24" s="17"/>
      <c r="V24" s="17"/>
      <c r="W24" s="17"/>
      <c r="X24" s="17"/>
      <c r="Y24" s="17"/>
      <c r="Z24" s="17"/>
      <c r="AA24" s="56" t="str">
        <f t="shared" si="1"/>
        <v/>
      </c>
    </row>
    <row r="25" spans="1:27" x14ac:dyDescent="0.25">
      <c r="A25" s="14">
        <v>7</v>
      </c>
      <c r="B25" s="38" t="s">
        <v>19</v>
      </c>
      <c r="C25" s="2">
        <v>43267</v>
      </c>
      <c r="D25" s="3">
        <v>0.125</v>
      </c>
      <c r="E25" s="38">
        <v>1080</v>
      </c>
      <c r="F25" s="2">
        <v>43273</v>
      </c>
      <c r="G25" s="3">
        <v>0.41666666666666669</v>
      </c>
      <c r="H25" s="38">
        <v>1333.8</v>
      </c>
      <c r="I25" s="5">
        <f t="shared" ref="I25:I27" si="3">IF(F25&gt;0,(F25+G25)-(C25+D25)," ")</f>
        <v>6.2916666666642413</v>
      </c>
      <c r="J25" s="5">
        <v>4.625</v>
      </c>
      <c r="K25" s="4">
        <f>IF(H25&gt;0,H25-E25," ")</f>
        <v>253.79999999999995</v>
      </c>
      <c r="L25" s="38"/>
      <c r="M25" s="15"/>
      <c r="N25" s="21">
        <v>4.625</v>
      </c>
      <c r="O25" s="21">
        <v>6.291666666666667</v>
      </c>
      <c r="P25" s="17"/>
      <c r="Q25" s="17"/>
      <c r="R25" s="17"/>
      <c r="S25" s="17">
        <v>1</v>
      </c>
      <c r="T25" s="17">
        <v>1</v>
      </c>
      <c r="U25" s="17"/>
      <c r="V25" s="17"/>
      <c r="W25" s="17"/>
      <c r="X25" s="17"/>
      <c r="Y25" s="17"/>
      <c r="Z25" s="17"/>
      <c r="AA25" s="56">
        <f t="shared" si="1"/>
        <v>25</v>
      </c>
    </row>
    <row r="26" spans="1:27" x14ac:dyDescent="0.25">
      <c r="A26" s="14">
        <v>8</v>
      </c>
      <c r="B26" s="1" t="s">
        <v>20</v>
      </c>
      <c r="C26" s="2">
        <v>43280</v>
      </c>
      <c r="D26" s="3">
        <v>0.52083333333333337</v>
      </c>
      <c r="E26" s="38">
        <v>1120.5999999999999</v>
      </c>
      <c r="F26" s="2">
        <v>43288</v>
      </c>
      <c r="G26" s="3">
        <v>0.20833333333333334</v>
      </c>
      <c r="H26" s="38">
        <v>1458.5</v>
      </c>
      <c r="I26" s="5">
        <f t="shared" si="3"/>
        <v>7.6875</v>
      </c>
      <c r="J26" s="5">
        <v>3.6388888888888888</v>
      </c>
      <c r="K26" s="4">
        <f>IF(H26&gt;0,H26-E26," ")</f>
        <v>337.90000000000009</v>
      </c>
      <c r="L26" s="38" t="s">
        <v>16</v>
      </c>
      <c r="M26" s="15" t="s">
        <v>25</v>
      </c>
      <c r="N26" s="21">
        <v>3.6388888888888888</v>
      </c>
      <c r="O26" s="21">
        <v>7.6875</v>
      </c>
      <c r="P26" s="17"/>
      <c r="Q26" s="17"/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56">
        <f t="shared" si="1"/>
        <v>26</v>
      </c>
    </row>
    <row r="27" spans="1:27" hidden="1" x14ac:dyDescent="0.25">
      <c r="A27" s="14">
        <v>9</v>
      </c>
      <c r="B27" s="38"/>
      <c r="C27" s="2"/>
      <c r="D27" s="3"/>
      <c r="E27" s="38"/>
      <c r="F27" s="2"/>
      <c r="G27" s="3"/>
      <c r="H27" s="38"/>
      <c r="I27" s="5" t="str">
        <f t="shared" si="3"/>
        <v xml:space="preserve"> </v>
      </c>
      <c r="J27" s="5"/>
      <c r="K27" s="4" t="str">
        <f t="shared" ref="K27:K29" si="4">IF(H27&gt;0,H27-E27," ")</f>
        <v xml:space="preserve"> </v>
      </c>
      <c r="L27" s="38"/>
      <c r="M27" s="18"/>
      <c r="N27" s="5"/>
      <c r="O27" s="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56" t="str">
        <f t="shared" si="1"/>
        <v/>
      </c>
    </row>
    <row r="28" spans="1:27" x14ac:dyDescent="0.25">
      <c r="A28" s="14">
        <v>1</v>
      </c>
      <c r="B28" s="38" t="s">
        <v>20</v>
      </c>
      <c r="C28" s="2">
        <v>43299</v>
      </c>
      <c r="D28" s="3">
        <v>0.18055555555555555</v>
      </c>
      <c r="E28" s="38">
        <v>2080</v>
      </c>
      <c r="F28" s="2">
        <v>43303</v>
      </c>
      <c r="G28" s="3">
        <v>0.52083333333333337</v>
      </c>
      <c r="H28" s="38">
        <v>2247</v>
      </c>
      <c r="I28" s="5">
        <f t="shared" ref="I28:I29" si="5">IF(F28&gt;0,(F28+G28)-(C28+D28)," ")</f>
        <v>4.3402777777810115</v>
      </c>
      <c r="J28" s="5">
        <v>1.84375</v>
      </c>
      <c r="K28" s="4">
        <f t="shared" si="4"/>
        <v>167</v>
      </c>
      <c r="L28" s="38"/>
      <c r="M28" s="38"/>
      <c r="N28" s="21">
        <v>1.84375</v>
      </c>
      <c r="O28" s="21">
        <v>3.1805555555555554</v>
      </c>
      <c r="P28" s="17"/>
      <c r="Q28" s="17"/>
      <c r="R28" s="17"/>
      <c r="S28" s="17">
        <v>1</v>
      </c>
      <c r="T28" s="17">
        <v>1</v>
      </c>
      <c r="U28" s="17"/>
      <c r="V28" s="17"/>
      <c r="W28" s="17"/>
      <c r="X28" s="17"/>
      <c r="Y28" s="17"/>
      <c r="Z28" s="17"/>
      <c r="AA28" s="56">
        <f t="shared" si="1"/>
        <v>28</v>
      </c>
    </row>
    <row r="29" spans="1:27" x14ac:dyDescent="0.25">
      <c r="A29" s="14">
        <v>2</v>
      </c>
      <c r="B29" s="38" t="s">
        <v>23</v>
      </c>
      <c r="C29" s="2">
        <v>43311</v>
      </c>
      <c r="D29" s="3">
        <v>0.4826388888888889</v>
      </c>
      <c r="E29" s="38">
        <v>1774</v>
      </c>
      <c r="F29" s="2">
        <v>43317</v>
      </c>
      <c r="G29" s="3">
        <v>0.5</v>
      </c>
      <c r="H29" s="1">
        <v>2008.7</v>
      </c>
      <c r="I29" s="5">
        <f t="shared" si="5"/>
        <v>6.0173611111094942</v>
      </c>
      <c r="J29" s="5">
        <v>3.1041666666666665</v>
      </c>
      <c r="K29" s="4">
        <f t="shared" si="4"/>
        <v>234.70000000000005</v>
      </c>
      <c r="L29" s="38"/>
      <c r="M29" s="38"/>
      <c r="N29" s="21">
        <v>3.1041666666666665</v>
      </c>
      <c r="O29" s="21">
        <v>5.395833333333333</v>
      </c>
      <c r="P29" s="17"/>
      <c r="Q29" s="17"/>
      <c r="R29" s="17"/>
      <c r="S29" s="17">
        <v>1</v>
      </c>
      <c r="T29" s="17">
        <v>1</v>
      </c>
      <c r="U29" s="17"/>
      <c r="V29" s="17"/>
      <c r="W29" s="17"/>
      <c r="X29" s="17"/>
      <c r="Y29" s="17"/>
      <c r="Z29" s="17"/>
      <c r="AA29" s="56">
        <f t="shared" si="1"/>
        <v>29</v>
      </c>
    </row>
    <row r="30" spans="1:27" x14ac:dyDescent="0.25">
      <c r="B30" s="8" t="s">
        <v>24</v>
      </c>
      <c r="C30" s="2">
        <v>43325</v>
      </c>
      <c r="D30" s="3">
        <v>0.6875</v>
      </c>
      <c r="E30" s="38">
        <v>3430</v>
      </c>
      <c r="F30" s="2">
        <v>43344</v>
      </c>
      <c r="G30" s="16">
        <v>0.33333333333333331</v>
      </c>
      <c r="H30" s="17">
        <v>3660</v>
      </c>
      <c r="I30" s="5">
        <f t="shared" ref="I30:I34" si="6">IF(F30&gt;0,F30-C30," ")</f>
        <v>19</v>
      </c>
      <c r="J30" s="12">
        <v>10.897916666666667</v>
      </c>
      <c r="K30" s="4">
        <f t="shared" ref="K30:K38" si="7">IF(H30&gt;0,H30-E30," ")</f>
        <v>230</v>
      </c>
      <c r="L30" s="38"/>
      <c r="M30" s="38"/>
      <c r="N30" s="12">
        <v>10.897916666666667</v>
      </c>
      <c r="O30" s="27">
        <v>17.229166666666668</v>
      </c>
      <c r="P30" s="17"/>
      <c r="Q30" s="17"/>
      <c r="R30" s="17"/>
      <c r="S30" s="17"/>
      <c r="T30" s="17"/>
      <c r="U30" s="17">
        <v>1</v>
      </c>
      <c r="V30" s="17">
        <v>1</v>
      </c>
      <c r="W30" s="17"/>
      <c r="X30" s="17"/>
      <c r="Y30" s="17"/>
      <c r="Z30" s="17"/>
      <c r="AA30" s="56">
        <f t="shared" si="1"/>
        <v>30</v>
      </c>
    </row>
    <row r="31" spans="1:27" x14ac:dyDescent="0.25">
      <c r="B31" s="8" t="s">
        <v>26</v>
      </c>
      <c r="C31" s="2">
        <v>43359</v>
      </c>
      <c r="D31" s="3">
        <v>0.39583333333333331</v>
      </c>
      <c r="E31" s="38">
        <v>3095</v>
      </c>
      <c r="F31" s="2">
        <v>43386</v>
      </c>
      <c r="G31" s="3">
        <v>0.33333333333333331</v>
      </c>
      <c r="H31" s="38">
        <v>3314.8</v>
      </c>
      <c r="I31" s="5">
        <f t="shared" si="6"/>
        <v>27</v>
      </c>
      <c r="J31" s="12">
        <v>11.78125</v>
      </c>
      <c r="K31" s="4">
        <f t="shared" si="7"/>
        <v>219.80000000000018</v>
      </c>
      <c r="L31" s="38"/>
      <c r="M31" s="38"/>
      <c r="N31" s="21">
        <v>11.78125</v>
      </c>
      <c r="O31" s="12">
        <v>22.243055555555557</v>
      </c>
      <c r="P31" s="17"/>
      <c r="Q31" s="17"/>
      <c r="R31" s="17"/>
      <c r="S31" s="17">
        <v>1</v>
      </c>
      <c r="T31" s="17">
        <v>1</v>
      </c>
      <c r="U31" s="17"/>
      <c r="V31" s="17"/>
      <c r="W31" s="17"/>
      <c r="X31" s="17"/>
      <c r="Y31" s="17"/>
      <c r="Z31" s="17"/>
      <c r="AA31" s="56">
        <f t="shared" si="1"/>
        <v>31</v>
      </c>
    </row>
    <row r="32" spans="1:27" x14ac:dyDescent="0.25">
      <c r="B32" s="38" t="s">
        <v>27</v>
      </c>
      <c r="C32" s="2">
        <v>43389</v>
      </c>
      <c r="D32" s="3">
        <v>0.34583333333333338</v>
      </c>
      <c r="E32" s="38">
        <v>2055.4</v>
      </c>
      <c r="F32" s="2">
        <v>43398</v>
      </c>
      <c r="G32" s="3">
        <v>0.16666666666666666</v>
      </c>
      <c r="H32" s="38">
        <v>2163.5</v>
      </c>
      <c r="I32" s="5">
        <f t="shared" si="6"/>
        <v>9</v>
      </c>
      <c r="J32" s="21">
        <v>4.7638888888888884</v>
      </c>
      <c r="K32" s="4">
        <f t="shared" si="7"/>
        <v>108.09999999999991</v>
      </c>
      <c r="L32" s="38"/>
      <c r="M32" s="1"/>
      <c r="N32" s="21">
        <v>4.7638888888888884</v>
      </c>
      <c r="O32" s="9">
        <v>9.125</v>
      </c>
      <c r="P32" s="17"/>
      <c r="Q32" s="17"/>
      <c r="R32" s="17"/>
      <c r="S32" s="17">
        <v>1</v>
      </c>
      <c r="T32" s="17">
        <v>1</v>
      </c>
      <c r="U32" s="17"/>
      <c r="V32" s="17"/>
      <c r="W32" s="17"/>
      <c r="X32" s="17"/>
      <c r="Y32" s="17"/>
      <c r="Z32" s="17"/>
      <c r="AA32" s="56">
        <f t="shared" si="1"/>
        <v>32</v>
      </c>
    </row>
    <row r="33" spans="2:27" ht="409.5" x14ac:dyDescent="0.25">
      <c r="B33" s="38" t="s">
        <v>42</v>
      </c>
      <c r="C33" s="2">
        <v>43432</v>
      </c>
      <c r="D33" s="3">
        <v>0.20833333333333334</v>
      </c>
      <c r="E33" s="38">
        <v>3545</v>
      </c>
      <c r="F33" s="2">
        <v>43451</v>
      </c>
      <c r="G33" s="3">
        <v>0.75</v>
      </c>
      <c r="H33" s="38">
        <v>3679.3</v>
      </c>
      <c r="I33" s="5">
        <f>IF(F33&gt;0,F33-C33," ")</f>
        <v>19</v>
      </c>
      <c r="J33" s="5">
        <v>11.121527777777779</v>
      </c>
      <c r="K33" s="4">
        <f t="shared" si="7"/>
        <v>134.30000000000018</v>
      </c>
      <c r="L33" s="38" t="s">
        <v>16</v>
      </c>
      <c r="M33" s="39" t="s">
        <v>48</v>
      </c>
      <c r="N33" s="21">
        <v>11.208333333333334</v>
      </c>
      <c r="O33" s="21">
        <v>15.076388888888888</v>
      </c>
      <c r="P33" s="17"/>
      <c r="Q33" s="17"/>
      <c r="R33" s="17"/>
      <c r="S33" s="17">
        <v>1</v>
      </c>
      <c r="T33" s="17">
        <v>1</v>
      </c>
      <c r="U33" s="17"/>
      <c r="V33" s="17"/>
      <c r="W33" s="17"/>
      <c r="X33" s="17"/>
      <c r="Y33" s="17"/>
      <c r="Z33" s="17"/>
      <c r="AA33" s="56">
        <f t="shared" si="1"/>
        <v>33</v>
      </c>
    </row>
    <row r="34" spans="2:27" x14ac:dyDescent="0.25">
      <c r="B34" s="38" t="s">
        <v>49</v>
      </c>
      <c r="C34" s="2">
        <v>43469</v>
      </c>
      <c r="D34" s="3">
        <v>0.66666666666666663</v>
      </c>
      <c r="E34" s="38">
        <v>926</v>
      </c>
      <c r="F34" s="2"/>
      <c r="G34" s="3"/>
      <c r="H34" s="38"/>
      <c r="I34" s="5" t="str">
        <f t="shared" si="6"/>
        <v xml:space="preserve"> </v>
      </c>
      <c r="J34" s="5"/>
      <c r="K34" s="4" t="str">
        <f t="shared" si="7"/>
        <v xml:space="preserve"> </v>
      </c>
      <c r="L34" s="38"/>
      <c r="M34" s="38"/>
      <c r="N34" s="5"/>
      <c r="O34" s="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56" t="str">
        <f t="shared" si="1"/>
        <v/>
      </c>
    </row>
    <row r="35" spans="2:27" x14ac:dyDescent="0.25">
      <c r="B35" s="38" t="s">
        <v>38</v>
      </c>
      <c r="C35" s="2">
        <v>43393</v>
      </c>
      <c r="D35" s="3">
        <v>0.33333333333333331</v>
      </c>
      <c r="E35" s="38">
        <v>3380</v>
      </c>
      <c r="F35" s="2">
        <v>43402</v>
      </c>
      <c r="G35" s="3">
        <v>0.33333333333333331</v>
      </c>
      <c r="H35" s="38">
        <v>3521.7</v>
      </c>
      <c r="I35" s="5">
        <f t="shared" ref="I35:I38" si="8">IF(F35&gt;0,(F35+G35)-(C35+D35)," ")</f>
        <v>9</v>
      </c>
      <c r="J35" s="5">
        <v>5.770833333333333</v>
      </c>
      <c r="K35" s="4">
        <f t="shared" si="7"/>
        <v>141.69999999999982</v>
      </c>
      <c r="L35" s="38"/>
      <c r="M35" s="38"/>
      <c r="N35" s="21">
        <v>5.770833333333333</v>
      </c>
      <c r="O35" s="9">
        <v>8.0833333333333339</v>
      </c>
      <c r="P35" s="17"/>
      <c r="Q35" s="17"/>
      <c r="R35" s="17"/>
      <c r="S35" s="17"/>
      <c r="T35" s="17"/>
      <c r="U35" s="17">
        <v>1</v>
      </c>
      <c r="V35" s="17">
        <v>1</v>
      </c>
      <c r="W35" s="17"/>
      <c r="X35" s="17"/>
      <c r="Y35" s="17"/>
      <c r="Z35" s="17"/>
      <c r="AA35" s="56">
        <f t="shared" si="1"/>
        <v>35</v>
      </c>
    </row>
    <row r="36" spans="2:27" x14ac:dyDescent="0.25">
      <c r="B36" s="38" t="s">
        <v>39</v>
      </c>
      <c r="C36" s="2">
        <v>43407</v>
      </c>
      <c r="D36" s="3">
        <v>0.33333333333333331</v>
      </c>
      <c r="E36" s="38">
        <v>3073</v>
      </c>
      <c r="F36" s="2">
        <v>43418</v>
      </c>
      <c r="G36" s="3">
        <v>0</v>
      </c>
      <c r="H36" s="38">
        <v>3296</v>
      </c>
      <c r="I36" s="5">
        <f t="shared" si="8"/>
        <v>10.666666666664241</v>
      </c>
      <c r="J36" s="5">
        <v>6.6486111111111112</v>
      </c>
      <c r="K36" s="4">
        <f t="shared" si="7"/>
        <v>223</v>
      </c>
      <c r="L36" s="38"/>
      <c r="M36" s="38"/>
      <c r="N36" s="21">
        <v>6.6486111111111112</v>
      </c>
      <c r="O36" s="9">
        <v>9.8958333333333339</v>
      </c>
      <c r="P36" s="17"/>
      <c r="Q36" s="17"/>
      <c r="R36" s="17"/>
      <c r="S36" s="17"/>
      <c r="T36" s="17"/>
      <c r="U36" s="17"/>
      <c r="V36" s="17">
        <v>1</v>
      </c>
      <c r="W36" s="17">
        <v>1</v>
      </c>
      <c r="X36" s="17"/>
      <c r="Y36" s="17"/>
      <c r="Z36" s="17"/>
      <c r="AA36" s="56">
        <f t="shared" si="1"/>
        <v>36</v>
      </c>
    </row>
    <row r="37" spans="2:27" ht="210" x14ac:dyDescent="0.25">
      <c r="B37" s="38" t="s">
        <v>43</v>
      </c>
      <c r="C37" s="2">
        <v>43428</v>
      </c>
      <c r="D37" s="3">
        <v>0.33333333333333331</v>
      </c>
      <c r="E37" s="38">
        <v>4005.6</v>
      </c>
      <c r="F37" s="2">
        <v>43436</v>
      </c>
      <c r="G37" s="3">
        <v>0.33333333333333331</v>
      </c>
      <c r="H37" s="38">
        <v>4161.5</v>
      </c>
      <c r="I37" s="5">
        <f t="shared" si="8"/>
        <v>8</v>
      </c>
      <c r="J37" s="5">
        <v>3.223611111111111</v>
      </c>
      <c r="K37" s="4">
        <f t="shared" si="7"/>
        <v>155.90000000000009</v>
      </c>
      <c r="L37" s="38"/>
      <c r="M37" s="7" t="s">
        <v>46</v>
      </c>
      <c r="N37" s="12">
        <v>3.223611111111111</v>
      </c>
      <c r="O37" s="5">
        <v>10.1875</v>
      </c>
      <c r="P37" s="17"/>
      <c r="Q37" s="17"/>
      <c r="R37" s="17"/>
      <c r="S37" s="17"/>
      <c r="T37" s="17"/>
      <c r="U37" s="17"/>
      <c r="V37" s="17">
        <v>1</v>
      </c>
      <c r="W37" s="17">
        <v>1</v>
      </c>
      <c r="X37" s="17"/>
      <c r="Y37" s="17"/>
      <c r="Z37" s="17"/>
      <c r="AA37" s="56">
        <f t="shared" si="1"/>
        <v>37</v>
      </c>
    </row>
    <row r="38" spans="2:27" hidden="1" x14ac:dyDescent="0.25">
      <c r="B38" s="38"/>
      <c r="C38" s="2"/>
      <c r="D38" s="3"/>
      <c r="E38" s="38"/>
      <c r="F38" s="2"/>
      <c r="G38" s="3"/>
      <c r="H38" s="38"/>
      <c r="I38" s="5" t="str">
        <f t="shared" si="8"/>
        <v xml:space="preserve"> </v>
      </c>
      <c r="J38" s="5"/>
      <c r="K38" s="4" t="str">
        <f t="shared" si="7"/>
        <v xml:space="preserve"> </v>
      </c>
      <c r="L38" s="38"/>
      <c r="M38" s="38"/>
      <c r="N38" s="5"/>
      <c r="O38" s="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56" t="str">
        <f t="shared" si="1"/>
        <v/>
      </c>
    </row>
    <row r="39" spans="2:27" s="40" customFormat="1" x14ac:dyDescent="0.25">
      <c r="B39" s="82" t="s">
        <v>55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56" t="str">
        <f t="shared" si="1"/>
        <v/>
      </c>
    </row>
    <row r="40" spans="2:27" x14ac:dyDescent="0.25">
      <c r="B40" s="38" t="s">
        <v>50</v>
      </c>
      <c r="C40" s="2">
        <v>43471</v>
      </c>
      <c r="D40" s="3">
        <v>0.35416666666666669</v>
      </c>
      <c r="E40" s="38">
        <v>3400.7</v>
      </c>
      <c r="F40" s="2"/>
      <c r="G40" s="3"/>
      <c r="H40" s="38"/>
      <c r="I40" s="5" t="str">
        <f t="shared" ref="I40" si="9">IF(F40&gt;0,(F40+G40)-(C40+D40)," ")</f>
        <v xml:space="preserve"> </v>
      </c>
      <c r="J40" s="5"/>
      <c r="K40" s="4"/>
      <c r="L40" s="38"/>
      <c r="M40" s="38"/>
      <c r="N40" s="5"/>
      <c r="O40" s="5"/>
      <c r="P40" s="17"/>
      <c r="Q40" s="17"/>
      <c r="R40" s="17"/>
      <c r="S40" s="17"/>
      <c r="T40" s="17"/>
      <c r="U40" s="17"/>
      <c r="V40" s="17">
        <v>1</v>
      </c>
      <c r="W40" s="17">
        <v>1</v>
      </c>
      <c r="X40" s="17"/>
      <c r="Y40" s="17"/>
      <c r="Z40" s="17"/>
      <c r="AA40" s="56">
        <f t="shared" si="1"/>
        <v>40</v>
      </c>
    </row>
    <row r="41" spans="2:27" x14ac:dyDescent="0.25">
      <c r="B41" s="38" t="s">
        <v>49</v>
      </c>
      <c r="C41" s="2">
        <v>43469</v>
      </c>
      <c r="D41" s="3">
        <v>0.66666666666666663</v>
      </c>
      <c r="E41" s="38">
        <v>926</v>
      </c>
      <c r="F41" s="1"/>
      <c r="G41" s="1"/>
      <c r="H41" s="1"/>
      <c r="I41" s="1"/>
      <c r="J41" s="1"/>
      <c r="K41" s="1"/>
      <c r="L41" s="1"/>
      <c r="M41" s="1"/>
      <c r="N41" s="5"/>
      <c r="O41" s="5"/>
      <c r="P41" s="17"/>
      <c r="Q41" s="17"/>
      <c r="R41" s="17"/>
      <c r="S41" s="17">
        <v>1</v>
      </c>
      <c r="T41" s="17">
        <v>1</v>
      </c>
      <c r="U41" s="17"/>
      <c r="V41" s="17"/>
      <c r="W41" s="17"/>
      <c r="X41" s="17"/>
      <c r="Y41" s="17"/>
      <c r="Z41" s="17"/>
      <c r="AA41" s="56">
        <f t="shared" si="1"/>
        <v>41</v>
      </c>
    </row>
    <row r="42" spans="2:2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"/>
      <c r="O42" s="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56" t="str">
        <f t="shared" si="1"/>
        <v/>
      </c>
    </row>
    <row r="43" spans="2:27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"/>
      <c r="O43" s="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56" t="str">
        <f t="shared" si="1"/>
        <v/>
      </c>
    </row>
    <row r="44" spans="2:27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"/>
      <c r="O44" s="5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56" t="str">
        <f t="shared" si="1"/>
        <v/>
      </c>
    </row>
    <row r="45" spans="2:27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"/>
      <c r="O45" s="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56" t="str">
        <f t="shared" si="1"/>
        <v/>
      </c>
    </row>
    <row r="46" spans="2:27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"/>
      <c r="O46" s="5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56" t="str">
        <f t="shared" si="1"/>
        <v/>
      </c>
    </row>
    <row r="47" spans="2:27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"/>
      <c r="O47" s="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6" t="str">
        <f t="shared" si="1"/>
        <v/>
      </c>
    </row>
    <row r="48" spans="2:27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"/>
      <c r="O48" s="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56" t="str">
        <f t="shared" si="1"/>
        <v/>
      </c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"/>
      <c r="O49" s="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56" t="str">
        <f t="shared" si="1"/>
        <v/>
      </c>
    </row>
    <row r="50" spans="2:2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5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56" t="str">
        <f t="shared" si="1"/>
        <v/>
      </c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  <c r="O51" s="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56" t="str">
        <f t="shared" si="1"/>
        <v/>
      </c>
    </row>
    <row r="52" spans="2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"/>
      <c r="O52" s="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56" t="str">
        <f t="shared" si="1"/>
        <v/>
      </c>
    </row>
    <row r="53" spans="2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"/>
      <c r="O53" s="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56" t="str">
        <f t="shared" ref="AA53:AA84" si="10">IF(SUM(R53:Z53)&gt;0,ROW(),"")</f>
        <v/>
      </c>
    </row>
    <row r="54" spans="2:2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5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56" t="str">
        <f t="shared" si="10"/>
        <v/>
      </c>
    </row>
    <row r="55" spans="2:2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56" t="str">
        <f t="shared" si="10"/>
        <v/>
      </c>
    </row>
    <row r="56" spans="2:27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5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56" t="str">
        <f t="shared" si="10"/>
        <v/>
      </c>
    </row>
    <row r="57" spans="2:27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5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56" t="str">
        <f t="shared" si="10"/>
        <v/>
      </c>
    </row>
    <row r="58" spans="2:27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56" t="str">
        <f t="shared" si="10"/>
        <v/>
      </c>
    </row>
    <row r="59" spans="2:27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5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56" t="str">
        <f t="shared" si="10"/>
        <v/>
      </c>
    </row>
    <row r="60" spans="2:27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"/>
      <c r="O60" s="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56" t="str">
        <f t="shared" si="10"/>
        <v/>
      </c>
    </row>
    <row r="61" spans="2:2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5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56" t="str">
        <f t="shared" si="10"/>
        <v/>
      </c>
    </row>
    <row r="62" spans="2:2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  <c r="O62" s="5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56" t="str">
        <f t="shared" si="10"/>
        <v/>
      </c>
    </row>
    <row r="63" spans="2:2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5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56" t="str">
        <f t="shared" si="10"/>
        <v/>
      </c>
    </row>
    <row r="64" spans="2:2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5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56" t="str">
        <f t="shared" si="10"/>
        <v/>
      </c>
    </row>
    <row r="65" spans="2:27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5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56" t="str">
        <f t="shared" si="10"/>
        <v/>
      </c>
    </row>
    <row r="66" spans="2:2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5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56" t="str">
        <f t="shared" si="10"/>
        <v/>
      </c>
    </row>
    <row r="67" spans="2:2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5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56" t="str">
        <f t="shared" si="10"/>
        <v/>
      </c>
    </row>
    <row r="68" spans="2:2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5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56" t="str">
        <f t="shared" si="10"/>
        <v/>
      </c>
    </row>
    <row r="69" spans="2:2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5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56" t="str">
        <f t="shared" si="10"/>
        <v/>
      </c>
    </row>
    <row r="70" spans="2:2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5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56" t="str">
        <f t="shared" si="10"/>
        <v/>
      </c>
    </row>
    <row r="71" spans="2:2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5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56" t="str">
        <f t="shared" si="10"/>
        <v/>
      </c>
    </row>
    <row r="72" spans="2:2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5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56" t="str">
        <f t="shared" si="10"/>
        <v/>
      </c>
    </row>
    <row r="73" spans="2:2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5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56" t="str">
        <f t="shared" si="10"/>
        <v/>
      </c>
    </row>
    <row r="74" spans="2:2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5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56" t="str">
        <f t="shared" si="10"/>
        <v/>
      </c>
    </row>
    <row r="75" spans="2:2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5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56" t="str">
        <f t="shared" si="10"/>
        <v/>
      </c>
    </row>
    <row r="76" spans="2:27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5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56" t="str">
        <f t="shared" si="10"/>
        <v/>
      </c>
    </row>
    <row r="77" spans="2:2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5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56" t="str">
        <f t="shared" si="10"/>
        <v/>
      </c>
    </row>
    <row r="78" spans="2:2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5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56" t="str">
        <f t="shared" si="10"/>
        <v/>
      </c>
    </row>
    <row r="79" spans="2:2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5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56" t="str">
        <f t="shared" si="10"/>
        <v/>
      </c>
    </row>
    <row r="80" spans="2:2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5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56" t="str">
        <f t="shared" si="10"/>
        <v/>
      </c>
    </row>
    <row r="81" spans="2:2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5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56" t="str">
        <f t="shared" si="10"/>
        <v/>
      </c>
    </row>
    <row r="82" spans="2:2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5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56" t="str">
        <f t="shared" si="10"/>
        <v/>
      </c>
    </row>
    <row r="83" spans="2:2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5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56" t="str">
        <f t="shared" si="10"/>
        <v/>
      </c>
    </row>
    <row r="84" spans="2:2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5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56" t="str">
        <f t="shared" si="10"/>
        <v/>
      </c>
    </row>
    <row r="85" spans="2:2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5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56" t="str">
        <f t="shared" ref="AA85:AA100" si="11">IF(SUM(R85:Z85)&gt;0,ROW(),"")</f>
        <v/>
      </c>
    </row>
    <row r="86" spans="2:2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5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56" t="str">
        <f t="shared" si="11"/>
        <v/>
      </c>
    </row>
    <row r="87" spans="2:2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5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56" t="str">
        <f t="shared" si="11"/>
        <v/>
      </c>
    </row>
    <row r="88" spans="2:2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5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56" t="str">
        <f t="shared" si="11"/>
        <v/>
      </c>
    </row>
    <row r="89" spans="2:2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5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6" t="str">
        <f t="shared" si="11"/>
        <v/>
      </c>
    </row>
    <row r="90" spans="2:2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5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56" t="str">
        <f t="shared" si="11"/>
        <v/>
      </c>
    </row>
    <row r="91" spans="2:2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5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56" t="str">
        <f t="shared" si="11"/>
        <v/>
      </c>
    </row>
    <row r="92" spans="2:2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5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56" t="str">
        <f t="shared" si="11"/>
        <v/>
      </c>
    </row>
    <row r="93" spans="2:2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5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56" t="str">
        <f t="shared" si="11"/>
        <v/>
      </c>
    </row>
    <row r="94" spans="2:2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"/>
      <c r="O94" s="5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56" t="str">
        <f t="shared" si="11"/>
        <v/>
      </c>
    </row>
    <row r="95" spans="2:2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"/>
      <c r="O95" s="5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56" t="str">
        <f t="shared" si="11"/>
        <v/>
      </c>
    </row>
    <row r="96" spans="2:2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5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56" t="str">
        <f t="shared" si="11"/>
        <v/>
      </c>
    </row>
    <row r="97" spans="2:2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5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56" t="str">
        <f t="shared" si="11"/>
        <v/>
      </c>
    </row>
    <row r="98" spans="2:2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5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56" t="str">
        <f t="shared" si="11"/>
        <v/>
      </c>
    </row>
    <row r="99" spans="2:2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5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56" t="str">
        <f t="shared" si="11"/>
        <v/>
      </c>
    </row>
    <row r="100" spans="2:2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5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56" t="str">
        <f t="shared" si="11"/>
        <v/>
      </c>
    </row>
    <row r="101" spans="2:2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5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2:2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2:2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5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2:2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5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2:2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5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2:2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5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2:2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5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5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5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5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5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5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5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5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5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5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5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5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5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"/>
      <c r="O121" s="5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5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5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5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5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5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5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5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5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5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5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5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5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5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5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5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5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5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5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5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5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5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5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5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5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5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5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5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5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5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5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5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"/>
      <c r="O153" s="5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"/>
      <c r="O154" s="5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"/>
      <c r="O155" s="5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"/>
      <c r="O156" s="5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"/>
      <c r="O157" s="5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5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5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5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5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5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5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5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5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5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5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5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5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5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5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5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5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5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5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5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5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5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5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5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5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5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5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5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5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5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5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5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5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5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5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5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5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5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5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5"/>
      <c r="O196" s="5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5"/>
      <c r="O197" s="5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5"/>
      <c r="O198" s="5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5"/>
      <c r="O199" s="5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5"/>
      <c r="O200" s="5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5"/>
      <c r="O201" s="5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5"/>
      <c r="O202" s="5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5"/>
      <c r="O203" s="5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5"/>
      <c r="O204" s="5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5"/>
      <c r="O205" s="5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5"/>
      <c r="O206" s="5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5"/>
      <c r="O207" s="5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5"/>
      <c r="O208" s="5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5"/>
      <c r="O209" s="5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5"/>
      <c r="O210" s="5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5"/>
      <c r="O211" s="5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5"/>
      <c r="O212" s="5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5"/>
      <c r="O213" s="5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5"/>
      <c r="O214" s="5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5"/>
      <c r="O215" s="5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5"/>
      <c r="O216" s="5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5"/>
      <c r="O217" s="5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5"/>
      <c r="O218" s="5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5"/>
      <c r="O219" s="5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5"/>
      <c r="O220" s="5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5"/>
      <c r="O221" s="5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5"/>
      <c r="O222" s="5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5"/>
      <c r="O223" s="5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5"/>
      <c r="O224" s="5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5"/>
      <c r="O225" s="5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5"/>
      <c r="O226" s="5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5"/>
      <c r="O227" s="5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5"/>
      <c r="O228" s="5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5"/>
      <c r="O229" s="5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5"/>
      <c r="O230" s="5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5"/>
      <c r="O231" s="5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5"/>
      <c r="O232" s="5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5"/>
      <c r="O233" s="5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5"/>
      <c r="O234" s="5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5"/>
      <c r="O235" s="5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5"/>
      <c r="O236" s="5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5"/>
      <c r="O237" s="5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5"/>
      <c r="O238" s="5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26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5"/>
      <c r="O239" s="5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26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5"/>
      <c r="O240" s="5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5"/>
      <c r="O241" s="5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2:26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5"/>
      <c r="O242" s="5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2:26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5"/>
      <c r="O243" s="5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5"/>
      <c r="O244" s="5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2:26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5"/>
      <c r="O245" s="5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2:26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5"/>
      <c r="O246" s="5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2:26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5"/>
      <c r="O247" s="5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2:26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5"/>
      <c r="O248" s="5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2:26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5"/>
      <c r="O249" s="5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2:26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5"/>
      <c r="O250" s="5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2:26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5"/>
      <c r="O251" s="5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2:26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5"/>
      <c r="O252" s="5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2:26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5"/>
      <c r="O253" s="5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2:26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5"/>
      <c r="O254" s="5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2:26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5"/>
      <c r="O255" s="5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2:26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5"/>
      <c r="O256" s="5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2:2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5"/>
      <c r="O257" s="5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2:2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5"/>
      <c r="O258" s="5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2:2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5"/>
      <c r="O259" s="5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2:2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5"/>
      <c r="O260" s="5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2:2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5"/>
      <c r="O261" s="5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2:2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5"/>
      <c r="O262" s="5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2:2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5"/>
      <c r="O263" s="5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2:2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5"/>
      <c r="O264" s="5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2:2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5"/>
      <c r="O265" s="5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2:2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5"/>
      <c r="O266" s="5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2:2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5"/>
      <c r="O267" s="5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2:2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5"/>
      <c r="O268" s="5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2:2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5"/>
      <c r="O269" s="5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2:2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5"/>
      <c r="O270" s="5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2:2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5"/>
      <c r="O271" s="5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2:2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5"/>
      <c r="O272" s="5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5"/>
      <c r="O273" s="5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5"/>
      <c r="O274" s="5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5"/>
      <c r="O275" s="5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"/>
      <c r="O276" s="5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5"/>
      <c r="O277" s="5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5"/>
      <c r="O278" s="5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5"/>
      <c r="O279" s="5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5"/>
      <c r="O280" s="5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5"/>
      <c r="O281" s="5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5"/>
      <c r="O282" s="5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5"/>
      <c r="O283" s="5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5"/>
      <c r="O284" s="5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5"/>
      <c r="O285" s="5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5"/>
      <c r="O286" s="5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5"/>
      <c r="O287" s="5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5"/>
      <c r="O288" s="5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5"/>
      <c r="O289" s="5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5"/>
      <c r="O290" s="5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5"/>
      <c r="O291" s="5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5"/>
      <c r="O292" s="5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5"/>
      <c r="O293" s="5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5"/>
      <c r="O294" s="5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5"/>
      <c r="O295" s="5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5"/>
      <c r="O296" s="5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5"/>
      <c r="O297" s="5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5"/>
      <c r="O298" s="5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5"/>
      <c r="O299" s="5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5"/>
      <c r="O300" s="5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5"/>
      <c r="O301" s="5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5"/>
      <c r="O302" s="5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5"/>
      <c r="O303" s="5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5"/>
      <c r="O304" s="5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5"/>
      <c r="O305" s="5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5"/>
      <c r="O306" s="5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5"/>
      <c r="O307" s="5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5"/>
      <c r="O308" s="5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5"/>
      <c r="O309" s="5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5"/>
      <c r="O310" s="5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5"/>
      <c r="O311" s="5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5"/>
      <c r="O312" s="5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5"/>
      <c r="O313" s="5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5"/>
      <c r="O314" s="5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5"/>
      <c r="O315" s="5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5"/>
      <c r="O316" s="5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5"/>
      <c r="O317" s="5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5"/>
      <c r="O318" s="5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5"/>
      <c r="O319" s="5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5"/>
      <c r="O320" s="5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5"/>
      <c r="O321" s="5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5"/>
      <c r="O322" s="5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5"/>
      <c r="O323" s="5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5"/>
      <c r="O324" s="5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5"/>
      <c r="O325" s="5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5"/>
      <c r="O326" s="5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5"/>
      <c r="O327" s="5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5"/>
      <c r="O328" s="5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5"/>
      <c r="O329" s="5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5"/>
      <c r="O330" s="5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5"/>
      <c r="O331" s="5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5"/>
      <c r="O332" s="5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5"/>
      <c r="O333" s="5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5"/>
      <c r="O334" s="5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5"/>
      <c r="O335" s="5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5"/>
      <c r="O336" s="5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5"/>
      <c r="O337" s="5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5"/>
      <c r="O338" s="5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5"/>
      <c r="O339" s="5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5"/>
      <c r="O340" s="5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5"/>
      <c r="O341" s="5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5"/>
      <c r="O342" s="5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5"/>
      <c r="O343" s="5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5"/>
      <c r="O344" s="5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5"/>
      <c r="O345" s="5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5"/>
      <c r="O346" s="5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5"/>
      <c r="O347" s="5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5"/>
      <c r="O348" s="5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5"/>
      <c r="O349" s="5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5"/>
      <c r="O350" s="5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5"/>
      <c r="O351" s="5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5"/>
      <c r="O352" s="5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5"/>
      <c r="O353" s="5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5"/>
      <c r="O354" s="5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5"/>
      <c r="O355" s="5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5"/>
      <c r="O356" s="5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5"/>
      <c r="O357" s="5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5"/>
      <c r="O358" s="5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5"/>
      <c r="O359" s="5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5"/>
      <c r="O360" s="5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5"/>
      <c r="O361" s="5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5"/>
      <c r="O362" s="5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5"/>
      <c r="O363" s="5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5"/>
      <c r="O364" s="5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5"/>
      <c r="O365" s="5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2:26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5"/>
      <c r="O366" s="5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2:26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5"/>
      <c r="O367" s="5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2:26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5"/>
      <c r="O368" s="5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2:26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5"/>
      <c r="O369" s="5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2:26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5"/>
      <c r="O370" s="5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2:26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5"/>
      <c r="O371" s="5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2:26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5"/>
      <c r="O372" s="5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2:26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5"/>
      <c r="O373" s="5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2:26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5"/>
      <c r="O374" s="5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2:26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5"/>
      <c r="O375" s="5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2:26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5"/>
      <c r="O376" s="5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2:26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5"/>
      <c r="O377" s="5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2:26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5"/>
      <c r="O378" s="5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2:26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5"/>
      <c r="O379" s="5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2:26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5"/>
      <c r="O380" s="5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2:26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5"/>
      <c r="O381" s="5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2:26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5"/>
      <c r="O382" s="5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2:26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5"/>
      <c r="O383" s="5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2:26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5"/>
      <c r="O384" s="5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2:26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5"/>
      <c r="O385" s="5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2:26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5"/>
      <c r="O386" s="5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2:26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5"/>
      <c r="O387" s="5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2:26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5"/>
      <c r="O388" s="5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2:26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5"/>
      <c r="O389" s="5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2:26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5"/>
      <c r="O390" s="5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2:26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5"/>
      <c r="O391" s="5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2:26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5"/>
      <c r="O392" s="5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2:26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5"/>
      <c r="O393" s="5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2:26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5"/>
      <c r="O394" s="5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2:26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5"/>
      <c r="O395" s="5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2:26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5"/>
      <c r="O396" s="5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2:26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5"/>
      <c r="O397" s="5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2:26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5"/>
      <c r="O398" s="5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2:26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5"/>
      <c r="O399" s="5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2:26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5"/>
      <c r="O400" s="5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2:26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5"/>
      <c r="O401" s="5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2:26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5"/>
      <c r="O402" s="5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2:26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5"/>
      <c r="O403" s="5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2:26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5"/>
      <c r="O404" s="5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2:26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5"/>
      <c r="O405" s="5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2:26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5"/>
      <c r="O406" s="5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2:26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5"/>
      <c r="O407" s="5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2:26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5"/>
      <c r="O408" s="5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2:26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5"/>
      <c r="O409" s="5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2:26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5"/>
      <c r="O410" s="5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2:26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5"/>
      <c r="O411" s="5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2:26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5"/>
      <c r="O412" s="5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2:26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5"/>
      <c r="O413" s="5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2:26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5"/>
      <c r="O414" s="5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2:26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5"/>
      <c r="O415" s="5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2:26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5"/>
      <c r="O416" s="5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2:26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5"/>
      <c r="O417" s="5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2:26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5"/>
      <c r="O418" s="5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2:26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5"/>
      <c r="O419" s="5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2:26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5"/>
      <c r="O420" s="5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2:26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5"/>
      <c r="O421" s="5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2:26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5"/>
      <c r="O422" s="5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2:26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5"/>
      <c r="O423" s="5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5"/>
      <c r="O424" s="5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2:26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5"/>
      <c r="O425" s="5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2:26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5"/>
      <c r="O426" s="5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2:26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5"/>
      <c r="O427" s="5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2:26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5"/>
      <c r="O428" s="5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2:26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5"/>
      <c r="O429" s="5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2:26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5"/>
      <c r="O430" s="5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2:26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5"/>
      <c r="O431" s="5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2:26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5"/>
      <c r="O432" s="5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2:26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5"/>
      <c r="O433" s="5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2:26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5"/>
      <c r="O434" s="5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2:26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5"/>
      <c r="O435" s="5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2:26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5"/>
      <c r="O436" s="5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2:26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5"/>
      <c r="O437" s="5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2:26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5"/>
      <c r="O438" s="5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2:26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5"/>
      <c r="O439" s="5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2:26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5"/>
      <c r="O440" s="5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2:26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5"/>
      <c r="O441" s="5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2:26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5"/>
      <c r="O442" s="5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2:26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5"/>
      <c r="O443" s="5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2:26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5"/>
      <c r="O444" s="5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2:26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5"/>
      <c r="O445" s="5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2:26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5"/>
      <c r="O446" s="5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2:26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5"/>
      <c r="O447" s="5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2:26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5"/>
      <c r="O448" s="5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2:26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5"/>
      <c r="O449" s="5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2:26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5"/>
      <c r="O450" s="5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2:26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5"/>
      <c r="O451" s="5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2:26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5"/>
      <c r="O452" s="5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2:26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5"/>
      <c r="O453" s="5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2:26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5"/>
      <c r="O454" s="5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2:26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5"/>
      <c r="O455" s="5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2:26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5"/>
      <c r="O456" s="5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2:26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5"/>
      <c r="O457" s="5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2:26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5"/>
      <c r="O458" s="5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2:26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5"/>
      <c r="O459" s="5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2:26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5"/>
      <c r="O460" s="5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2:26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5"/>
      <c r="O461" s="5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2:26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5"/>
      <c r="O462" s="5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2:26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5"/>
      <c r="O463" s="5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2:26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5"/>
      <c r="O464" s="5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2:26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5"/>
      <c r="O465" s="5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2:26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5"/>
      <c r="O466" s="5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2:26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5"/>
      <c r="O467" s="5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2:26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5"/>
      <c r="O468" s="5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2:26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5"/>
      <c r="O469" s="5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2:26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5"/>
      <c r="O470" s="5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2:26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5"/>
      <c r="O471" s="5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2:26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5"/>
      <c r="O472" s="5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2:26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5"/>
      <c r="O473" s="5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2:26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5"/>
      <c r="O474" s="5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2:26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5"/>
      <c r="O475" s="5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2:26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5"/>
      <c r="O476" s="5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2:26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5"/>
      <c r="O477" s="5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2:26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5"/>
      <c r="O478" s="5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2:26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5"/>
      <c r="O479" s="5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2:26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5"/>
      <c r="O480" s="5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2:26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5"/>
      <c r="O481" s="5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2:26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5"/>
      <c r="O482" s="5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2:26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5"/>
      <c r="O483" s="5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2:26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5"/>
      <c r="O484" s="5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2:26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5"/>
      <c r="O485" s="5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2:26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5"/>
      <c r="O486" s="5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2:26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5"/>
      <c r="O487" s="5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2:26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5"/>
      <c r="O488" s="5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2:26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5"/>
      <c r="O489" s="5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2:26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5"/>
      <c r="O490" s="5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2:26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5"/>
      <c r="O491" s="5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2:26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5"/>
      <c r="O492" s="5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2:26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5"/>
      <c r="O493" s="5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2:26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5"/>
      <c r="O494" s="5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2:26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5"/>
      <c r="O495" s="5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2:26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5"/>
      <c r="O496" s="5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2:26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5"/>
      <c r="O497" s="5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2:26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5"/>
      <c r="O498" s="5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2:26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5"/>
      <c r="O499" s="5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2:26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5"/>
      <c r="O500" s="5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2:26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5"/>
      <c r="O501" s="5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2:26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5"/>
      <c r="O502" s="5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2:26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5"/>
      <c r="O503" s="5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2:26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5"/>
      <c r="O504" s="5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2:26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5"/>
      <c r="O505" s="5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2:26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5"/>
      <c r="O506" s="5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2:26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5"/>
      <c r="O507" s="5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2:26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5"/>
      <c r="O508" s="5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2:26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5"/>
      <c r="O509" s="5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2:26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5"/>
      <c r="O510" s="5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2:26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5"/>
      <c r="O511" s="5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2:26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5"/>
      <c r="O512" s="5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2:26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5"/>
      <c r="O513" s="5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2:26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5"/>
      <c r="O514" s="5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2:26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5"/>
      <c r="O515" s="5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2:26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5"/>
      <c r="O516" s="5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2:26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5"/>
      <c r="O517" s="5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2:26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5"/>
      <c r="O518" s="5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2:26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5"/>
      <c r="O519" s="5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2:26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5"/>
      <c r="O520" s="5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2:26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5"/>
      <c r="O521" s="5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2:26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5"/>
      <c r="O522" s="5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2:26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5"/>
      <c r="O523" s="5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2:26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5"/>
      <c r="O524" s="5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2:26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5"/>
      <c r="O525" s="5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2:26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5"/>
      <c r="O526" s="5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2:26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5"/>
      <c r="O527" s="5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2:26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5"/>
      <c r="O528" s="5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2:26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5"/>
      <c r="O529" s="5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2:26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5"/>
      <c r="O530" s="5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2:26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5"/>
      <c r="O531" s="5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2:26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5"/>
      <c r="O532" s="5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2:26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5"/>
      <c r="O533" s="5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2:26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5"/>
      <c r="O534" s="5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2:26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5"/>
      <c r="O535" s="5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2:26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5"/>
      <c r="O536" s="5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2:26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5"/>
      <c r="O537" s="5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2:26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5"/>
      <c r="O538" s="5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2:26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5"/>
      <c r="O539" s="5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2:26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5"/>
      <c r="O540" s="5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2:26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5"/>
      <c r="O541" s="5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2:26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5"/>
      <c r="O542" s="5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2:26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5"/>
      <c r="O543" s="5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2:26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5"/>
      <c r="O544" s="5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2:26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5"/>
      <c r="O545" s="5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2:26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5"/>
      <c r="O546" s="5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2:26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5"/>
      <c r="O547" s="5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2:26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5"/>
      <c r="O548" s="5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2:26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5"/>
      <c r="O549" s="5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2:26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5"/>
      <c r="O550" s="5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2:26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5"/>
      <c r="O551" s="5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2:26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5"/>
      <c r="O552" s="5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2:26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5"/>
      <c r="O553" s="5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2:26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5"/>
      <c r="O554" s="5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2:26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5"/>
      <c r="O555" s="5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2:26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5"/>
      <c r="O556" s="5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2:26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5"/>
      <c r="O557" s="5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2:26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5"/>
      <c r="O558" s="5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2:26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5"/>
      <c r="O559" s="5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2:26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5"/>
      <c r="O560" s="5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2:26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5"/>
      <c r="O561" s="5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2:26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5"/>
      <c r="O562" s="5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2:26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5"/>
      <c r="O563" s="5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2:26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5"/>
      <c r="O564" s="5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2:26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5"/>
      <c r="O565" s="5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2:26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5"/>
      <c r="O566" s="5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2:26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5"/>
      <c r="O567" s="5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2:26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5"/>
      <c r="O568" s="5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2:26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5"/>
      <c r="O569" s="5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2:26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5"/>
      <c r="O570" s="5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2:26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5"/>
      <c r="O571" s="5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2:26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5"/>
      <c r="O572" s="5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2:26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5"/>
      <c r="O573" s="5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2:26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5"/>
      <c r="O574" s="5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2:26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5"/>
      <c r="O575" s="5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2:26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5"/>
      <c r="O576" s="5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2:26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5"/>
      <c r="O577" s="5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2:26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5"/>
      <c r="O578" s="5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2:26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5"/>
      <c r="O579" s="5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2:26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5"/>
      <c r="O580" s="5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2:26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5"/>
      <c r="O581" s="5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2:26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5"/>
      <c r="O582" s="5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2:26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5"/>
      <c r="O583" s="5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2:26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5"/>
      <c r="O584" s="5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2:26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5"/>
      <c r="O585" s="5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2:26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5"/>
      <c r="O586" s="5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2:26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5"/>
      <c r="O587" s="5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2:26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5"/>
      <c r="O588" s="5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2:26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5"/>
      <c r="O589" s="5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2:26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5"/>
      <c r="O590" s="5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2:26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5"/>
      <c r="O591" s="5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2:26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5"/>
      <c r="O592" s="5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2:26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5"/>
      <c r="O593" s="5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2:26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5"/>
      <c r="O594" s="5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2:26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5"/>
      <c r="O595" s="5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2:26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5"/>
      <c r="O596" s="5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2:26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5"/>
      <c r="O597" s="5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2:26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5"/>
      <c r="O598" s="5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2:26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5"/>
      <c r="O599" s="5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2:26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5"/>
      <c r="O600" s="5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2:26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5"/>
      <c r="O601" s="5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2:26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5"/>
      <c r="O602" s="5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2:26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5"/>
      <c r="O603" s="5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2:26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5"/>
      <c r="O604" s="5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2:26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5"/>
      <c r="O605" s="5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2:26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5"/>
      <c r="O606" s="5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2:26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5"/>
      <c r="O607" s="5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2:26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5"/>
      <c r="O608" s="5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2:26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5"/>
      <c r="O609" s="5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2:26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5"/>
      <c r="O610" s="5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2:26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5"/>
      <c r="O611" s="5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2:26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5"/>
      <c r="O612" s="5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2:26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5"/>
      <c r="O613" s="5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2:26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5"/>
      <c r="O614" s="5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</sheetData>
  <mergeCells count="15">
    <mergeCell ref="B39:O39"/>
    <mergeCell ref="A19:A20"/>
    <mergeCell ref="B19:B20"/>
    <mergeCell ref="C19:E19"/>
    <mergeCell ref="F19:H19"/>
    <mergeCell ref="L19:L20"/>
    <mergeCell ref="X19:Z19"/>
    <mergeCell ref="H17:I17"/>
    <mergeCell ref="K17:L17"/>
    <mergeCell ref="H18:I18"/>
    <mergeCell ref="K18:M18"/>
    <mergeCell ref="P19:Q19"/>
    <mergeCell ref="R19:T19"/>
    <mergeCell ref="U19:W19"/>
    <mergeCell ref="M19:M20"/>
  </mergeCells>
  <conditionalFormatting sqref="L21 L23:L24">
    <cfRule type="containsText" dxfId="139" priority="24" operator="containsText" text="Сервіс">
      <formula>NOT(ISERROR(SEARCH("Сервіс",L21)))</formula>
    </cfRule>
  </conditionalFormatting>
  <conditionalFormatting sqref="L27">
    <cfRule type="containsText" dxfId="138" priority="16" operator="containsText" text="Сервіс">
      <formula>NOT(ISERROR(SEARCH("Сервіс",L27)))</formula>
    </cfRule>
  </conditionalFormatting>
  <conditionalFormatting sqref="L28:L29">
    <cfRule type="containsText" dxfId="137" priority="15" operator="containsText" text="Сервіс">
      <formula>NOT(ISERROR(SEARCH("Сервіс",L28)))</formula>
    </cfRule>
  </conditionalFormatting>
  <conditionalFormatting sqref="L27">
    <cfRule type="containsText" dxfId="136" priority="19" operator="containsText" text="Сервіс">
      <formula>NOT(ISERROR(SEARCH("Сервіс",L27)))</formula>
    </cfRule>
  </conditionalFormatting>
  <conditionalFormatting sqref="L25:L26">
    <cfRule type="containsText" dxfId="135" priority="18" operator="containsText" text="Сервіс">
      <formula>NOT(ISERROR(SEARCH("Сервіс",L25)))</formula>
    </cfRule>
  </conditionalFormatting>
  <conditionalFormatting sqref="L30:L34">
    <cfRule type="containsText" dxfId="134" priority="9" operator="containsText" text="Сервіс">
      <formula>NOT(ISERROR(SEARCH("Сервіс",L30)))</formula>
    </cfRule>
  </conditionalFormatting>
  <conditionalFormatting sqref="L35:L38">
    <cfRule type="containsText" dxfId="133" priority="8" operator="containsText" text="Сервіс">
      <formula>NOT(ISERROR(SEARCH("Сервіс",L35)))</formula>
    </cfRule>
  </conditionalFormatting>
  <conditionalFormatting sqref="L40">
    <cfRule type="containsText" dxfId="132" priority="1" operator="containsText" text="Сервіс">
      <formula>NOT(ISERROR(SEARCH("Сервіс",L40)))</formula>
    </cfRule>
  </conditionalFormatting>
  <conditionalFormatting sqref="Q20">
    <cfRule type="cellIs" dxfId="131" priority="483" operator="greaterThan">
      <formula>#REF!&gt;#REF!</formula>
    </cfRule>
  </conditionalFormatting>
  <hyperlinks>
    <hyperlink ref="P20" location="'Пульсатор СР0551'!A1" display="Пульсатор СР0551"/>
    <hyperlink ref="Q20" location="'Пульсатор СР0552'!A1" display="Пульсатор СР0552"/>
    <hyperlink ref="R20" location="NMDC!A1" display="NMDC 20300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X64"/>
  <sheetViews>
    <sheetView tabSelected="1" zoomScale="55" zoomScaleNormal="55" workbookViewId="0">
      <pane ySplit="10" topLeftCell="A57" activePane="bottomLeft" state="frozen"/>
      <selection pane="bottomLeft" activeCell="H71" sqref="H71"/>
    </sheetView>
  </sheetViews>
  <sheetFormatPr defaultRowHeight="15" x14ac:dyDescent="0.25"/>
  <cols>
    <col min="1" max="1" width="16.5703125" customWidth="1"/>
    <col min="2" max="2" width="29.85546875" customWidth="1"/>
    <col min="3" max="3" width="16.28515625" customWidth="1"/>
    <col min="4" max="4" width="15.28515625" customWidth="1"/>
    <col min="5" max="5" width="13.42578125" customWidth="1"/>
    <col min="6" max="7" width="13.85546875" customWidth="1"/>
    <col min="8" max="8" width="16.28515625" customWidth="1"/>
    <col min="9" max="9" width="18.140625" customWidth="1"/>
    <col min="10" max="12" width="14.28515625" customWidth="1"/>
    <col min="13" max="13" width="15.42578125" customWidth="1"/>
    <col min="14" max="14" width="12.85546875" customWidth="1"/>
    <col min="15" max="18" width="13.7109375" customWidth="1"/>
    <col min="19" max="19" width="11" customWidth="1"/>
    <col min="21" max="21" width="11.28515625" customWidth="1"/>
    <col min="22" max="22" width="16.5703125" customWidth="1"/>
    <col min="23" max="23" width="15.140625" customWidth="1"/>
  </cols>
  <sheetData>
    <row r="1" spans="1:24" ht="19.5" thickBot="1" x14ac:dyDescent="0.3">
      <c r="B1" s="95" t="s">
        <v>30</v>
      </c>
      <c r="C1" s="96"/>
      <c r="D1" s="96"/>
      <c r="E1" s="96"/>
      <c r="F1" s="97"/>
      <c r="G1" s="95" t="s">
        <v>31</v>
      </c>
      <c r="H1" s="96"/>
      <c r="I1" s="96"/>
      <c r="J1" s="96"/>
      <c r="K1" s="97"/>
      <c r="L1" s="95" t="s">
        <v>35</v>
      </c>
      <c r="M1" s="96"/>
      <c r="N1" s="96"/>
      <c r="O1" s="96"/>
      <c r="P1" s="97"/>
      <c r="Q1" s="98"/>
      <c r="R1" s="98"/>
      <c r="S1" s="99"/>
      <c r="T1" s="99"/>
      <c r="U1" s="99"/>
    </row>
    <row r="2" spans="1:24" x14ac:dyDescent="0.25">
      <c r="B2" s="100" t="s">
        <v>56</v>
      </c>
      <c r="C2" s="101" t="s">
        <v>57</v>
      </c>
      <c r="D2" s="102" t="s">
        <v>58</v>
      </c>
      <c r="E2" s="103" t="s">
        <v>59</v>
      </c>
      <c r="F2" s="104" t="s">
        <v>36</v>
      </c>
      <c r="G2" s="100" t="s">
        <v>56</v>
      </c>
      <c r="H2" s="101" t="s">
        <v>57</v>
      </c>
      <c r="I2" s="102" t="s">
        <v>58</v>
      </c>
      <c r="J2" s="101" t="s">
        <v>59</v>
      </c>
      <c r="K2" s="104" t="s">
        <v>36</v>
      </c>
      <c r="L2" s="100" t="s">
        <v>56</v>
      </c>
      <c r="M2" s="101" t="s">
        <v>57</v>
      </c>
      <c r="N2" s="102" t="s">
        <v>58</v>
      </c>
      <c r="O2" s="101" t="s">
        <v>59</v>
      </c>
      <c r="P2" s="104" t="s">
        <v>36</v>
      </c>
      <c r="Q2" s="98"/>
      <c r="R2" s="105"/>
      <c r="S2" s="99"/>
      <c r="T2" s="99"/>
      <c r="U2" s="99"/>
    </row>
    <row r="3" spans="1:24" x14ac:dyDescent="0.25">
      <c r="B3" s="106" t="s">
        <v>30</v>
      </c>
      <c r="C3" s="107">
        <v>25</v>
      </c>
      <c r="D3" s="1"/>
      <c r="E3" s="1"/>
      <c r="F3" s="108">
        <v>41.666666666666664</v>
      </c>
      <c r="G3" s="106" t="s">
        <v>31</v>
      </c>
      <c r="H3" s="108">
        <v>25</v>
      </c>
      <c r="I3" s="1"/>
      <c r="J3" s="1"/>
      <c r="K3" s="108">
        <v>41.666666666666664</v>
      </c>
      <c r="L3" s="106" t="s">
        <v>35</v>
      </c>
      <c r="M3" s="108">
        <v>25</v>
      </c>
      <c r="N3" s="1"/>
      <c r="O3" s="1"/>
      <c r="P3" s="108">
        <v>41.666666666666664</v>
      </c>
      <c r="R3" s="109"/>
      <c r="S3" s="99"/>
      <c r="T3" s="99"/>
      <c r="U3" s="99"/>
    </row>
    <row r="4" spans="1:24" x14ac:dyDescent="0.25">
      <c r="B4" s="110" t="s">
        <v>22</v>
      </c>
      <c r="C4" s="111" t="e">
        <f>C3-SUMIF(INDEX(B11:B983,IF(ISNA(MATCH("дифектоскопія203001",V11:V983,)),1,SUMPRODUCT(MAX((V11:V983="дифектоскопія203001")*ROW(M11:M983)))-10)):B983,B12,INDEX(M11:M983,IF(ISNA(MATCH("дифектоскопія203001",V11:V983,)),1,SUMPRODUCT(MAX((V11:V983="дифектоскопія203001")*ROW(M11:M983)))-10)):M983)</f>
        <v>#NUM!</v>
      </c>
      <c r="D4" s="1">
        <f>SUMIF(B11:B63,B13,M11:M63)</f>
        <v>0</v>
      </c>
      <c r="E4" s="12">
        <f>SUMIF(B11:B63,B13,M11:M63)</f>
        <v>0</v>
      </c>
      <c r="F4" s="111">
        <f>M10</f>
        <v>41.666666666666664</v>
      </c>
      <c r="G4" s="110" t="s">
        <v>15</v>
      </c>
      <c r="H4" s="111" t="e">
        <f>H3-SUMIF(INDEX(B11:B983,IF(ISNA(MATCH("дифектоскопія1338",W11:W983,)),1,SUMPRODUCT(MAX((W11:W983="дифектоскопія1338")*ROW(J11:J983)))-10)):B983,B12,INDEX(J11:J983,IF(ISNA(MATCH("дифектоскопія1338",W11:W983,)),1,SUMPRODUCT(MAX((W11:W983="дифектоскопія1338")*ROW(J11:J983)))-2)):J983)</f>
        <v>#NUM!</v>
      </c>
      <c r="I4" s="1">
        <f>SUMIF(B11:B63,B13,J11:J63)</f>
        <v>0</v>
      </c>
      <c r="J4" s="112" t="e">
        <f>SUMIF(B11:B63,B12,J11:J63)</f>
        <v>#NUM!</v>
      </c>
      <c r="K4" s="111">
        <f>J10</f>
        <v>41.666666666666664</v>
      </c>
      <c r="L4" s="110" t="s">
        <v>32</v>
      </c>
      <c r="M4" s="111" t="e">
        <f>M3-SUMIF(INDEX(B11:B983,IF(ISNA(MATCH("дифектоскопія127001",X11:X983,)),1,SUMPRODUCT(MAX((X11:X983="дифектоскопія127001")*ROW(P11:P983)))-10)):B983,B12,INDEX(P11:P983,IF(ISNA(MATCH("дифектоскопія127001",X11:X983,)),1,SUMPRODUCT(MAX((X11:X983="дифектоскопія127001")*ROW(P11:P983)))-2)):P983)</f>
        <v>#NUM!</v>
      </c>
      <c r="N4" s="1">
        <f>SUMIF(B11:B63,B13,P11:P63)</f>
        <v>0</v>
      </c>
      <c r="O4" s="112">
        <f>SUMIF(B11:B63,B14,P11:P63)</f>
        <v>0</v>
      </c>
      <c r="P4" s="111">
        <f>P10</f>
        <v>41.666666666666664</v>
      </c>
      <c r="S4" s="99"/>
      <c r="T4" s="99"/>
      <c r="U4" s="99"/>
    </row>
    <row r="5" spans="1:24" x14ac:dyDescent="0.25">
      <c r="B5" s="110" t="s">
        <v>21</v>
      </c>
      <c r="C5" s="111" t="e">
        <f>C3-SUMIF(INDEX(B11:B983,IF(ISNA(MATCH("дифектоскопія203002",V11:V983,)),1,SUMPRODUCT(MAX((V11:V983="дифектоскопія203002")*ROW(N11:N983)))-10)):B983,B12,INDEX(N11:N55,IF(ISNA(MATCH("дифектоскопія203002",V11:V983,)),1,SUMPRODUCT(MAX((V11:V983="дифектоскопія203002")*ROW(N11:N983)))-10)):N983)</f>
        <v>#NUM!</v>
      </c>
      <c r="D5" s="1">
        <f>SUMIF(B11:B63,B13,N11:N63)</f>
        <v>0</v>
      </c>
      <c r="E5" s="12">
        <f>SUMIF(B11:B63,B14,N11:N63)</f>
        <v>52.173611111111107</v>
      </c>
      <c r="F5" s="111">
        <f>N10</f>
        <v>41.666666666666664</v>
      </c>
      <c r="G5" s="110" t="s">
        <v>12</v>
      </c>
      <c r="H5" s="111" t="e">
        <f>H3-SUMIF(INDEX(B11:B983,IF(ISNA(MATCH("дифектоскопія1339",W11:W983,)),1,SUMPRODUCT(MAX((W11:W983="дифектоскопія1339")*ROW(K11:K983)))-10)):B983,B12,INDEX(K11:K983,IF(ISNA(MATCH("дифектоскопія1339",W11:W983,)),1,SUMPRODUCT(MAX((W11:W983="дифектоскопія1339")*ROW(K11:K983)))-2)):K983)</f>
        <v>#NUM!</v>
      </c>
      <c r="I5" s="1">
        <f>SUMIF(B11:B63,B13,K11:K63)</f>
        <v>0</v>
      </c>
      <c r="J5" s="112" t="e">
        <f>SUMIF(B11:B63,B12,K11:K63)</f>
        <v>#NUM!</v>
      </c>
      <c r="K5" s="111">
        <f>K10</f>
        <v>41.666666666666664</v>
      </c>
      <c r="L5" s="110" t="s">
        <v>33</v>
      </c>
      <c r="M5" s="111" t="e">
        <f>M3-SUMIF(INDEX(B11:B983,IF(ISNA(MATCH("дифектоскопія127002",X11:X983,)),1,SUMPRODUCT(MAX((X11:X983="дифектоскопія127002")*ROW(Q11:Q983)))-10)):B983,B12,INDEX(Q11:Q983,IF(ISNA(MATCH("дифектоскопія127002",X11:X983,)),1,SUMPRODUCT(MAX((X11:X983="дифектоскопія127002")*ROW(Q11:Q983)))-2)):Q983)</f>
        <v>#NUM!</v>
      </c>
      <c r="N5" s="1">
        <f>SUMIF(B11:B63,B13,Q11:Q63)</f>
        <v>0</v>
      </c>
      <c r="O5" s="112">
        <f>SUMIF(B11:B63,B14,Q11:Q63)</f>
        <v>0</v>
      </c>
      <c r="P5" s="111">
        <f>Q10</f>
        <v>41.666666666666664</v>
      </c>
      <c r="S5" s="99"/>
      <c r="T5" s="99"/>
      <c r="U5" s="99"/>
    </row>
    <row r="6" spans="1:24" ht="15.75" thickBot="1" x14ac:dyDescent="0.3">
      <c r="B6" s="113" t="s">
        <v>28</v>
      </c>
      <c r="C6" s="111" t="e">
        <f>C3-SUMIF(INDEX(B11:B983,IF(ISNA(MATCH("дифектоскопія203003",V11:V983,)),1,SUMPRODUCT(MAX((V11:V983="дифектоскопія203003")*ROW(O11:O983)))-10)):B983,B12,INDEX(O11:O983,IF(ISNA(MATCH("дифектоскопія203003",V11:V983,)),1,SUMPRODUCT(MAX((V11:V983="дифектоскопія203003")*ROW(O11:O983)))-2)):O983)</f>
        <v>#NUM!</v>
      </c>
      <c r="D6" s="114">
        <f>SUMIF(B11:B63,B13,O11:O63)</f>
        <v>0</v>
      </c>
      <c r="E6" s="115">
        <f>SUMIF(B11:B63,B14,O11:O63)</f>
        <v>52.173611111111107</v>
      </c>
      <c r="F6" s="111">
        <f>O10</f>
        <v>41.666666666666664</v>
      </c>
      <c r="G6" s="116" t="s">
        <v>13</v>
      </c>
      <c r="H6" s="111" t="e">
        <f>H3-SUMIF(INDEX(B11:B983,IF(ISNA(MATCH("дифектоскопія1341",W11:W983,)),1,SUMPRODUCT(MAX((W11:W983="дифектоскопія1341")*ROW(L11:L983)))-10)):B983,B12,INDEX(L11:L983,IF(ISNA(MATCH("дифектоскопія1341",W11:W983,)),1,SUMPRODUCT(MAX((W11:W983="дифектоскопія1341")*ROW(L11:L983)))-2)):L983)</f>
        <v>#NUM!</v>
      </c>
      <c r="I6" s="117">
        <f>SUMIF(B11:B63,B13,L11:L63)</f>
        <v>0</v>
      </c>
      <c r="J6" s="118" t="e">
        <f>SUMIF(B11:B63,B12,L11:L63)</f>
        <v>#NUM!</v>
      </c>
      <c r="K6" s="111">
        <f>L10</f>
        <v>41.666666666666664</v>
      </c>
      <c r="L6" s="113" t="s">
        <v>34</v>
      </c>
      <c r="M6" s="111" t="e">
        <f>M3-SUMIF(INDEX(B11:B983,IF(ISNA(MATCH("дифектоскопія127003",X11:X983,)),1,SUMPRODUCT(MAX((X11:X983="дифектоскопія127003")*ROW(R11:R983)))-10)):B983,B12,INDEX(R11:R983,IF(ISNA(MATCH("дифектоскопія127003",X11:X983,)),1,SUMPRODUCT(MAX((X11:X983="дифектоскопія127003")*ROW(R11:R983)))-2)):R983)</f>
        <v>#NUM!</v>
      </c>
      <c r="N6" s="114">
        <f>SUMIF(B11:B63,B13,R11:R63)</f>
        <v>0</v>
      </c>
      <c r="O6" s="118">
        <f>SUMIF(B11:B63,B14,R11:R63)</f>
        <v>0</v>
      </c>
      <c r="P6" s="111">
        <f>R10</f>
        <v>41.666666666666664</v>
      </c>
      <c r="S6" s="99"/>
      <c r="T6" s="99"/>
      <c r="U6" s="99"/>
    </row>
    <row r="7" spans="1:24" s="32" customFormat="1" x14ac:dyDescent="0.25">
      <c r="K7" s="33">
        <v>41.666666666666664</v>
      </c>
      <c r="N7" s="33">
        <v>41.666666666666664</v>
      </c>
      <c r="Q7" s="33">
        <v>41.666666666666664</v>
      </c>
    </row>
    <row r="8" spans="1:24" ht="30" customHeight="1" x14ac:dyDescent="0.25">
      <c r="A8" s="94" t="s">
        <v>14</v>
      </c>
      <c r="B8" s="94" t="s">
        <v>0</v>
      </c>
      <c r="C8" s="94" t="s">
        <v>10</v>
      </c>
      <c r="D8" s="94"/>
      <c r="E8" s="94"/>
      <c r="F8" s="94" t="s">
        <v>11</v>
      </c>
      <c r="G8" s="94"/>
      <c r="H8" s="94"/>
      <c r="I8" s="59" t="s">
        <v>7</v>
      </c>
      <c r="J8" s="60"/>
      <c r="K8" s="60" t="s">
        <v>31</v>
      </c>
      <c r="L8" s="60"/>
      <c r="M8" s="60"/>
      <c r="N8" s="60" t="s">
        <v>30</v>
      </c>
      <c r="O8" s="60"/>
      <c r="P8" s="60"/>
      <c r="Q8" s="60" t="s">
        <v>35</v>
      </c>
      <c r="R8" s="60"/>
      <c r="S8" s="61" t="s">
        <v>29</v>
      </c>
      <c r="T8" s="61" t="s">
        <v>29</v>
      </c>
      <c r="U8" s="61" t="s">
        <v>29</v>
      </c>
      <c r="V8" s="61" t="s">
        <v>37</v>
      </c>
      <c r="W8" s="61" t="s">
        <v>37</v>
      </c>
      <c r="X8" s="61" t="s">
        <v>37</v>
      </c>
    </row>
    <row r="9" spans="1:24" x14ac:dyDescent="0.25">
      <c r="A9" s="94"/>
      <c r="B9" s="94"/>
      <c r="C9" s="62" t="s">
        <v>2</v>
      </c>
      <c r="D9" s="62" t="s">
        <v>3</v>
      </c>
      <c r="E9" s="62" t="s">
        <v>9</v>
      </c>
      <c r="F9" s="62" t="s">
        <v>2</v>
      </c>
      <c r="G9" s="62" t="s">
        <v>3</v>
      </c>
      <c r="H9" s="62" t="s">
        <v>9</v>
      </c>
      <c r="I9" s="63">
        <f>SUM(I10:I47)</f>
        <v>1755.3000000000002</v>
      </c>
      <c r="J9" s="64" t="s">
        <v>15</v>
      </c>
      <c r="K9" s="64" t="s">
        <v>12</v>
      </c>
      <c r="L9" s="64" t="s">
        <v>13</v>
      </c>
      <c r="M9" s="64" t="s">
        <v>22</v>
      </c>
      <c r="N9" s="64" t="s">
        <v>21</v>
      </c>
      <c r="O9" s="64" t="s">
        <v>28</v>
      </c>
      <c r="P9" s="64" t="s">
        <v>32</v>
      </c>
      <c r="Q9" s="64" t="s">
        <v>33</v>
      </c>
      <c r="R9" s="64" t="s">
        <v>34</v>
      </c>
      <c r="S9" s="64">
        <v>203</v>
      </c>
      <c r="T9" s="64">
        <v>171</v>
      </c>
      <c r="U9" s="64">
        <v>127</v>
      </c>
      <c r="V9" s="64">
        <v>203</v>
      </c>
      <c r="W9" s="64">
        <v>171</v>
      </c>
      <c r="X9" s="64">
        <v>127</v>
      </c>
    </row>
    <row r="10" spans="1:24" s="23" customFormat="1" ht="19.5" x14ac:dyDescent="0.35">
      <c r="A10" s="66"/>
      <c r="B10" s="67" t="s">
        <v>40</v>
      </c>
      <c r="C10" s="68"/>
      <c r="D10" s="69"/>
      <c r="E10" s="70"/>
      <c r="F10" s="68"/>
      <c r="G10" s="69"/>
      <c r="H10" s="70"/>
      <c r="I10" s="71"/>
      <c r="J10" s="72">
        <f>K7-SUMIF(INDEX(B11:B456,IF(ISNA(MATCH("сервіс1338",T11:T456,)),1,SUMPRODUCT(MAX((T11:T456="сервіс1338")*ROW(J11:J456)))-10)):B456,#REF!,INDEX(J11:J456,IF(ISNA(MATCH("сервіс1338",T11:T456,)),1,SUMPRODUCT(MAX((T11:T456="сервіс1338")*ROW(J11:J456)))-10)):J456)</f>
        <v>41.666666666666664</v>
      </c>
      <c r="K10" s="72">
        <f>K7-SUMIF(INDEX(B11:B456,IF(ISNA(MATCH("сервіс1339",T11:T456,)),1,SUMPRODUCT(MAX((T11:T456="сервіс1339")*ROW(K11:K456)))-10)):B456,#REF!,INDEX(K11:K456,IF(ISNA(MATCH("сервіс1339",T11:T456,)),1,SUMPRODUCT(MAX((T11:T456="сервіс1339")*ROW(K11:K456)))-10)):K456)</f>
        <v>41.666666666666664</v>
      </c>
      <c r="L10" s="72">
        <f>K7-SUMIF(INDEX(B11:B456,IF(ISNA(MATCH("сервіс1341",T11:T456,)),1,SUMPRODUCT(MAX((T11:T456="сервіс1341")*ROW(L11:L456)))-10)):B456,#REF!,INDEX(L11:L456,IF(ISNA(MATCH("сервіс1341",T11:T456,)),1,SUMPRODUCT(MAX((T11:T456="сервіс1341")*ROW(L11:L456)))-10)):L456)</f>
        <v>41.666666666666664</v>
      </c>
      <c r="M10" s="72">
        <f>N7-SUMIF(INDEX(B11:B456,IF(ISNA(MATCH("сервіс203001",S11:S456,)),1,SUMPRODUCT(MAX((S11:S456="сервіс203001")*ROW(M11:M456)))-10)):B456,#REF!,INDEX(M11:M456,IF(ISNA(MATCH("сервіс203001",S11:S456,)),1,SUMPRODUCT(MAX((S11:S456="сервіс203001")*ROW(M11:M456)))-10)):M456)</f>
        <v>41.666666666666664</v>
      </c>
      <c r="N10" s="72">
        <f>N7-SUMIF(INDEX(B11:B456,IF(ISNA(MATCH("сервіс203002",S11:S456,)),1,SUMPRODUCT(MAX((S11:S456="сервіс203002")*ROW(N11:N456)))-10)):B456,#REF!,INDEX(N11:N456,IF(ISNA(MATCH("сервіс203002",S11:S456,)),1,SUMPRODUCT(MAX((S11:S456="сервіс203002")*ROW(N11:N456)))-10)):N456)</f>
        <v>41.666666666666664</v>
      </c>
      <c r="O10" s="72">
        <f>N7-SUMIF(INDEX(B11:B456,IF(ISNA(MATCH("сервіс203003",S11:S456,)),1,SUMPRODUCT(MAX((S11:S456="сервіс203003")*ROW(O11:O456)))-10)):B456,#REF!,INDEX(O11:O456,IF(ISNA(MATCH("сервіс203003",S11:S456,)),1,SUMPRODUCT(MAX((S11:S456="сервіс203003")*ROW(O11:O456)))-10)):O456)</f>
        <v>41.666666666666664</v>
      </c>
      <c r="P10" s="72">
        <f>Q7-SUMIF(INDEX(B11:B456,IF(ISNA(MATCH("сервіс127001",U11:U456,)),1,SUMPRODUCT(MAX((U11:U456="сервіс127001")*ROW(P11:P456)))-10)):B456,#REF!,INDEX(P11:P456,IF(ISNA(MATCH("сервіс127001",U11:U456,)),1,SUMPRODUCT(MAX((U11:U456="сервіс127001")*ROW(P11:P456)))-10)):P456)</f>
        <v>41.666666666666664</v>
      </c>
      <c r="Q10" s="72">
        <f>Q7-SUMIF(INDEX(B11:B456,IF(ISNA(MATCH("сервіс127002",U11:U456,)),1,SUMPRODUCT(MAX((U11:U456="сервіс127002")*ROW(Q11:Q456)))-10)):B456,#REF!,INDEX(Q11:Q456,IF(ISNA(MATCH("сервіс127002",U11:U456,)),1,SUMPRODUCT(MAX((U11:U456="сервіс127002")*ROW(Q11:Q456)))-10)):Q456)</f>
        <v>41.666666666666664</v>
      </c>
      <c r="R10" s="72">
        <f>Q7-SUMIF(INDEX(B11:B456,IF(ISNA(MATCH("сервіс127003",U11:U456,)),1,SUMPRODUCT(MAX((U11:U456="сервіс127003")*ROW(R11:R456)))-10)):B456,#REF!,INDEX(R11:R456,IF(ISNA(MATCH("сервіс127003",U11:U456,)),1,SUMPRODUCT(MAX((U11:U456="сервіс127003")*ROW(R11:R456)))-10)):R456)</f>
        <v>41.666666666666664</v>
      </c>
      <c r="S10" s="65"/>
      <c r="T10" s="65"/>
      <c r="U10" s="65"/>
      <c r="V10" s="65"/>
      <c r="W10" s="65"/>
      <c r="X10" s="65"/>
    </row>
    <row r="11" spans="1:24" x14ac:dyDescent="0.25">
      <c r="A11" s="8" t="str">
        <f>IF(B11="","",IF(MOD(ROW()-1,4),"",COUNT(A$10:A10)+1))</f>
        <v/>
      </c>
      <c r="B11" s="57" t="str">
        <f>IF(MOD(ROW()-1,4),IF(B16="","",INDEX({"Циркуляція";"Інтервал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11" s="2" t="str">
        <f>IF($A11="","",INDEX('Загальний ввод'!C$21:C$999,MATCH(SMALL('Загальний ввод'!$AA$21:$AA$999,SUM($A8:$A11)),'Загальний ввод'!$AA$21:$AA$999,)))</f>
        <v/>
      </c>
      <c r="D11" s="3" t="str">
        <f>IF($A11="","",INDEX('Загальний ввод'!D$21:D$999,MATCH(SMALL('Загальний ввод'!$AA$21:$AA$999,SUM($A8:$A11)),'Загальний ввод'!$AA$21:$AA$999,)))</f>
        <v/>
      </c>
      <c r="E11" s="38" t="str">
        <f>IF($A11="","",INDEX('Загальний ввод'!E$21:E$999,MATCH(SMALL('Загальний ввод'!$AA$21:$AA$999,SUM($A8:$A11)),'Загальний ввод'!$AA$21:$AA$999,)))</f>
        <v/>
      </c>
      <c r="F11" s="2" t="str">
        <f>IF($A11="","",INDEX('Загальний ввод'!F$21:F$999,MATCH(SMALL('Загальний ввод'!$AA$21:$AA$999,SUM($A8:$A11)),'Загальний ввод'!$AA$21:$AA$999,)))</f>
        <v/>
      </c>
      <c r="G11" s="16" t="str">
        <f>IF($A11="","",INDEX('Загальний ввод'!G$21:G$999,MATCH(SMALL('Загальний ввод'!$AA$21:$AA$999,SUM($A8:$A11)),'Загальний ввод'!$AA$21:$AA$999,)))</f>
        <v/>
      </c>
      <c r="H11" s="17" t="str">
        <f>IF($A11="","",INDEX('Загальний ввод'!H$21:H$999,MATCH(SMALL('Загальний ввод'!$AA$21:$AA$999,SUM($A8:$A11)),'Загальний ввод'!$AA$21:$AA$999,)))</f>
        <v/>
      </c>
      <c r="I11" s="10" t="str">
        <f>IF($A11="","",H11-E11)</f>
        <v/>
      </c>
      <c r="J11" s="58" t="e">
        <f>IF(($A11="")*($B11&lt;&gt;""),INDEX('Загальний ввод'!$R$21:$Z$999,MATCH(SMALL('Загальний ввод'!$AA$21:$AA$999,SUM($A8:$A11)),'Загальний ввод'!$AA$21:$AA$999,),MATCH(J$9,'Загальний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K11" s="58" t="e">
        <f>IF(($A11="")*($B11&lt;&gt;""),INDEX('Загальний ввод'!$R$21:$Z$999,MATCH(SMALL('Загальний ввод'!$AA$21:$AA$999,SUM($A8:$A11)),'Загальний ввод'!$AA$21:$AA$999,),MATCH(K$9,'Загальний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L11" s="58" t="e">
        <f>IF(($A11="")*($B11&lt;&gt;""),INDEX('Загальний ввод'!$R$21:$Z$999,MATCH(SMALL('Загальний ввод'!$AA$21:$AA$999,SUM($A8:$A11)),'Загальний ввод'!$AA$21:$AA$999,),MATCH(L$9,'Загальний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M11" s="58" t="e">
        <f>IF(($A11="")*($B11&lt;&gt;""),INDEX('Загальний ввод'!$R$21:$Z$999,MATCH(SMALL('Загальний ввод'!$AA$21:$AA$999,SUM($A8:$A11)),'Загальний ввод'!$AA$21:$AA$999,),MATCH(M$9,'Загальний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N11" s="58" t="e">
        <f>IF(($A11="")*($B11&lt;&gt;""),INDEX('Загальний ввод'!$R$21:$Z$999,MATCH(SMALL('Загальний ввод'!$AA$21:$AA$999,SUM($A8:$A11)),'Загальний ввод'!$AA$21:$AA$999,),MATCH(N$9,'Загальний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O11" s="58" t="e">
        <f>IF(($A11="")*($B11&lt;&gt;""),INDEX('Загальний ввод'!$R$21:$Z$999,MATCH(SMALL('Загальний ввод'!$AA$21:$AA$999,SUM($A8:$A11)),'Загальний ввод'!$AA$21:$AA$999,),MATCH(O$9,'Загальний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P11" s="58" t="e">
        <f>IF(($A11="")*($B11&lt;&gt;""),INDEX('Загальний ввод'!$R$21:$Z$999,MATCH(SMALL('Загальний ввод'!$AA$21:$AA$999,SUM($A8:$A11)),'Загальний ввод'!$AA$21:$AA$999,),MATCH(P$9,'Загальний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Q11" s="58" t="e">
        <f>IF(($A11="")*($B11&lt;&gt;""),INDEX('Загальний ввод'!$R$21:$Z$999,MATCH(SMALL('Загальний ввод'!$AA$21:$AA$999,SUM($A8:$A11)),'Загальний ввод'!$AA$21:$AA$999,),MATCH(Q$9,'Загальний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R11" s="58" t="e">
        <f>IF(($A11="")*($B11&lt;&gt;""),INDEX('Загальний ввод'!$R$21:$Z$999,MATCH(SMALL('Загальний ввод'!$AA$21:$AA$999,SUM($A8:$A11)),'Загальний ввод'!$AA$21:$AA$999,),MATCH(R$9,'Загальний ввод'!$R$20:$Z$20,))*INDEX('Загальний ввод'!$K$21:$O$999,MATCH(SMALL('Загальний ввод'!$AA$21:$AA$999,SUM($A8:$A11)),'Загальний ввод'!$AA$21:$AA$999,),MATCH($B11&amp;"*",'Загальний ввод'!$K$19:$O$19,)),"")</f>
        <v>#NUM!</v>
      </c>
      <c r="S11" s="22"/>
      <c r="T11" s="22"/>
      <c r="U11" s="20"/>
      <c r="V11" s="22"/>
      <c r="W11" s="22"/>
      <c r="X11" s="20"/>
    </row>
    <row r="12" spans="1:24" x14ac:dyDescent="0.25">
      <c r="A12" s="8" t="str">
        <f>IF(B12="","",IF(MOD(ROW()-1,4),"",COUNT(A$10:A11)+1))</f>
        <v/>
      </c>
      <c r="B12" s="57" t="str">
        <f>IF(MOD(ROW()-1,4),IF(B11="","",INDEX({"Циркуляція";"Інтервал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12" s="2" t="str">
        <f>IF($A12="","",INDEX('Загальний ввод'!C$21:C$999,MATCH(SMALL('Загальний ввод'!$AA$21:$AA$999,SUM($A9:$A12)),'Загальний ввод'!$AA$21:$AA$999,)))</f>
        <v/>
      </c>
      <c r="D12" s="3" t="str">
        <f>IF($A12="","",INDEX('Загальний ввод'!D$21:D$999,MATCH(SMALL('Загальний ввод'!$AA$21:$AA$999,SUM($A9:$A12)),'Загальний ввод'!$AA$21:$AA$999,)))</f>
        <v/>
      </c>
      <c r="E12" s="38" t="str">
        <f>IF($A12="","",INDEX('Загальний ввод'!E$21:E$999,MATCH(SMALL('Загальний ввод'!$AA$21:$AA$999,SUM($A9:$A12)),'Загальний ввод'!$AA$21:$AA$999,)))</f>
        <v/>
      </c>
      <c r="F12" s="2" t="str">
        <f>IF($A12="","",INDEX('Загальний ввод'!F$21:F$999,MATCH(SMALL('Загальний ввод'!$AA$21:$AA$999,SUM($A9:$A12)),'Загальний ввод'!$AA$21:$AA$999,)))</f>
        <v/>
      </c>
      <c r="G12" s="16" t="str">
        <f>IF($A12="","",INDEX('Загальний ввод'!G$21:G$999,MATCH(SMALL('Загальний ввод'!$AA$21:$AA$999,SUM($A9:$A12)),'Загальний ввод'!$AA$21:$AA$999,)))</f>
        <v/>
      </c>
      <c r="H12" s="17" t="str">
        <f>IF($A12="","",INDEX('Загальний ввод'!H$21:H$999,MATCH(SMALL('Загальний ввод'!$AA$21:$AA$999,SUM($A9:$A12)),'Загальний ввод'!$AA$21:$AA$999,)))</f>
        <v/>
      </c>
      <c r="I12" s="10" t="str">
        <f t="shared" ref="I12:I64" si="0">IF($A12="","",H12-E12)</f>
        <v/>
      </c>
      <c r="J12" s="58" t="e">
        <f>IF(($A12="")*($B12&lt;&gt;""),INDEX('Загальний ввод'!$R$21:$Z$999,MATCH(SMALL('Загальний ввод'!$AA$21:$AA$999,SUM($A9:$A12)),'Загальний ввод'!$AA$21:$AA$999,),MATCH(J$9,'Загальний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K12" s="58" t="e">
        <f>IF(($A12="")*($B12&lt;&gt;""),INDEX('Загальний ввод'!$R$21:$Z$999,MATCH(SMALL('Загальний ввод'!$AA$21:$AA$999,SUM($A9:$A12)),'Загальний ввод'!$AA$21:$AA$999,),MATCH(K$9,'Загальний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L12" s="58" t="e">
        <f>IF(($A12="")*($B12&lt;&gt;""),INDEX('Загальний ввод'!$R$21:$Z$999,MATCH(SMALL('Загальний ввод'!$AA$21:$AA$999,SUM($A9:$A12)),'Загальний ввод'!$AA$21:$AA$999,),MATCH(L$9,'Загальний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M12" s="58" t="e">
        <f>IF(($A12="")*($B12&lt;&gt;""),INDEX('Загальний ввод'!$R$21:$Z$999,MATCH(SMALL('Загальний ввод'!$AA$21:$AA$999,SUM($A9:$A12)),'Загальний ввод'!$AA$21:$AA$999,),MATCH(M$9,'Загальний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N12" s="58" t="e">
        <f>IF(($A12="")*($B12&lt;&gt;""),INDEX('Загальний ввод'!$R$21:$Z$999,MATCH(SMALL('Загальний ввод'!$AA$21:$AA$999,SUM($A9:$A12)),'Загальний ввод'!$AA$21:$AA$999,),MATCH(N$9,'Загальний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O12" s="58" t="e">
        <f>IF(($A12="")*($B12&lt;&gt;""),INDEX('Загальний ввод'!$R$21:$Z$999,MATCH(SMALL('Загальний ввод'!$AA$21:$AA$999,SUM($A9:$A12)),'Загальний ввод'!$AA$21:$AA$999,),MATCH(O$9,'Загальний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P12" s="58" t="e">
        <f>IF(($A12="")*($B12&lt;&gt;""),INDEX('Загальний ввод'!$R$21:$Z$999,MATCH(SMALL('Загальний ввод'!$AA$21:$AA$999,SUM($A9:$A12)),'Загальний ввод'!$AA$21:$AA$999,),MATCH(P$9,'Загальний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Q12" s="58" t="e">
        <f>IF(($A12="")*($B12&lt;&gt;""),INDEX('Загальний ввод'!$R$21:$Z$999,MATCH(SMALL('Загальний ввод'!$AA$21:$AA$999,SUM($A9:$A12)),'Загальний ввод'!$AA$21:$AA$999,),MATCH(Q$9,'Загальний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R12" s="58" t="e">
        <f>IF(($A12="")*($B12&lt;&gt;""),INDEX('Загальний ввод'!$R$21:$Z$999,MATCH(SMALL('Загальний ввод'!$AA$21:$AA$999,SUM($A9:$A12)),'Загальний ввод'!$AA$21:$AA$999,),MATCH(R$9,'Загальний ввод'!$R$20:$Z$20,))*INDEX('Загальний ввод'!$K$21:$O$999,MATCH(SMALL('Загальний ввод'!$AA$21:$AA$999,SUM($A9:$A12)),'Загальний ввод'!$AA$21:$AA$999,),MATCH($B12&amp;"*",'Загальний ввод'!$K$19:$O$19,)),"")</f>
        <v>#NUM!</v>
      </c>
      <c r="S12" s="20"/>
      <c r="T12" s="20"/>
      <c r="U12" s="20"/>
      <c r="V12" s="20"/>
      <c r="W12" s="20"/>
      <c r="X12" s="20"/>
    </row>
    <row r="13" spans="1:24" s="25" customFormat="1" x14ac:dyDescent="0.25">
      <c r="A13" s="8">
        <f>IF(B13="","",IF(MOD(ROW()-1,4),"",COUNT(A$10:A12)+1))</f>
        <v>1</v>
      </c>
      <c r="B13" s="57" t="str">
        <f>IF(MOD(ROW()-1,4),IF(B12="","",INDEX({"Циркуляція";"Інтервал роботи";"Час нижче ротора"},MOD(ROW()-1,4))),IFERROR(INDEX('Загальний ввод'!B:B,SMALL('Загальний ввод'!AA$21:AA$999,(ROW()-1)/4)),""))</f>
        <v>26 Червоноярська</v>
      </c>
      <c r="C13" s="2">
        <f>IF($A13="","",INDEX('Загальний ввод'!C$21:C$999,MATCH(SMALL('Загальний ввод'!$AA$21:$AA$999,SUM($A10:$A13)),'Загальний ввод'!$AA$21:$AA$999,)))</f>
        <v>43376</v>
      </c>
      <c r="D13" s="3">
        <f>IF($A13="","",INDEX('Загальний ввод'!D$21:D$999,MATCH(SMALL('Загальний ввод'!$AA$21:$AA$999,SUM($A10:$A13)),'Загальний ввод'!$AA$21:$AA$999,)))</f>
        <v>6.25E-2</v>
      </c>
      <c r="E13" s="38">
        <f>IF($A13="","",INDEX('Загальний ввод'!E$21:E$999,MATCH(SMALL('Загальний ввод'!$AA$21:$AA$999,SUM($A10:$A13)),'Загальний ввод'!$AA$21:$AA$999,)))</f>
        <v>3188.9</v>
      </c>
      <c r="F13" s="2">
        <f>IF($A13="","",INDEX('Загальний ввод'!F$21:F$999,MATCH(SMALL('Загальний ввод'!$AA$21:$AA$999,SUM($A10:$A13)),'Загальний ввод'!$AA$21:$AA$999,)))</f>
        <v>43386</v>
      </c>
      <c r="G13" s="16">
        <f>IF($A13="","",INDEX('Загальний ввод'!G$21:G$999,MATCH(SMALL('Загальний ввод'!$AA$21:$AA$999,SUM($A10:$A13)),'Загальний ввод'!$AA$21:$AA$999,)))</f>
        <v>0.33333333333333331</v>
      </c>
      <c r="H13" s="17">
        <f>IF($A13="","",INDEX('Загальний ввод'!H$21:H$999,MATCH(SMALL('Загальний ввод'!$AA$21:$AA$999,SUM($A10:$A13)),'Загальний ввод'!$AA$21:$AA$999,)))</f>
        <v>3314.8</v>
      </c>
      <c r="I13" s="10">
        <f t="shared" si="0"/>
        <v>125.90000000000009</v>
      </c>
      <c r="J13" s="58" t="str">
        <f>IF(($A13="")*($B13&lt;&gt;""),INDEX('Загальний ввод'!$R$21:$Z$999,MATCH(SMALL('Загальний ввод'!$AA$21:$AA$999,SUM($A10:$A13)),'Загальний ввод'!$AA$21:$AA$999,),MATCH(J$9,'Загальний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K13" s="58" t="str">
        <f>IF(($A13="")*($B13&lt;&gt;""),INDEX('Загальний ввод'!$R$21:$Z$999,MATCH(SMALL('Загальний ввод'!$AA$21:$AA$999,SUM($A10:$A13)),'Загальний ввод'!$AA$21:$AA$999,),MATCH(K$9,'Загальний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L13" s="58" t="str">
        <f>IF(($A13="")*($B13&lt;&gt;""),INDEX('Загальний ввод'!$R$21:$Z$999,MATCH(SMALL('Загальний ввод'!$AA$21:$AA$999,SUM($A10:$A13)),'Загальний ввод'!$AA$21:$AA$999,),MATCH(L$9,'Загальний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M13" s="58" t="str">
        <f>IF(($A13="")*($B13&lt;&gt;""),INDEX('Загальний ввод'!$R$21:$Z$999,MATCH(SMALL('Загальний ввод'!$AA$21:$AA$999,SUM($A10:$A13)),'Загальний ввод'!$AA$21:$AA$999,),MATCH(M$9,'Загальний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N13" s="58" t="str">
        <f>IF(($A13="")*($B13&lt;&gt;""),INDEX('Загальний ввод'!$R$21:$Z$999,MATCH(SMALL('Загальний ввод'!$AA$21:$AA$999,SUM($A10:$A13)),'Загальний ввод'!$AA$21:$AA$999,),MATCH(N$9,'Загальний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O13" s="58" t="str">
        <f>IF(($A13="")*($B13&lt;&gt;""),INDEX('Загальний ввод'!$R$21:$Z$999,MATCH(SMALL('Загальний ввод'!$AA$21:$AA$999,SUM($A10:$A13)),'Загальний ввод'!$AA$21:$AA$999,),MATCH(O$9,'Загальний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P13" s="58" t="str">
        <f>IF(($A13="")*($B13&lt;&gt;""),INDEX('Загальний ввод'!$R$21:$Z$999,MATCH(SMALL('Загальний ввод'!$AA$21:$AA$999,SUM($A10:$A13)),'Загальний ввод'!$AA$21:$AA$999,),MATCH(P$9,'Загальний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Q13" s="58" t="str">
        <f>IF(($A13="")*($B13&lt;&gt;""),INDEX('Загальний ввод'!$R$21:$Z$999,MATCH(SMALL('Загальний ввод'!$AA$21:$AA$999,SUM($A10:$A13)),'Загальний ввод'!$AA$21:$AA$999,),MATCH(Q$9,'Загальний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R13" s="58" t="str">
        <f>IF(($A13="")*($B13&lt;&gt;""),INDEX('Загальний ввод'!$R$21:$Z$999,MATCH(SMALL('Загальний ввод'!$AA$21:$AA$999,SUM($A10:$A13)),'Загальний ввод'!$AA$21:$AA$999,),MATCH(R$9,'Загальний ввод'!$R$20:$Z$20,))*INDEX('Загальний ввод'!$K$21:$O$999,MATCH(SMALL('Загальний ввод'!$AA$21:$AA$999,SUM($A10:$A13)),'Загальний ввод'!$AA$21:$AA$999,),MATCH($B13&amp;"*",'Загальний ввод'!$K$19:$O$19,)),"")</f>
        <v/>
      </c>
      <c r="S13" s="24"/>
      <c r="T13" s="24"/>
      <c r="U13" s="24"/>
      <c r="V13" s="24"/>
      <c r="W13" s="24"/>
      <c r="X13" s="24"/>
    </row>
    <row r="14" spans="1:24" x14ac:dyDescent="0.25">
      <c r="A14" s="8" t="str">
        <f>IF(B14="","",IF(MOD(ROW()-1,4),"",COUNT(A$10:A13)+1))</f>
        <v/>
      </c>
      <c r="B14" s="57" t="str">
        <f>IF(MOD(ROW()-1,4),IF(B13="","",INDEX({"Циркуляція";"Інтервал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14" s="2" t="str">
        <f>IF($A14="","",INDEX('Загальний ввод'!C$21:C$999,MATCH(SMALL('Загальний ввод'!$AA$21:$AA$999,SUM($A11:$A14)),'Загальний ввод'!$AA$21:$AA$999,)))</f>
        <v/>
      </c>
      <c r="D14" s="3" t="str">
        <f>IF($A14="","",INDEX('Загальний ввод'!D$21:D$999,MATCH(SMALL('Загальний ввод'!$AA$21:$AA$999,SUM($A11:$A14)),'Загальний ввод'!$AA$21:$AA$999,)))</f>
        <v/>
      </c>
      <c r="E14" s="38" t="str">
        <f>IF($A14="","",INDEX('Загальний ввод'!E$21:E$999,MATCH(SMALL('Загальний ввод'!$AA$21:$AA$999,SUM($A11:$A14)),'Загальний ввод'!$AA$21:$AA$999,)))</f>
        <v/>
      </c>
      <c r="F14" s="2" t="str">
        <f>IF($A14="","",INDEX('Загальний ввод'!F$21:F$999,MATCH(SMALL('Загальний ввод'!$AA$21:$AA$999,SUM($A11:$A14)),'Загальний ввод'!$AA$21:$AA$999,)))</f>
        <v/>
      </c>
      <c r="G14" s="16" t="str">
        <f>IF($A14="","",INDEX('Загальний ввод'!G$21:G$999,MATCH(SMALL('Загальний ввод'!$AA$21:$AA$999,SUM($A11:$A14)),'Загальний ввод'!$AA$21:$AA$999,)))</f>
        <v/>
      </c>
      <c r="H14" s="17" t="str">
        <f>IF($A14="","",INDEX('Загальний ввод'!H$21:H$999,MATCH(SMALL('Загальний ввод'!$AA$21:$AA$999,SUM($A11:$A14)),'Загальний ввод'!$AA$21:$AA$999,)))</f>
        <v/>
      </c>
      <c r="I14" s="10" t="str">
        <f t="shared" si="0"/>
        <v/>
      </c>
      <c r="J14" s="58">
        <f>IF(($A14="")*($B14&lt;&gt;""),INDEX('Загальний ввод'!$R$21:$Z$999,MATCH(SMALL('Загальний ввод'!$AA$21:$AA$999,SUM($A11:$A14)),'Загальний ввод'!$AA$21:$AA$999,),MATCH(J$9,'Загальний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K14" s="58">
        <f>IF(($A14="")*($B14&lt;&gt;""),INDEX('Загальний ввод'!$R$21:$Z$999,MATCH(SMALL('Загальний ввод'!$AA$21:$AA$999,SUM($A11:$A14)),'Загальний ввод'!$AA$21:$AA$999,),MATCH(K$9,'Загальний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L14" s="58">
        <f>IF(($A14="")*($B14&lt;&gt;""),INDEX('Загальний ввод'!$R$21:$Z$999,MATCH(SMALL('Загальний ввод'!$AA$21:$AA$999,SUM($A11:$A14)),'Загальний ввод'!$AA$21:$AA$999,),MATCH(L$9,'Загальний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M14" s="58">
        <f>IF(($A14="")*($B14&lt;&gt;""),INDEX('Загальний ввод'!$R$21:$Z$999,MATCH(SMALL('Загальний ввод'!$AA$21:$AA$999,SUM($A11:$A14)),'Загальний ввод'!$AA$21:$AA$999,),MATCH(M$9,'Загальний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N14" s="58">
        <f>IF(($A14="")*($B14&lt;&gt;""),INDEX('Загальний ввод'!$R$21:$Z$999,MATCH(SMALL('Загальний ввод'!$AA$21:$AA$999,SUM($A11:$A14)),'Загальний ввод'!$AA$21:$AA$999,),MATCH(N$9,'Загальний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O14" s="58">
        <f>IF(($A14="")*($B14&lt;&gt;""),INDEX('Загальний ввод'!$R$21:$Z$999,MATCH(SMALL('Загальний ввод'!$AA$21:$AA$999,SUM($A11:$A14)),'Загальний ввод'!$AA$21:$AA$999,),MATCH(O$9,'Загальний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P14" s="58">
        <f>IF(($A14="")*($B14&lt;&gt;""),INDEX('Загальний ввод'!$R$21:$Z$999,MATCH(SMALL('Загальний ввод'!$AA$21:$AA$999,SUM($A11:$A14)),'Загальний ввод'!$AA$21:$AA$999,),MATCH(P$9,'Загальний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Q14" s="58">
        <f>IF(($A14="")*($B14&lt;&gt;""),INDEX('Загальний ввод'!$R$21:$Z$999,MATCH(SMALL('Загальний ввод'!$AA$21:$AA$999,SUM($A11:$A14)),'Загальний ввод'!$AA$21:$AA$999,),MATCH(Q$9,'Загальний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R14" s="58">
        <f>IF(($A14="")*($B14&lt;&gt;""),INDEX('Загальний ввод'!$R$21:$Z$999,MATCH(SMALL('Загальний ввод'!$AA$21:$AA$999,SUM($A11:$A14)),'Загальний ввод'!$AA$21:$AA$999,),MATCH(R$9,'Загальний ввод'!$R$20:$Z$20,))*INDEX('Загальний ввод'!$K$21:$O$999,MATCH(SMALL('Загальний ввод'!$AA$21:$AA$999,SUM($A11:$A14)),'Загальний ввод'!$AA$21:$AA$999,),MATCH($B14&amp;"*",'Загальний ввод'!$K$19:$O$19,)),"")</f>
        <v>0</v>
      </c>
      <c r="S14" s="22"/>
      <c r="T14" s="24"/>
      <c r="U14" s="20"/>
      <c r="V14" s="22"/>
      <c r="W14" s="22"/>
      <c r="X14" s="20"/>
    </row>
    <row r="15" spans="1:24" x14ac:dyDescent="0.25">
      <c r="A15" s="8" t="str">
        <f>IF(B15="","",IF(MOD(ROW()-1,4),"",COUNT(A$10:A14)+1))</f>
        <v/>
      </c>
      <c r="B15" s="57" t="str">
        <f>IF(MOD(ROW()-1,4),IF(B14="","",INDEX({"Циркуляція";"Інтервал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15" s="2" t="str">
        <f>IF($A15="","",INDEX('Загальний ввод'!C$21:C$999,MATCH(SMALL('Загальний ввод'!$AA$21:$AA$999,SUM($A12:$A15)),'Загальний ввод'!$AA$21:$AA$999,)))</f>
        <v/>
      </c>
      <c r="D15" s="3" t="str">
        <f>IF($A15="","",INDEX('Загальний ввод'!D$21:D$999,MATCH(SMALL('Загальний ввод'!$AA$21:$AA$999,SUM($A12:$A15)),'Загальний ввод'!$AA$21:$AA$999,)))</f>
        <v/>
      </c>
      <c r="E15" s="38" t="str">
        <f>IF($A15="","",INDEX('Загальний ввод'!E$21:E$999,MATCH(SMALL('Загальний ввод'!$AA$21:$AA$999,SUM($A12:$A15)),'Загальний ввод'!$AA$21:$AA$999,)))</f>
        <v/>
      </c>
      <c r="F15" s="2" t="str">
        <f>IF($A15="","",INDEX('Загальний ввод'!F$21:F$999,MATCH(SMALL('Загальний ввод'!$AA$21:$AA$999,SUM($A12:$A15)),'Загальний ввод'!$AA$21:$AA$999,)))</f>
        <v/>
      </c>
      <c r="G15" s="16" t="str">
        <f>IF($A15="","",INDEX('Загальний ввод'!G$21:G$999,MATCH(SMALL('Загальний ввод'!$AA$21:$AA$999,SUM($A12:$A15)),'Загальний ввод'!$AA$21:$AA$999,)))</f>
        <v/>
      </c>
      <c r="H15" s="17" t="str">
        <f>IF($A15="","",INDEX('Загальний ввод'!H$21:H$999,MATCH(SMALL('Загальний ввод'!$AA$21:$AA$999,SUM($A12:$A15)),'Загальний ввод'!$AA$21:$AA$999,)))</f>
        <v/>
      </c>
      <c r="I15" s="10" t="str">
        <f t="shared" si="0"/>
        <v/>
      </c>
      <c r="J15" s="58">
        <f>IF(($A15="")*($B15&lt;&gt;""),INDEX('Загальний ввод'!$R$21:$Z$999,MATCH(SMALL('Загальний ввод'!$AA$21:$AA$999,SUM($A12:$A15)),'Загальний ввод'!$AA$21:$AA$999,),MATCH(J$9,'Загальний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K15" s="58">
        <f>IF(($A15="")*($B15&lt;&gt;""),INDEX('Загальний ввод'!$R$21:$Z$999,MATCH(SMALL('Загальний ввод'!$AA$21:$AA$999,SUM($A12:$A15)),'Загальний ввод'!$AA$21:$AA$999,),MATCH(K$9,'Загальний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L15" s="58">
        <f>IF(($A15="")*($B15&lt;&gt;""),INDEX('Загальний ввод'!$R$21:$Z$999,MATCH(SMALL('Загальний ввод'!$AA$21:$AA$999,SUM($A12:$A15)),'Загальний ввод'!$AA$21:$AA$999,),MATCH(L$9,'Загальний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M15" s="58">
        <f>IF(($A15="")*($B15&lt;&gt;""),INDEX('Загальний ввод'!$R$21:$Z$999,MATCH(SMALL('Загальний ввод'!$AA$21:$AA$999,SUM($A12:$A15)),'Загальний ввод'!$AA$21:$AA$999,),MATCH(M$9,'Загальний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N15" s="58">
        <f>IF(($A15="")*($B15&lt;&gt;""),INDEX('Загальний ввод'!$R$21:$Z$999,MATCH(SMALL('Загальний ввод'!$AA$21:$AA$999,SUM($A12:$A15)),'Загальний ввод'!$AA$21:$AA$999,),MATCH(N$9,'Загальний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O15" s="58">
        <f>IF(($A15="")*($B15&lt;&gt;""),INDEX('Загальний ввод'!$R$21:$Z$999,MATCH(SMALL('Загальний ввод'!$AA$21:$AA$999,SUM($A12:$A15)),'Загальний ввод'!$AA$21:$AA$999,),MATCH(O$9,'Загальний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125.90000000000009</v>
      </c>
      <c r="P15" s="58">
        <f>IF(($A15="")*($B15&lt;&gt;""),INDEX('Загальний ввод'!$R$21:$Z$999,MATCH(SMALL('Загальний ввод'!$AA$21:$AA$999,SUM($A12:$A15)),'Загальний ввод'!$AA$21:$AA$999,),MATCH(P$9,'Загальний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Q15" s="58">
        <f>IF(($A15="")*($B15&lt;&gt;""),INDEX('Загальний ввод'!$R$21:$Z$999,MATCH(SMALL('Загальний ввод'!$AA$21:$AA$999,SUM($A12:$A15)),'Загальний ввод'!$AA$21:$AA$999,),MATCH(Q$9,'Загальний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R15" s="58">
        <f>IF(($A15="")*($B15&lt;&gt;""),INDEX('Загальний ввод'!$R$21:$Z$999,MATCH(SMALL('Загальний ввод'!$AA$21:$AA$999,SUM($A12:$A15)),'Загальний ввод'!$AA$21:$AA$999,),MATCH(R$9,'Загальний ввод'!$R$20:$Z$20,))*INDEX('Загальний ввод'!$K$21:$O$999,MATCH(SMALL('Загальний ввод'!$AA$21:$AA$999,SUM($A12:$A15)),'Загальний ввод'!$AA$21:$AA$999,),MATCH($B15&amp;"*",'Загальний ввод'!$K$19:$O$19,)),"")</f>
        <v>0</v>
      </c>
      <c r="S15" s="22"/>
      <c r="T15" s="24"/>
      <c r="U15" s="20"/>
      <c r="V15" s="22"/>
      <c r="W15" s="22"/>
      <c r="X15" s="20"/>
    </row>
    <row r="16" spans="1:24" x14ac:dyDescent="0.25">
      <c r="A16" s="8" t="str">
        <f>IF(B16="","",IF(MOD(ROW()-1,4),"",COUNT(A$10:A15)+1))</f>
        <v/>
      </c>
      <c r="B16" s="57" t="str">
        <f>IF(MOD(ROW()-1,4),IF(B15="","",INDEX({"Циркуляція";"Інтервал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16" s="2" t="str">
        <f>IF($A16="","",INDEX('Загальний ввод'!C$21:C$999,MATCH(SMALL('Загальний ввод'!$AA$21:$AA$999,SUM($A13:$A16)),'Загальний ввод'!$AA$21:$AA$999,)))</f>
        <v/>
      </c>
      <c r="D16" s="3" t="str">
        <f>IF($A16="","",INDEX('Загальний ввод'!D$21:D$999,MATCH(SMALL('Загальний ввод'!$AA$21:$AA$999,SUM($A13:$A16)),'Загальний ввод'!$AA$21:$AA$999,)))</f>
        <v/>
      </c>
      <c r="E16" s="38" t="str">
        <f>IF($A16="","",INDEX('Загальний ввод'!E$21:E$999,MATCH(SMALL('Загальний ввод'!$AA$21:$AA$999,SUM($A13:$A16)),'Загальний ввод'!$AA$21:$AA$999,)))</f>
        <v/>
      </c>
      <c r="F16" s="2" t="str">
        <f>IF($A16="","",INDEX('Загальний ввод'!F$21:F$999,MATCH(SMALL('Загальний ввод'!$AA$21:$AA$999,SUM($A13:$A16)),'Загальний ввод'!$AA$21:$AA$999,)))</f>
        <v/>
      </c>
      <c r="G16" s="16" t="str">
        <f>IF($A16="","",INDEX('Загальний ввод'!G$21:G$999,MATCH(SMALL('Загальний ввод'!$AA$21:$AA$999,SUM($A13:$A16)),'Загальний ввод'!$AA$21:$AA$999,)))</f>
        <v/>
      </c>
      <c r="H16" s="17" t="str">
        <f>IF($A16="","",INDEX('Загальний ввод'!H$21:H$999,MATCH(SMALL('Загальний ввод'!$AA$21:$AA$999,SUM($A13:$A16)),'Загальний ввод'!$AA$21:$AA$999,)))</f>
        <v/>
      </c>
      <c r="I16" s="10" t="str">
        <f t="shared" si="0"/>
        <v/>
      </c>
      <c r="J16" s="58">
        <f>IF(($A16="")*($B16&lt;&gt;""),INDEX('Загальний ввод'!$R$21:$Z$999,MATCH(SMALL('Загальний ввод'!$AA$21:$AA$999,SUM($A13:$A16)),'Загальний ввод'!$AA$21:$AA$999,),MATCH(J$9,'Загальний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K16" s="58">
        <f>IF(($A16="")*($B16&lt;&gt;""),INDEX('Загальний ввод'!$R$21:$Z$999,MATCH(SMALL('Загальний ввод'!$AA$21:$AA$999,SUM($A13:$A16)),'Загальний ввод'!$AA$21:$AA$999,),MATCH(K$9,'Загальний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L16" s="58">
        <f>IF(($A16="")*($B16&lt;&gt;""),INDEX('Загальний ввод'!$R$21:$Z$999,MATCH(SMALL('Загальний ввод'!$AA$21:$AA$999,SUM($A13:$A16)),'Загальний ввод'!$AA$21:$AA$999,),MATCH(L$9,'Загальний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M16" s="58">
        <f>IF(($A16="")*($B16&lt;&gt;""),INDEX('Загальний ввод'!$R$21:$Z$999,MATCH(SMALL('Загальний ввод'!$AA$21:$AA$999,SUM($A13:$A16)),'Загальний ввод'!$AA$21:$AA$999,),MATCH(M$9,'Загальний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N16" s="58">
        <f>IF(($A16="")*($B16&lt;&gt;""),INDEX('Загальний ввод'!$R$21:$Z$999,MATCH(SMALL('Загальний ввод'!$AA$21:$AA$999,SUM($A13:$A16)),'Загальний ввод'!$AA$21:$AA$999,),MATCH(N$9,'Загальний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O16" s="58">
        <f>IF(($A16="")*($B16&lt;&gt;""),INDEX('Загальний ввод'!$R$21:$Z$999,MATCH(SMALL('Загальний ввод'!$AA$21:$AA$999,SUM($A13:$A16)),'Загальний ввод'!$AA$21:$AA$999,),MATCH(O$9,'Загальний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P16" s="58">
        <f>IF(($A16="")*($B16&lt;&gt;""),INDEX('Загальний ввод'!$R$21:$Z$999,MATCH(SMALL('Загальний ввод'!$AA$21:$AA$999,SUM($A13:$A16)),'Загальний ввод'!$AA$21:$AA$999,),MATCH(P$9,'Загальний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Q16" s="58">
        <f>IF(($A16="")*($B16&lt;&gt;""),INDEX('Загальний ввод'!$R$21:$Z$999,MATCH(SMALL('Загальний ввод'!$AA$21:$AA$999,SUM($A13:$A16)),'Загальний ввод'!$AA$21:$AA$999,),MATCH(Q$9,'Загальний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R16" s="58">
        <f>IF(($A16="")*($B16&lt;&gt;""),INDEX('Загальний ввод'!$R$21:$Z$999,MATCH(SMALL('Загальний ввод'!$AA$21:$AA$999,SUM($A13:$A16)),'Загальний ввод'!$AA$21:$AA$999,),MATCH(R$9,'Загальний ввод'!$R$20:$Z$20,))*INDEX('Загальний ввод'!$K$21:$O$999,MATCH(SMALL('Загальний ввод'!$AA$21:$AA$999,SUM($A13:$A16)),'Загальний ввод'!$AA$21:$AA$999,),MATCH($B16&amp;"*",'Загальний ввод'!$K$19:$O$19,)),"")</f>
        <v>0</v>
      </c>
      <c r="S16" s="20"/>
      <c r="T16" s="24"/>
      <c r="U16" s="20"/>
      <c r="V16" s="20"/>
      <c r="W16" s="20"/>
      <c r="X16" s="20"/>
    </row>
    <row r="17" spans="1:24" s="25" customFormat="1" x14ac:dyDescent="0.25">
      <c r="A17" s="8">
        <f>IF(B17="","",IF(MOD(ROW()-1,4),"",COUNT(A$10:A16)+1))</f>
        <v>2</v>
      </c>
      <c r="B17" s="57" t="str">
        <f>IF(MOD(ROW()-1,4),IF(B16="","",INDEX({"Циркуляція";"Інтервал роботи";"Час нижче ротора"},MOD(ROW()-1,4))),IFERROR(INDEX('Загальний ввод'!B:B,SMALL('Загальний ввод'!AA$21:AA$999,(ROW()-1)/4)),""))</f>
        <v>117 Медведівка</v>
      </c>
      <c r="C17" s="2">
        <f>IF($A17="","",INDEX('Загальний ввод'!C$21:C$999,MATCH(SMALL('Загальний ввод'!$AA$21:$AA$999,SUM($A14:$A17)),'Загальний ввод'!$AA$21:$AA$999,)))</f>
        <v>43432</v>
      </c>
      <c r="D17" s="3">
        <f>IF($A17="","",INDEX('Загальний ввод'!D$21:D$999,MATCH(SMALL('Загальний ввод'!$AA$21:$AA$999,SUM($A14:$A17)),'Загальний ввод'!$AA$21:$AA$999,)))</f>
        <v>0.33333333333333331</v>
      </c>
      <c r="E17" s="38">
        <f>IF($A17="","",INDEX('Загальний ввод'!E$21:E$999,MATCH(SMALL('Загальний ввод'!$AA$21:$AA$999,SUM($A14:$A17)),'Загальний ввод'!$AA$21:$AA$999,)))</f>
        <v>3545</v>
      </c>
      <c r="F17" s="2">
        <f>IF($A17="","",INDEX('Загальний ввод'!F$21:F$999,MATCH(SMALL('Загальний ввод'!$AA$21:$AA$999,SUM($A14:$A17)),'Загальний ввод'!$AA$21:$AA$999,)))</f>
        <v>43447</v>
      </c>
      <c r="G17" s="16">
        <f>IF($A17="","",INDEX('Загальний ввод'!G$21:G$999,MATCH(SMALL('Загальний ввод'!$AA$21:$AA$999,SUM($A14:$A17)),'Загальний ввод'!$AA$21:$AA$999,)))</f>
        <v>0.53125</v>
      </c>
      <c r="H17" s="17">
        <f>IF($A17="","",INDEX('Загальний ввод'!H$21:H$999,MATCH(SMALL('Загальний ввод'!$AA$21:$AA$999,SUM($A14:$A17)),'Загальний ввод'!$AA$21:$AA$999,)))</f>
        <v>3623.1</v>
      </c>
      <c r="I17" s="10">
        <f t="shared" si="0"/>
        <v>78.099999999999909</v>
      </c>
      <c r="J17" s="58" t="str">
        <f>IF(($A17="")*($B17&lt;&gt;""),INDEX('Загальний ввод'!$R$21:$Z$999,MATCH(SMALL('Загальний ввод'!$AA$21:$AA$999,SUM($A14:$A17)),'Загальний ввод'!$AA$21:$AA$999,),MATCH(J$9,'Загальний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K17" s="58" t="str">
        <f>IF(($A17="")*($B17&lt;&gt;""),INDEX('Загальний ввод'!$R$21:$Z$999,MATCH(SMALL('Загальний ввод'!$AA$21:$AA$999,SUM($A14:$A17)),'Загальний ввод'!$AA$21:$AA$999,),MATCH(K$9,'Загальний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L17" s="58" t="str">
        <f>IF(($A17="")*($B17&lt;&gt;""),INDEX('Загальний ввод'!$R$21:$Z$999,MATCH(SMALL('Загальний ввод'!$AA$21:$AA$999,SUM($A14:$A17)),'Загальний ввод'!$AA$21:$AA$999,),MATCH(L$9,'Загальний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M17" s="58" t="str">
        <f>IF(($A17="")*($B17&lt;&gt;""),INDEX('Загальний ввод'!$R$21:$Z$999,MATCH(SMALL('Загальний ввод'!$AA$21:$AA$999,SUM($A14:$A17)),'Загальний ввод'!$AA$21:$AA$999,),MATCH(M$9,'Загальний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N17" s="58" t="str">
        <f>IF(($A17="")*($B17&lt;&gt;""),INDEX('Загальний ввод'!$R$21:$Z$999,MATCH(SMALL('Загальний ввод'!$AA$21:$AA$999,SUM($A14:$A17)),'Загальний ввод'!$AA$21:$AA$999,),MATCH(N$9,'Загальний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O17" s="58" t="str">
        <f>IF(($A17="")*($B17&lt;&gt;""),INDEX('Загальний ввод'!$R$21:$Z$999,MATCH(SMALL('Загальний ввод'!$AA$21:$AA$999,SUM($A14:$A17)),'Загальний ввод'!$AA$21:$AA$999,),MATCH(O$9,'Загальний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P17" s="58" t="str">
        <f>IF(($A17="")*($B17&lt;&gt;""),INDEX('Загальний ввод'!$R$21:$Z$999,MATCH(SMALL('Загальний ввод'!$AA$21:$AA$999,SUM($A14:$A17)),'Загальний ввод'!$AA$21:$AA$999,),MATCH(P$9,'Загальний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Q17" s="58" t="str">
        <f>IF(($A17="")*($B17&lt;&gt;""),INDEX('Загальний ввод'!$R$21:$Z$999,MATCH(SMALL('Загальний ввод'!$AA$21:$AA$999,SUM($A14:$A17)),'Загальний ввод'!$AA$21:$AA$999,),MATCH(Q$9,'Загальний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R17" s="58" t="str">
        <f>IF(($A17="")*($B17&lt;&gt;""),INDEX('Загальний ввод'!$R$21:$Z$999,MATCH(SMALL('Загальний ввод'!$AA$21:$AA$999,SUM($A14:$A17)),'Загальний ввод'!$AA$21:$AA$999,),MATCH(R$9,'Загальний ввод'!$R$20:$Z$20,))*INDEX('Загальний ввод'!$K$21:$O$999,MATCH(SMALL('Загальний ввод'!$AA$21:$AA$999,SUM($A14:$A17)),'Загальний ввод'!$AA$21:$AA$999,),MATCH($B17&amp;"*",'Загальний ввод'!$K$19:$O$19,)),"")</f>
        <v/>
      </c>
      <c r="S17" s="20"/>
      <c r="T17" s="20"/>
      <c r="U17" s="24"/>
      <c r="V17" s="24"/>
      <c r="W17" s="24"/>
      <c r="X17" s="24"/>
    </row>
    <row r="18" spans="1:24" x14ac:dyDescent="0.25">
      <c r="A18" s="8" t="str">
        <f>IF(B18="","",IF(MOD(ROW()-1,4),"",COUNT(A$10:A17)+1))</f>
        <v/>
      </c>
      <c r="B18" s="57" t="str">
        <f>IF(MOD(ROW()-1,4),IF(B17="","",INDEX({"Циркуляція";"Інтервал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18" s="2" t="str">
        <f>IF($A18="","",INDEX('Загальний ввод'!C$21:C$999,MATCH(SMALL('Загальний ввод'!$AA$21:$AA$999,SUM($A15:$A18)),'Загальний ввод'!$AA$21:$AA$999,)))</f>
        <v/>
      </c>
      <c r="D18" s="3" t="str">
        <f>IF($A18="","",INDEX('Загальний ввод'!D$21:D$999,MATCH(SMALL('Загальний ввод'!$AA$21:$AA$999,SUM($A15:$A18)),'Загальний ввод'!$AA$21:$AA$999,)))</f>
        <v/>
      </c>
      <c r="E18" s="38" t="str">
        <f>IF($A18="","",INDEX('Загальний ввод'!E$21:E$999,MATCH(SMALL('Загальний ввод'!$AA$21:$AA$999,SUM($A15:$A18)),'Загальний ввод'!$AA$21:$AA$999,)))</f>
        <v/>
      </c>
      <c r="F18" s="2" t="str">
        <f>IF($A18="","",INDEX('Загальний ввод'!F$21:F$999,MATCH(SMALL('Загальний ввод'!$AA$21:$AA$999,SUM($A15:$A18)),'Загальний ввод'!$AA$21:$AA$999,)))</f>
        <v/>
      </c>
      <c r="G18" s="16" t="str">
        <f>IF($A18="","",INDEX('Загальний ввод'!G$21:G$999,MATCH(SMALL('Загальний ввод'!$AA$21:$AA$999,SUM($A15:$A18)),'Загальний ввод'!$AA$21:$AA$999,)))</f>
        <v/>
      </c>
      <c r="H18" s="17" t="str">
        <f>IF($A18="","",INDEX('Загальний ввод'!H$21:H$999,MATCH(SMALL('Загальний ввод'!$AA$21:$AA$999,SUM($A15:$A18)),'Загальний ввод'!$AA$21:$AA$999,)))</f>
        <v/>
      </c>
      <c r="I18" s="10" t="str">
        <f t="shared" si="0"/>
        <v/>
      </c>
      <c r="J18" s="58">
        <f>IF(($A18="")*($B18&lt;&gt;""),INDEX('Загальний ввод'!$R$21:$Z$999,MATCH(SMALL('Загальний ввод'!$AA$21:$AA$999,SUM($A15:$A18)),'Загальний ввод'!$AA$21:$AA$999,),MATCH(J$9,'Загальний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0</v>
      </c>
      <c r="K18" s="58">
        <f>IF(($A18="")*($B18&lt;&gt;""),INDEX('Загальний ввод'!$R$21:$Z$999,MATCH(SMALL('Загальний ввод'!$AA$21:$AA$999,SUM($A15:$A18)),'Загальний ввод'!$AA$21:$AA$999,),MATCH(K$9,'Загальний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0</v>
      </c>
      <c r="L18" s="58">
        <f>IF(($A18="")*($B18&lt;&gt;""),INDEX('Загальний ввод'!$R$21:$Z$999,MATCH(SMALL('Загальний ввод'!$AA$21:$AA$999,SUM($A15:$A18)),'Загальний ввод'!$AA$21:$AA$999,),MATCH(L$9,'Загальний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0</v>
      </c>
      <c r="M18" s="58">
        <f>IF(($A18="")*($B18&lt;&gt;""),INDEX('Загальний ввод'!$R$21:$Z$999,MATCH(SMALL('Загальний ввод'!$AA$21:$AA$999,SUM($A15:$A18)),'Загальний ввод'!$AA$21:$AA$999,),MATCH(M$9,'Загальний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0</v>
      </c>
      <c r="N18" s="58">
        <f>IF(($A18="")*($B18&lt;&gt;""),INDEX('Загальний ввод'!$R$21:$Z$999,MATCH(SMALL('Загальний ввод'!$AA$21:$AA$999,SUM($A15:$A18)),'Загальний ввод'!$AA$21:$AA$999,),MATCH(N$9,'Загальний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11.208333333333334</v>
      </c>
      <c r="O18" s="58">
        <f>IF(($A18="")*($B18&lt;&gt;""),INDEX('Загальний ввод'!$R$21:$Z$999,MATCH(SMALL('Загальний ввод'!$AA$21:$AA$999,SUM($A15:$A18)),'Загальний ввод'!$AA$21:$AA$999,),MATCH(O$9,'Загальний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11.208333333333334</v>
      </c>
      <c r="P18" s="58">
        <f>IF(($A18="")*($B18&lt;&gt;""),INDEX('Загальний ввод'!$R$21:$Z$999,MATCH(SMALL('Загальний ввод'!$AA$21:$AA$999,SUM($A15:$A18)),'Загальний ввод'!$AA$21:$AA$999,),MATCH(P$9,'Загальний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0</v>
      </c>
      <c r="Q18" s="58">
        <f>IF(($A18="")*($B18&lt;&gt;""),INDEX('Загальний ввод'!$R$21:$Z$999,MATCH(SMALL('Загальний ввод'!$AA$21:$AA$999,SUM($A15:$A18)),'Загальний ввод'!$AA$21:$AA$999,),MATCH(Q$9,'Загальний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0</v>
      </c>
      <c r="R18" s="58">
        <f>IF(($A18="")*($B18&lt;&gt;""),INDEX('Загальний ввод'!$R$21:$Z$999,MATCH(SMALL('Загальний ввод'!$AA$21:$AA$999,SUM($A15:$A18)),'Загальний ввод'!$AA$21:$AA$999,),MATCH(R$9,'Загальний ввод'!$R$20:$Z$20,))*INDEX('Загальний ввод'!$K$21:$O$999,MATCH(SMALL('Загальний ввод'!$AA$21:$AA$999,SUM($A15:$A18)),'Загальний ввод'!$AA$21:$AA$999,),MATCH($B18&amp;"*",'Загальний ввод'!$K$19:$O$19,)),"")</f>
        <v>0</v>
      </c>
      <c r="S18" s="20"/>
      <c r="T18" s="20"/>
      <c r="U18" s="20"/>
      <c r="V18" s="24"/>
      <c r="W18" s="20"/>
      <c r="X18" s="20"/>
    </row>
    <row r="19" spans="1:24" x14ac:dyDescent="0.25">
      <c r="A19" s="8" t="str">
        <f>IF(B19="","",IF(MOD(ROW()-1,4),"",COUNT(A$10:A18)+1))</f>
        <v/>
      </c>
      <c r="B19" s="57" t="str">
        <f>IF(MOD(ROW()-1,4),IF(B18="","",INDEX({"Циркуляція";"Інтервал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19" s="2" t="str">
        <f>IF($A19="","",INDEX('Загальний ввод'!C$21:C$999,MATCH(SMALL('Загальний ввод'!$AA$21:$AA$999,SUM($A16:$A19)),'Загальний ввод'!$AA$21:$AA$999,)))</f>
        <v/>
      </c>
      <c r="D19" s="3" t="str">
        <f>IF($A19="","",INDEX('Загальний ввод'!D$21:D$999,MATCH(SMALL('Загальний ввод'!$AA$21:$AA$999,SUM($A16:$A19)),'Загальний ввод'!$AA$21:$AA$999,)))</f>
        <v/>
      </c>
      <c r="E19" s="38" t="str">
        <f>IF($A19="","",INDEX('Загальний ввод'!E$21:E$999,MATCH(SMALL('Загальний ввод'!$AA$21:$AA$999,SUM($A16:$A19)),'Загальний ввод'!$AA$21:$AA$999,)))</f>
        <v/>
      </c>
      <c r="F19" s="2" t="str">
        <f>IF($A19="","",INDEX('Загальний ввод'!F$21:F$999,MATCH(SMALL('Загальний ввод'!$AA$21:$AA$999,SUM($A16:$A19)),'Загальний ввод'!$AA$21:$AA$999,)))</f>
        <v/>
      </c>
      <c r="G19" s="16" t="str">
        <f>IF($A19="","",INDEX('Загальний ввод'!G$21:G$999,MATCH(SMALL('Загальний ввод'!$AA$21:$AA$999,SUM($A16:$A19)),'Загальний ввод'!$AA$21:$AA$999,)))</f>
        <v/>
      </c>
      <c r="H19" s="17" t="str">
        <f>IF($A19="","",INDEX('Загальний ввод'!H$21:H$999,MATCH(SMALL('Загальний ввод'!$AA$21:$AA$999,SUM($A16:$A19)),'Загальний ввод'!$AA$21:$AA$999,)))</f>
        <v/>
      </c>
      <c r="I19" s="10" t="str">
        <f t="shared" si="0"/>
        <v/>
      </c>
      <c r="J19" s="58">
        <f>IF(($A19="")*($B19&lt;&gt;""),INDEX('Загальний ввод'!$R$21:$Z$999,MATCH(SMALL('Загальний ввод'!$AA$21:$AA$999,SUM($A16:$A19)),'Загальний ввод'!$AA$21:$AA$999,),MATCH(J$9,'Загальний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0</v>
      </c>
      <c r="K19" s="58">
        <f>IF(($A19="")*($B19&lt;&gt;""),INDEX('Загальний ввод'!$R$21:$Z$999,MATCH(SMALL('Загальний ввод'!$AA$21:$AA$999,SUM($A16:$A19)),'Загальний ввод'!$AA$21:$AA$999,),MATCH(K$9,'Загальний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0</v>
      </c>
      <c r="L19" s="58">
        <f>IF(($A19="")*($B19&lt;&gt;""),INDEX('Загальний ввод'!$R$21:$Z$999,MATCH(SMALL('Загальний ввод'!$AA$21:$AA$999,SUM($A16:$A19)),'Загальний ввод'!$AA$21:$AA$999,),MATCH(L$9,'Загальний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0</v>
      </c>
      <c r="M19" s="58">
        <f>IF(($A19="")*($B19&lt;&gt;""),INDEX('Загальний ввод'!$R$21:$Z$999,MATCH(SMALL('Загальний ввод'!$AA$21:$AA$999,SUM($A16:$A19)),'Загальний ввод'!$AA$21:$AA$999,),MATCH(M$9,'Загальний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0</v>
      </c>
      <c r="N19" s="58">
        <f>IF(($A19="")*($B19&lt;&gt;""),INDEX('Загальний ввод'!$R$21:$Z$999,MATCH(SMALL('Загальний ввод'!$AA$21:$AA$999,SUM($A16:$A19)),'Загальний ввод'!$AA$21:$AA$999,),MATCH(N$9,'Загальний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78.099999999999909</v>
      </c>
      <c r="O19" s="58">
        <f>IF(($A19="")*($B19&lt;&gt;""),INDEX('Загальний ввод'!$R$21:$Z$999,MATCH(SMALL('Загальний ввод'!$AA$21:$AA$999,SUM($A16:$A19)),'Загальний ввод'!$AA$21:$AA$999,),MATCH(O$9,'Загальний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78.099999999999909</v>
      </c>
      <c r="P19" s="58">
        <f>IF(($A19="")*($B19&lt;&gt;""),INDEX('Загальний ввод'!$R$21:$Z$999,MATCH(SMALL('Загальний ввод'!$AA$21:$AA$999,SUM($A16:$A19)),'Загальний ввод'!$AA$21:$AA$999,),MATCH(P$9,'Загальний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0</v>
      </c>
      <c r="Q19" s="58">
        <f>IF(($A19="")*($B19&lt;&gt;""),INDEX('Загальний ввод'!$R$21:$Z$999,MATCH(SMALL('Загальний ввод'!$AA$21:$AA$999,SUM($A16:$A19)),'Загальний ввод'!$AA$21:$AA$999,),MATCH(Q$9,'Загальний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0</v>
      </c>
      <c r="R19" s="58">
        <f>IF(($A19="")*($B19&lt;&gt;""),INDEX('Загальний ввод'!$R$21:$Z$999,MATCH(SMALL('Загальний ввод'!$AA$21:$AA$999,SUM($A16:$A19)),'Загальний ввод'!$AA$21:$AA$999,),MATCH(R$9,'Загальний ввод'!$R$20:$Z$20,))*INDEX('Загальний ввод'!$K$21:$O$999,MATCH(SMALL('Загальний ввод'!$AA$21:$AA$999,SUM($A16:$A19)),'Загальний ввод'!$AA$21:$AA$999,),MATCH($B19&amp;"*",'Загальний ввод'!$K$19:$O$19,)),"")</f>
        <v>0</v>
      </c>
      <c r="S19" s="20"/>
      <c r="T19" s="22"/>
      <c r="U19" s="20"/>
      <c r="V19" s="20"/>
      <c r="W19" s="20"/>
      <c r="X19" s="20"/>
    </row>
    <row r="20" spans="1:24" x14ac:dyDescent="0.25">
      <c r="A20" s="8" t="str">
        <f>IF(B20="","",IF(MOD(ROW()-1,4),"",COUNT(A$10:A19)+1))</f>
        <v/>
      </c>
      <c r="B20" s="57" t="str">
        <f>IF(MOD(ROW()-1,4),IF(B19="","",INDEX({"Циркуляція";"Інтервал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20" s="2" t="str">
        <f>IF($A20="","",INDEX('Загальний ввод'!C$21:C$999,MATCH(SMALL('Загальний ввод'!$AA$21:$AA$999,SUM($A17:$A20)),'Загальний ввод'!$AA$21:$AA$999,)))</f>
        <v/>
      </c>
      <c r="D20" s="3" t="str">
        <f>IF($A20="","",INDEX('Загальний ввод'!D$21:D$999,MATCH(SMALL('Загальний ввод'!$AA$21:$AA$999,SUM($A17:$A20)),'Загальний ввод'!$AA$21:$AA$999,)))</f>
        <v/>
      </c>
      <c r="E20" s="38" t="str">
        <f>IF($A20="","",INDEX('Загальний ввод'!E$21:E$999,MATCH(SMALL('Загальний ввод'!$AA$21:$AA$999,SUM($A17:$A20)),'Загальний ввод'!$AA$21:$AA$999,)))</f>
        <v/>
      </c>
      <c r="F20" s="2" t="str">
        <f>IF($A20="","",INDEX('Загальний ввод'!F$21:F$999,MATCH(SMALL('Загальний ввод'!$AA$21:$AA$999,SUM($A17:$A20)),'Загальний ввод'!$AA$21:$AA$999,)))</f>
        <v/>
      </c>
      <c r="G20" s="16" t="str">
        <f>IF($A20="","",INDEX('Загальний ввод'!G$21:G$999,MATCH(SMALL('Загальний ввод'!$AA$21:$AA$999,SUM($A17:$A20)),'Загальний ввод'!$AA$21:$AA$999,)))</f>
        <v/>
      </c>
      <c r="H20" s="17" t="str">
        <f>IF($A20="","",INDEX('Загальний ввод'!H$21:H$999,MATCH(SMALL('Загальний ввод'!$AA$21:$AA$999,SUM($A17:$A20)),'Загальний ввод'!$AA$21:$AA$999,)))</f>
        <v/>
      </c>
      <c r="I20" s="10" t="str">
        <f t="shared" si="0"/>
        <v/>
      </c>
      <c r="J20" s="58">
        <f>IF(($A20="")*($B20&lt;&gt;""),INDEX('Загальний ввод'!$R$21:$Z$999,MATCH(SMALL('Загальний ввод'!$AA$21:$AA$999,SUM($A17:$A20)),'Загальний ввод'!$AA$21:$AA$999,),MATCH(J$9,'Загальний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0</v>
      </c>
      <c r="K20" s="58">
        <f>IF(($A20="")*($B20&lt;&gt;""),INDEX('Загальний ввод'!$R$21:$Z$999,MATCH(SMALL('Загальний ввод'!$AA$21:$AA$999,SUM($A17:$A20)),'Загальний ввод'!$AA$21:$AA$999,),MATCH(K$9,'Загальний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0</v>
      </c>
      <c r="L20" s="58">
        <f>IF(($A20="")*($B20&lt;&gt;""),INDEX('Загальний ввод'!$R$21:$Z$999,MATCH(SMALL('Загальний ввод'!$AA$21:$AA$999,SUM($A17:$A20)),'Загальний ввод'!$AA$21:$AA$999,),MATCH(L$9,'Загальний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0</v>
      </c>
      <c r="M20" s="58">
        <f>IF(($A20="")*($B20&lt;&gt;""),INDEX('Загальний ввод'!$R$21:$Z$999,MATCH(SMALL('Загальний ввод'!$AA$21:$AA$999,SUM($A17:$A20)),'Загальний ввод'!$AA$21:$AA$999,),MATCH(M$9,'Загальний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0</v>
      </c>
      <c r="N20" s="58">
        <f>IF(($A20="")*($B20&lt;&gt;""),INDEX('Загальний ввод'!$R$21:$Z$999,MATCH(SMALL('Загальний ввод'!$AA$21:$AA$999,SUM($A17:$A20)),'Загальний ввод'!$AA$21:$AA$999,),MATCH(N$9,'Загальний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15.076388888888888</v>
      </c>
      <c r="O20" s="58">
        <f>IF(($A20="")*($B20&lt;&gt;""),INDEX('Загальний ввод'!$R$21:$Z$999,MATCH(SMALL('Загальний ввод'!$AA$21:$AA$999,SUM($A17:$A20)),'Загальний ввод'!$AA$21:$AA$999,),MATCH(O$9,'Загальний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15.076388888888888</v>
      </c>
      <c r="P20" s="58">
        <f>IF(($A20="")*($B20&lt;&gt;""),INDEX('Загальний ввод'!$R$21:$Z$999,MATCH(SMALL('Загальний ввод'!$AA$21:$AA$999,SUM($A17:$A20)),'Загальний ввод'!$AA$21:$AA$999,),MATCH(P$9,'Загальний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0</v>
      </c>
      <c r="Q20" s="58">
        <f>IF(($A20="")*($B20&lt;&gt;""),INDEX('Загальний ввод'!$R$21:$Z$999,MATCH(SMALL('Загальний ввод'!$AA$21:$AA$999,SUM($A17:$A20)),'Загальний ввод'!$AA$21:$AA$999,),MATCH(Q$9,'Загальний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0</v>
      </c>
      <c r="R20" s="58">
        <f>IF(($A20="")*($B20&lt;&gt;""),INDEX('Загальний ввод'!$R$21:$Z$999,MATCH(SMALL('Загальний ввод'!$AA$21:$AA$999,SUM($A17:$A20)),'Загальний ввод'!$AA$21:$AA$999,),MATCH(R$9,'Загальний ввод'!$R$20:$Z$20,))*INDEX('Загальний ввод'!$K$21:$O$999,MATCH(SMALL('Загальний ввод'!$AA$21:$AA$999,SUM($A17:$A20)),'Загальний ввод'!$AA$21:$AA$999,),MATCH($B20&amp;"*",'Загальний ввод'!$K$19:$O$19,)),"")</f>
        <v>0</v>
      </c>
      <c r="S20" s="20"/>
      <c r="T20" s="24"/>
      <c r="U20" s="20"/>
      <c r="V20" s="22"/>
      <c r="W20" s="24"/>
      <c r="X20" s="20"/>
    </row>
    <row r="21" spans="1:24" s="25" customFormat="1" x14ac:dyDescent="0.25">
      <c r="A21" s="8">
        <f>IF(B21="","",IF(MOD(ROW()-1,4),"",COUNT(A$10:A20)+1))</f>
        <v>3</v>
      </c>
      <c r="B21" s="57" t="str">
        <f>IF(MOD(ROW()-1,4),IF(B20="","",INDEX({"Циркуляція";"Інтервал роботи";"Час нижче ротора"},MOD(ROW()-1,4))),IFERROR(INDEX('Загальний ввод'!B:B,SMALL('Загальний ввод'!AA$21:AA$999,(ROW()-1)/4)),""))</f>
        <v>117 Медведівка</v>
      </c>
      <c r="C21" s="2">
        <f>IF($A21="","",INDEX('Загальний ввод'!C$21:C$999,MATCH(SMALL('Загальний ввод'!$AA$21:$AA$999,SUM($A18:$A21)),'Загальний ввод'!$AA$21:$AA$999,)))</f>
        <v>43267</v>
      </c>
      <c r="D21" s="3">
        <f>IF($A21="","",INDEX('Загальний ввод'!D$21:D$999,MATCH(SMALL('Загальний ввод'!$AA$21:$AA$999,SUM($A18:$A21)),'Загальний ввод'!$AA$21:$AA$999,)))</f>
        <v>0.125</v>
      </c>
      <c r="E21" s="38">
        <f>IF($A21="","",INDEX('Загальний ввод'!E$21:E$999,MATCH(SMALL('Загальний ввод'!$AA$21:$AA$999,SUM($A18:$A21)),'Загальний ввод'!$AA$21:$AA$999,)))</f>
        <v>1080</v>
      </c>
      <c r="F21" s="2">
        <f>IF($A21="","",INDEX('Загальний ввод'!F$21:F$999,MATCH(SMALL('Загальний ввод'!$AA$21:$AA$999,SUM($A18:$A21)),'Загальний ввод'!$AA$21:$AA$999,)))</f>
        <v>43273</v>
      </c>
      <c r="G21" s="16">
        <f>IF($A21="","",INDEX('Загальний ввод'!G$21:G$999,MATCH(SMALL('Загальний ввод'!$AA$21:$AA$999,SUM($A18:$A21)),'Загальний ввод'!$AA$21:$AA$999,)))</f>
        <v>0.41666666666666669</v>
      </c>
      <c r="H21" s="17">
        <f>IF($A21="","",INDEX('Загальний ввод'!H$21:H$999,MATCH(SMALL('Загальний ввод'!$AA$21:$AA$999,SUM($A18:$A21)),'Загальний ввод'!$AA$21:$AA$999,)))</f>
        <v>1333.8</v>
      </c>
      <c r="I21" s="10">
        <f t="shared" si="0"/>
        <v>253.79999999999995</v>
      </c>
      <c r="J21" s="58" t="str">
        <f>IF(($A21="")*($B21&lt;&gt;""),INDEX('Загальний ввод'!$R$21:$Z$999,MATCH(SMALL('Загальний ввод'!$AA$21:$AA$999,SUM($A18:$A21)),'Загальний ввод'!$AA$21:$AA$999,),MATCH(J$9,'Загальний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K21" s="58" t="str">
        <f>IF(($A21="")*($B21&lt;&gt;""),INDEX('Загальний ввод'!$R$21:$Z$999,MATCH(SMALL('Загальний ввод'!$AA$21:$AA$999,SUM($A18:$A21)),'Загальний ввод'!$AA$21:$AA$999,),MATCH(K$9,'Загальний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L21" s="58" t="str">
        <f>IF(($A21="")*($B21&lt;&gt;""),INDEX('Загальний ввод'!$R$21:$Z$999,MATCH(SMALL('Загальний ввод'!$AA$21:$AA$999,SUM($A18:$A21)),'Загальний ввод'!$AA$21:$AA$999,),MATCH(L$9,'Загальний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M21" s="58" t="str">
        <f>IF(($A21="")*($B21&lt;&gt;""),INDEX('Загальний ввод'!$R$21:$Z$999,MATCH(SMALL('Загальний ввод'!$AA$21:$AA$999,SUM($A18:$A21)),'Загальний ввод'!$AA$21:$AA$999,),MATCH(M$9,'Загальний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N21" s="58" t="str">
        <f>IF(($A21="")*($B21&lt;&gt;""),INDEX('Загальний ввод'!$R$21:$Z$999,MATCH(SMALL('Загальний ввод'!$AA$21:$AA$999,SUM($A18:$A21)),'Загальний ввод'!$AA$21:$AA$999,),MATCH(N$9,'Загальний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O21" s="58" t="str">
        <f>IF(($A21="")*($B21&lt;&gt;""),INDEX('Загальний ввод'!$R$21:$Z$999,MATCH(SMALL('Загальний ввод'!$AA$21:$AA$999,SUM($A18:$A21)),'Загальний ввод'!$AA$21:$AA$999,),MATCH(O$9,'Загальний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P21" s="58" t="str">
        <f>IF(($A21="")*($B21&lt;&gt;""),INDEX('Загальний ввод'!$R$21:$Z$999,MATCH(SMALL('Загальний ввод'!$AA$21:$AA$999,SUM($A18:$A21)),'Загальний ввод'!$AA$21:$AA$999,),MATCH(P$9,'Загальний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Q21" s="58" t="str">
        <f>IF(($A21="")*($B21&lt;&gt;""),INDEX('Загальний ввод'!$R$21:$Z$999,MATCH(SMALL('Загальний ввод'!$AA$21:$AA$999,SUM($A18:$A21)),'Загальний ввод'!$AA$21:$AA$999,),MATCH(Q$9,'Загальний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R21" s="58" t="str">
        <f>IF(($A21="")*($B21&lt;&gt;""),INDEX('Загальний ввод'!$R$21:$Z$999,MATCH(SMALL('Загальний ввод'!$AA$21:$AA$999,SUM($A18:$A21)),'Загальний ввод'!$AA$21:$AA$999,),MATCH(R$9,'Загальний ввод'!$R$20:$Z$20,))*INDEX('Загальний ввод'!$K$21:$O$999,MATCH(SMALL('Загальний ввод'!$AA$21:$AA$999,SUM($A18:$A21)),'Загальний ввод'!$AA$21:$AA$999,),MATCH($B21&amp;"*",'Загальний ввод'!$K$19:$O$19,)),"")</f>
        <v/>
      </c>
      <c r="S21" s="20"/>
      <c r="T21" s="20"/>
      <c r="U21" s="24"/>
      <c r="V21" s="24"/>
      <c r="W21" s="20"/>
      <c r="X21" s="24"/>
    </row>
    <row r="22" spans="1:24" x14ac:dyDescent="0.25">
      <c r="A22" s="8" t="str">
        <f>IF(B22="","",IF(MOD(ROW()-1,4),"",COUNT(A$10:A21)+1))</f>
        <v/>
      </c>
      <c r="B22" s="57" t="str">
        <f>IF(MOD(ROW()-1,4),IF(B21="","",INDEX({"Циркуляція";"Інтервал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22" s="2" t="str">
        <f>IF($A22="","",INDEX('Загальний ввод'!C$21:C$999,MATCH(SMALL('Загальний ввод'!$AA$21:$AA$999,SUM($A19:$A22)),'Загальний ввод'!$AA$21:$AA$999,)))</f>
        <v/>
      </c>
      <c r="D22" s="3" t="str">
        <f>IF($A22="","",INDEX('Загальний ввод'!D$21:D$999,MATCH(SMALL('Загальний ввод'!$AA$21:$AA$999,SUM($A19:$A22)),'Загальний ввод'!$AA$21:$AA$999,)))</f>
        <v/>
      </c>
      <c r="E22" s="38" t="str">
        <f>IF($A22="","",INDEX('Загальний ввод'!E$21:E$999,MATCH(SMALL('Загальний ввод'!$AA$21:$AA$999,SUM($A19:$A22)),'Загальний ввод'!$AA$21:$AA$999,)))</f>
        <v/>
      </c>
      <c r="F22" s="2" t="str">
        <f>IF($A22="","",INDEX('Загальний ввод'!F$21:F$999,MATCH(SMALL('Загальний ввод'!$AA$21:$AA$999,SUM($A19:$A22)),'Загальний ввод'!$AA$21:$AA$999,)))</f>
        <v/>
      </c>
      <c r="G22" s="16" t="str">
        <f>IF($A22="","",INDEX('Загальний ввод'!G$21:G$999,MATCH(SMALL('Загальний ввод'!$AA$21:$AA$999,SUM($A19:$A22)),'Загальний ввод'!$AA$21:$AA$999,)))</f>
        <v/>
      </c>
      <c r="H22" s="17" t="str">
        <f>IF($A22="","",INDEX('Загальний ввод'!H$21:H$999,MATCH(SMALL('Загальний ввод'!$AA$21:$AA$999,SUM($A19:$A22)),'Загальний ввод'!$AA$21:$AA$999,)))</f>
        <v/>
      </c>
      <c r="I22" s="10" t="str">
        <f t="shared" si="0"/>
        <v/>
      </c>
      <c r="J22" s="58">
        <f>IF(($A22="")*($B22&lt;&gt;""),INDEX('Загальний ввод'!$R$21:$Z$999,MATCH(SMALL('Загальний ввод'!$AA$21:$AA$999,SUM($A19:$A22)),'Загальний ввод'!$AA$21:$AA$999,),MATCH(J$9,'Загальний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0</v>
      </c>
      <c r="K22" s="58">
        <f>IF(($A22="")*($B22&lt;&gt;""),INDEX('Загальний ввод'!$R$21:$Z$999,MATCH(SMALL('Загальний ввод'!$AA$21:$AA$999,SUM($A19:$A22)),'Загальний ввод'!$AA$21:$AA$999,),MATCH(K$9,'Загальний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0</v>
      </c>
      <c r="L22" s="58">
        <f>IF(($A22="")*($B22&lt;&gt;""),INDEX('Загальний ввод'!$R$21:$Z$999,MATCH(SMALL('Загальний ввод'!$AA$21:$AA$999,SUM($A19:$A22)),'Загальний ввод'!$AA$21:$AA$999,),MATCH(L$9,'Загальний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0</v>
      </c>
      <c r="M22" s="58">
        <f>IF(($A22="")*($B22&lt;&gt;""),INDEX('Загальний ввод'!$R$21:$Z$999,MATCH(SMALL('Загальний ввод'!$AA$21:$AA$999,SUM($A19:$A22)),'Загальний ввод'!$AA$21:$AA$999,),MATCH(M$9,'Загальний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0</v>
      </c>
      <c r="N22" s="58">
        <f>IF(($A22="")*($B22&lt;&gt;""),INDEX('Загальний ввод'!$R$21:$Z$999,MATCH(SMALL('Загальний ввод'!$AA$21:$AA$999,SUM($A19:$A22)),'Загальний ввод'!$AA$21:$AA$999,),MATCH(N$9,'Загальний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4.625</v>
      </c>
      <c r="O22" s="58">
        <f>IF(($A22="")*($B22&lt;&gt;""),INDEX('Загальний ввод'!$R$21:$Z$999,MATCH(SMALL('Загальний ввод'!$AA$21:$AA$999,SUM($A19:$A22)),'Загальний ввод'!$AA$21:$AA$999,),MATCH(O$9,'Загальний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4.625</v>
      </c>
      <c r="P22" s="58">
        <f>IF(($A22="")*($B22&lt;&gt;""),INDEX('Загальний ввод'!$R$21:$Z$999,MATCH(SMALL('Загальний ввод'!$AA$21:$AA$999,SUM($A19:$A22)),'Загальний ввод'!$AA$21:$AA$999,),MATCH(P$9,'Загальний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0</v>
      </c>
      <c r="Q22" s="58">
        <f>IF(($A22="")*($B22&lt;&gt;""),INDEX('Загальний ввод'!$R$21:$Z$999,MATCH(SMALL('Загальний ввод'!$AA$21:$AA$999,SUM($A19:$A22)),'Загальний ввод'!$AA$21:$AA$999,),MATCH(Q$9,'Загальний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0</v>
      </c>
      <c r="R22" s="58">
        <f>IF(($A22="")*($B22&lt;&gt;""),INDEX('Загальний ввод'!$R$21:$Z$999,MATCH(SMALL('Загальний ввод'!$AA$21:$AA$999,SUM($A19:$A22)),'Загальний ввод'!$AA$21:$AA$999,),MATCH(R$9,'Загальний ввод'!$R$20:$Z$20,))*INDEX('Загальний ввод'!$K$21:$O$999,MATCH(SMALL('Загальний ввод'!$AA$21:$AA$999,SUM($A19:$A22)),'Загальний ввод'!$AA$21:$AA$999,),MATCH($B22&amp;"*",'Загальний ввод'!$K$19:$O$19,)),"")</f>
        <v>0</v>
      </c>
      <c r="S22" s="20"/>
      <c r="T22" s="20"/>
      <c r="U22" s="20"/>
      <c r="V22" s="24"/>
      <c r="W22" s="20"/>
      <c r="X22" s="20"/>
    </row>
    <row r="23" spans="1:24" x14ac:dyDescent="0.25">
      <c r="A23" s="8" t="str">
        <f>IF(B23="","",IF(MOD(ROW()-1,4),"",COUNT(A$10:A22)+1))</f>
        <v/>
      </c>
      <c r="B23" s="57" t="str">
        <f>IF(MOD(ROW()-1,4),IF(B22="","",INDEX({"Циркуляція";"Інтервал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23" s="2" t="str">
        <f>IF($A23="","",INDEX('Загальний ввод'!C$21:C$999,MATCH(SMALL('Загальний ввод'!$AA$21:$AA$999,SUM($A20:$A23)),'Загальний ввод'!$AA$21:$AA$999,)))</f>
        <v/>
      </c>
      <c r="D23" s="3" t="str">
        <f>IF($A23="","",INDEX('Загальний ввод'!D$21:D$999,MATCH(SMALL('Загальний ввод'!$AA$21:$AA$999,SUM($A20:$A23)),'Загальний ввод'!$AA$21:$AA$999,)))</f>
        <v/>
      </c>
      <c r="E23" s="38" t="str">
        <f>IF($A23="","",INDEX('Загальний ввод'!E$21:E$999,MATCH(SMALL('Загальний ввод'!$AA$21:$AA$999,SUM($A20:$A23)),'Загальний ввод'!$AA$21:$AA$999,)))</f>
        <v/>
      </c>
      <c r="F23" s="2" t="str">
        <f>IF($A23="","",INDEX('Загальний ввод'!F$21:F$999,MATCH(SMALL('Загальний ввод'!$AA$21:$AA$999,SUM($A20:$A23)),'Загальний ввод'!$AA$21:$AA$999,)))</f>
        <v/>
      </c>
      <c r="G23" s="16" t="str">
        <f>IF($A23="","",INDEX('Загальний ввод'!G$21:G$999,MATCH(SMALL('Загальний ввод'!$AA$21:$AA$999,SUM($A20:$A23)),'Загальний ввод'!$AA$21:$AA$999,)))</f>
        <v/>
      </c>
      <c r="H23" s="17" t="str">
        <f>IF($A23="","",INDEX('Загальний ввод'!H$21:H$999,MATCH(SMALL('Загальний ввод'!$AA$21:$AA$999,SUM($A20:$A23)),'Загальний ввод'!$AA$21:$AA$999,)))</f>
        <v/>
      </c>
      <c r="I23" s="10" t="str">
        <f t="shared" si="0"/>
        <v/>
      </c>
      <c r="J23" s="58">
        <f>IF(($A23="")*($B23&lt;&gt;""),INDEX('Загальний ввод'!$R$21:$Z$999,MATCH(SMALL('Загальний ввод'!$AA$21:$AA$999,SUM($A20:$A23)),'Загальний ввод'!$AA$21:$AA$999,),MATCH(J$9,'Загальний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0</v>
      </c>
      <c r="K23" s="58">
        <f>IF(($A23="")*($B23&lt;&gt;""),INDEX('Загальний ввод'!$R$21:$Z$999,MATCH(SMALL('Загальний ввод'!$AA$21:$AA$999,SUM($A20:$A23)),'Загальний ввод'!$AA$21:$AA$999,),MATCH(K$9,'Загальний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0</v>
      </c>
      <c r="L23" s="58">
        <f>IF(($A23="")*($B23&lt;&gt;""),INDEX('Загальний ввод'!$R$21:$Z$999,MATCH(SMALL('Загальний ввод'!$AA$21:$AA$999,SUM($A20:$A23)),'Загальний ввод'!$AA$21:$AA$999,),MATCH(L$9,'Загальний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0</v>
      </c>
      <c r="M23" s="58">
        <f>IF(($A23="")*($B23&lt;&gt;""),INDEX('Загальний ввод'!$R$21:$Z$999,MATCH(SMALL('Загальний ввод'!$AA$21:$AA$999,SUM($A20:$A23)),'Загальний ввод'!$AA$21:$AA$999,),MATCH(M$9,'Загальний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0</v>
      </c>
      <c r="N23" s="58">
        <f>IF(($A23="")*($B23&lt;&gt;""),INDEX('Загальний ввод'!$R$21:$Z$999,MATCH(SMALL('Загальний ввод'!$AA$21:$AA$999,SUM($A20:$A23)),'Загальний ввод'!$AA$21:$AA$999,),MATCH(N$9,'Загальний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253.79999999999995</v>
      </c>
      <c r="O23" s="58">
        <f>IF(($A23="")*($B23&lt;&gt;""),INDEX('Загальний ввод'!$R$21:$Z$999,MATCH(SMALL('Загальний ввод'!$AA$21:$AA$999,SUM($A20:$A23)),'Загальний ввод'!$AA$21:$AA$999,),MATCH(O$9,'Загальний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253.79999999999995</v>
      </c>
      <c r="P23" s="58">
        <f>IF(($A23="")*($B23&lt;&gt;""),INDEX('Загальний ввод'!$R$21:$Z$999,MATCH(SMALL('Загальний ввод'!$AA$21:$AA$999,SUM($A20:$A23)),'Загальний ввод'!$AA$21:$AA$999,),MATCH(P$9,'Загальний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0</v>
      </c>
      <c r="Q23" s="58">
        <f>IF(($A23="")*($B23&lt;&gt;""),INDEX('Загальний ввод'!$R$21:$Z$999,MATCH(SMALL('Загальний ввод'!$AA$21:$AA$999,SUM($A20:$A23)),'Загальний ввод'!$AA$21:$AA$999,),MATCH(Q$9,'Загальний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0</v>
      </c>
      <c r="R23" s="58">
        <f>IF(($A23="")*($B23&lt;&gt;""),INDEX('Загальний ввод'!$R$21:$Z$999,MATCH(SMALL('Загальний ввод'!$AA$21:$AA$999,SUM($A20:$A23)),'Загальний ввод'!$AA$21:$AA$999,),MATCH(R$9,'Загальний ввод'!$R$20:$Z$20,))*INDEX('Загальний ввод'!$K$21:$O$999,MATCH(SMALL('Загальний ввод'!$AA$21:$AA$999,SUM($A20:$A23)),'Загальний ввод'!$AA$21:$AA$999,),MATCH($B23&amp;"*",'Загальний ввод'!$K$19:$O$19,)),"")</f>
        <v>0</v>
      </c>
      <c r="S23" s="20"/>
      <c r="T23" s="20"/>
      <c r="U23" s="20"/>
      <c r="V23" s="24"/>
      <c r="W23" s="20"/>
      <c r="X23" s="20"/>
    </row>
    <row r="24" spans="1:24" x14ac:dyDescent="0.25">
      <c r="A24" s="8" t="str">
        <f>IF(B24="","",IF(MOD(ROW()-1,4),"",COUNT(A$10:A23)+1))</f>
        <v/>
      </c>
      <c r="B24" s="57" t="str">
        <f>IF(MOD(ROW()-1,4),IF(B23="","",INDEX({"Циркуляція";"Інтервал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24" s="2" t="str">
        <f>IF($A24="","",INDEX('Загальний ввод'!C$21:C$999,MATCH(SMALL('Загальний ввод'!$AA$21:$AA$999,SUM($A21:$A24)),'Загальний ввод'!$AA$21:$AA$999,)))</f>
        <v/>
      </c>
      <c r="D24" s="3" t="str">
        <f>IF($A24="","",INDEX('Загальний ввод'!D$21:D$999,MATCH(SMALL('Загальний ввод'!$AA$21:$AA$999,SUM($A21:$A24)),'Загальний ввод'!$AA$21:$AA$999,)))</f>
        <v/>
      </c>
      <c r="E24" s="38" t="str">
        <f>IF($A24="","",INDEX('Загальний ввод'!E$21:E$999,MATCH(SMALL('Загальний ввод'!$AA$21:$AA$999,SUM($A21:$A24)),'Загальний ввод'!$AA$21:$AA$999,)))</f>
        <v/>
      </c>
      <c r="F24" s="2" t="str">
        <f>IF($A24="","",INDEX('Загальний ввод'!F$21:F$999,MATCH(SMALL('Загальний ввод'!$AA$21:$AA$999,SUM($A21:$A24)),'Загальний ввод'!$AA$21:$AA$999,)))</f>
        <v/>
      </c>
      <c r="G24" s="16" t="str">
        <f>IF($A24="","",INDEX('Загальний ввод'!G$21:G$999,MATCH(SMALL('Загальний ввод'!$AA$21:$AA$999,SUM($A21:$A24)),'Загальний ввод'!$AA$21:$AA$999,)))</f>
        <v/>
      </c>
      <c r="H24" s="17" t="str">
        <f>IF($A24="","",INDEX('Загальний ввод'!H$21:H$999,MATCH(SMALL('Загальний ввод'!$AA$21:$AA$999,SUM($A21:$A24)),'Загальний ввод'!$AA$21:$AA$999,)))</f>
        <v/>
      </c>
      <c r="I24" s="10" t="str">
        <f t="shared" si="0"/>
        <v/>
      </c>
      <c r="J24" s="58">
        <f>IF(($A24="")*($B24&lt;&gt;""),INDEX('Загальний ввод'!$R$21:$Z$999,MATCH(SMALL('Загальний ввод'!$AA$21:$AA$999,SUM($A21:$A24)),'Загальний ввод'!$AA$21:$AA$999,),MATCH(J$9,'Загальний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0</v>
      </c>
      <c r="K24" s="58">
        <f>IF(($A24="")*($B24&lt;&gt;""),INDEX('Загальний ввод'!$R$21:$Z$999,MATCH(SMALL('Загальний ввод'!$AA$21:$AA$999,SUM($A21:$A24)),'Загальний ввод'!$AA$21:$AA$999,),MATCH(K$9,'Загальний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0</v>
      </c>
      <c r="L24" s="58">
        <f>IF(($A24="")*($B24&lt;&gt;""),INDEX('Загальний ввод'!$R$21:$Z$999,MATCH(SMALL('Загальний ввод'!$AA$21:$AA$999,SUM($A21:$A24)),'Загальний ввод'!$AA$21:$AA$999,),MATCH(L$9,'Загальний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0</v>
      </c>
      <c r="M24" s="58">
        <f>IF(($A24="")*($B24&lt;&gt;""),INDEX('Загальний ввод'!$R$21:$Z$999,MATCH(SMALL('Загальний ввод'!$AA$21:$AA$999,SUM($A21:$A24)),'Загальний ввод'!$AA$21:$AA$999,),MATCH(M$9,'Загальний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0</v>
      </c>
      <c r="N24" s="58">
        <f>IF(($A24="")*($B24&lt;&gt;""),INDEX('Загальний ввод'!$R$21:$Z$999,MATCH(SMALL('Загальний ввод'!$AA$21:$AA$999,SUM($A21:$A24)),'Загальний ввод'!$AA$21:$AA$999,),MATCH(N$9,'Загальний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6.291666666666667</v>
      </c>
      <c r="O24" s="58">
        <f>IF(($A24="")*($B24&lt;&gt;""),INDEX('Загальний ввод'!$R$21:$Z$999,MATCH(SMALL('Загальний ввод'!$AA$21:$AA$999,SUM($A21:$A24)),'Загальний ввод'!$AA$21:$AA$999,),MATCH(O$9,'Загальний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6.291666666666667</v>
      </c>
      <c r="P24" s="58">
        <f>IF(($A24="")*($B24&lt;&gt;""),INDEX('Загальний ввод'!$R$21:$Z$999,MATCH(SMALL('Загальний ввод'!$AA$21:$AA$999,SUM($A21:$A24)),'Загальний ввод'!$AA$21:$AA$999,),MATCH(P$9,'Загальний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0</v>
      </c>
      <c r="Q24" s="58">
        <f>IF(($A24="")*($B24&lt;&gt;""),INDEX('Загальний ввод'!$R$21:$Z$999,MATCH(SMALL('Загальний ввод'!$AA$21:$AA$999,SUM($A21:$A24)),'Загальний ввод'!$AA$21:$AA$999,),MATCH(Q$9,'Загальний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0</v>
      </c>
      <c r="R24" s="58">
        <f>IF(($A24="")*($B24&lt;&gt;""),INDEX('Загальний ввод'!$R$21:$Z$999,MATCH(SMALL('Загальний ввод'!$AA$21:$AA$999,SUM($A21:$A24)),'Загальний ввод'!$AA$21:$AA$999,),MATCH(R$9,'Загальний ввод'!$R$20:$Z$20,))*INDEX('Загальний ввод'!$K$21:$O$999,MATCH(SMALL('Загальний ввод'!$AA$21:$AA$999,SUM($A21:$A24)),'Загальний ввод'!$AA$21:$AA$999,),MATCH($B24&amp;"*",'Загальний ввод'!$K$19:$O$19,)),"")</f>
        <v>0</v>
      </c>
      <c r="S24" s="20"/>
      <c r="T24" s="24"/>
      <c r="U24" s="20"/>
      <c r="V24" s="20"/>
      <c r="W24" s="24"/>
      <c r="X24" s="20"/>
    </row>
    <row r="25" spans="1:24" s="25" customFormat="1" x14ac:dyDescent="0.25">
      <c r="A25" s="8">
        <f>IF(B25="","",IF(MOD(ROW()-1,4),"",COUNT(A$10:A24)+1))</f>
        <v>4</v>
      </c>
      <c r="B25" s="57" t="str">
        <f>IF(MOD(ROW()-1,4),IF(B24="","",INDEX({"Циркуляція";"Інтервал роботи";"Час нижче ротора"},MOD(ROW()-1,4))),IFERROR(INDEX('Загальний ввод'!B:B,SMALL('Загальний ввод'!AA$21:AA$999,(ROW()-1)/4)),""))</f>
        <v>85 сх.Медведівка</v>
      </c>
      <c r="C25" s="2">
        <f>IF($A25="","",INDEX('Загальний ввод'!C$21:C$999,MATCH(SMALL('Загальний ввод'!$AA$21:$AA$999,SUM($A22:$A25)),'Загальний ввод'!$AA$21:$AA$999,)))</f>
        <v>43280</v>
      </c>
      <c r="D25" s="3">
        <f>IF($A25="","",INDEX('Загальний ввод'!D$21:D$999,MATCH(SMALL('Загальний ввод'!$AA$21:$AA$999,SUM($A22:$A25)),'Загальний ввод'!$AA$21:$AA$999,)))</f>
        <v>0.52083333333333337</v>
      </c>
      <c r="E25" s="38">
        <f>IF($A25="","",INDEX('Загальний ввод'!E$21:E$999,MATCH(SMALL('Загальний ввод'!$AA$21:$AA$999,SUM($A22:$A25)),'Загальний ввод'!$AA$21:$AA$999,)))</f>
        <v>1120.5999999999999</v>
      </c>
      <c r="F25" s="2">
        <f>IF($A25="","",INDEX('Загальний ввод'!F$21:F$999,MATCH(SMALL('Загальний ввод'!$AA$21:$AA$999,SUM($A22:$A25)),'Загальний ввод'!$AA$21:$AA$999,)))</f>
        <v>43288</v>
      </c>
      <c r="G25" s="16">
        <f>IF($A25="","",INDEX('Загальний ввод'!G$21:G$999,MATCH(SMALL('Загальний ввод'!$AA$21:$AA$999,SUM($A22:$A25)),'Загальний ввод'!$AA$21:$AA$999,)))</f>
        <v>0.20833333333333334</v>
      </c>
      <c r="H25" s="17">
        <f>IF($A25="","",INDEX('Загальний ввод'!H$21:H$999,MATCH(SMALL('Загальний ввод'!$AA$21:$AA$999,SUM($A22:$A25)),'Загальний ввод'!$AA$21:$AA$999,)))</f>
        <v>1458.5</v>
      </c>
      <c r="I25" s="10">
        <f t="shared" si="0"/>
        <v>337.90000000000009</v>
      </c>
      <c r="J25" s="58" t="str">
        <f>IF(($A25="")*($B25&lt;&gt;""),INDEX('Загальний ввод'!$R$21:$Z$999,MATCH(SMALL('Загальний ввод'!$AA$21:$AA$999,SUM($A22:$A25)),'Загальний ввод'!$AA$21:$AA$999,),MATCH(J$9,'Загальний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K25" s="58" t="str">
        <f>IF(($A25="")*($B25&lt;&gt;""),INDEX('Загальний ввод'!$R$21:$Z$999,MATCH(SMALL('Загальний ввод'!$AA$21:$AA$999,SUM($A22:$A25)),'Загальний ввод'!$AA$21:$AA$999,),MATCH(K$9,'Загальний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L25" s="58" t="str">
        <f>IF(($A25="")*($B25&lt;&gt;""),INDEX('Загальний ввод'!$R$21:$Z$999,MATCH(SMALL('Загальний ввод'!$AA$21:$AA$999,SUM($A22:$A25)),'Загальний ввод'!$AA$21:$AA$999,),MATCH(L$9,'Загальний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M25" s="58" t="str">
        <f>IF(($A25="")*($B25&lt;&gt;""),INDEX('Загальний ввод'!$R$21:$Z$999,MATCH(SMALL('Загальний ввод'!$AA$21:$AA$999,SUM($A22:$A25)),'Загальний ввод'!$AA$21:$AA$999,),MATCH(M$9,'Загальний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N25" s="58" t="str">
        <f>IF(($A25="")*($B25&lt;&gt;""),INDEX('Загальний ввод'!$R$21:$Z$999,MATCH(SMALL('Загальний ввод'!$AA$21:$AA$999,SUM($A22:$A25)),'Загальний ввод'!$AA$21:$AA$999,),MATCH(N$9,'Загальний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O25" s="58" t="str">
        <f>IF(($A25="")*($B25&lt;&gt;""),INDEX('Загальний ввод'!$R$21:$Z$999,MATCH(SMALL('Загальний ввод'!$AA$21:$AA$999,SUM($A22:$A25)),'Загальний ввод'!$AA$21:$AA$999,),MATCH(O$9,'Загальний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P25" s="58" t="str">
        <f>IF(($A25="")*($B25&lt;&gt;""),INDEX('Загальний ввод'!$R$21:$Z$999,MATCH(SMALL('Загальний ввод'!$AA$21:$AA$999,SUM($A22:$A25)),'Загальний ввод'!$AA$21:$AA$999,),MATCH(P$9,'Загальний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Q25" s="58" t="str">
        <f>IF(($A25="")*($B25&lt;&gt;""),INDEX('Загальний ввод'!$R$21:$Z$999,MATCH(SMALL('Загальний ввод'!$AA$21:$AA$999,SUM($A22:$A25)),'Загальний ввод'!$AA$21:$AA$999,),MATCH(Q$9,'Загальний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R25" s="58" t="str">
        <f>IF(($A25="")*($B25&lt;&gt;""),INDEX('Загальний ввод'!$R$21:$Z$999,MATCH(SMALL('Загальний ввод'!$AA$21:$AA$999,SUM($A22:$A25)),'Загальний ввод'!$AA$21:$AA$999,),MATCH(R$9,'Загальний ввод'!$R$20:$Z$20,))*INDEX('Загальний ввод'!$K$21:$O$999,MATCH(SMALL('Загальний ввод'!$AA$21:$AA$999,SUM($A22:$A25)),'Загальний ввод'!$AA$21:$AA$999,),MATCH($B25&amp;"*",'Загальний ввод'!$K$19:$O$19,)),"")</f>
        <v/>
      </c>
      <c r="S25" s="20"/>
      <c r="T25" s="20"/>
      <c r="U25" s="24"/>
      <c r="V25" s="24"/>
      <c r="W25" s="20"/>
      <c r="X25" s="24"/>
    </row>
    <row r="26" spans="1:24" x14ac:dyDescent="0.25">
      <c r="A26" s="8" t="str">
        <f>IF(B26="","",IF(MOD(ROW()-1,4),"",COUNT(A$10:A25)+1))</f>
        <v/>
      </c>
      <c r="B26" s="57" t="str">
        <f>IF(MOD(ROW()-1,4),IF(B25="","",INDEX({"Циркуляція";"Інтервал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26" s="2" t="str">
        <f>IF($A26="","",INDEX('Загальний ввод'!C$21:C$999,MATCH(SMALL('Загальний ввод'!$AA$21:$AA$999,SUM($A23:$A26)),'Загальний ввод'!$AA$21:$AA$999,)))</f>
        <v/>
      </c>
      <c r="D26" s="3" t="str">
        <f>IF($A26="","",INDEX('Загальний ввод'!D$21:D$999,MATCH(SMALL('Загальний ввод'!$AA$21:$AA$999,SUM($A23:$A26)),'Загальний ввод'!$AA$21:$AA$999,)))</f>
        <v/>
      </c>
      <c r="E26" s="38" t="str">
        <f>IF($A26="","",INDEX('Загальний ввод'!E$21:E$999,MATCH(SMALL('Загальний ввод'!$AA$21:$AA$999,SUM($A23:$A26)),'Загальний ввод'!$AA$21:$AA$999,)))</f>
        <v/>
      </c>
      <c r="F26" s="2" t="str">
        <f>IF($A26="","",INDEX('Загальний ввод'!F$21:F$999,MATCH(SMALL('Загальний ввод'!$AA$21:$AA$999,SUM($A23:$A26)),'Загальний ввод'!$AA$21:$AA$999,)))</f>
        <v/>
      </c>
      <c r="G26" s="16" t="str">
        <f>IF($A26="","",INDEX('Загальний ввод'!G$21:G$999,MATCH(SMALL('Загальний ввод'!$AA$21:$AA$999,SUM($A23:$A26)),'Загальний ввод'!$AA$21:$AA$999,)))</f>
        <v/>
      </c>
      <c r="H26" s="17" t="str">
        <f>IF($A26="","",INDEX('Загальний ввод'!H$21:H$999,MATCH(SMALL('Загальний ввод'!$AA$21:$AA$999,SUM($A23:$A26)),'Загальний ввод'!$AA$21:$AA$999,)))</f>
        <v/>
      </c>
      <c r="I26" s="10" t="str">
        <f t="shared" si="0"/>
        <v/>
      </c>
      <c r="J26" s="58">
        <f>IF(($A26="")*($B26&lt;&gt;""),INDEX('Загальний ввод'!$R$21:$Z$999,MATCH(SMALL('Загальний ввод'!$AA$21:$AA$999,SUM($A23:$A26)),'Загальний ввод'!$AA$21:$AA$999,),MATCH(J$9,'Загальний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0</v>
      </c>
      <c r="K26" s="58">
        <f>IF(($A26="")*($B26&lt;&gt;""),INDEX('Загальний ввод'!$R$21:$Z$999,MATCH(SMALL('Загальний ввод'!$AA$21:$AA$999,SUM($A23:$A26)),'Загальний ввод'!$AA$21:$AA$999,),MATCH(K$9,'Загальний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0</v>
      </c>
      <c r="L26" s="58">
        <f>IF(($A26="")*($B26&lt;&gt;""),INDEX('Загальний ввод'!$R$21:$Z$999,MATCH(SMALL('Загальний ввод'!$AA$21:$AA$999,SUM($A23:$A26)),'Загальний ввод'!$AA$21:$AA$999,),MATCH(L$9,'Загальний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0</v>
      </c>
      <c r="M26" s="58">
        <f>IF(($A26="")*($B26&lt;&gt;""),INDEX('Загальний ввод'!$R$21:$Z$999,MATCH(SMALL('Загальний ввод'!$AA$21:$AA$999,SUM($A23:$A26)),'Загальний ввод'!$AA$21:$AA$999,),MATCH(M$9,'Загальний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0</v>
      </c>
      <c r="N26" s="58">
        <f>IF(($A26="")*($B26&lt;&gt;""),INDEX('Загальний ввод'!$R$21:$Z$999,MATCH(SMALL('Загальний ввод'!$AA$21:$AA$999,SUM($A23:$A26)),'Загальний ввод'!$AA$21:$AA$999,),MATCH(N$9,'Загальний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3.6388888888888888</v>
      </c>
      <c r="O26" s="58">
        <f>IF(($A26="")*($B26&lt;&gt;""),INDEX('Загальний ввод'!$R$21:$Z$999,MATCH(SMALL('Загальний ввод'!$AA$21:$AA$999,SUM($A23:$A26)),'Загальний ввод'!$AA$21:$AA$999,),MATCH(O$9,'Загальний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3.6388888888888888</v>
      </c>
      <c r="P26" s="58">
        <f>IF(($A26="")*($B26&lt;&gt;""),INDEX('Загальний ввод'!$R$21:$Z$999,MATCH(SMALL('Загальний ввод'!$AA$21:$AA$999,SUM($A23:$A26)),'Загальний ввод'!$AA$21:$AA$999,),MATCH(P$9,'Загальний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0</v>
      </c>
      <c r="Q26" s="58">
        <f>IF(($A26="")*($B26&lt;&gt;""),INDEX('Загальний ввод'!$R$21:$Z$999,MATCH(SMALL('Загальний ввод'!$AA$21:$AA$999,SUM($A23:$A26)),'Загальний ввод'!$AA$21:$AA$999,),MATCH(Q$9,'Загальний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0</v>
      </c>
      <c r="R26" s="58">
        <f>IF(($A26="")*($B26&lt;&gt;""),INDEX('Загальний ввод'!$R$21:$Z$999,MATCH(SMALL('Загальний ввод'!$AA$21:$AA$999,SUM($A23:$A26)),'Загальний ввод'!$AA$21:$AA$999,),MATCH(R$9,'Загальний ввод'!$R$20:$Z$20,))*INDEX('Загальний ввод'!$K$21:$O$999,MATCH(SMALL('Загальний ввод'!$AA$21:$AA$999,SUM($A23:$A26)),'Загальний ввод'!$AA$21:$AA$999,),MATCH($B26&amp;"*",'Загальний ввод'!$K$19:$O$19,)),"")</f>
        <v>0</v>
      </c>
      <c r="S26" s="20"/>
      <c r="T26" s="20"/>
      <c r="U26" s="20"/>
      <c r="V26" s="20"/>
      <c r="W26" s="20"/>
      <c r="X26" s="20"/>
    </row>
    <row r="27" spans="1:24" x14ac:dyDescent="0.25">
      <c r="A27" s="8" t="str">
        <f>IF(B27="","",IF(MOD(ROW()-1,4),"",COUNT(A$10:A26)+1))</f>
        <v/>
      </c>
      <c r="B27" s="57" t="str">
        <f>IF(MOD(ROW()-1,4),IF(B26="","",INDEX({"Циркуляція";"Інтервал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27" s="2" t="str">
        <f>IF($A27="","",INDEX('Загальний ввод'!C$21:C$999,MATCH(SMALL('Загальний ввод'!$AA$21:$AA$999,SUM($A24:$A27)),'Загальний ввод'!$AA$21:$AA$999,)))</f>
        <v/>
      </c>
      <c r="D27" s="3" t="str">
        <f>IF($A27="","",INDEX('Загальний ввод'!D$21:D$999,MATCH(SMALL('Загальний ввод'!$AA$21:$AA$999,SUM($A24:$A27)),'Загальний ввод'!$AA$21:$AA$999,)))</f>
        <v/>
      </c>
      <c r="E27" s="38" t="str">
        <f>IF($A27="","",INDEX('Загальний ввод'!E$21:E$999,MATCH(SMALL('Загальний ввод'!$AA$21:$AA$999,SUM($A24:$A27)),'Загальний ввод'!$AA$21:$AA$999,)))</f>
        <v/>
      </c>
      <c r="F27" s="2" t="str">
        <f>IF($A27="","",INDEX('Загальний ввод'!F$21:F$999,MATCH(SMALL('Загальний ввод'!$AA$21:$AA$999,SUM($A24:$A27)),'Загальний ввод'!$AA$21:$AA$999,)))</f>
        <v/>
      </c>
      <c r="G27" s="16" t="str">
        <f>IF($A27="","",INDEX('Загальний ввод'!G$21:G$999,MATCH(SMALL('Загальний ввод'!$AA$21:$AA$999,SUM($A24:$A27)),'Загальний ввод'!$AA$21:$AA$999,)))</f>
        <v/>
      </c>
      <c r="H27" s="17" t="str">
        <f>IF($A27="","",INDEX('Загальний ввод'!H$21:H$999,MATCH(SMALL('Загальний ввод'!$AA$21:$AA$999,SUM($A24:$A27)),'Загальний ввод'!$AA$21:$AA$999,)))</f>
        <v/>
      </c>
      <c r="I27" s="10" t="str">
        <f t="shared" si="0"/>
        <v/>
      </c>
      <c r="J27" s="58">
        <f>IF(($A27="")*($B27&lt;&gt;""),INDEX('Загальний ввод'!$R$21:$Z$999,MATCH(SMALL('Загальний ввод'!$AA$21:$AA$999,SUM($A24:$A27)),'Загальний ввод'!$AA$21:$AA$999,),MATCH(J$9,'Загальний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0</v>
      </c>
      <c r="K27" s="58">
        <f>IF(($A27="")*($B27&lt;&gt;""),INDEX('Загальний ввод'!$R$21:$Z$999,MATCH(SMALL('Загальний ввод'!$AA$21:$AA$999,SUM($A24:$A27)),'Загальний ввод'!$AA$21:$AA$999,),MATCH(K$9,'Загальний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0</v>
      </c>
      <c r="L27" s="58">
        <f>IF(($A27="")*($B27&lt;&gt;""),INDEX('Загальний ввод'!$R$21:$Z$999,MATCH(SMALL('Загальний ввод'!$AA$21:$AA$999,SUM($A24:$A27)),'Загальний ввод'!$AA$21:$AA$999,),MATCH(L$9,'Загальний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0</v>
      </c>
      <c r="M27" s="58">
        <f>IF(($A27="")*($B27&lt;&gt;""),INDEX('Загальний ввод'!$R$21:$Z$999,MATCH(SMALL('Загальний ввод'!$AA$21:$AA$999,SUM($A24:$A27)),'Загальний ввод'!$AA$21:$AA$999,),MATCH(M$9,'Загальний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0</v>
      </c>
      <c r="N27" s="58">
        <f>IF(($A27="")*($B27&lt;&gt;""),INDEX('Загальний ввод'!$R$21:$Z$999,MATCH(SMALL('Загальний ввод'!$AA$21:$AA$999,SUM($A24:$A27)),'Загальний ввод'!$AA$21:$AA$999,),MATCH(N$9,'Загальний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337.90000000000009</v>
      </c>
      <c r="O27" s="58">
        <f>IF(($A27="")*($B27&lt;&gt;""),INDEX('Загальний ввод'!$R$21:$Z$999,MATCH(SMALL('Загальний ввод'!$AA$21:$AA$999,SUM($A24:$A27)),'Загальний ввод'!$AA$21:$AA$999,),MATCH(O$9,'Загальний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337.90000000000009</v>
      </c>
      <c r="P27" s="58">
        <f>IF(($A27="")*($B27&lt;&gt;""),INDEX('Загальний ввод'!$R$21:$Z$999,MATCH(SMALL('Загальний ввод'!$AA$21:$AA$999,SUM($A24:$A27)),'Загальний ввод'!$AA$21:$AA$999,),MATCH(P$9,'Загальний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0</v>
      </c>
      <c r="Q27" s="58">
        <f>IF(($A27="")*($B27&lt;&gt;""),INDEX('Загальний ввод'!$R$21:$Z$999,MATCH(SMALL('Загальний ввод'!$AA$21:$AA$999,SUM($A24:$A27)),'Загальний ввод'!$AA$21:$AA$999,),MATCH(Q$9,'Загальний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0</v>
      </c>
      <c r="R27" s="58">
        <f>IF(($A27="")*($B27&lt;&gt;""),INDEX('Загальний ввод'!$R$21:$Z$999,MATCH(SMALL('Загальний ввод'!$AA$21:$AA$999,SUM($A24:$A27)),'Загальний ввод'!$AA$21:$AA$999,),MATCH(R$9,'Загальний ввод'!$R$20:$Z$20,))*INDEX('Загальний ввод'!$K$21:$O$999,MATCH(SMALL('Загальний ввод'!$AA$21:$AA$999,SUM($A24:$A27)),'Загальний ввод'!$AA$21:$AA$999,),MATCH($B27&amp;"*",'Загальний ввод'!$K$19:$O$19,)),"")</f>
        <v>0</v>
      </c>
      <c r="S27" s="20"/>
      <c r="T27" s="20"/>
      <c r="U27" s="20"/>
      <c r="V27" s="20"/>
      <c r="W27" s="20"/>
      <c r="X27" s="20"/>
    </row>
    <row r="28" spans="1:24" x14ac:dyDescent="0.25">
      <c r="A28" s="8" t="str">
        <f>IF(B28="","",IF(MOD(ROW()-1,4),"",COUNT(A$10:A27)+1))</f>
        <v/>
      </c>
      <c r="B28" s="57" t="str">
        <f>IF(MOD(ROW()-1,4),IF(B27="","",INDEX({"Циркуляція";"Інтервал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28" s="2" t="str">
        <f>IF($A28="","",INDEX('Загальний ввод'!C$21:C$999,MATCH(SMALL('Загальний ввод'!$AA$21:$AA$999,SUM($A25:$A28)),'Загальний ввод'!$AA$21:$AA$999,)))</f>
        <v/>
      </c>
      <c r="D28" s="3" t="str">
        <f>IF($A28="","",INDEX('Загальний ввод'!D$21:D$999,MATCH(SMALL('Загальний ввод'!$AA$21:$AA$999,SUM($A25:$A28)),'Загальний ввод'!$AA$21:$AA$999,)))</f>
        <v/>
      </c>
      <c r="E28" s="38" t="str">
        <f>IF($A28="","",INDEX('Загальний ввод'!E$21:E$999,MATCH(SMALL('Загальний ввод'!$AA$21:$AA$999,SUM($A25:$A28)),'Загальний ввод'!$AA$21:$AA$999,)))</f>
        <v/>
      </c>
      <c r="F28" s="2" t="str">
        <f>IF($A28="","",INDEX('Загальний ввод'!F$21:F$999,MATCH(SMALL('Загальний ввод'!$AA$21:$AA$999,SUM($A25:$A28)),'Загальний ввод'!$AA$21:$AA$999,)))</f>
        <v/>
      </c>
      <c r="G28" s="16" t="str">
        <f>IF($A28="","",INDEX('Загальний ввод'!G$21:G$999,MATCH(SMALL('Загальний ввод'!$AA$21:$AA$999,SUM($A25:$A28)),'Загальний ввод'!$AA$21:$AA$999,)))</f>
        <v/>
      </c>
      <c r="H28" s="17" t="str">
        <f>IF($A28="","",INDEX('Загальний ввод'!H$21:H$999,MATCH(SMALL('Загальний ввод'!$AA$21:$AA$999,SUM($A25:$A28)),'Загальний ввод'!$AA$21:$AA$999,)))</f>
        <v/>
      </c>
      <c r="I28" s="10" t="str">
        <f t="shared" si="0"/>
        <v/>
      </c>
      <c r="J28" s="58">
        <f>IF(($A28="")*($B28&lt;&gt;""),INDEX('Загальний ввод'!$R$21:$Z$999,MATCH(SMALL('Загальний ввод'!$AA$21:$AA$999,SUM($A25:$A28)),'Загальний ввод'!$AA$21:$AA$999,),MATCH(J$9,'Загальний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0</v>
      </c>
      <c r="K28" s="58">
        <f>IF(($A28="")*($B28&lt;&gt;""),INDEX('Загальний ввод'!$R$21:$Z$999,MATCH(SMALL('Загальний ввод'!$AA$21:$AA$999,SUM($A25:$A28)),'Загальний ввод'!$AA$21:$AA$999,),MATCH(K$9,'Загальний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0</v>
      </c>
      <c r="L28" s="58">
        <f>IF(($A28="")*($B28&lt;&gt;""),INDEX('Загальний ввод'!$R$21:$Z$999,MATCH(SMALL('Загальний ввод'!$AA$21:$AA$999,SUM($A25:$A28)),'Загальний ввод'!$AA$21:$AA$999,),MATCH(L$9,'Загальний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0</v>
      </c>
      <c r="M28" s="58">
        <f>IF(($A28="")*($B28&lt;&gt;""),INDEX('Загальний ввод'!$R$21:$Z$999,MATCH(SMALL('Загальний ввод'!$AA$21:$AA$999,SUM($A25:$A28)),'Загальний ввод'!$AA$21:$AA$999,),MATCH(M$9,'Загальний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0</v>
      </c>
      <c r="N28" s="58">
        <f>IF(($A28="")*($B28&lt;&gt;""),INDEX('Загальний ввод'!$R$21:$Z$999,MATCH(SMALL('Загальний ввод'!$AA$21:$AA$999,SUM($A25:$A28)),'Загальний ввод'!$AA$21:$AA$999,),MATCH(N$9,'Загальний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7.6875</v>
      </c>
      <c r="O28" s="58">
        <f>IF(($A28="")*($B28&lt;&gt;""),INDEX('Загальний ввод'!$R$21:$Z$999,MATCH(SMALL('Загальний ввод'!$AA$21:$AA$999,SUM($A25:$A28)),'Загальний ввод'!$AA$21:$AA$999,),MATCH(O$9,'Загальний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7.6875</v>
      </c>
      <c r="P28" s="58">
        <f>IF(($A28="")*($B28&lt;&gt;""),INDEX('Загальний ввод'!$R$21:$Z$999,MATCH(SMALL('Загальний ввод'!$AA$21:$AA$999,SUM($A25:$A28)),'Загальний ввод'!$AA$21:$AA$999,),MATCH(P$9,'Загальний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0</v>
      </c>
      <c r="Q28" s="58">
        <f>IF(($A28="")*($B28&lt;&gt;""),INDEX('Загальний ввод'!$R$21:$Z$999,MATCH(SMALL('Загальний ввод'!$AA$21:$AA$999,SUM($A25:$A28)),'Загальний ввод'!$AA$21:$AA$999,),MATCH(Q$9,'Загальний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0</v>
      </c>
      <c r="R28" s="58">
        <f>IF(($A28="")*($B28&lt;&gt;""),INDEX('Загальний ввод'!$R$21:$Z$999,MATCH(SMALL('Загальний ввод'!$AA$21:$AA$999,SUM($A25:$A28)),'Загальний ввод'!$AA$21:$AA$999,),MATCH(R$9,'Загальний ввод'!$R$20:$Z$20,))*INDEX('Загальний ввод'!$K$21:$O$999,MATCH(SMALL('Загальний ввод'!$AA$21:$AA$999,SUM($A25:$A28)),'Загальний ввод'!$AA$21:$AA$999,),MATCH($B28&amp;"*",'Загальний ввод'!$K$19:$O$19,)),"")</f>
        <v>0</v>
      </c>
      <c r="S28" s="22"/>
      <c r="T28" s="24"/>
      <c r="U28" s="20"/>
      <c r="V28" s="22"/>
      <c r="W28" s="24"/>
      <c r="X28" s="20"/>
    </row>
    <row r="29" spans="1:24" s="25" customFormat="1" x14ac:dyDescent="0.25">
      <c r="A29" s="8">
        <f>IF(B29="","",IF(MOD(ROW()-1,4),"",COUNT(A$10:A28)+1))</f>
        <v>5</v>
      </c>
      <c r="B29" s="57" t="str">
        <f>IF(MOD(ROW()-1,4),IF(B28="","",INDEX({"Циркуляція";"Інтервал роботи";"Час нижче ротора"},MOD(ROW()-1,4))),IFERROR(INDEX('Загальний ввод'!B:B,SMALL('Загальний ввод'!AA$21:AA$999,(ROW()-1)/4)),""))</f>
        <v>73 Зах.Соснівська</v>
      </c>
      <c r="C29" s="2">
        <f>IF($A29="","",INDEX('Загальний ввод'!C$21:C$999,MATCH(SMALL('Загальний ввод'!$AA$21:$AA$999,SUM($A26:$A29)),'Загальний ввод'!$AA$21:$AA$999,)))</f>
        <v>43299</v>
      </c>
      <c r="D29" s="3">
        <f>IF($A29="","",INDEX('Загальний ввод'!D$21:D$999,MATCH(SMALL('Загальний ввод'!$AA$21:$AA$999,SUM($A26:$A29)),'Загальний ввод'!$AA$21:$AA$999,)))</f>
        <v>0.18055555555555555</v>
      </c>
      <c r="E29" s="38">
        <f>IF($A29="","",INDEX('Загальний ввод'!E$21:E$999,MATCH(SMALL('Загальний ввод'!$AA$21:$AA$999,SUM($A26:$A29)),'Загальний ввод'!$AA$21:$AA$999,)))</f>
        <v>2080</v>
      </c>
      <c r="F29" s="2">
        <f>IF($A29="","",INDEX('Загальний ввод'!F$21:F$999,MATCH(SMALL('Загальний ввод'!$AA$21:$AA$999,SUM($A26:$A29)),'Загальний ввод'!$AA$21:$AA$999,)))</f>
        <v>43303</v>
      </c>
      <c r="G29" s="16">
        <f>IF($A29="","",INDEX('Загальний ввод'!G$21:G$999,MATCH(SMALL('Загальний ввод'!$AA$21:$AA$999,SUM($A26:$A29)),'Загальний ввод'!$AA$21:$AA$999,)))</f>
        <v>0.52083333333333337</v>
      </c>
      <c r="H29" s="17">
        <f>IF($A29="","",INDEX('Загальний ввод'!H$21:H$999,MATCH(SMALL('Загальний ввод'!$AA$21:$AA$999,SUM($A26:$A29)),'Загальний ввод'!$AA$21:$AA$999,)))</f>
        <v>2247</v>
      </c>
      <c r="I29" s="10">
        <f t="shared" si="0"/>
        <v>167</v>
      </c>
      <c r="J29" s="58" t="str">
        <f>IF(($A29="")*($B29&lt;&gt;""),INDEX('Загальний ввод'!$R$21:$Z$999,MATCH(SMALL('Загальний ввод'!$AA$21:$AA$999,SUM($A26:$A29)),'Загальний ввод'!$AA$21:$AA$999,),MATCH(J$9,'Загальний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K29" s="58" t="str">
        <f>IF(($A29="")*($B29&lt;&gt;""),INDEX('Загальний ввод'!$R$21:$Z$999,MATCH(SMALL('Загальний ввод'!$AA$21:$AA$999,SUM($A26:$A29)),'Загальний ввод'!$AA$21:$AA$999,),MATCH(K$9,'Загальний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L29" s="58" t="str">
        <f>IF(($A29="")*($B29&lt;&gt;""),INDEX('Загальний ввод'!$R$21:$Z$999,MATCH(SMALL('Загальний ввод'!$AA$21:$AA$999,SUM($A26:$A29)),'Загальний ввод'!$AA$21:$AA$999,),MATCH(L$9,'Загальний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M29" s="58" t="str">
        <f>IF(($A29="")*($B29&lt;&gt;""),INDEX('Загальний ввод'!$R$21:$Z$999,MATCH(SMALL('Загальний ввод'!$AA$21:$AA$999,SUM($A26:$A29)),'Загальний ввод'!$AA$21:$AA$999,),MATCH(M$9,'Загальний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N29" s="58" t="str">
        <f>IF(($A29="")*($B29&lt;&gt;""),INDEX('Загальний ввод'!$R$21:$Z$999,MATCH(SMALL('Загальний ввод'!$AA$21:$AA$999,SUM($A26:$A29)),'Загальний ввод'!$AA$21:$AA$999,),MATCH(N$9,'Загальний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O29" s="58" t="str">
        <f>IF(($A29="")*($B29&lt;&gt;""),INDEX('Загальний ввод'!$R$21:$Z$999,MATCH(SMALL('Загальний ввод'!$AA$21:$AA$999,SUM($A26:$A29)),'Загальний ввод'!$AA$21:$AA$999,),MATCH(O$9,'Загальний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P29" s="58" t="str">
        <f>IF(($A29="")*($B29&lt;&gt;""),INDEX('Загальний ввод'!$R$21:$Z$999,MATCH(SMALL('Загальний ввод'!$AA$21:$AA$999,SUM($A26:$A29)),'Загальний ввод'!$AA$21:$AA$999,),MATCH(P$9,'Загальний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Q29" s="58" t="str">
        <f>IF(($A29="")*($B29&lt;&gt;""),INDEX('Загальний ввод'!$R$21:$Z$999,MATCH(SMALL('Загальний ввод'!$AA$21:$AA$999,SUM($A26:$A29)),'Загальний ввод'!$AA$21:$AA$999,),MATCH(Q$9,'Загальний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R29" s="58" t="str">
        <f>IF(($A29="")*($B29&lt;&gt;""),INDEX('Загальний ввод'!$R$21:$Z$999,MATCH(SMALL('Загальний ввод'!$AA$21:$AA$999,SUM($A26:$A29)),'Загальний ввод'!$AA$21:$AA$999,),MATCH(R$9,'Загальний ввод'!$R$20:$Z$20,))*INDEX('Загальний ввод'!$K$21:$O$999,MATCH(SMALL('Загальний ввод'!$AA$21:$AA$999,SUM($A26:$A29)),'Загальний ввод'!$AA$21:$AA$999,),MATCH($B29&amp;"*",'Загальний ввод'!$K$19:$O$19,)),"")</f>
        <v/>
      </c>
      <c r="S29" s="24"/>
      <c r="T29" s="20"/>
      <c r="U29" s="24"/>
      <c r="V29" s="24"/>
      <c r="W29" s="20"/>
      <c r="X29" s="24"/>
    </row>
    <row r="30" spans="1:24" x14ac:dyDescent="0.25">
      <c r="A30" s="8" t="str">
        <f>IF(B30="","",IF(MOD(ROW()-1,4),"",COUNT(A$10:A29)+1))</f>
        <v/>
      </c>
      <c r="B30" s="57" t="str">
        <f>IF(MOD(ROW()-1,4),IF(B29="","",INDEX({"Циркуляція";"Інтервал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30" s="2" t="str">
        <f>IF($A30="","",INDEX('Загальний ввод'!C$21:C$999,MATCH(SMALL('Загальний ввод'!$AA$21:$AA$999,SUM($A27:$A30)),'Загальний ввод'!$AA$21:$AA$999,)))</f>
        <v/>
      </c>
      <c r="D30" s="3" t="str">
        <f>IF($A30="","",INDEX('Загальний ввод'!D$21:D$999,MATCH(SMALL('Загальний ввод'!$AA$21:$AA$999,SUM($A27:$A30)),'Загальний ввод'!$AA$21:$AA$999,)))</f>
        <v/>
      </c>
      <c r="E30" s="38" t="str">
        <f>IF($A30="","",INDEX('Загальний ввод'!E$21:E$999,MATCH(SMALL('Загальний ввод'!$AA$21:$AA$999,SUM($A27:$A30)),'Загальний ввод'!$AA$21:$AA$999,)))</f>
        <v/>
      </c>
      <c r="F30" s="2" t="str">
        <f>IF($A30="","",INDEX('Загальний ввод'!F$21:F$999,MATCH(SMALL('Загальний ввод'!$AA$21:$AA$999,SUM($A27:$A30)),'Загальний ввод'!$AA$21:$AA$999,)))</f>
        <v/>
      </c>
      <c r="G30" s="16" t="str">
        <f>IF($A30="","",INDEX('Загальний ввод'!G$21:G$999,MATCH(SMALL('Загальний ввод'!$AA$21:$AA$999,SUM($A27:$A30)),'Загальний ввод'!$AA$21:$AA$999,)))</f>
        <v/>
      </c>
      <c r="H30" s="17" t="str">
        <f>IF($A30="","",INDEX('Загальний ввод'!H$21:H$999,MATCH(SMALL('Загальний ввод'!$AA$21:$AA$999,SUM($A27:$A30)),'Загальний ввод'!$AA$21:$AA$999,)))</f>
        <v/>
      </c>
      <c r="I30" s="10" t="str">
        <f t="shared" si="0"/>
        <v/>
      </c>
      <c r="J30" s="58">
        <f>IF(($A30="")*($B30&lt;&gt;""),INDEX('Загальний ввод'!$R$21:$Z$999,MATCH(SMALL('Загальний ввод'!$AA$21:$AA$999,SUM($A27:$A30)),'Загальний ввод'!$AA$21:$AA$999,),MATCH(J$9,'Загальний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0</v>
      </c>
      <c r="K30" s="58">
        <f>IF(($A30="")*($B30&lt;&gt;""),INDEX('Загальний ввод'!$R$21:$Z$999,MATCH(SMALL('Загальний ввод'!$AA$21:$AA$999,SUM($A27:$A30)),'Загальний ввод'!$AA$21:$AA$999,),MATCH(K$9,'Загальний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0</v>
      </c>
      <c r="L30" s="58">
        <f>IF(($A30="")*($B30&lt;&gt;""),INDEX('Загальний ввод'!$R$21:$Z$999,MATCH(SMALL('Загальний ввод'!$AA$21:$AA$999,SUM($A27:$A30)),'Загальний ввод'!$AA$21:$AA$999,),MATCH(L$9,'Загальний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0</v>
      </c>
      <c r="M30" s="58">
        <f>IF(($A30="")*($B30&lt;&gt;""),INDEX('Загальний ввод'!$R$21:$Z$999,MATCH(SMALL('Загальний ввод'!$AA$21:$AA$999,SUM($A27:$A30)),'Загальний ввод'!$AA$21:$AA$999,),MATCH(M$9,'Загальний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0</v>
      </c>
      <c r="N30" s="58">
        <f>IF(($A30="")*($B30&lt;&gt;""),INDEX('Загальний ввод'!$R$21:$Z$999,MATCH(SMALL('Загальний ввод'!$AA$21:$AA$999,SUM($A27:$A30)),'Загальний ввод'!$AA$21:$AA$999,),MATCH(N$9,'Загальний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1.84375</v>
      </c>
      <c r="O30" s="58">
        <f>IF(($A30="")*($B30&lt;&gt;""),INDEX('Загальний ввод'!$R$21:$Z$999,MATCH(SMALL('Загальний ввод'!$AA$21:$AA$999,SUM($A27:$A30)),'Загальний ввод'!$AA$21:$AA$999,),MATCH(O$9,'Загальний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1.84375</v>
      </c>
      <c r="P30" s="58">
        <f>IF(($A30="")*($B30&lt;&gt;""),INDEX('Загальний ввод'!$R$21:$Z$999,MATCH(SMALL('Загальний ввод'!$AA$21:$AA$999,SUM($A27:$A30)),'Загальний ввод'!$AA$21:$AA$999,),MATCH(P$9,'Загальний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0</v>
      </c>
      <c r="Q30" s="58">
        <f>IF(($A30="")*($B30&lt;&gt;""),INDEX('Загальний ввод'!$R$21:$Z$999,MATCH(SMALL('Загальний ввод'!$AA$21:$AA$999,SUM($A27:$A30)),'Загальний ввод'!$AA$21:$AA$999,),MATCH(Q$9,'Загальний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0</v>
      </c>
      <c r="R30" s="58">
        <f>IF(($A30="")*($B30&lt;&gt;""),INDEX('Загальний ввод'!$R$21:$Z$999,MATCH(SMALL('Загальний ввод'!$AA$21:$AA$999,SUM($A27:$A30)),'Загальний ввод'!$AA$21:$AA$999,),MATCH(R$9,'Загальний ввод'!$R$20:$Z$20,))*INDEX('Загальний ввод'!$K$21:$O$999,MATCH(SMALL('Загальний ввод'!$AA$21:$AA$999,SUM($A27:$A30)),'Загальний ввод'!$AA$21:$AA$999,),MATCH($B30&amp;"*",'Загальний ввод'!$K$19:$O$19,)),"")</f>
        <v>0</v>
      </c>
      <c r="S30" s="24"/>
      <c r="T30" s="20"/>
      <c r="U30" s="20"/>
      <c r="V30" s="24"/>
      <c r="W30" s="20"/>
      <c r="X30" s="20"/>
    </row>
    <row r="31" spans="1:24" x14ac:dyDescent="0.25">
      <c r="A31" s="8" t="str">
        <f>IF(B31="","",IF(MOD(ROW()-1,4),"",COUNT(A$10:A30)+1))</f>
        <v/>
      </c>
      <c r="B31" s="57" t="str">
        <f>IF(MOD(ROW()-1,4),IF(B30="","",INDEX({"Циркуляція";"Інтервал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31" s="2" t="str">
        <f>IF($A31="","",INDEX('Загальний ввод'!C$21:C$999,MATCH(SMALL('Загальний ввод'!$AA$21:$AA$999,SUM($A28:$A31)),'Загальний ввод'!$AA$21:$AA$999,)))</f>
        <v/>
      </c>
      <c r="D31" s="3" t="str">
        <f>IF($A31="","",INDEX('Загальний ввод'!D$21:D$999,MATCH(SMALL('Загальний ввод'!$AA$21:$AA$999,SUM($A28:$A31)),'Загальний ввод'!$AA$21:$AA$999,)))</f>
        <v/>
      </c>
      <c r="E31" s="38" t="str">
        <f>IF($A31="","",INDEX('Загальний ввод'!E$21:E$999,MATCH(SMALL('Загальний ввод'!$AA$21:$AA$999,SUM($A28:$A31)),'Загальний ввод'!$AA$21:$AA$999,)))</f>
        <v/>
      </c>
      <c r="F31" s="2" t="str">
        <f>IF($A31="","",INDEX('Загальний ввод'!F$21:F$999,MATCH(SMALL('Загальний ввод'!$AA$21:$AA$999,SUM($A28:$A31)),'Загальний ввод'!$AA$21:$AA$999,)))</f>
        <v/>
      </c>
      <c r="G31" s="16" t="str">
        <f>IF($A31="","",INDEX('Загальний ввод'!G$21:G$999,MATCH(SMALL('Загальний ввод'!$AA$21:$AA$999,SUM($A28:$A31)),'Загальний ввод'!$AA$21:$AA$999,)))</f>
        <v/>
      </c>
      <c r="H31" s="17" t="str">
        <f>IF($A31="","",INDEX('Загальний ввод'!H$21:H$999,MATCH(SMALL('Загальний ввод'!$AA$21:$AA$999,SUM($A28:$A31)),'Загальний ввод'!$AA$21:$AA$999,)))</f>
        <v/>
      </c>
      <c r="I31" s="10" t="str">
        <f t="shared" si="0"/>
        <v/>
      </c>
      <c r="J31" s="58">
        <f>IF(($A31="")*($B31&lt;&gt;""),INDEX('Загальний ввод'!$R$21:$Z$999,MATCH(SMALL('Загальний ввод'!$AA$21:$AA$999,SUM($A28:$A31)),'Загальний ввод'!$AA$21:$AA$999,),MATCH(J$9,'Загальний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0</v>
      </c>
      <c r="K31" s="58">
        <f>IF(($A31="")*($B31&lt;&gt;""),INDEX('Загальний ввод'!$R$21:$Z$999,MATCH(SMALL('Загальний ввод'!$AA$21:$AA$999,SUM($A28:$A31)),'Загальний ввод'!$AA$21:$AA$999,),MATCH(K$9,'Загальний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0</v>
      </c>
      <c r="L31" s="58">
        <f>IF(($A31="")*($B31&lt;&gt;""),INDEX('Загальний ввод'!$R$21:$Z$999,MATCH(SMALL('Загальний ввод'!$AA$21:$AA$999,SUM($A28:$A31)),'Загальний ввод'!$AA$21:$AA$999,),MATCH(L$9,'Загальний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0</v>
      </c>
      <c r="M31" s="58">
        <f>IF(($A31="")*($B31&lt;&gt;""),INDEX('Загальний ввод'!$R$21:$Z$999,MATCH(SMALL('Загальний ввод'!$AA$21:$AA$999,SUM($A28:$A31)),'Загальний ввод'!$AA$21:$AA$999,),MATCH(M$9,'Загальний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0</v>
      </c>
      <c r="N31" s="58">
        <f>IF(($A31="")*($B31&lt;&gt;""),INDEX('Загальний ввод'!$R$21:$Z$999,MATCH(SMALL('Загальний ввод'!$AA$21:$AA$999,SUM($A28:$A31)),'Загальний ввод'!$AA$21:$AA$999,),MATCH(N$9,'Загальний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167</v>
      </c>
      <c r="O31" s="58">
        <f>IF(($A31="")*($B31&lt;&gt;""),INDEX('Загальний ввод'!$R$21:$Z$999,MATCH(SMALL('Загальний ввод'!$AA$21:$AA$999,SUM($A28:$A31)),'Загальний ввод'!$AA$21:$AA$999,),MATCH(O$9,'Загальний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167</v>
      </c>
      <c r="P31" s="58">
        <f>IF(($A31="")*($B31&lt;&gt;""),INDEX('Загальний ввод'!$R$21:$Z$999,MATCH(SMALL('Загальний ввод'!$AA$21:$AA$999,SUM($A28:$A31)),'Загальний ввод'!$AA$21:$AA$999,),MATCH(P$9,'Загальний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0</v>
      </c>
      <c r="Q31" s="58">
        <f>IF(($A31="")*($B31&lt;&gt;""),INDEX('Загальний ввод'!$R$21:$Z$999,MATCH(SMALL('Загальний ввод'!$AA$21:$AA$999,SUM($A28:$A31)),'Загальний ввод'!$AA$21:$AA$999,),MATCH(Q$9,'Загальний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0</v>
      </c>
      <c r="R31" s="58">
        <f>IF(($A31="")*($B31&lt;&gt;""),INDEX('Загальний ввод'!$R$21:$Z$999,MATCH(SMALL('Загальний ввод'!$AA$21:$AA$999,SUM($A28:$A31)),'Загальний ввод'!$AA$21:$AA$999,),MATCH(R$9,'Загальний ввод'!$R$20:$Z$20,))*INDEX('Загальний ввод'!$K$21:$O$999,MATCH(SMALL('Загальний ввод'!$AA$21:$AA$999,SUM($A28:$A31)),'Загальний ввод'!$AA$21:$AA$999,),MATCH($B31&amp;"*",'Загальний ввод'!$K$19:$O$19,)),"")</f>
        <v>0</v>
      </c>
      <c r="S31" s="24"/>
      <c r="T31" s="20"/>
      <c r="U31" s="20"/>
      <c r="V31" s="24"/>
      <c r="W31" s="20"/>
      <c r="X31" s="20"/>
    </row>
    <row r="32" spans="1:24" x14ac:dyDescent="0.25">
      <c r="A32" s="8" t="str">
        <f>IF(B32="","",IF(MOD(ROW()-1,4),"",COUNT(A$10:A31)+1))</f>
        <v/>
      </c>
      <c r="B32" s="57" t="str">
        <f>IF(MOD(ROW()-1,4),IF(B31="","",INDEX({"Циркуляція";"Інтервал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32" s="2" t="str">
        <f>IF($A32="","",INDEX('Загальний ввод'!C$21:C$999,MATCH(SMALL('Загальний ввод'!$AA$21:$AA$999,SUM($A29:$A32)),'Загальний ввод'!$AA$21:$AA$999,)))</f>
        <v/>
      </c>
      <c r="D32" s="3" t="str">
        <f>IF($A32="","",INDEX('Загальний ввод'!D$21:D$999,MATCH(SMALL('Загальний ввод'!$AA$21:$AA$999,SUM($A29:$A32)),'Загальний ввод'!$AA$21:$AA$999,)))</f>
        <v/>
      </c>
      <c r="E32" s="38" t="str">
        <f>IF($A32="","",INDEX('Загальний ввод'!E$21:E$999,MATCH(SMALL('Загальний ввод'!$AA$21:$AA$999,SUM($A29:$A32)),'Загальний ввод'!$AA$21:$AA$999,)))</f>
        <v/>
      </c>
      <c r="F32" s="2" t="str">
        <f>IF($A32="","",INDEX('Загальний ввод'!F$21:F$999,MATCH(SMALL('Загальний ввод'!$AA$21:$AA$999,SUM($A29:$A32)),'Загальний ввод'!$AA$21:$AA$999,)))</f>
        <v/>
      </c>
      <c r="G32" s="16" t="str">
        <f>IF($A32="","",INDEX('Загальний ввод'!G$21:G$999,MATCH(SMALL('Загальний ввод'!$AA$21:$AA$999,SUM($A29:$A32)),'Загальний ввод'!$AA$21:$AA$999,)))</f>
        <v/>
      </c>
      <c r="H32" s="17" t="str">
        <f>IF($A32="","",INDEX('Загальний ввод'!H$21:H$999,MATCH(SMALL('Загальний ввод'!$AA$21:$AA$999,SUM($A29:$A32)),'Загальний ввод'!$AA$21:$AA$999,)))</f>
        <v/>
      </c>
      <c r="I32" s="10" t="str">
        <f t="shared" si="0"/>
        <v/>
      </c>
      <c r="J32" s="58">
        <f>IF(($A32="")*($B32&lt;&gt;""),INDEX('Загальний ввод'!$R$21:$Z$999,MATCH(SMALL('Загальний ввод'!$AA$21:$AA$999,SUM($A29:$A32)),'Загальний ввод'!$AA$21:$AA$999,),MATCH(J$9,'Загальний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0</v>
      </c>
      <c r="K32" s="58">
        <f>IF(($A32="")*($B32&lt;&gt;""),INDEX('Загальний ввод'!$R$21:$Z$999,MATCH(SMALL('Загальний ввод'!$AA$21:$AA$999,SUM($A29:$A32)),'Загальний ввод'!$AA$21:$AA$999,),MATCH(K$9,'Загальний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0</v>
      </c>
      <c r="L32" s="58">
        <f>IF(($A32="")*($B32&lt;&gt;""),INDEX('Загальний ввод'!$R$21:$Z$999,MATCH(SMALL('Загальний ввод'!$AA$21:$AA$999,SUM($A29:$A32)),'Загальний ввод'!$AA$21:$AA$999,),MATCH(L$9,'Загальний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0</v>
      </c>
      <c r="M32" s="58">
        <f>IF(($A32="")*($B32&lt;&gt;""),INDEX('Загальний ввод'!$R$21:$Z$999,MATCH(SMALL('Загальний ввод'!$AA$21:$AA$999,SUM($A29:$A32)),'Загальний ввод'!$AA$21:$AA$999,),MATCH(M$9,'Загальний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0</v>
      </c>
      <c r="N32" s="58">
        <f>IF(($A32="")*($B32&lt;&gt;""),INDEX('Загальний ввод'!$R$21:$Z$999,MATCH(SMALL('Загальний ввод'!$AA$21:$AA$999,SUM($A29:$A32)),'Загальний ввод'!$AA$21:$AA$999,),MATCH(N$9,'Загальний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3.1805555555555554</v>
      </c>
      <c r="O32" s="58">
        <f>IF(($A32="")*($B32&lt;&gt;""),INDEX('Загальний ввод'!$R$21:$Z$999,MATCH(SMALL('Загальний ввод'!$AA$21:$AA$999,SUM($A29:$A32)),'Загальний ввод'!$AA$21:$AA$999,),MATCH(O$9,'Загальний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3.1805555555555554</v>
      </c>
      <c r="P32" s="58">
        <f>IF(($A32="")*($B32&lt;&gt;""),INDEX('Загальний ввод'!$R$21:$Z$999,MATCH(SMALL('Загальний ввод'!$AA$21:$AA$999,SUM($A29:$A32)),'Загальний ввод'!$AA$21:$AA$999,),MATCH(P$9,'Загальний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0</v>
      </c>
      <c r="Q32" s="58">
        <f>IF(($A32="")*($B32&lt;&gt;""),INDEX('Загальний ввод'!$R$21:$Z$999,MATCH(SMALL('Загальний ввод'!$AA$21:$AA$999,SUM($A29:$A32)),'Загальний ввод'!$AA$21:$AA$999,),MATCH(Q$9,'Загальний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0</v>
      </c>
      <c r="R32" s="58">
        <f>IF(($A32="")*($B32&lt;&gt;""),INDEX('Загальний ввод'!$R$21:$Z$999,MATCH(SMALL('Загальний ввод'!$AA$21:$AA$999,SUM($A29:$A32)),'Загальний ввод'!$AA$21:$AA$999,),MATCH(R$9,'Загальний ввод'!$R$20:$Z$20,))*INDEX('Загальний ввод'!$K$21:$O$999,MATCH(SMALL('Загальний ввод'!$AA$21:$AA$999,SUM($A29:$A32)),'Загальний ввод'!$AA$21:$AA$999,),MATCH($B32&amp;"*",'Загальний ввод'!$K$19:$O$19,)),"")</f>
        <v>0</v>
      </c>
      <c r="S32" s="22"/>
      <c r="T32" s="24"/>
      <c r="U32" s="20"/>
      <c r="V32" s="22"/>
      <c r="W32" s="24"/>
      <c r="X32" s="20"/>
    </row>
    <row r="33" spans="1:24" s="25" customFormat="1" x14ac:dyDescent="0.25">
      <c r="A33" s="8">
        <f>IF(B33="","",IF(MOD(ROW()-1,4),"",COUNT(A$10:A32)+1))</f>
        <v>6</v>
      </c>
      <c r="B33" s="57" t="str">
        <f>IF(MOD(ROW()-1,4),IF(B32="","",INDEX({"Циркуляція";"Інтервал роботи";"Час нижче ротора"},MOD(ROW()-1,4))),IFERROR(INDEX('Загальний ввод'!B:B,SMALL('Загальний ввод'!AA$21:AA$999,(ROW()-1)/4)),""))</f>
        <v>300 Опішня</v>
      </c>
      <c r="C33" s="2">
        <f>IF($A33="","",INDEX('Загальний ввод'!C$21:C$999,MATCH(SMALL('Загальний ввод'!$AA$21:$AA$999,SUM($A30:$A33)),'Загальний ввод'!$AA$21:$AA$999,)))</f>
        <v>43311</v>
      </c>
      <c r="D33" s="3">
        <f>IF($A33="","",INDEX('Загальний ввод'!D$21:D$999,MATCH(SMALL('Загальний ввод'!$AA$21:$AA$999,SUM($A30:$A33)),'Загальний ввод'!$AA$21:$AA$999,)))</f>
        <v>0.4826388888888889</v>
      </c>
      <c r="E33" s="38">
        <f>IF($A33="","",INDEX('Загальний ввод'!E$21:E$999,MATCH(SMALL('Загальний ввод'!$AA$21:$AA$999,SUM($A30:$A33)),'Загальний ввод'!$AA$21:$AA$999,)))</f>
        <v>1774</v>
      </c>
      <c r="F33" s="2">
        <f>IF($A33="","",INDEX('Загальний ввод'!F$21:F$999,MATCH(SMALL('Загальний ввод'!$AA$21:$AA$999,SUM($A30:$A33)),'Загальний ввод'!$AA$21:$AA$999,)))</f>
        <v>43317</v>
      </c>
      <c r="G33" s="16">
        <f>IF($A33="","",INDEX('Загальний ввод'!G$21:G$999,MATCH(SMALL('Загальний ввод'!$AA$21:$AA$999,SUM($A30:$A33)),'Загальний ввод'!$AA$21:$AA$999,)))</f>
        <v>0.5</v>
      </c>
      <c r="H33" s="17">
        <f>IF($A33="","",INDEX('Загальний ввод'!H$21:H$999,MATCH(SMALL('Загальний ввод'!$AA$21:$AA$999,SUM($A30:$A33)),'Загальний ввод'!$AA$21:$AA$999,)))</f>
        <v>2008.7</v>
      </c>
      <c r="I33" s="10">
        <f t="shared" si="0"/>
        <v>234.70000000000005</v>
      </c>
      <c r="J33" s="58" t="str">
        <f>IF(($A33="")*($B33&lt;&gt;""),INDEX('Загальний ввод'!$R$21:$Z$999,MATCH(SMALL('Загальний ввод'!$AA$21:$AA$999,SUM($A30:$A33)),'Загальний ввод'!$AA$21:$AA$999,),MATCH(J$9,'Загальний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K33" s="58" t="str">
        <f>IF(($A33="")*($B33&lt;&gt;""),INDEX('Загальний ввод'!$R$21:$Z$999,MATCH(SMALL('Загальний ввод'!$AA$21:$AA$999,SUM($A30:$A33)),'Загальний ввод'!$AA$21:$AA$999,),MATCH(K$9,'Загальний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L33" s="58" t="str">
        <f>IF(($A33="")*($B33&lt;&gt;""),INDEX('Загальний ввод'!$R$21:$Z$999,MATCH(SMALL('Загальний ввод'!$AA$21:$AA$999,SUM($A30:$A33)),'Загальний ввод'!$AA$21:$AA$999,),MATCH(L$9,'Загальний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M33" s="58" t="str">
        <f>IF(($A33="")*($B33&lt;&gt;""),INDEX('Загальний ввод'!$R$21:$Z$999,MATCH(SMALL('Загальний ввод'!$AA$21:$AA$999,SUM($A30:$A33)),'Загальний ввод'!$AA$21:$AA$999,),MATCH(M$9,'Загальний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N33" s="58" t="str">
        <f>IF(($A33="")*($B33&lt;&gt;""),INDEX('Загальний ввод'!$R$21:$Z$999,MATCH(SMALL('Загальний ввод'!$AA$21:$AA$999,SUM($A30:$A33)),'Загальний ввод'!$AA$21:$AA$999,),MATCH(N$9,'Загальний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O33" s="58" t="str">
        <f>IF(($A33="")*($B33&lt;&gt;""),INDEX('Загальний ввод'!$R$21:$Z$999,MATCH(SMALL('Загальний ввод'!$AA$21:$AA$999,SUM($A30:$A33)),'Загальний ввод'!$AA$21:$AA$999,),MATCH(O$9,'Загальний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P33" s="58" t="str">
        <f>IF(($A33="")*($B33&lt;&gt;""),INDEX('Загальний ввод'!$R$21:$Z$999,MATCH(SMALL('Загальний ввод'!$AA$21:$AA$999,SUM($A30:$A33)),'Загальний ввод'!$AA$21:$AA$999,),MATCH(P$9,'Загальний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Q33" s="58" t="str">
        <f>IF(($A33="")*($B33&lt;&gt;""),INDEX('Загальний ввод'!$R$21:$Z$999,MATCH(SMALL('Загальний ввод'!$AA$21:$AA$999,SUM($A30:$A33)),'Загальний ввод'!$AA$21:$AA$999,),MATCH(Q$9,'Загальний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R33" s="58" t="str">
        <f>IF(($A33="")*($B33&lt;&gt;""),INDEX('Загальний ввод'!$R$21:$Z$999,MATCH(SMALL('Загальний ввод'!$AA$21:$AA$999,SUM($A30:$A33)),'Загальний ввод'!$AA$21:$AA$999,),MATCH(R$9,'Загальний ввод'!$R$20:$Z$20,))*INDEX('Загальний ввод'!$K$21:$O$999,MATCH(SMALL('Загальний ввод'!$AA$21:$AA$999,SUM($A30:$A33)),'Загальний ввод'!$AA$21:$AA$999,),MATCH($B33&amp;"*",'Загальний ввод'!$K$19:$O$19,)),"")</f>
        <v/>
      </c>
      <c r="S33" s="24"/>
      <c r="T33" s="20"/>
      <c r="U33" s="24"/>
      <c r="V33" s="24"/>
      <c r="W33" s="20"/>
      <c r="X33" s="24"/>
    </row>
    <row r="34" spans="1:24" x14ac:dyDescent="0.25">
      <c r="A34" s="8" t="str">
        <f>IF(B34="","",IF(MOD(ROW()-1,4),"",COUNT(A$10:A33)+1))</f>
        <v/>
      </c>
      <c r="B34" s="57" t="str">
        <f>IF(MOD(ROW()-1,4),IF(B33="","",INDEX({"Циркуляція";"Інтервал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34" s="2" t="str">
        <f>IF($A34="","",INDEX('Загальний ввод'!C$21:C$999,MATCH(SMALL('Загальний ввод'!$AA$21:$AA$999,SUM($A31:$A34)),'Загальний ввод'!$AA$21:$AA$999,)))</f>
        <v/>
      </c>
      <c r="D34" s="3" t="str">
        <f>IF($A34="","",INDEX('Загальний ввод'!D$21:D$999,MATCH(SMALL('Загальний ввод'!$AA$21:$AA$999,SUM($A31:$A34)),'Загальний ввод'!$AA$21:$AA$999,)))</f>
        <v/>
      </c>
      <c r="E34" s="38" t="str">
        <f>IF($A34="","",INDEX('Загальний ввод'!E$21:E$999,MATCH(SMALL('Загальний ввод'!$AA$21:$AA$999,SUM($A31:$A34)),'Загальний ввод'!$AA$21:$AA$999,)))</f>
        <v/>
      </c>
      <c r="F34" s="2" t="str">
        <f>IF($A34="","",INDEX('Загальний ввод'!F$21:F$999,MATCH(SMALL('Загальний ввод'!$AA$21:$AA$999,SUM($A31:$A34)),'Загальний ввод'!$AA$21:$AA$999,)))</f>
        <v/>
      </c>
      <c r="G34" s="16" t="str">
        <f>IF($A34="","",INDEX('Загальний ввод'!G$21:G$999,MATCH(SMALL('Загальний ввод'!$AA$21:$AA$999,SUM($A31:$A34)),'Загальний ввод'!$AA$21:$AA$999,)))</f>
        <v/>
      </c>
      <c r="H34" s="17" t="str">
        <f>IF($A34="","",INDEX('Загальний ввод'!H$21:H$999,MATCH(SMALL('Загальний ввод'!$AA$21:$AA$999,SUM($A31:$A34)),'Загальний ввод'!$AA$21:$AA$999,)))</f>
        <v/>
      </c>
      <c r="I34" s="10" t="str">
        <f t="shared" si="0"/>
        <v/>
      </c>
      <c r="J34" s="58">
        <f>IF(($A34="")*($B34&lt;&gt;""),INDEX('Загальний ввод'!$R$21:$Z$999,MATCH(SMALL('Загальний ввод'!$AA$21:$AA$999,SUM($A31:$A34)),'Загальний ввод'!$AA$21:$AA$999,),MATCH(J$9,'Загальний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0</v>
      </c>
      <c r="K34" s="58">
        <f>IF(($A34="")*($B34&lt;&gt;""),INDEX('Загальний ввод'!$R$21:$Z$999,MATCH(SMALL('Загальний ввод'!$AA$21:$AA$999,SUM($A31:$A34)),'Загальний ввод'!$AA$21:$AA$999,),MATCH(K$9,'Загальний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0</v>
      </c>
      <c r="L34" s="58">
        <f>IF(($A34="")*($B34&lt;&gt;""),INDEX('Загальний ввод'!$R$21:$Z$999,MATCH(SMALL('Загальний ввод'!$AA$21:$AA$999,SUM($A31:$A34)),'Загальний ввод'!$AA$21:$AA$999,),MATCH(L$9,'Загальний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0</v>
      </c>
      <c r="M34" s="58">
        <f>IF(($A34="")*($B34&lt;&gt;""),INDEX('Загальний ввод'!$R$21:$Z$999,MATCH(SMALL('Загальний ввод'!$AA$21:$AA$999,SUM($A31:$A34)),'Загальний ввод'!$AA$21:$AA$999,),MATCH(M$9,'Загальний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0</v>
      </c>
      <c r="N34" s="58">
        <f>IF(($A34="")*($B34&lt;&gt;""),INDEX('Загальний ввод'!$R$21:$Z$999,MATCH(SMALL('Загальний ввод'!$AA$21:$AA$999,SUM($A31:$A34)),'Загальний ввод'!$AA$21:$AA$999,),MATCH(N$9,'Загальний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3.1041666666666665</v>
      </c>
      <c r="O34" s="58">
        <f>IF(($A34="")*($B34&lt;&gt;""),INDEX('Загальний ввод'!$R$21:$Z$999,MATCH(SMALL('Загальний ввод'!$AA$21:$AA$999,SUM($A31:$A34)),'Загальний ввод'!$AA$21:$AA$999,),MATCH(O$9,'Загальний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3.1041666666666665</v>
      </c>
      <c r="P34" s="58">
        <f>IF(($A34="")*($B34&lt;&gt;""),INDEX('Загальний ввод'!$R$21:$Z$999,MATCH(SMALL('Загальний ввод'!$AA$21:$AA$999,SUM($A31:$A34)),'Загальний ввод'!$AA$21:$AA$999,),MATCH(P$9,'Загальний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0</v>
      </c>
      <c r="Q34" s="58">
        <f>IF(($A34="")*($B34&lt;&gt;""),INDEX('Загальний ввод'!$R$21:$Z$999,MATCH(SMALL('Загальний ввод'!$AA$21:$AA$999,SUM($A31:$A34)),'Загальний ввод'!$AA$21:$AA$999,),MATCH(Q$9,'Загальний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0</v>
      </c>
      <c r="R34" s="58">
        <f>IF(($A34="")*($B34&lt;&gt;""),INDEX('Загальний ввод'!$R$21:$Z$999,MATCH(SMALL('Загальний ввод'!$AA$21:$AA$999,SUM($A31:$A34)),'Загальний ввод'!$AA$21:$AA$999,),MATCH(R$9,'Загальний ввод'!$R$20:$Z$20,))*INDEX('Загальний ввод'!$K$21:$O$999,MATCH(SMALL('Загальний ввод'!$AA$21:$AA$999,SUM($A31:$A34)),'Загальний ввод'!$AA$21:$AA$999,),MATCH($B34&amp;"*",'Загальний ввод'!$K$19:$O$19,)),"")</f>
        <v>0</v>
      </c>
      <c r="S34" s="24"/>
      <c r="T34" s="20"/>
      <c r="U34" s="20"/>
      <c r="V34" s="24"/>
      <c r="W34" s="20"/>
      <c r="X34" s="20"/>
    </row>
    <row r="35" spans="1:24" x14ac:dyDescent="0.25">
      <c r="A35" s="8" t="str">
        <f>IF(B35="","",IF(MOD(ROW()-1,4),"",COUNT(A$10:A34)+1))</f>
        <v/>
      </c>
      <c r="B35" s="57" t="str">
        <f>IF(MOD(ROW()-1,4),IF(B34="","",INDEX({"Циркуляція";"Інтервал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35" s="2" t="str">
        <f>IF($A35="","",INDEX('Загальний ввод'!C$21:C$999,MATCH(SMALL('Загальний ввод'!$AA$21:$AA$999,SUM($A32:$A35)),'Загальний ввод'!$AA$21:$AA$999,)))</f>
        <v/>
      </c>
      <c r="D35" s="3" t="str">
        <f>IF($A35="","",INDEX('Загальний ввод'!D$21:D$999,MATCH(SMALL('Загальний ввод'!$AA$21:$AA$999,SUM($A32:$A35)),'Загальний ввод'!$AA$21:$AA$999,)))</f>
        <v/>
      </c>
      <c r="E35" s="38" t="str">
        <f>IF($A35="","",INDEX('Загальний ввод'!E$21:E$999,MATCH(SMALL('Загальний ввод'!$AA$21:$AA$999,SUM($A32:$A35)),'Загальний ввод'!$AA$21:$AA$999,)))</f>
        <v/>
      </c>
      <c r="F35" s="2" t="str">
        <f>IF($A35="","",INDEX('Загальний ввод'!F$21:F$999,MATCH(SMALL('Загальний ввод'!$AA$21:$AA$999,SUM($A32:$A35)),'Загальний ввод'!$AA$21:$AA$999,)))</f>
        <v/>
      </c>
      <c r="G35" s="16" t="str">
        <f>IF($A35="","",INDEX('Загальний ввод'!G$21:G$999,MATCH(SMALL('Загальний ввод'!$AA$21:$AA$999,SUM($A32:$A35)),'Загальний ввод'!$AA$21:$AA$999,)))</f>
        <v/>
      </c>
      <c r="H35" s="17" t="str">
        <f>IF($A35="","",INDEX('Загальний ввод'!H$21:H$999,MATCH(SMALL('Загальний ввод'!$AA$21:$AA$999,SUM($A32:$A35)),'Загальний ввод'!$AA$21:$AA$999,)))</f>
        <v/>
      </c>
      <c r="I35" s="10" t="str">
        <f t="shared" si="0"/>
        <v/>
      </c>
      <c r="J35" s="58">
        <f>IF(($A35="")*($B35&lt;&gt;""),INDEX('Загальний ввод'!$R$21:$Z$999,MATCH(SMALL('Загальний ввод'!$AA$21:$AA$999,SUM($A32:$A35)),'Загальний ввод'!$AA$21:$AA$999,),MATCH(J$9,'Загальний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0</v>
      </c>
      <c r="K35" s="58">
        <f>IF(($A35="")*($B35&lt;&gt;""),INDEX('Загальний ввод'!$R$21:$Z$999,MATCH(SMALL('Загальний ввод'!$AA$21:$AA$999,SUM($A32:$A35)),'Загальний ввод'!$AA$21:$AA$999,),MATCH(K$9,'Загальний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0</v>
      </c>
      <c r="L35" s="58">
        <f>IF(($A35="")*($B35&lt;&gt;""),INDEX('Загальний ввод'!$R$21:$Z$999,MATCH(SMALL('Загальний ввод'!$AA$21:$AA$999,SUM($A32:$A35)),'Загальний ввод'!$AA$21:$AA$999,),MATCH(L$9,'Загальний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0</v>
      </c>
      <c r="M35" s="58">
        <f>IF(($A35="")*($B35&lt;&gt;""),INDEX('Загальний ввод'!$R$21:$Z$999,MATCH(SMALL('Загальний ввод'!$AA$21:$AA$999,SUM($A32:$A35)),'Загальний ввод'!$AA$21:$AA$999,),MATCH(M$9,'Загальний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0</v>
      </c>
      <c r="N35" s="58">
        <f>IF(($A35="")*($B35&lt;&gt;""),INDEX('Загальний ввод'!$R$21:$Z$999,MATCH(SMALL('Загальний ввод'!$AA$21:$AA$999,SUM($A32:$A35)),'Загальний ввод'!$AA$21:$AA$999,),MATCH(N$9,'Загальний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234.70000000000005</v>
      </c>
      <c r="O35" s="58">
        <f>IF(($A35="")*($B35&lt;&gt;""),INDEX('Загальний ввод'!$R$21:$Z$999,MATCH(SMALL('Загальний ввод'!$AA$21:$AA$999,SUM($A32:$A35)),'Загальний ввод'!$AA$21:$AA$999,),MATCH(O$9,'Загальний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234.70000000000005</v>
      </c>
      <c r="P35" s="58">
        <f>IF(($A35="")*($B35&lt;&gt;""),INDEX('Загальний ввод'!$R$21:$Z$999,MATCH(SMALL('Загальний ввод'!$AA$21:$AA$999,SUM($A32:$A35)),'Загальний ввод'!$AA$21:$AA$999,),MATCH(P$9,'Загальний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0</v>
      </c>
      <c r="Q35" s="58">
        <f>IF(($A35="")*($B35&lt;&gt;""),INDEX('Загальний ввод'!$R$21:$Z$999,MATCH(SMALL('Загальний ввод'!$AA$21:$AA$999,SUM($A32:$A35)),'Загальний ввод'!$AA$21:$AA$999,),MATCH(Q$9,'Загальний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0</v>
      </c>
      <c r="R35" s="58">
        <f>IF(($A35="")*($B35&lt;&gt;""),INDEX('Загальний ввод'!$R$21:$Z$999,MATCH(SMALL('Загальний ввод'!$AA$21:$AA$999,SUM($A32:$A35)),'Загальний ввод'!$AA$21:$AA$999,),MATCH(R$9,'Загальний ввод'!$R$20:$Z$20,))*INDEX('Загальний ввод'!$K$21:$O$999,MATCH(SMALL('Загальний ввод'!$AA$21:$AA$999,SUM($A32:$A35)),'Загальний ввод'!$AA$21:$AA$999,),MATCH($B35&amp;"*",'Загальний ввод'!$K$19:$O$19,)),"")</f>
        <v>0</v>
      </c>
      <c r="S35" s="24"/>
      <c r="T35" s="20"/>
      <c r="U35" s="20"/>
      <c r="V35" s="24"/>
      <c r="W35" s="20"/>
      <c r="X35" s="20"/>
    </row>
    <row r="36" spans="1:24" x14ac:dyDescent="0.25">
      <c r="A36" s="8" t="str">
        <f>IF(B36="","",IF(MOD(ROW()-1,4),"",COUNT(A$10:A35)+1))</f>
        <v/>
      </c>
      <c r="B36" s="57" t="str">
        <f>IF(MOD(ROW()-1,4),IF(B35="","",INDEX({"Циркуляція";"Інтервал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36" s="2" t="str">
        <f>IF($A36="","",INDEX('Загальний ввод'!C$21:C$999,MATCH(SMALL('Загальний ввод'!$AA$21:$AA$999,SUM($A33:$A36)),'Загальний ввод'!$AA$21:$AA$999,)))</f>
        <v/>
      </c>
      <c r="D36" s="3" t="str">
        <f>IF($A36="","",INDEX('Загальний ввод'!D$21:D$999,MATCH(SMALL('Загальний ввод'!$AA$21:$AA$999,SUM($A33:$A36)),'Загальний ввод'!$AA$21:$AA$999,)))</f>
        <v/>
      </c>
      <c r="E36" s="38" t="str">
        <f>IF($A36="","",INDEX('Загальний ввод'!E$21:E$999,MATCH(SMALL('Загальний ввод'!$AA$21:$AA$999,SUM($A33:$A36)),'Загальний ввод'!$AA$21:$AA$999,)))</f>
        <v/>
      </c>
      <c r="F36" s="2" t="str">
        <f>IF($A36="","",INDEX('Загальний ввод'!F$21:F$999,MATCH(SMALL('Загальний ввод'!$AA$21:$AA$999,SUM($A33:$A36)),'Загальний ввод'!$AA$21:$AA$999,)))</f>
        <v/>
      </c>
      <c r="G36" s="16" t="str">
        <f>IF($A36="","",INDEX('Загальний ввод'!G$21:G$999,MATCH(SMALL('Загальний ввод'!$AA$21:$AA$999,SUM($A33:$A36)),'Загальний ввод'!$AA$21:$AA$999,)))</f>
        <v/>
      </c>
      <c r="H36" s="17" t="str">
        <f>IF($A36="","",INDEX('Загальний ввод'!H$21:H$999,MATCH(SMALL('Загальний ввод'!$AA$21:$AA$999,SUM($A33:$A36)),'Загальний ввод'!$AA$21:$AA$999,)))</f>
        <v/>
      </c>
      <c r="I36" s="10" t="str">
        <f t="shared" si="0"/>
        <v/>
      </c>
      <c r="J36" s="58">
        <f>IF(($A36="")*($B36&lt;&gt;""),INDEX('Загальний ввод'!$R$21:$Z$999,MATCH(SMALL('Загальний ввод'!$AA$21:$AA$999,SUM($A33:$A36)),'Загальний ввод'!$AA$21:$AA$999,),MATCH(J$9,'Загальний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0</v>
      </c>
      <c r="K36" s="58">
        <f>IF(($A36="")*($B36&lt;&gt;""),INDEX('Загальний ввод'!$R$21:$Z$999,MATCH(SMALL('Загальний ввод'!$AA$21:$AA$999,SUM($A33:$A36)),'Загальний ввод'!$AA$21:$AA$999,),MATCH(K$9,'Загальний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0</v>
      </c>
      <c r="L36" s="58">
        <f>IF(($A36="")*($B36&lt;&gt;""),INDEX('Загальний ввод'!$R$21:$Z$999,MATCH(SMALL('Загальний ввод'!$AA$21:$AA$999,SUM($A33:$A36)),'Загальний ввод'!$AA$21:$AA$999,),MATCH(L$9,'Загальний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0</v>
      </c>
      <c r="M36" s="58">
        <f>IF(($A36="")*($B36&lt;&gt;""),INDEX('Загальний ввод'!$R$21:$Z$999,MATCH(SMALL('Загальний ввод'!$AA$21:$AA$999,SUM($A33:$A36)),'Загальний ввод'!$AA$21:$AA$999,),MATCH(M$9,'Загальний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0</v>
      </c>
      <c r="N36" s="58">
        <f>IF(($A36="")*($B36&lt;&gt;""),INDEX('Загальний ввод'!$R$21:$Z$999,MATCH(SMALL('Загальний ввод'!$AA$21:$AA$999,SUM($A33:$A36)),'Загальний ввод'!$AA$21:$AA$999,),MATCH(N$9,'Загальний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5.395833333333333</v>
      </c>
      <c r="O36" s="58">
        <f>IF(($A36="")*($B36&lt;&gt;""),INDEX('Загальний ввод'!$R$21:$Z$999,MATCH(SMALL('Загальний ввод'!$AA$21:$AA$999,SUM($A33:$A36)),'Загальний ввод'!$AA$21:$AA$999,),MATCH(O$9,'Загальний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5.395833333333333</v>
      </c>
      <c r="P36" s="58">
        <f>IF(($A36="")*($B36&lt;&gt;""),INDEX('Загальний ввод'!$R$21:$Z$999,MATCH(SMALL('Загальний ввод'!$AA$21:$AA$999,SUM($A33:$A36)),'Загальний ввод'!$AA$21:$AA$999,),MATCH(P$9,'Загальний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0</v>
      </c>
      <c r="Q36" s="58">
        <f>IF(($A36="")*($B36&lt;&gt;""),INDEX('Загальний ввод'!$R$21:$Z$999,MATCH(SMALL('Загальний ввод'!$AA$21:$AA$999,SUM($A33:$A36)),'Загальний ввод'!$AA$21:$AA$999,),MATCH(Q$9,'Загальний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0</v>
      </c>
      <c r="R36" s="58">
        <f>IF(($A36="")*($B36&lt;&gt;""),INDEX('Загальний ввод'!$R$21:$Z$999,MATCH(SMALL('Загальний ввод'!$AA$21:$AA$999,SUM($A33:$A36)),'Загальний ввод'!$AA$21:$AA$999,),MATCH(R$9,'Загальний ввод'!$R$20:$Z$20,))*INDEX('Загальний ввод'!$K$21:$O$999,MATCH(SMALL('Загальний ввод'!$AA$21:$AA$999,SUM($A33:$A36)),'Загальний ввод'!$AA$21:$AA$999,),MATCH($B36&amp;"*",'Загальний ввод'!$K$19:$O$19,)),"")</f>
        <v>0</v>
      </c>
      <c r="S36" s="22"/>
      <c r="T36" s="24"/>
      <c r="U36" s="20"/>
      <c r="V36" s="22"/>
      <c r="W36" s="24"/>
      <c r="X36" s="20"/>
    </row>
    <row r="37" spans="1:24" s="25" customFormat="1" x14ac:dyDescent="0.25">
      <c r="A37" s="8">
        <f>IF(B37="","",IF(MOD(ROW()-1,4),"",COUNT(A$10:A36)+1))</f>
        <v>7</v>
      </c>
      <c r="B37" s="57" t="str">
        <f>IF(MOD(ROW()-1,4),IF(B36="","",INDEX({"Циркуляція";"Інтервал роботи";"Час нижче ротора"},MOD(ROW()-1,4))),IFERROR(INDEX('Загальний ввод'!B:B,SMALL('Загальний ввод'!AA$21:AA$999,(ROW()-1)/4)),""))</f>
        <v>525 Кегичівка</v>
      </c>
      <c r="C37" s="2">
        <f>IF($A37="","",INDEX('Загальний ввод'!C$21:C$999,MATCH(SMALL('Загальний ввод'!$AA$21:$AA$999,SUM($A34:$A37)),'Загальний ввод'!$AA$21:$AA$999,)))</f>
        <v>43325</v>
      </c>
      <c r="D37" s="3">
        <f>IF($A37="","",INDEX('Загальний ввод'!D$21:D$999,MATCH(SMALL('Загальний ввод'!$AA$21:$AA$999,SUM($A34:$A37)),'Загальний ввод'!$AA$21:$AA$999,)))</f>
        <v>0.6875</v>
      </c>
      <c r="E37" s="38">
        <f>IF($A37="","",INDEX('Загальний ввод'!E$21:E$999,MATCH(SMALL('Загальний ввод'!$AA$21:$AA$999,SUM($A34:$A37)),'Загальний ввод'!$AA$21:$AA$999,)))</f>
        <v>3430</v>
      </c>
      <c r="F37" s="2">
        <f>IF($A37="","",INDEX('Загальний ввод'!F$21:F$999,MATCH(SMALL('Загальний ввод'!$AA$21:$AA$999,SUM($A34:$A37)),'Загальний ввод'!$AA$21:$AA$999,)))</f>
        <v>43344</v>
      </c>
      <c r="G37" s="16">
        <f>IF($A37="","",INDEX('Загальний ввод'!G$21:G$999,MATCH(SMALL('Загальний ввод'!$AA$21:$AA$999,SUM($A34:$A37)),'Загальний ввод'!$AA$21:$AA$999,)))</f>
        <v>0.33333333333333331</v>
      </c>
      <c r="H37" s="17">
        <f>IF($A37="","",INDEX('Загальний ввод'!H$21:H$999,MATCH(SMALL('Загальний ввод'!$AA$21:$AA$999,SUM($A34:$A37)),'Загальний ввод'!$AA$21:$AA$999,)))</f>
        <v>3660</v>
      </c>
      <c r="I37" s="10">
        <f t="shared" si="0"/>
        <v>230</v>
      </c>
      <c r="J37" s="58" t="str">
        <f>IF(($A37="")*($B37&lt;&gt;""),INDEX('Загальний ввод'!$R$21:$Z$999,MATCH(SMALL('Загальний ввод'!$AA$21:$AA$999,SUM($A34:$A37)),'Загальний ввод'!$AA$21:$AA$999,),MATCH(J$9,'Загальний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K37" s="58" t="str">
        <f>IF(($A37="")*($B37&lt;&gt;""),INDEX('Загальний ввод'!$R$21:$Z$999,MATCH(SMALL('Загальний ввод'!$AA$21:$AA$999,SUM($A34:$A37)),'Загальний ввод'!$AA$21:$AA$999,),MATCH(K$9,'Загальний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L37" s="58" t="str">
        <f>IF(($A37="")*($B37&lt;&gt;""),INDEX('Загальний ввод'!$R$21:$Z$999,MATCH(SMALL('Загальний ввод'!$AA$21:$AA$999,SUM($A34:$A37)),'Загальний ввод'!$AA$21:$AA$999,),MATCH(L$9,'Загальний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M37" s="58" t="str">
        <f>IF(($A37="")*($B37&lt;&gt;""),INDEX('Загальний ввод'!$R$21:$Z$999,MATCH(SMALL('Загальний ввод'!$AA$21:$AA$999,SUM($A34:$A37)),'Загальний ввод'!$AA$21:$AA$999,),MATCH(M$9,'Загальний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N37" s="58" t="str">
        <f>IF(($A37="")*($B37&lt;&gt;""),INDEX('Загальний ввод'!$R$21:$Z$999,MATCH(SMALL('Загальний ввод'!$AA$21:$AA$999,SUM($A34:$A37)),'Загальний ввод'!$AA$21:$AA$999,),MATCH(N$9,'Загальний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O37" s="58" t="str">
        <f>IF(($A37="")*($B37&lt;&gt;""),INDEX('Загальний ввод'!$R$21:$Z$999,MATCH(SMALL('Загальний ввод'!$AA$21:$AA$999,SUM($A34:$A37)),'Загальний ввод'!$AA$21:$AA$999,),MATCH(O$9,'Загальний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P37" s="58" t="str">
        <f>IF(($A37="")*($B37&lt;&gt;""),INDEX('Загальний ввод'!$R$21:$Z$999,MATCH(SMALL('Загальний ввод'!$AA$21:$AA$999,SUM($A34:$A37)),'Загальний ввод'!$AA$21:$AA$999,),MATCH(P$9,'Загальний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Q37" s="58" t="str">
        <f>IF(($A37="")*($B37&lt;&gt;""),INDEX('Загальний ввод'!$R$21:$Z$999,MATCH(SMALL('Загальний ввод'!$AA$21:$AA$999,SUM($A34:$A37)),'Загальний ввод'!$AA$21:$AA$999,),MATCH(Q$9,'Загальний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R37" s="58" t="str">
        <f>IF(($A37="")*($B37&lt;&gt;""),INDEX('Загальний ввод'!$R$21:$Z$999,MATCH(SMALL('Загальний ввод'!$AA$21:$AA$999,SUM($A34:$A37)),'Загальний ввод'!$AA$21:$AA$999,),MATCH(R$9,'Загальний ввод'!$R$20:$Z$20,))*INDEX('Загальний ввод'!$K$21:$O$999,MATCH(SMALL('Загальний ввод'!$AA$21:$AA$999,SUM($A34:$A37)),'Загальний ввод'!$AA$21:$AA$999,),MATCH($B37&amp;"*",'Загальний ввод'!$K$19:$O$19,)),"")</f>
        <v/>
      </c>
      <c r="S37" s="24"/>
      <c r="T37" s="20"/>
      <c r="U37" s="24"/>
      <c r="V37" s="24"/>
      <c r="W37" s="20"/>
      <c r="X37" s="24"/>
    </row>
    <row r="38" spans="1:24" x14ac:dyDescent="0.25">
      <c r="A38" s="8" t="str">
        <f>IF(B38="","",IF(MOD(ROW()-1,4),"",COUNT(A$10:A37)+1))</f>
        <v/>
      </c>
      <c r="B38" s="57" t="str">
        <f>IF(MOD(ROW()-1,4),IF(B37="","",INDEX({"Циркуляція";"Інтервал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38" s="2" t="str">
        <f>IF($A38="","",INDEX('Загальний ввод'!C$21:C$999,MATCH(SMALL('Загальний ввод'!$AA$21:$AA$999,SUM($A35:$A38)),'Загальний ввод'!$AA$21:$AA$999,)))</f>
        <v/>
      </c>
      <c r="D38" s="3" t="str">
        <f>IF($A38="","",INDEX('Загальний ввод'!D$21:D$999,MATCH(SMALL('Загальний ввод'!$AA$21:$AA$999,SUM($A35:$A38)),'Загальний ввод'!$AA$21:$AA$999,)))</f>
        <v/>
      </c>
      <c r="E38" s="38" t="str">
        <f>IF($A38="","",INDEX('Загальний ввод'!E$21:E$999,MATCH(SMALL('Загальний ввод'!$AA$21:$AA$999,SUM($A35:$A38)),'Загальний ввод'!$AA$21:$AA$999,)))</f>
        <v/>
      </c>
      <c r="F38" s="2" t="str">
        <f>IF($A38="","",INDEX('Загальний ввод'!F$21:F$999,MATCH(SMALL('Загальний ввод'!$AA$21:$AA$999,SUM($A35:$A38)),'Загальний ввод'!$AA$21:$AA$999,)))</f>
        <v/>
      </c>
      <c r="G38" s="16" t="str">
        <f>IF($A38="","",INDEX('Загальний ввод'!G$21:G$999,MATCH(SMALL('Загальний ввод'!$AA$21:$AA$999,SUM($A35:$A38)),'Загальний ввод'!$AA$21:$AA$999,)))</f>
        <v/>
      </c>
      <c r="H38" s="17" t="str">
        <f>IF($A38="","",INDEX('Загальний ввод'!H$21:H$999,MATCH(SMALL('Загальний ввод'!$AA$21:$AA$999,SUM($A35:$A38)),'Загальний ввод'!$AA$21:$AA$999,)))</f>
        <v/>
      </c>
      <c r="I38" s="10" t="str">
        <f t="shared" si="0"/>
        <v/>
      </c>
      <c r="J38" s="58">
        <f>IF(($A38="")*($B38&lt;&gt;""),INDEX('Загальний ввод'!$R$21:$Z$999,MATCH(SMALL('Загальний ввод'!$AA$21:$AA$999,SUM($A35:$A38)),'Загальний ввод'!$AA$21:$AA$999,),MATCH(J$9,'Загальний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10.897916666666667</v>
      </c>
      <c r="K38" s="58">
        <f>IF(($A38="")*($B38&lt;&gt;""),INDEX('Загальний ввод'!$R$21:$Z$999,MATCH(SMALL('Загальний ввод'!$AA$21:$AA$999,SUM($A35:$A38)),'Загальний ввод'!$AA$21:$AA$999,),MATCH(K$9,'Загальний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10.897916666666667</v>
      </c>
      <c r="L38" s="58">
        <f>IF(($A38="")*($B38&lt;&gt;""),INDEX('Загальний ввод'!$R$21:$Z$999,MATCH(SMALL('Загальний ввод'!$AA$21:$AA$999,SUM($A35:$A38)),'Загальний ввод'!$AA$21:$AA$999,),MATCH(L$9,'Загальний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0</v>
      </c>
      <c r="M38" s="58">
        <f>IF(($A38="")*($B38&lt;&gt;""),INDEX('Загальний ввод'!$R$21:$Z$999,MATCH(SMALL('Загальний ввод'!$AA$21:$AA$999,SUM($A35:$A38)),'Загальний ввод'!$AA$21:$AA$999,),MATCH(M$9,'Загальний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0</v>
      </c>
      <c r="N38" s="58">
        <f>IF(($A38="")*($B38&lt;&gt;""),INDEX('Загальний ввод'!$R$21:$Z$999,MATCH(SMALL('Загальний ввод'!$AA$21:$AA$999,SUM($A35:$A38)),'Загальний ввод'!$AA$21:$AA$999,),MATCH(N$9,'Загальний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0</v>
      </c>
      <c r="O38" s="58">
        <f>IF(($A38="")*($B38&lt;&gt;""),INDEX('Загальний ввод'!$R$21:$Z$999,MATCH(SMALL('Загальний ввод'!$AA$21:$AA$999,SUM($A35:$A38)),'Загальний ввод'!$AA$21:$AA$999,),MATCH(O$9,'Загальний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0</v>
      </c>
      <c r="P38" s="58">
        <f>IF(($A38="")*($B38&lt;&gt;""),INDEX('Загальний ввод'!$R$21:$Z$999,MATCH(SMALL('Загальний ввод'!$AA$21:$AA$999,SUM($A35:$A38)),'Загальний ввод'!$AA$21:$AA$999,),MATCH(P$9,'Загальний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0</v>
      </c>
      <c r="Q38" s="58">
        <f>IF(($A38="")*($B38&lt;&gt;""),INDEX('Загальний ввод'!$R$21:$Z$999,MATCH(SMALL('Загальний ввод'!$AA$21:$AA$999,SUM($A35:$A38)),'Загальний ввод'!$AA$21:$AA$999,),MATCH(Q$9,'Загальний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0</v>
      </c>
      <c r="R38" s="58">
        <f>IF(($A38="")*($B38&lt;&gt;""),INDEX('Загальний ввод'!$R$21:$Z$999,MATCH(SMALL('Загальний ввод'!$AA$21:$AA$999,SUM($A35:$A38)),'Загальний ввод'!$AA$21:$AA$999,),MATCH(R$9,'Загальний ввод'!$R$20:$Z$20,))*INDEX('Загальний ввод'!$K$21:$O$999,MATCH(SMALL('Загальний ввод'!$AA$21:$AA$999,SUM($A35:$A38)),'Загальний ввод'!$AA$21:$AA$999,),MATCH($B38&amp;"*",'Загальний ввод'!$K$19:$O$19,)),"")</f>
        <v>0</v>
      </c>
      <c r="S38" s="24"/>
      <c r="T38" s="20"/>
      <c r="U38" s="20"/>
      <c r="V38" s="24"/>
      <c r="W38" s="20"/>
      <c r="X38" s="20"/>
    </row>
    <row r="39" spans="1:24" x14ac:dyDescent="0.25">
      <c r="A39" s="8" t="str">
        <f>IF(B39="","",IF(MOD(ROW()-1,4),"",COUNT(A$10:A38)+1))</f>
        <v/>
      </c>
      <c r="B39" s="57" t="str">
        <f>IF(MOD(ROW()-1,4),IF(B38="","",INDEX({"Циркуляція";"Інтервал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39" s="2" t="str">
        <f>IF($A39="","",INDEX('Загальний ввод'!C$21:C$999,MATCH(SMALL('Загальний ввод'!$AA$21:$AA$999,SUM($A36:$A39)),'Загальний ввод'!$AA$21:$AA$999,)))</f>
        <v/>
      </c>
      <c r="D39" s="3" t="str">
        <f>IF($A39="","",INDEX('Загальний ввод'!D$21:D$999,MATCH(SMALL('Загальний ввод'!$AA$21:$AA$999,SUM($A36:$A39)),'Загальний ввод'!$AA$21:$AA$999,)))</f>
        <v/>
      </c>
      <c r="E39" s="38" t="str">
        <f>IF($A39="","",INDEX('Загальний ввод'!E$21:E$999,MATCH(SMALL('Загальний ввод'!$AA$21:$AA$999,SUM($A36:$A39)),'Загальний ввод'!$AA$21:$AA$999,)))</f>
        <v/>
      </c>
      <c r="F39" s="2" t="str">
        <f>IF($A39="","",INDEX('Загальний ввод'!F$21:F$999,MATCH(SMALL('Загальний ввод'!$AA$21:$AA$999,SUM($A36:$A39)),'Загальний ввод'!$AA$21:$AA$999,)))</f>
        <v/>
      </c>
      <c r="G39" s="16" t="str">
        <f>IF($A39="","",INDEX('Загальний ввод'!G$21:G$999,MATCH(SMALL('Загальний ввод'!$AA$21:$AA$999,SUM($A36:$A39)),'Загальний ввод'!$AA$21:$AA$999,)))</f>
        <v/>
      </c>
      <c r="H39" s="17" t="str">
        <f>IF($A39="","",INDEX('Загальний ввод'!H$21:H$999,MATCH(SMALL('Загальний ввод'!$AA$21:$AA$999,SUM($A36:$A39)),'Загальний ввод'!$AA$21:$AA$999,)))</f>
        <v/>
      </c>
      <c r="I39" s="10" t="str">
        <f t="shared" si="0"/>
        <v/>
      </c>
      <c r="J39" s="58">
        <f>IF(($A39="")*($B39&lt;&gt;""),INDEX('Загальний ввод'!$R$21:$Z$999,MATCH(SMALL('Загальний ввод'!$AA$21:$AA$999,SUM($A36:$A39)),'Загальний ввод'!$AA$21:$AA$999,),MATCH(J$9,'Загальний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230</v>
      </c>
      <c r="K39" s="58">
        <f>IF(($A39="")*($B39&lt;&gt;""),INDEX('Загальний ввод'!$R$21:$Z$999,MATCH(SMALL('Загальний ввод'!$AA$21:$AA$999,SUM($A36:$A39)),'Загальний ввод'!$AA$21:$AA$999,),MATCH(K$9,'Загальний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230</v>
      </c>
      <c r="L39" s="58">
        <f>IF(($A39="")*($B39&lt;&gt;""),INDEX('Загальний ввод'!$R$21:$Z$999,MATCH(SMALL('Загальний ввод'!$AA$21:$AA$999,SUM($A36:$A39)),'Загальний ввод'!$AA$21:$AA$999,),MATCH(L$9,'Загальний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0</v>
      </c>
      <c r="M39" s="58">
        <f>IF(($A39="")*($B39&lt;&gt;""),INDEX('Загальний ввод'!$R$21:$Z$999,MATCH(SMALL('Загальний ввод'!$AA$21:$AA$999,SUM($A36:$A39)),'Загальний ввод'!$AA$21:$AA$999,),MATCH(M$9,'Загальний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0</v>
      </c>
      <c r="N39" s="58">
        <f>IF(($A39="")*($B39&lt;&gt;""),INDEX('Загальний ввод'!$R$21:$Z$999,MATCH(SMALL('Загальний ввод'!$AA$21:$AA$999,SUM($A36:$A39)),'Загальний ввод'!$AA$21:$AA$999,),MATCH(N$9,'Загальний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0</v>
      </c>
      <c r="O39" s="58">
        <f>IF(($A39="")*($B39&lt;&gt;""),INDEX('Загальний ввод'!$R$21:$Z$999,MATCH(SMALL('Загальний ввод'!$AA$21:$AA$999,SUM($A36:$A39)),'Загальний ввод'!$AA$21:$AA$999,),MATCH(O$9,'Загальний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0</v>
      </c>
      <c r="P39" s="58">
        <f>IF(($A39="")*($B39&lt;&gt;""),INDEX('Загальний ввод'!$R$21:$Z$999,MATCH(SMALL('Загальний ввод'!$AA$21:$AA$999,SUM($A36:$A39)),'Загальний ввод'!$AA$21:$AA$999,),MATCH(P$9,'Загальний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0</v>
      </c>
      <c r="Q39" s="58">
        <f>IF(($A39="")*($B39&lt;&gt;""),INDEX('Загальний ввод'!$R$21:$Z$999,MATCH(SMALL('Загальний ввод'!$AA$21:$AA$999,SUM($A36:$A39)),'Загальний ввод'!$AA$21:$AA$999,),MATCH(Q$9,'Загальний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0</v>
      </c>
      <c r="R39" s="58">
        <f>IF(($A39="")*($B39&lt;&gt;""),INDEX('Загальний ввод'!$R$21:$Z$999,MATCH(SMALL('Загальний ввод'!$AA$21:$AA$999,SUM($A36:$A39)),'Загальний ввод'!$AA$21:$AA$999,),MATCH(R$9,'Загальний ввод'!$R$20:$Z$20,))*INDEX('Загальний ввод'!$K$21:$O$999,MATCH(SMALL('Загальний ввод'!$AA$21:$AA$999,SUM($A36:$A39)),'Загальний ввод'!$AA$21:$AA$999,),MATCH($B39&amp;"*",'Загальний ввод'!$K$19:$O$19,)),"")</f>
        <v>0</v>
      </c>
      <c r="S39" s="24"/>
      <c r="T39" s="20"/>
      <c r="U39" s="20"/>
      <c r="V39" s="24"/>
      <c r="W39" s="20"/>
      <c r="X39" s="20"/>
    </row>
    <row r="40" spans="1:24" x14ac:dyDescent="0.25">
      <c r="A40" s="8" t="str">
        <f>IF(B40="","",IF(MOD(ROW()-1,4),"",COUNT(A$10:A39)+1))</f>
        <v/>
      </c>
      <c r="B40" s="57" t="str">
        <f>IF(MOD(ROW()-1,4),IF(B39="","",INDEX({"Циркуляція";"Інтервал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40" s="2" t="str">
        <f>IF($A40="","",INDEX('Загальний ввод'!C$21:C$999,MATCH(SMALL('Загальний ввод'!$AA$21:$AA$999,SUM($A37:$A40)),'Загальний ввод'!$AA$21:$AA$999,)))</f>
        <v/>
      </c>
      <c r="D40" s="3" t="str">
        <f>IF($A40="","",INDEX('Загальний ввод'!D$21:D$999,MATCH(SMALL('Загальний ввод'!$AA$21:$AA$999,SUM($A37:$A40)),'Загальний ввод'!$AA$21:$AA$999,)))</f>
        <v/>
      </c>
      <c r="E40" s="38" t="str">
        <f>IF($A40="","",INDEX('Загальний ввод'!E$21:E$999,MATCH(SMALL('Загальний ввод'!$AA$21:$AA$999,SUM($A37:$A40)),'Загальний ввод'!$AA$21:$AA$999,)))</f>
        <v/>
      </c>
      <c r="F40" s="2" t="str">
        <f>IF($A40="","",INDEX('Загальний ввод'!F$21:F$999,MATCH(SMALL('Загальний ввод'!$AA$21:$AA$999,SUM($A37:$A40)),'Загальний ввод'!$AA$21:$AA$999,)))</f>
        <v/>
      </c>
      <c r="G40" s="16" t="str">
        <f>IF($A40="","",INDEX('Загальний ввод'!G$21:G$999,MATCH(SMALL('Загальний ввод'!$AA$21:$AA$999,SUM($A37:$A40)),'Загальний ввод'!$AA$21:$AA$999,)))</f>
        <v/>
      </c>
      <c r="H40" s="17" t="str">
        <f>IF($A40="","",INDEX('Загальний ввод'!H$21:H$999,MATCH(SMALL('Загальний ввод'!$AA$21:$AA$999,SUM($A37:$A40)),'Загальний ввод'!$AA$21:$AA$999,)))</f>
        <v/>
      </c>
      <c r="I40" s="10" t="str">
        <f t="shared" si="0"/>
        <v/>
      </c>
      <c r="J40" s="58">
        <f>IF(($A40="")*($B40&lt;&gt;""),INDEX('Загальний ввод'!$R$21:$Z$999,MATCH(SMALL('Загальний ввод'!$AA$21:$AA$999,SUM($A37:$A40)),'Загальний ввод'!$AA$21:$AA$999,),MATCH(J$9,'Загальний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17.229166666666668</v>
      </c>
      <c r="K40" s="58">
        <f>IF(($A40="")*($B40&lt;&gt;""),INDEX('Загальний ввод'!$R$21:$Z$999,MATCH(SMALL('Загальний ввод'!$AA$21:$AA$999,SUM($A37:$A40)),'Загальний ввод'!$AA$21:$AA$999,),MATCH(K$9,'Загальний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17.229166666666668</v>
      </c>
      <c r="L40" s="58">
        <f>IF(($A40="")*($B40&lt;&gt;""),INDEX('Загальний ввод'!$R$21:$Z$999,MATCH(SMALL('Загальний ввод'!$AA$21:$AA$999,SUM($A37:$A40)),'Загальний ввод'!$AA$21:$AA$999,),MATCH(L$9,'Загальний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0</v>
      </c>
      <c r="M40" s="58">
        <f>IF(($A40="")*($B40&lt;&gt;""),INDEX('Загальний ввод'!$R$21:$Z$999,MATCH(SMALL('Загальний ввод'!$AA$21:$AA$999,SUM($A37:$A40)),'Загальний ввод'!$AA$21:$AA$999,),MATCH(M$9,'Загальний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0</v>
      </c>
      <c r="N40" s="58">
        <f>IF(($A40="")*($B40&lt;&gt;""),INDEX('Загальний ввод'!$R$21:$Z$999,MATCH(SMALL('Загальний ввод'!$AA$21:$AA$999,SUM($A37:$A40)),'Загальний ввод'!$AA$21:$AA$999,),MATCH(N$9,'Загальний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0</v>
      </c>
      <c r="O40" s="58">
        <f>IF(($A40="")*($B40&lt;&gt;""),INDEX('Загальний ввод'!$R$21:$Z$999,MATCH(SMALL('Загальний ввод'!$AA$21:$AA$999,SUM($A37:$A40)),'Загальний ввод'!$AA$21:$AA$999,),MATCH(O$9,'Загальний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0</v>
      </c>
      <c r="P40" s="58">
        <f>IF(($A40="")*($B40&lt;&gt;""),INDEX('Загальний ввод'!$R$21:$Z$999,MATCH(SMALL('Загальний ввод'!$AA$21:$AA$999,SUM($A37:$A40)),'Загальний ввод'!$AA$21:$AA$999,),MATCH(P$9,'Загальний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0</v>
      </c>
      <c r="Q40" s="58">
        <f>IF(($A40="")*($B40&lt;&gt;""),INDEX('Загальний ввод'!$R$21:$Z$999,MATCH(SMALL('Загальний ввод'!$AA$21:$AA$999,SUM($A37:$A40)),'Загальний ввод'!$AA$21:$AA$999,),MATCH(Q$9,'Загальний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0</v>
      </c>
      <c r="R40" s="58">
        <f>IF(($A40="")*($B40&lt;&gt;""),INDEX('Загальний ввод'!$R$21:$Z$999,MATCH(SMALL('Загальний ввод'!$AA$21:$AA$999,SUM($A37:$A40)),'Загальний ввод'!$AA$21:$AA$999,),MATCH(R$9,'Загальний ввод'!$R$20:$Z$20,))*INDEX('Загальний ввод'!$K$21:$O$999,MATCH(SMALL('Загальний ввод'!$AA$21:$AA$999,SUM($A37:$A40)),'Загальний ввод'!$AA$21:$AA$999,),MATCH($B40&amp;"*",'Загальний ввод'!$K$19:$O$19,)),"")</f>
        <v>0</v>
      </c>
      <c r="S40" s="22"/>
      <c r="T40" s="24"/>
      <c r="U40" s="20"/>
      <c r="V40" s="22"/>
      <c r="W40" s="24"/>
      <c r="X40" s="20"/>
    </row>
    <row r="41" spans="1:24" s="25" customFormat="1" x14ac:dyDescent="0.25">
      <c r="A41" s="8">
        <f>IF(B41="","",IF(MOD(ROW()-1,4),"",COUNT(A$10:A40)+1))</f>
        <v>8</v>
      </c>
      <c r="B41" s="57" t="str">
        <f>IF(MOD(ROW()-1,4),IF(B40="","",INDEX({"Циркуляція";"Інтервал роботи";"Час нижче ротора"},MOD(ROW()-1,4))),IFERROR(INDEX('Загальний ввод'!B:B,SMALL('Загальний ввод'!AA$21:AA$999,(ROW()-1)/4)),""))</f>
        <v>33 Краснокутська</v>
      </c>
      <c r="C41" s="2">
        <f>IF($A41="","",INDEX('Загальний ввод'!C$21:C$999,MATCH(SMALL('Загальний ввод'!$AA$21:$AA$999,SUM($A38:$A41)),'Загальний ввод'!$AA$21:$AA$999,)))</f>
        <v>43359</v>
      </c>
      <c r="D41" s="3">
        <f>IF($A41="","",INDEX('Загальний ввод'!D$21:D$999,MATCH(SMALL('Загальний ввод'!$AA$21:$AA$999,SUM($A38:$A41)),'Загальний ввод'!$AA$21:$AA$999,)))</f>
        <v>0.39583333333333331</v>
      </c>
      <c r="E41" s="38">
        <f>IF($A41="","",INDEX('Загальний ввод'!E$21:E$999,MATCH(SMALL('Загальний ввод'!$AA$21:$AA$999,SUM($A38:$A41)),'Загальний ввод'!$AA$21:$AA$999,)))</f>
        <v>3095</v>
      </c>
      <c r="F41" s="2">
        <f>IF($A41="","",INDEX('Загальний ввод'!F$21:F$999,MATCH(SMALL('Загальний ввод'!$AA$21:$AA$999,SUM($A38:$A41)),'Загальний ввод'!$AA$21:$AA$999,)))</f>
        <v>43386</v>
      </c>
      <c r="G41" s="16">
        <f>IF($A41="","",INDEX('Загальний ввод'!G$21:G$999,MATCH(SMALL('Загальний ввод'!$AA$21:$AA$999,SUM($A38:$A41)),'Загальний ввод'!$AA$21:$AA$999,)))</f>
        <v>0.33333333333333331</v>
      </c>
      <c r="H41" s="17">
        <f>IF($A41="","",INDEX('Загальний ввод'!H$21:H$999,MATCH(SMALL('Загальний ввод'!$AA$21:$AA$999,SUM($A38:$A41)),'Загальний ввод'!$AA$21:$AA$999,)))</f>
        <v>3314.8</v>
      </c>
      <c r="I41" s="10">
        <f t="shared" si="0"/>
        <v>219.80000000000018</v>
      </c>
      <c r="J41" s="58" t="str">
        <f>IF(($A41="")*($B41&lt;&gt;""),INDEX('Загальний ввод'!$R$21:$Z$999,MATCH(SMALL('Загальний ввод'!$AA$21:$AA$999,SUM($A38:$A41)),'Загальний ввод'!$AA$21:$AA$999,),MATCH(J$9,'Загальний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K41" s="58" t="str">
        <f>IF(($A41="")*($B41&lt;&gt;""),INDEX('Загальний ввод'!$R$21:$Z$999,MATCH(SMALL('Загальний ввод'!$AA$21:$AA$999,SUM($A38:$A41)),'Загальний ввод'!$AA$21:$AA$999,),MATCH(K$9,'Загальний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L41" s="58" t="str">
        <f>IF(($A41="")*($B41&lt;&gt;""),INDEX('Загальний ввод'!$R$21:$Z$999,MATCH(SMALL('Загальний ввод'!$AA$21:$AA$999,SUM($A38:$A41)),'Загальний ввод'!$AA$21:$AA$999,),MATCH(L$9,'Загальний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M41" s="58" t="str">
        <f>IF(($A41="")*($B41&lt;&gt;""),INDEX('Загальний ввод'!$R$21:$Z$999,MATCH(SMALL('Загальний ввод'!$AA$21:$AA$999,SUM($A38:$A41)),'Загальний ввод'!$AA$21:$AA$999,),MATCH(M$9,'Загальний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N41" s="58" t="str">
        <f>IF(($A41="")*($B41&lt;&gt;""),INDEX('Загальний ввод'!$R$21:$Z$999,MATCH(SMALL('Загальний ввод'!$AA$21:$AA$999,SUM($A38:$A41)),'Загальний ввод'!$AA$21:$AA$999,),MATCH(N$9,'Загальний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O41" s="58" t="str">
        <f>IF(($A41="")*($B41&lt;&gt;""),INDEX('Загальний ввод'!$R$21:$Z$999,MATCH(SMALL('Загальний ввод'!$AA$21:$AA$999,SUM($A38:$A41)),'Загальний ввод'!$AA$21:$AA$999,),MATCH(O$9,'Загальний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P41" s="58" t="str">
        <f>IF(($A41="")*($B41&lt;&gt;""),INDEX('Загальний ввод'!$R$21:$Z$999,MATCH(SMALL('Загальний ввод'!$AA$21:$AA$999,SUM($A38:$A41)),'Загальний ввод'!$AA$21:$AA$999,),MATCH(P$9,'Загальний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Q41" s="58" t="str">
        <f>IF(($A41="")*($B41&lt;&gt;""),INDEX('Загальний ввод'!$R$21:$Z$999,MATCH(SMALL('Загальний ввод'!$AA$21:$AA$999,SUM($A38:$A41)),'Загальний ввод'!$AA$21:$AA$999,),MATCH(Q$9,'Загальний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R41" s="58" t="str">
        <f>IF(($A41="")*($B41&lt;&gt;""),INDEX('Загальний ввод'!$R$21:$Z$999,MATCH(SMALL('Загальний ввод'!$AA$21:$AA$999,SUM($A38:$A41)),'Загальний ввод'!$AA$21:$AA$999,),MATCH(R$9,'Загальний ввод'!$R$20:$Z$20,))*INDEX('Загальний ввод'!$K$21:$O$999,MATCH(SMALL('Загальний ввод'!$AA$21:$AA$999,SUM($A38:$A41)),'Загальний ввод'!$AA$21:$AA$999,),MATCH($B41&amp;"*",'Загальний ввод'!$K$19:$O$19,)),"")</f>
        <v/>
      </c>
      <c r="S41" s="24"/>
      <c r="T41" s="20"/>
      <c r="U41" s="24"/>
      <c r="V41" s="24"/>
      <c r="W41" s="20"/>
      <c r="X41" s="24"/>
    </row>
    <row r="42" spans="1:24" x14ac:dyDescent="0.25">
      <c r="A42" s="8" t="str">
        <f>IF(B42="","",IF(MOD(ROW()-1,4),"",COUNT(A$10:A41)+1))</f>
        <v/>
      </c>
      <c r="B42" s="57" t="str">
        <f>IF(MOD(ROW()-1,4),IF(B41="","",INDEX({"Циркуляція";"Інтервал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42" s="2" t="str">
        <f>IF($A42="","",INDEX('Загальний ввод'!C$21:C$999,MATCH(SMALL('Загальний ввод'!$AA$21:$AA$999,SUM($A39:$A42)),'Загальний ввод'!$AA$21:$AA$999,)))</f>
        <v/>
      </c>
      <c r="D42" s="3" t="str">
        <f>IF($A42="","",INDEX('Загальний ввод'!D$21:D$999,MATCH(SMALL('Загальний ввод'!$AA$21:$AA$999,SUM($A39:$A42)),'Загальний ввод'!$AA$21:$AA$999,)))</f>
        <v/>
      </c>
      <c r="E42" s="38" t="str">
        <f>IF($A42="","",INDEX('Загальний ввод'!E$21:E$999,MATCH(SMALL('Загальний ввод'!$AA$21:$AA$999,SUM($A39:$A42)),'Загальний ввод'!$AA$21:$AA$999,)))</f>
        <v/>
      </c>
      <c r="F42" s="2" t="str">
        <f>IF($A42="","",INDEX('Загальний ввод'!F$21:F$999,MATCH(SMALL('Загальний ввод'!$AA$21:$AA$999,SUM($A39:$A42)),'Загальний ввод'!$AA$21:$AA$999,)))</f>
        <v/>
      </c>
      <c r="G42" s="16" t="str">
        <f>IF($A42="","",INDEX('Загальний ввод'!G$21:G$999,MATCH(SMALL('Загальний ввод'!$AA$21:$AA$999,SUM($A39:$A42)),'Загальний ввод'!$AA$21:$AA$999,)))</f>
        <v/>
      </c>
      <c r="H42" s="17" t="str">
        <f>IF($A42="","",INDEX('Загальний ввод'!H$21:H$999,MATCH(SMALL('Загальний ввод'!$AA$21:$AA$999,SUM($A39:$A42)),'Загальний ввод'!$AA$21:$AA$999,)))</f>
        <v/>
      </c>
      <c r="I42" s="10" t="str">
        <f t="shared" si="0"/>
        <v/>
      </c>
      <c r="J42" s="58">
        <f>IF(($A42="")*($B42&lt;&gt;""),INDEX('Загальний ввод'!$R$21:$Z$999,MATCH(SMALL('Загальний ввод'!$AA$21:$AA$999,SUM($A39:$A42)),'Загальний ввод'!$AA$21:$AA$999,),MATCH(J$9,'Загальний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0</v>
      </c>
      <c r="K42" s="58">
        <f>IF(($A42="")*($B42&lt;&gt;""),INDEX('Загальний ввод'!$R$21:$Z$999,MATCH(SMALL('Загальний ввод'!$AA$21:$AA$999,SUM($A39:$A42)),'Загальний ввод'!$AA$21:$AA$999,),MATCH(K$9,'Загальний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0</v>
      </c>
      <c r="L42" s="58">
        <f>IF(($A42="")*($B42&lt;&gt;""),INDEX('Загальний ввод'!$R$21:$Z$999,MATCH(SMALL('Загальний ввод'!$AA$21:$AA$999,SUM($A39:$A42)),'Загальний ввод'!$AA$21:$AA$999,),MATCH(L$9,'Загальний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0</v>
      </c>
      <c r="M42" s="58">
        <f>IF(($A42="")*($B42&lt;&gt;""),INDEX('Загальний ввод'!$R$21:$Z$999,MATCH(SMALL('Загальний ввод'!$AA$21:$AA$999,SUM($A39:$A42)),'Загальний ввод'!$AA$21:$AA$999,),MATCH(M$9,'Загальний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0</v>
      </c>
      <c r="N42" s="58">
        <f>IF(($A42="")*($B42&lt;&gt;""),INDEX('Загальний ввод'!$R$21:$Z$999,MATCH(SMALL('Загальний ввод'!$AA$21:$AA$999,SUM($A39:$A42)),'Загальний ввод'!$AA$21:$AA$999,),MATCH(N$9,'Загальний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11.78125</v>
      </c>
      <c r="O42" s="58">
        <f>IF(($A42="")*($B42&lt;&gt;""),INDEX('Загальний ввод'!$R$21:$Z$999,MATCH(SMALL('Загальний ввод'!$AA$21:$AA$999,SUM($A39:$A42)),'Загальний ввод'!$AA$21:$AA$999,),MATCH(O$9,'Загальний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11.78125</v>
      </c>
      <c r="P42" s="58">
        <f>IF(($A42="")*($B42&lt;&gt;""),INDEX('Загальний ввод'!$R$21:$Z$999,MATCH(SMALL('Загальний ввод'!$AA$21:$AA$999,SUM($A39:$A42)),'Загальний ввод'!$AA$21:$AA$999,),MATCH(P$9,'Загальний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0</v>
      </c>
      <c r="Q42" s="58">
        <f>IF(($A42="")*($B42&lt;&gt;""),INDEX('Загальний ввод'!$R$21:$Z$999,MATCH(SMALL('Загальний ввод'!$AA$21:$AA$999,SUM($A39:$A42)),'Загальний ввод'!$AA$21:$AA$999,),MATCH(Q$9,'Загальний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0</v>
      </c>
      <c r="R42" s="58">
        <f>IF(($A42="")*($B42&lt;&gt;""),INDEX('Загальний ввод'!$R$21:$Z$999,MATCH(SMALL('Загальний ввод'!$AA$21:$AA$999,SUM($A39:$A42)),'Загальний ввод'!$AA$21:$AA$999,),MATCH(R$9,'Загальний ввод'!$R$20:$Z$20,))*INDEX('Загальний ввод'!$K$21:$O$999,MATCH(SMALL('Загальний ввод'!$AA$21:$AA$999,SUM($A39:$A42)),'Загальний ввод'!$AA$21:$AA$999,),MATCH($B42&amp;"*",'Загальний ввод'!$K$19:$O$19,)),"")</f>
        <v>0</v>
      </c>
      <c r="S42" s="24"/>
      <c r="T42" s="20"/>
      <c r="U42" s="20"/>
      <c r="V42" s="24"/>
      <c r="W42" s="20"/>
      <c r="X42" s="20"/>
    </row>
    <row r="43" spans="1:24" x14ac:dyDescent="0.25">
      <c r="A43" s="8" t="str">
        <f>IF(B43="","",IF(MOD(ROW()-1,4),"",COUNT(A$10:A42)+1))</f>
        <v/>
      </c>
      <c r="B43" s="57" t="str">
        <f>IF(MOD(ROW()-1,4),IF(B42="","",INDEX({"Циркуляція";"Інтервал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43" s="2" t="str">
        <f>IF($A43="","",INDEX('Загальний ввод'!C$21:C$999,MATCH(SMALL('Загальний ввод'!$AA$21:$AA$999,SUM($A40:$A43)),'Загальний ввод'!$AA$21:$AA$999,)))</f>
        <v/>
      </c>
      <c r="D43" s="3" t="str">
        <f>IF($A43="","",INDEX('Загальний ввод'!D$21:D$999,MATCH(SMALL('Загальний ввод'!$AA$21:$AA$999,SUM($A40:$A43)),'Загальний ввод'!$AA$21:$AA$999,)))</f>
        <v/>
      </c>
      <c r="E43" s="38" t="str">
        <f>IF($A43="","",INDEX('Загальний ввод'!E$21:E$999,MATCH(SMALL('Загальний ввод'!$AA$21:$AA$999,SUM($A40:$A43)),'Загальний ввод'!$AA$21:$AA$999,)))</f>
        <v/>
      </c>
      <c r="F43" s="2" t="str">
        <f>IF($A43="","",INDEX('Загальний ввод'!F$21:F$999,MATCH(SMALL('Загальний ввод'!$AA$21:$AA$999,SUM($A40:$A43)),'Загальний ввод'!$AA$21:$AA$999,)))</f>
        <v/>
      </c>
      <c r="G43" s="16" t="str">
        <f>IF($A43="","",INDEX('Загальний ввод'!G$21:G$999,MATCH(SMALL('Загальний ввод'!$AA$21:$AA$999,SUM($A40:$A43)),'Загальний ввод'!$AA$21:$AA$999,)))</f>
        <v/>
      </c>
      <c r="H43" s="17" t="str">
        <f>IF($A43="","",INDEX('Загальний ввод'!H$21:H$999,MATCH(SMALL('Загальний ввод'!$AA$21:$AA$999,SUM($A40:$A43)),'Загальний ввод'!$AA$21:$AA$999,)))</f>
        <v/>
      </c>
      <c r="I43" s="10" t="str">
        <f t="shared" si="0"/>
        <v/>
      </c>
      <c r="J43" s="58">
        <f>IF(($A43="")*($B43&lt;&gt;""),INDEX('Загальний ввод'!$R$21:$Z$999,MATCH(SMALL('Загальний ввод'!$AA$21:$AA$999,SUM($A40:$A43)),'Загальний ввод'!$AA$21:$AA$999,),MATCH(J$9,'Загальний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0</v>
      </c>
      <c r="K43" s="58">
        <f>IF(($A43="")*($B43&lt;&gt;""),INDEX('Загальний ввод'!$R$21:$Z$999,MATCH(SMALL('Загальний ввод'!$AA$21:$AA$999,SUM($A40:$A43)),'Загальний ввод'!$AA$21:$AA$999,),MATCH(K$9,'Загальний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0</v>
      </c>
      <c r="L43" s="58">
        <f>IF(($A43="")*($B43&lt;&gt;""),INDEX('Загальний ввод'!$R$21:$Z$999,MATCH(SMALL('Загальний ввод'!$AA$21:$AA$999,SUM($A40:$A43)),'Загальний ввод'!$AA$21:$AA$999,),MATCH(L$9,'Загальний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0</v>
      </c>
      <c r="M43" s="58">
        <f>IF(($A43="")*($B43&lt;&gt;""),INDEX('Загальний ввод'!$R$21:$Z$999,MATCH(SMALL('Загальний ввод'!$AA$21:$AA$999,SUM($A40:$A43)),'Загальний ввод'!$AA$21:$AA$999,),MATCH(M$9,'Загальний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0</v>
      </c>
      <c r="N43" s="58">
        <f>IF(($A43="")*($B43&lt;&gt;""),INDEX('Загальний ввод'!$R$21:$Z$999,MATCH(SMALL('Загальний ввод'!$AA$21:$AA$999,SUM($A40:$A43)),'Загальний ввод'!$AA$21:$AA$999,),MATCH(N$9,'Загальний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219.80000000000018</v>
      </c>
      <c r="O43" s="58">
        <f>IF(($A43="")*($B43&lt;&gt;""),INDEX('Загальний ввод'!$R$21:$Z$999,MATCH(SMALL('Загальний ввод'!$AA$21:$AA$999,SUM($A40:$A43)),'Загальний ввод'!$AA$21:$AA$999,),MATCH(O$9,'Загальний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219.80000000000018</v>
      </c>
      <c r="P43" s="58">
        <f>IF(($A43="")*($B43&lt;&gt;""),INDEX('Загальний ввод'!$R$21:$Z$999,MATCH(SMALL('Загальний ввод'!$AA$21:$AA$999,SUM($A40:$A43)),'Загальний ввод'!$AA$21:$AA$999,),MATCH(P$9,'Загальний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0</v>
      </c>
      <c r="Q43" s="58">
        <f>IF(($A43="")*($B43&lt;&gt;""),INDEX('Загальний ввод'!$R$21:$Z$999,MATCH(SMALL('Загальний ввод'!$AA$21:$AA$999,SUM($A40:$A43)),'Загальний ввод'!$AA$21:$AA$999,),MATCH(Q$9,'Загальний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0</v>
      </c>
      <c r="R43" s="58">
        <f>IF(($A43="")*($B43&lt;&gt;""),INDEX('Загальний ввод'!$R$21:$Z$999,MATCH(SMALL('Загальний ввод'!$AA$21:$AA$999,SUM($A40:$A43)),'Загальний ввод'!$AA$21:$AA$999,),MATCH(R$9,'Загальний ввод'!$R$20:$Z$20,))*INDEX('Загальний ввод'!$K$21:$O$999,MATCH(SMALL('Загальний ввод'!$AA$21:$AA$999,SUM($A40:$A43)),'Загальний ввод'!$AA$21:$AA$999,),MATCH($B43&amp;"*",'Загальний ввод'!$K$19:$O$19,)),"")</f>
        <v>0</v>
      </c>
      <c r="S43" s="24"/>
      <c r="T43" s="20"/>
      <c r="U43" s="20"/>
      <c r="V43" s="24"/>
      <c r="W43" s="20"/>
      <c r="X43" s="20"/>
    </row>
    <row r="44" spans="1:24" x14ac:dyDescent="0.25">
      <c r="A44" s="8" t="str">
        <f>IF(B44="","",IF(MOD(ROW()-1,4),"",COUNT(A$10:A43)+1))</f>
        <v/>
      </c>
      <c r="B44" s="57" t="str">
        <f>IF(MOD(ROW()-1,4),IF(B43="","",INDEX({"Циркуляція";"Інтервал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44" s="2" t="str">
        <f>IF($A44="","",INDEX('Загальний ввод'!C$21:C$999,MATCH(SMALL('Загальний ввод'!$AA$21:$AA$999,SUM($A41:$A44)),'Загальний ввод'!$AA$21:$AA$999,)))</f>
        <v/>
      </c>
      <c r="D44" s="3" t="str">
        <f>IF($A44="","",INDEX('Загальний ввод'!D$21:D$999,MATCH(SMALL('Загальний ввод'!$AA$21:$AA$999,SUM($A41:$A44)),'Загальний ввод'!$AA$21:$AA$999,)))</f>
        <v/>
      </c>
      <c r="E44" s="38" t="str">
        <f>IF($A44="","",INDEX('Загальний ввод'!E$21:E$999,MATCH(SMALL('Загальний ввод'!$AA$21:$AA$999,SUM($A41:$A44)),'Загальний ввод'!$AA$21:$AA$999,)))</f>
        <v/>
      </c>
      <c r="F44" s="2" t="str">
        <f>IF($A44="","",INDEX('Загальний ввод'!F$21:F$999,MATCH(SMALL('Загальний ввод'!$AA$21:$AA$999,SUM($A41:$A44)),'Загальний ввод'!$AA$21:$AA$999,)))</f>
        <v/>
      </c>
      <c r="G44" s="16" t="str">
        <f>IF($A44="","",INDEX('Загальний ввод'!G$21:G$999,MATCH(SMALL('Загальний ввод'!$AA$21:$AA$999,SUM($A41:$A44)),'Загальний ввод'!$AA$21:$AA$999,)))</f>
        <v/>
      </c>
      <c r="H44" s="17" t="str">
        <f>IF($A44="","",INDEX('Загальний ввод'!H$21:H$999,MATCH(SMALL('Загальний ввод'!$AA$21:$AA$999,SUM($A41:$A44)),'Загальний ввод'!$AA$21:$AA$999,)))</f>
        <v/>
      </c>
      <c r="I44" s="10" t="str">
        <f t="shared" si="0"/>
        <v/>
      </c>
      <c r="J44" s="58">
        <f>IF(($A44="")*($B44&lt;&gt;""),INDEX('Загальний ввод'!$R$21:$Z$999,MATCH(SMALL('Загальний ввод'!$AA$21:$AA$999,SUM($A41:$A44)),'Загальний ввод'!$AA$21:$AA$999,),MATCH(J$9,'Загальний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0</v>
      </c>
      <c r="K44" s="58">
        <f>IF(($A44="")*($B44&lt;&gt;""),INDEX('Загальний ввод'!$R$21:$Z$999,MATCH(SMALL('Загальний ввод'!$AA$21:$AA$999,SUM($A41:$A44)),'Загальний ввод'!$AA$21:$AA$999,),MATCH(K$9,'Загальний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0</v>
      </c>
      <c r="L44" s="58">
        <f>IF(($A44="")*($B44&lt;&gt;""),INDEX('Загальний ввод'!$R$21:$Z$999,MATCH(SMALL('Загальний ввод'!$AA$21:$AA$999,SUM($A41:$A44)),'Загальний ввод'!$AA$21:$AA$999,),MATCH(L$9,'Загальний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0</v>
      </c>
      <c r="M44" s="58">
        <f>IF(($A44="")*($B44&lt;&gt;""),INDEX('Загальний ввод'!$R$21:$Z$999,MATCH(SMALL('Загальний ввод'!$AA$21:$AA$999,SUM($A41:$A44)),'Загальний ввод'!$AA$21:$AA$999,),MATCH(M$9,'Загальний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0</v>
      </c>
      <c r="N44" s="58">
        <f>IF(($A44="")*($B44&lt;&gt;""),INDEX('Загальний ввод'!$R$21:$Z$999,MATCH(SMALL('Загальний ввод'!$AA$21:$AA$999,SUM($A41:$A44)),'Загальний ввод'!$AA$21:$AA$999,),MATCH(N$9,'Загальний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22.243055555555557</v>
      </c>
      <c r="O44" s="58">
        <f>IF(($A44="")*($B44&lt;&gt;""),INDEX('Загальний ввод'!$R$21:$Z$999,MATCH(SMALL('Загальний ввод'!$AA$21:$AA$999,SUM($A41:$A44)),'Загальний ввод'!$AA$21:$AA$999,),MATCH(O$9,'Загальний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22.243055555555557</v>
      </c>
      <c r="P44" s="58">
        <f>IF(($A44="")*($B44&lt;&gt;""),INDEX('Загальний ввод'!$R$21:$Z$999,MATCH(SMALL('Загальний ввод'!$AA$21:$AA$999,SUM($A41:$A44)),'Загальний ввод'!$AA$21:$AA$999,),MATCH(P$9,'Загальний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0</v>
      </c>
      <c r="Q44" s="58">
        <f>IF(($A44="")*($B44&lt;&gt;""),INDEX('Загальний ввод'!$R$21:$Z$999,MATCH(SMALL('Загальний ввод'!$AA$21:$AA$999,SUM($A41:$A44)),'Загальний ввод'!$AA$21:$AA$999,),MATCH(Q$9,'Загальний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0</v>
      </c>
      <c r="R44" s="58">
        <f>IF(($A44="")*($B44&lt;&gt;""),INDEX('Загальний ввод'!$R$21:$Z$999,MATCH(SMALL('Загальний ввод'!$AA$21:$AA$999,SUM($A41:$A44)),'Загальний ввод'!$AA$21:$AA$999,),MATCH(R$9,'Загальний ввод'!$R$20:$Z$20,))*INDEX('Загальний ввод'!$K$21:$O$999,MATCH(SMALL('Загальний ввод'!$AA$21:$AA$999,SUM($A41:$A44)),'Загальний ввод'!$AA$21:$AA$999,),MATCH($B44&amp;"*",'Загальний ввод'!$K$19:$O$19,)),"")</f>
        <v>0</v>
      </c>
      <c r="S44" s="22"/>
      <c r="T44" s="24"/>
      <c r="U44" s="20"/>
      <c r="V44" s="22"/>
      <c r="W44" s="24"/>
      <c r="X44" s="20"/>
    </row>
    <row r="45" spans="1:24" s="25" customFormat="1" x14ac:dyDescent="0.25">
      <c r="A45" s="8">
        <f>IF(B45="","",IF(MOD(ROW()-1,4),"",COUNT(A$10:A44)+1))</f>
        <v>9</v>
      </c>
      <c r="B45" s="57" t="str">
        <f>IF(MOD(ROW()-1,4),IF(B44="","",INDEX({"Циркуляція";"Інтервал роботи";"Час нижче ротора"},MOD(ROW()-1,4))),IFERROR(INDEX('Загальний ввод'!B:B,SMALL('Загальний ввод'!AA$21:AA$999,(ROW()-1)/4)),""))</f>
        <v>117Медведівка</v>
      </c>
      <c r="C45" s="2">
        <f>IF($A45="","",INDEX('Загальний ввод'!C$21:C$999,MATCH(SMALL('Загальний ввод'!$AA$21:$AA$999,SUM($A42:$A45)),'Загальний ввод'!$AA$21:$AA$999,)))</f>
        <v>43389</v>
      </c>
      <c r="D45" s="3">
        <f>IF($A45="","",INDEX('Загальний ввод'!D$21:D$999,MATCH(SMALL('Загальний ввод'!$AA$21:$AA$999,SUM($A42:$A45)),'Загальний ввод'!$AA$21:$AA$999,)))</f>
        <v>0.34583333333333338</v>
      </c>
      <c r="E45" s="38">
        <f>IF($A45="","",INDEX('Загальний ввод'!E$21:E$999,MATCH(SMALL('Загальний ввод'!$AA$21:$AA$999,SUM($A42:$A45)),'Загальний ввод'!$AA$21:$AA$999,)))</f>
        <v>2055.4</v>
      </c>
      <c r="F45" s="2">
        <f>IF($A45="","",INDEX('Загальний ввод'!F$21:F$999,MATCH(SMALL('Загальний ввод'!$AA$21:$AA$999,SUM($A42:$A45)),'Загальний ввод'!$AA$21:$AA$999,)))</f>
        <v>43398</v>
      </c>
      <c r="G45" s="16">
        <f>IF($A45="","",INDEX('Загальний ввод'!G$21:G$999,MATCH(SMALL('Загальний ввод'!$AA$21:$AA$999,SUM($A42:$A45)),'Загальний ввод'!$AA$21:$AA$999,)))</f>
        <v>0.16666666666666666</v>
      </c>
      <c r="H45" s="17">
        <f>IF($A45="","",INDEX('Загальний ввод'!H$21:H$999,MATCH(SMALL('Загальний ввод'!$AA$21:$AA$999,SUM($A42:$A45)),'Загальний ввод'!$AA$21:$AA$999,)))</f>
        <v>2163.5</v>
      </c>
      <c r="I45" s="10">
        <f t="shared" si="0"/>
        <v>108.09999999999991</v>
      </c>
      <c r="J45" s="58" t="str">
        <f>IF(($A45="")*($B45&lt;&gt;""),INDEX('Загальний ввод'!$R$21:$Z$999,MATCH(SMALL('Загальний ввод'!$AA$21:$AA$999,SUM($A42:$A45)),'Загальний ввод'!$AA$21:$AA$999,),MATCH(J$9,'Загальний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K45" s="58" t="str">
        <f>IF(($A45="")*($B45&lt;&gt;""),INDEX('Загальний ввод'!$R$21:$Z$999,MATCH(SMALL('Загальний ввод'!$AA$21:$AA$999,SUM($A42:$A45)),'Загальний ввод'!$AA$21:$AA$999,),MATCH(K$9,'Загальний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L45" s="58" t="str">
        <f>IF(($A45="")*($B45&lt;&gt;""),INDEX('Загальний ввод'!$R$21:$Z$999,MATCH(SMALL('Загальний ввод'!$AA$21:$AA$999,SUM($A42:$A45)),'Загальний ввод'!$AA$21:$AA$999,),MATCH(L$9,'Загальний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M45" s="58" t="str">
        <f>IF(($A45="")*($B45&lt;&gt;""),INDEX('Загальний ввод'!$R$21:$Z$999,MATCH(SMALL('Загальний ввод'!$AA$21:$AA$999,SUM($A42:$A45)),'Загальний ввод'!$AA$21:$AA$999,),MATCH(M$9,'Загальний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N45" s="58" t="str">
        <f>IF(($A45="")*($B45&lt;&gt;""),INDEX('Загальний ввод'!$R$21:$Z$999,MATCH(SMALL('Загальний ввод'!$AA$21:$AA$999,SUM($A42:$A45)),'Загальний ввод'!$AA$21:$AA$999,),MATCH(N$9,'Загальний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O45" s="58" t="str">
        <f>IF(($A45="")*($B45&lt;&gt;""),INDEX('Загальний ввод'!$R$21:$Z$999,MATCH(SMALL('Загальний ввод'!$AA$21:$AA$999,SUM($A42:$A45)),'Загальний ввод'!$AA$21:$AA$999,),MATCH(O$9,'Загальний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P45" s="58" t="str">
        <f>IF(($A45="")*($B45&lt;&gt;""),INDEX('Загальний ввод'!$R$21:$Z$999,MATCH(SMALL('Загальний ввод'!$AA$21:$AA$999,SUM($A42:$A45)),'Загальний ввод'!$AA$21:$AA$999,),MATCH(P$9,'Загальний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Q45" s="58" t="str">
        <f>IF(($A45="")*($B45&lt;&gt;""),INDEX('Загальний ввод'!$R$21:$Z$999,MATCH(SMALL('Загальний ввод'!$AA$21:$AA$999,SUM($A42:$A45)),'Загальний ввод'!$AA$21:$AA$999,),MATCH(Q$9,'Загальний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R45" s="58" t="str">
        <f>IF(($A45="")*($B45&lt;&gt;""),INDEX('Загальний ввод'!$R$21:$Z$999,MATCH(SMALL('Загальний ввод'!$AA$21:$AA$999,SUM($A42:$A45)),'Загальний ввод'!$AA$21:$AA$999,),MATCH(R$9,'Загальний ввод'!$R$20:$Z$20,))*INDEX('Загальний ввод'!$K$21:$O$999,MATCH(SMALL('Загальний ввод'!$AA$21:$AA$999,SUM($A42:$A45)),'Загальний ввод'!$AA$21:$AA$999,),MATCH($B45&amp;"*",'Загальний ввод'!$K$19:$O$19,)),"")</f>
        <v/>
      </c>
      <c r="S45" s="24"/>
      <c r="T45" s="20"/>
      <c r="U45" s="24"/>
      <c r="V45" s="24"/>
      <c r="W45" s="20"/>
      <c r="X45" s="24"/>
    </row>
    <row r="46" spans="1:24" x14ac:dyDescent="0.25">
      <c r="A46" s="8" t="str">
        <f>IF(B46="","",IF(MOD(ROW()-1,4),"",COUNT(A$10:A45)+1))</f>
        <v/>
      </c>
      <c r="B46" s="57" t="str">
        <f>IF(MOD(ROW()-1,4),IF(B45="","",INDEX({"Циркуляція";"Інтервал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46" s="2" t="str">
        <f>IF($A46="","",INDEX('Загальний ввод'!C$21:C$999,MATCH(SMALL('Загальний ввод'!$AA$21:$AA$999,SUM($A43:$A46)),'Загальний ввод'!$AA$21:$AA$999,)))</f>
        <v/>
      </c>
      <c r="D46" s="3" t="str">
        <f>IF($A46="","",INDEX('Загальний ввод'!D$21:D$999,MATCH(SMALL('Загальний ввод'!$AA$21:$AA$999,SUM($A43:$A46)),'Загальний ввод'!$AA$21:$AA$999,)))</f>
        <v/>
      </c>
      <c r="E46" s="38" t="str">
        <f>IF($A46="","",INDEX('Загальний ввод'!E$21:E$999,MATCH(SMALL('Загальний ввод'!$AA$21:$AA$999,SUM($A43:$A46)),'Загальний ввод'!$AA$21:$AA$999,)))</f>
        <v/>
      </c>
      <c r="F46" s="2" t="str">
        <f>IF($A46="","",INDEX('Загальний ввод'!F$21:F$999,MATCH(SMALL('Загальний ввод'!$AA$21:$AA$999,SUM($A43:$A46)),'Загальний ввод'!$AA$21:$AA$999,)))</f>
        <v/>
      </c>
      <c r="G46" s="16" t="str">
        <f>IF($A46="","",INDEX('Загальний ввод'!G$21:G$999,MATCH(SMALL('Загальний ввод'!$AA$21:$AA$999,SUM($A43:$A46)),'Загальний ввод'!$AA$21:$AA$999,)))</f>
        <v/>
      </c>
      <c r="H46" s="17" t="str">
        <f>IF($A46="","",INDEX('Загальний ввод'!H$21:H$999,MATCH(SMALL('Загальний ввод'!$AA$21:$AA$999,SUM($A43:$A46)),'Загальний ввод'!$AA$21:$AA$999,)))</f>
        <v/>
      </c>
      <c r="I46" s="10" t="str">
        <f t="shared" si="0"/>
        <v/>
      </c>
      <c r="J46" s="58">
        <f>IF(($A46="")*($B46&lt;&gt;""),INDEX('Загальний ввод'!$R$21:$Z$999,MATCH(SMALL('Загальний ввод'!$AA$21:$AA$999,SUM($A43:$A46)),'Загальний ввод'!$AA$21:$AA$999,),MATCH(J$9,'Загальний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0</v>
      </c>
      <c r="K46" s="58">
        <f>IF(($A46="")*($B46&lt;&gt;""),INDEX('Загальний ввод'!$R$21:$Z$999,MATCH(SMALL('Загальний ввод'!$AA$21:$AA$999,SUM($A43:$A46)),'Загальний ввод'!$AA$21:$AA$999,),MATCH(K$9,'Загальний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0</v>
      </c>
      <c r="L46" s="58">
        <f>IF(($A46="")*($B46&lt;&gt;""),INDEX('Загальний ввод'!$R$21:$Z$999,MATCH(SMALL('Загальний ввод'!$AA$21:$AA$999,SUM($A43:$A46)),'Загальний ввод'!$AA$21:$AA$999,),MATCH(L$9,'Загальний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0</v>
      </c>
      <c r="M46" s="58">
        <f>IF(($A46="")*($B46&lt;&gt;""),INDEX('Загальний ввод'!$R$21:$Z$999,MATCH(SMALL('Загальний ввод'!$AA$21:$AA$999,SUM($A43:$A46)),'Загальний ввод'!$AA$21:$AA$999,),MATCH(M$9,'Загальний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0</v>
      </c>
      <c r="N46" s="58">
        <f>IF(($A46="")*($B46&lt;&gt;""),INDEX('Загальний ввод'!$R$21:$Z$999,MATCH(SMALL('Загальний ввод'!$AA$21:$AA$999,SUM($A43:$A46)),'Загальний ввод'!$AA$21:$AA$999,),MATCH(N$9,'Загальний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4.7638888888888884</v>
      </c>
      <c r="O46" s="58">
        <f>IF(($A46="")*($B46&lt;&gt;""),INDEX('Загальний ввод'!$R$21:$Z$999,MATCH(SMALL('Загальний ввод'!$AA$21:$AA$999,SUM($A43:$A46)),'Загальний ввод'!$AA$21:$AA$999,),MATCH(O$9,'Загальний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4.7638888888888884</v>
      </c>
      <c r="P46" s="58">
        <f>IF(($A46="")*($B46&lt;&gt;""),INDEX('Загальний ввод'!$R$21:$Z$999,MATCH(SMALL('Загальний ввод'!$AA$21:$AA$999,SUM($A43:$A46)),'Загальний ввод'!$AA$21:$AA$999,),MATCH(P$9,'Загальний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0</v>
      </c>
      <c r="Q46" s="58">
        <f>IF(($A46="")*($B46&lt;&gt;""),INDEX('Загальний ввод'!$R$21:$Z$999,MATCH(SMALL('Загальний ввод'!$AA$21:$AA$999,SUM($A43:$A46)),'Загальний ввод'!$AA$21:$AA$999,),MATCH(Q$9,'Загальний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0</v>
      </c>
      <c r="R46" s="58">
        <f>IF(($A46="")*($B46&lt;&gt;""),INDEX('Загальний ввод'!$R$21:$Z$999,MATCH(SMALL('Загальний ввод'!$AA$21:$AA$999,SUM($A43:$A46)),'Загальний ввод'!$AA$21:$AA$999,),MATCH(R$9,'Загальний ввод'!$R$20:$Z$20,))*INDEX('Загальний ввод'!$K$21:$O$999,MATCH(SMALL('Загальний ввод'!$AA$21:$AA$999,SUM($A43:$A46)),'Загальний ввод'!$AA$21:$AA$999,),MATCH($B46&amp;"*",'Загальний ввод'!$K$19:$O$19,)),"")</f>
        <v>0</v>
      </c>
      <c r="S46" s="24"/>
      <c r="T46" s="20"/>
      <c r="U46" s="20"/>
      <c r="V46" s="24"/>
      <c r="W46" s="20"/>
      <c r="X46" s="20"/>
    </row>
    <row r="47" spans="1:24" x14ac:dyDescent="0.25">
      <c r="A47" s="8" t="str">
        <f>IF(B47="","",IF(MOD(ROW()-1,4),"",COUNT(A$10:A46)+1))</f>
        <v/>
      </c>
      <c r="B47" s="57" t="str">
        <f>IF(MOD(ROW()-1,4),IF(B46="","",INDEX({"Циркуляція";"Інтервал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47" s="2" t="str">
        <f>IF($A47="","",INDEX('Загальний ввод'!C$21:C$999,MATCH(SMALL('Загальний ввод'!$AA$21:$AA$999,SUM($A44:$A47)),'Загальний ввод'!$AA$21:$AA$999,)))</f>
        <v/>
      </c>
      <c r="D47" s="3" t="str">
        <f>IF($A47="","",INDEX('Загальний ввод'!D$21:D$999,MATCH(SMALL('Загальний ввод'!$AA$21:$AA$999,SUM($A44:$A47)),'Загальний ввод'!$AA$21:$AA$999,)))</f>
        <v/>
      </c>
      <c r="E47" s="38" t="str">
        <f>IF($A47="","",INDEX('Загальний ввод'!E$21:E$999,MATCH(SMALL('Загальний ввод'!$AA$21:$AA$999,SUM($A44:$A47)),'Загальний ввод'!$AA$21:$AA$999,)))</f>
        <v/>
      </c>
      <c r="F47" s="2" t="str">
        <f>IF($A47="","",INDEX('Загальний ввод'!F$21:F$999,MATCH(SMALL('Загальний ввод'!$AA$21:$AA$999,SUM($A44:$A47)),'Загальний ввод'!$AA$21:$AA$999,)))</f>
        <v/>
      </c>
      <c r="G47" s="16" t="str">
        <f>IF($A47="","",INDEX('Загальний ввод'!G$21:G$999,MATCH(SMALL('Загальний ввод'!$AA$21:$AA$999,SUM($A44:$A47)),'Загальний ввод'!$AA$21:$AA$999,)))</f>
        <v/>
      </c>
      <c r="H47" s="17" t="str">
        <f>IF($A47="","",INDEX('Загальний ввод'!H$21:H$999,MATCH(SMALL('Загальний ввод'!$AA$21:$AA$999,SUM($A44:$A47)),'Загальний ввод'!$AA$21:$AA$999,)))</f>
        <v/>
      </c>
      <c r="I47" s="10" t="str">
        <f t="shared" si="0"/>
        <v/>
      </c>
      <c r="J47" s="58">
        <f>IF(($A47="")*($B47&lt;&gt;""),INDEX('Загальний ввод'!$R$21:$Z$999,MATCH(SMALL('Загальний ввод'!$AA$21:$AA$999,SUM($A44:$A47)),'Загальний ввод'!$AA$21:$AA$999,),MATCH(J$9,'Загальний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0</v>
      </c>
      <c r="K47" s="58">
        <f>IF(($A47="")*($B47&lt;&gt;""),INDEX('Загальний ввод'!$R$21:$Z$999,MATCH(SMALL('Загальний ввод'!$AA$21:$AA$999,SUM($A44:$A47)),'Загальний ввод'!$AA$21:$AA$999,),MATCH(K$9,'Загальний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0</v>
      </c>
      <c r="L47" s="58">
        <f>IF(($A47="")*($B47&lt;&gt;""),INDEX('Загальний ввод'!$R$21:$Z$999,MATCH(SMALL('Загальний ввод'!$AA$21:$AA$999,SUM($A44:$A47)),'Загальний ввод'!$AA$21:$AA$999,),MATCH(L$9,'Загальний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0</v>
      </c>
      <c r="M47" s="58">
        <f>IF(($A47="")*($B47&lt;&gt;""),INDEX('Загальний ввод'!$R$21:$Z$999,MATCH(SMALL('Загальний ввод'!$AA$21:$AA$999,SUM($A44:$A47)),'Загальний ввод'!$AA$21:$AA$999,),MATCH(M$9,'Загальний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0</v>
      </c>
      <c r="N47" s="58">
        <f>IF(($A47="")*($B47&lt;&gt;""),INDEX('Загальний ввод'!$R$21:$Z$999,MATCH(SMALL('Загальний ввод'!$AA$21:$AA$999,SUM($A44:$A47)),'Загальний ввод'!$AA$21:$AA$999,),MATCH(N$9,'Загальний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108.09999999999991</v>
      </c>
      <c r="O47" s="58">
        <f>IF(($A47="")*($B47&lt;&gt;""),INDEX('Загальний ввод'!$R$21:$Z$999,MATCH(SMALL('Загальний ввод'!$AA$21:$AA$999,SUM($A44:$A47)),'Загальний ввод'!$AA$21:$AA$999,),MATCH(O$9,'Загальний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108.09999999999991</v>
      </c>
      <c r="P47" s="58">
        <f>IF(($A47="")*($B47&lt;&gt;""),INDEX('Загальний ввод'!$R$21:$Z$999,MATCH(SMALL('Загальний ввод'!$AA$21:$AA$999,SUM($A44:$A47)),'Загальний ввод'!$AA$21:$AA$999,),MATCH(P$9,'Загальний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0</v>
      </c>
      <c r="Q47" s="58">
        <f>IF(($A47="")*($B47&lt;&gt;""),INDEX('Загальний ввод'!$R$21:$Z$999,MATCH(SMALL('Загальний ввод'!$AA$21:$AA$999,SUM($A44:$A47)),'Загальний ввод'!$AA$21:$AA$999,),MATCH(Q$9,'Загальний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0</v>
      </c>
      <c r="R47" s="58">
        <f>IF(($A47="")*($B47&lt;&gt;""),INDEX('Загальний ввод'!$R$21:$Z$999,MATCH(SMALL('Загальний ввод'!$AA$21:$AA$999,SUM($A44:$A47)),'Загальний ввод'!$AA$21:$AA$999,),MATCH(R$9,'Загальний ввод'!$R$20:$Z$20,))*INDEX('Загальний ввод'!$K$21:$O$999,MATCH(SMALL('Загальний ввод'!$AA$21:$AA$999,SUM($A44:$A47)),'Загальний ввод'!$AA$21:$AA$999,),MATCH($B47&amp;"*",'Загальний ввод'!$K$19:$O$19,)),"")</f>
        <v>0</v>
      </c>
      <c r="S47" s="24"/>
      <c r="T47" s="20"/>
      <c r="U47" s="20"/>
      <c r="V47" s="24"/>
      <c r="W47" s="20"/>
      <c r="X47" s="20"/>
    </row>
    <row r="48" spans="1:24" x14ac:dyDescent="0.25">
      <c r="A48" s="8" t="str">
        <f>IF(B48="","",IF(MOD(ROW()-1,4),"",COUNT(A$10:A47)+1))</f>
        <v/>
      </c>
      <c r="B48" s="57" t="str">
        <f>IF(MOD(ROW()-1,4),IF(B47="","",INDEX({"Циркуляція";"Інтервал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48" s="2" t="str">
        <f>IF($A48="","",INDEX('Загальний ввод'!C$21:C$999,MATCH(SMALL('Загальний ввод'!$AA$21:$AA$999,SUM($A45:$A48)),'Загальний ввод'!$AA$21:$AA$999,)))</f>
        <v/>
      </c>
      <c r="D48" s="3" t="str">
        <f>IF($A48="","",INDEX('Загальний ввод'!D$21:D$999,MATCH(SMALL('Загальний ввод'!$AA$21:$AA$999,SUM($A45:$A48)),'Загальний ввод'!$AA$21:$AA$999,)))</f>
        <v/>
      </c>
      <c r="E48" s="38" t="str">
        <f>IF($A48="","",INDEX('Загальний ввод'!E$21:E$999,MATCH(SMALL('Загальний ввод'!$AA$21:$AA$999,SUM($A45:$A48)),'Загальний ввод'!$AA$21:$AA$999,)))</f>
        <v/>
      </c>
      <c r="F48" s="2" t="str">
        <f>IF($A48="","",INDEX('Загальний ввод'!F$21:F$999,MATCH(SMALL('Загальний ввод'!$AA$21:$AA$999,SUM($A45:$A48)),'Загальний ввод'!$AA$21:$AA$999,)))</f>
        <v/>
      </c>
      <c r="G48" s="16" t="str">
        <f>IF($A48="","",INDEX('Загальний ввод'!G$21:G$999,MATCH(SMALL('Загальний ввод'!$AA$21:$AA$999,SUM($A45:$A48)),'Загальний ввод'!$AA$21:$AA$999,)))</f>
        <v/>
      </c>
      <c r="H48" s="17" t="str">
        <f>IF($A48="","",INDEX('Загальний ввод'!H$21:H$999,MATCH(SMALL('Загальний ввод'!$AA$21:$AA$999,SUM($A45:$A48)),'Загальний ввод'!$AA$21:$AA$999,)))</f>
        <v/>
      </c>
      <c r="I48" s="10" t="str">
        <f t="shared" si="0"/>
        <v/>
      </c>
      <c r="J48" s="58">
        <f>IF(($A48="")*($B48&lt;&gt;""),INDEX('Загальний ввод'!$R$21:$Z$999,MATCH(SMALL('Загальний ввод'!$AA$21:$AA$999,SUM($A45:$A48)),'Загальний ввод'!$AA$21:$AA$999,),MATCH(J$9,'Загальний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0</v>
      </c>
      <c r="K48" s="58">
        <f>IF(($A48="")*($B48&lt;&gt;""),INDEX('Загальний ввод'!$R$21:$Z$999,MATCH(SMALL('Загальний ввод'!$AA$21:$AA$999,SUM($A45:$A48)),'Загальний ввод'!$AA$21:$AA$999,),MATCH(K$9,'Загальний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0</v>
      </c>
      <c r="L48" s="58">
        <f>IF(($A48="")*($B48&lt;&gt;""),INDEX('Загальний ввод'!$R$21:$Z$999,MATCH(SMALL('Загальний ввод'!$AA$21:$AA$999,SUM($A45:$A48)),'Загальний ввод'!$AA$21:$AA$999,),MATCH(L$9,'Загальний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0</v>
      </c>
      <c r="M48" s="58">
        <f>IF(($A48="")*($B48&lt;&gt;""),INDEX('Загальний ввод'!$R$21:$Z$999,MATCH(SMALL('Загальний ввод'!$AA$21:$AA$999,SUM($A45:$A48)),'Загальний ввод'!$AA$21:$AA$999,),MATCH(M$9,'Загальний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0</v>
      </c>
      <c r="N48" s="58">
        <f>IF(($A48="")*($B48&lt;&gt;""),INDEX('Загальний ввод'!$R$21:$Z$999,MATCH(SMALL('Загальний ввод'!$AA$21:$AA$999,SUM($A45:$A48)),'Загальний ввод'!$AA$21:$AA$999,),MATCH(N$9,'Загальний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9.125</v>
      </c>
      <c r="O48" s="58">
        <f>IF(($A48="")*($B48&lt;&gt;""),INDEX('Загальний ввод'!$R$21:$Z$999,MATCH(SMALL('Загальний ввод'!$AA$21:$AA$999,SUM($A45:$A48)),'Загальний ввод'!$AA$21:$AA$999,),MATCH(O$9,'Загальний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9.125</v>
      </c>
      <c r="P48" s="58">
        <f>IF(($A48="")*($B48&lt;&gt;""),INDEX('Загальний ввод'!$R$21:$Z$999,MATCH(SMALL('Загальний ввод'!$AA$21:$AA$999,SUM($A45:$A48)),'Загальний ввод'!$AA$21:$AA$999,),MATCH(P$9,'Загальний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0</v>
      </c>
      <c r="Q48" s="58">
        <f>IF(($A48="")*($B48&lt;&gt;""),INDEX('Загальний ввод'!$R$21:$Z$999,MATCH(SMALL('Загальний ввод'!$AA$21:$AA$999,SUM($A45:$A48)),'Загальний ввод'!$AA$21:$AA$999,),MATCH(Q$9,'Загальний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0</v>
      </c>
      <c r="R48" s="58">
        <f>IF(($A48="")*($B48&lt;&gt;""),INDEX('Загальний ввод'!$R$21:$Z$999,MATCH(SMALL('Загальний ввод'!$AA$21:$AA$999,SUM($A45:$A48)),'Загальний ввод'!$AA$21:$AA$999,),MATCH(R$9,'Загальний ввод'!$R$20:$Z$20,))*INDEX('Загальний ввод'!$K$21:$O$999,MATCH(SMALL('Загальний ввод'!$AA$21:$AA$999,SUM($A45:$A48)),'Загальний ввод'!$AA$21:$AA$999,),MATCH($B48&amp;"*",'Загальний ввод'!$K$19:$O$19,)),"")</f>
        <v>0</v>
      </c>
      <c r="S48" s="1"/>
      <c r="T48" s="1"/>
      <c r="U48" s="1"/>
      <c r="V48" s="1"/>
      <c r="W48" s="1"/>
      <c r="X48" s="1"/>
    </row>
    <row r="49" spans="1:24" x14ac:dyDescent="0.25">
      <c r="A49" s="8">
        <f>IF(B49="","",IF(MOD(ROW()-1,4),"",COUNT(A$10:A48)+1))</f>
        <v>10</v>
      </c>
      <c r="B49" s="57" t="str">
        <f>IF(MOD(ROW()-1,4),IF(B48="","",INDEX({"Циркуляція";"Інтервал роботи";"Час нижче ротора"},MOD(ROW()-1,4))),IFERROR(INDEX('Загальний ввод'!B:B,SMALL('Загальний ввод'!AA$21:AA$999,(ROW()-1)/4)),""))</f>
        <v>160 Гадяч</v>
      </c>
      <c r="C49" s="2">
        <f>IF($A49="","",INDEX('Загальний ввод'!C$21:C$999,MATCH(SMALL('Загальний ввод'!$AA$21:$AA$999,SUM($A46:$A49)),'Загальний ввод'!$AA$21:$AA$999,)))</f>
        <v>43432</v>
      </c>
      <c r="D49" s="3">
        <f>IF($A49="","",INDEX('Загальний ввод'!D$21:D$999,MATCH(SMALL('Загальний ввод'!$AA$21:$AA$999,SUM($A46:$A49)),'Загальний ввод'!$AA$21:$AA$999,)))</f>
        <v>0.20833333333333334</v>
      </c>
      <c r="E49" s="38">
        <f>IF($A49="","",INDEX('Загальний ввод'!E$21:E$999,MATCH(SMALL('Загальний ввод'!$AA$21:$AA$999,SUM($A46:$A49)),'Загальний ввод'!$AA$21:$AA$999,)))</f>
        <v>3545</v>
      </c>
      <c r="F49" s="2">
        <f>IF($A49="","",INDEX('Загальний ввод'!F$21:F$999,MATCH(SMALL('Загальний ввод'!$AA$21:$AA$999,SUM($A46:$A49)),'Загальний ввод'!$AA$21:$AA$999,)))</f>
        <v>43451</v>
      </c>
      <c r="G49" s="16">
        <f>IF($A49="","",INDEX('Загальний ввод'!G$21:G$999,MATCH(SMALL('Загальний ввод'!$AA$21:$AA$999,SUM($A46:$A49)),'Загальний ввод'!$AA$21:$AA$999,)))</f>
        <v>0.75</v>
      </c>
      <c r="H49" s="17">
        <f>IF($A49="","",INDEX('Загальний ввод'!H$21:H$999,MATCH(SMALL('Загальний ввод'!$AA$21:$AA$999,SUM($A46:$A49)),'Загальний ввод'!$AA$21:$AA$999,)))</f>
        <v>3679.3</v>
      </c>
      <c r="I49" s="10">
        <f t="shared" si="0"/>
        <v>134.30000000000018</v>
      </c>
      <c r="J49" s="58" t="str">
        <f>IF(($A49="")*($B49&lt;&gt;""),INDEX('Загальний ввод'!$R$21:$Z$999,MATCH(SMALL('Загальний ввод'!$AA$21:$AA$999,SUM($A46:$A49)),'Загальний ввод'!$AA$21:$AA$999,),MATCH(J$9,'Загальний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K49" s="58" t="str">
        <f>IF(($A49="")*($B49&lt;&gt;""),INDEX('Загальний ввод'!$R$21:$Z$999,MATCH(SMALL('Загальний ввод'!$AA$21:$AA$999,SUM($A46:$A49)),'Загальний ввод'!$AA$21:$AA$999,),MATCH(K$9,'Загальний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L49" s="58" t="str">
        <f>IF(($A49="")*($B49&lt;&gt;""),INDEX('Загальний ввод'!$R$21:$Z$999,MATCH(SMALL('Загальний ввод'!$AA$21:$AA$999,SUM($A46:$A49)),'Загальний ввод'!$AA$21:$AA$999,),MATCH(L$9,'Загальний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M49" s="58" t="str">
        <f>IF(($A49="")*($B49&lt;&gt;""),INDEX('Загальний ввод'!$R$21:$Z$999,MATCH(SMALL('Загальний ввод'!$AA$21:$AA$999,SUM($A46:$A49)),'Загальний ввод'!$AA$21:$AA$999,),MATCH(M$9,'Загальний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N49" s="58" t="str">
        <f>IF(($A49="")*($B49&lt;&gt;""),INDEX('Загальний ввод'!$R$21:$Z$999,MATCH(SMALL('Загальний ввод'!$AA$21:$AA$999,SUM($A46:$A49)),'Загальний ввод'!$AA$21:$AA$999,),MATCH(N$9,'Загальний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O49" s="58" t="str">
        <f>IF(($A49="")*($B49&lt;&gt;""),INDEX('Загальний ввод'!$R$21:$Z$999,MATCH(SMALL('Загальний ввод'!$AA$21:$AA$999,SUM($A46:$A49)),'Загальний ввод'!$AA$21:$AA$999,),MATCH(O$9,'Загальний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P49" s="58" t="str">
        <f>IF(($A49="")*($B49&lt;&gt;""),INDEX('Загальний ввод'!$R$21:$Z$999,MATCH(SMALL('Загальний ввод'!$AA$21:$AA$999,SUM($A46:$A49)),'Загальний ввод'!$AA$21:$AA$999,),MATCH(P$9,'Загальний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Q49" s="58" t="str">
        <f>IF(($A49="")*($B49&lt;&gt;""),INDEX('Загальний ввод'!$R$21:$Z$999,MATCH(SMALL('Загальний ввод'!$AA$21:$AA$999,SUM($A46:$A49)),'Загальний ввод'!$AA$21:$AA$999,),MATCH(Q$9,'Загальний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R49" s="58" t="str">
        <f>IF(($A49="")*($B49&lt;&gt;""),INDEX('Загальний ввод'!$R$21:$Z$999,MATCH(SMALL('Загальний ввод'!$AA$21:$AA$999,SUM($A46:$A49)),'Загальний ввод'!$AA$21:$AA$999,),MATCH(R$9,'Загальний ввод'!$R$20:$Z$20,))*INDEX('Загальний ввод'!$K$21:$O$999,MATCH(SMALL('Загальний ввод'!$AA$21:$AA$999,SUM($A46:$A49)),'Загальний ввод'!$AA$21:$AA$999,),MATCH($B49&amp;"*",'Загальний ввод'!$K$19:$O$19,)),"")</f>
        <v/>
      </c>
      <c r="S49" s="1"/>
      <c r="T49" s="1"/>
      <c r="U49" s="1"/>
      <c r="V49" s="1"/>
      <c r="W49" s="1"/>
      <c r="X49" s="1"/>
    </row>
    <row r="50" spans="1:24" x14ac:dyDescent="0.25">
      <c r="A50" s="8" t="str">
        <f>IF(B50="","",IF(MOD(ROW()-1,4),"",COUNT(A$10:A49)+1))</f>
        <v/>
      </c>
      <c r="B50" s="57" t="str">
        <f>IF(MOD(ROW()-1,4),IF(B49="","",INDEX({"Циркуляція";"Інтервал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50" s="2" t="str">
        <f>IF($A50="","",INDEX('Загальний ввод'!C$21:C$999,MATCH(SMALL('Загальний ввод'!$AA$21:$AA$999,SUM($A47:$A50)),'Загальний ввод'!$AA$21:$AA$999,)))</f>
        <v/>
      </c>
      <c r="D50" s="3" t="str">
        <f>IF($A50="","",INDEX('Загальний ввод'!D$21:D$999,MATCH(SMALL('Загальний ввод'!$AA$21:$AA$999,SUM($A47:$A50)),'Загальний ввод'!$AA$21:$AA$999,)))</f>
        <v/>
      </c>
      <c r="E50" s="38" t="str">
        <f>IF($A50="","",INDEX('Загальний ввод'!E$21:E$999,MATCH(SMALL('Загальний ввод'!$AA$21:$AA$999,SUM($A47:$A50)),'Загальний ввод'!$AA$21:$AA$999,)))</f>
        <v/>
      </c>
      <c r="F50" s="2" t="str">
        <f>IF($A50="","",INDEX('Загальний ввод'!F$21:F$999,MATCH(SMALL('Загальний ввод'!$AA$21:$AA$999,SUM($A47:$A50)),'Загальний ввод'!$AA$21:$AA$999,)))</f>
        <v/>
      </c>
      <c r="G50" s="16" t="str">
        <f>IF($A50="","",INDEX('Загальний ввод'!G$21:G$999,MATCH(SMALL('Загальний ввод'!$AA$21:$AA$999,SUM($A47:$A50)),'Загальний ввод'!$AA$21:$AA$999,)))</f>
        <v/>
      </c>
      <c r="H50" s="17" t="str">
        <f>IF($A50="","",INDEX('Загальний ввод'!H$21:H$999,MATCH(SMALL('Загальний ввод'!$AA$21:$AA$999,SUM($A47:$A50)),'Загальний ввод'!$AA$21:$AA$999,)))</f>
        <v/>
      </c>
      <c r="I50" s="10" t="str">
        <f t="shared" si="0"/>
        <v/>
      </c>
      <c r="J50" s="58">
        <f>IF(($A50="")*($B50&lt;&gt;""),INDEX('Загальний ввод'!$R$21:$Z$999,MATCH(SMALL('Загальний ввод'!$AA$21:$AA$999,SUM($A47:$A50)),'Загальний ввод'!$AA$21:$AA$999,),MATCH(J$9,'Загальний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0</v>
      </c>
      <c r="K50" s="58">
        <f>IF(($A50="")*($B50&lt;&gt;""),INDEX('Загальний ввод'!$R$21:$Z$999,MATCH(SMALL('Загальний ввод'!$AA$21:$AA$999,SUM($A47:$A50)),'Загальний ввод'!$AA$21:$AA$999,),MATCH(K$9,'Загальний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0</v>
      </c>
      <c r="L50" s="58">
        <f>IF(($A50="")*($B50&lt;&gt;""),INDEX('Загальний ввод'!$R$21:$Z$999,MATCH(SMALL('Загальний ввод'!$AA$21:$AA$999,SUM($A47:$A50)),'Загальний ввод'!$AA$21:$AA$999,),MATCH(L$9,'Загальний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0</v>
      </c>
      <c r="M50" s="58">
        <f>IF(($A50="")*($B50&lt;&gt;""),INDEX('Загальний ввод'!$R$21:$Z$999,MATCH(SMALL('Загальний ввод'!$AA$21:$AA$999,SUM($A47:$A50)),'Загальний ввод'!$AA$21:$AA$999,),MATCH(M$9,'Загальний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0</v>
      </c>
      <c r="N50" s="58">
        <f>IF(($A50="")*($B50&lt;&gt;""),INDEX('Загальний ввод'!$R$21:$Z$999,MATCH(SMALL('Загальний ввод'!$AA$21:$AA$999,SUM($A47:$A50)),'Загальний ввод'!$AA$21:$AA$999,),MATCH(N$9,'Загальний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11.208333333333334</v>
      </c>
      <c r="O50" s="58">
        <f>IF(($A50="")*($B50&lt;&gt;""),INDEX('Загальний ввод'!$R$21:$Z$999,MATCH(SMALL('Загальний ввод'!$AA$21:$AA$999,SUM($A47:$A50)),'Загальний ввод'!$AA$21:$AA$999,),MATCH(O$9,'Загальний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11.208333333333334</v>
      </c>
      <c r="P50" s="58">
        <f>IF(($A50="")*($B50&lt;&gt;""),INDEX('Загальний ввод'!$R$21:$Z$999,MATCH(SMALL('Загальний ввод'!$AA$21:$AA$999,SUM($A47:$A50)),'Загальний ввод'!$AA$21:$AA$999,),MATCH(P$9,'Загальний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0</v>
      </c>
      <c r="Q50" s="58">
        <f>IF(($A50="")*($B50&lt;&gt;""),INDEX('Загальний ввод'!$R$21:$Z$999,MATCH(SMALL('Загальний ввод'!$AA$21:$AA$999,SUM($A47:$A50)),'Загальний ввод'!$AA$21:$AA$999,),MATCH(Q$9,'Загальний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0</v>
      </c>
      <c r="R50" s="58">
        <f>IF(($A50="")*($B50&lt;&gt;""),INDEX('Загальний ввод'!$R$21:$Z$999,MATCH(SMALL('Загальний ввод'!$AA$21:$AA$999,SUM($A47:$A50)),'Загальний ввод'!$AA$21:$AA$999,),MATCH(R$9,'Загальний ввод'!$R$20:$Z$20,))*INDEX('Загальний ввод'!$K$21:$O$999,MATCH(SMALL('Загальний ввод'!$AA$21:$AA$999,SUM($A47:$A50)),'Загальний ввод'!$AA$21:$AA$999,),MATCH($B50&amp;"*",'Загальний ввод'!$K$19:$O$19,)),"")</f>
        <v>0</v>
      </c>
      <c r="S50" s="1"/>
      <c r="T50" s="1"/>
      <c r="U50" s="1"/>
      <c r="V50" s="1"/>
      <c r="W50" s="1"/>
      <c r="X50" s="1"/>
    </row>
    <row r="51" spans="1:24" x14ac:dyDescent="0.25">
      <c r="A51" s="8" t="str">
        <f>IF(B51="","",IF(MOD(ROW()-1,4),"",COUNT(A$10:A50)+1))</f>
        <v/>
      </c>
      <c r="B51" s="57" t="str">
        <f>IF(MOD(ROW()-1,4),IF(B50="","",INDEX({"Циркуляція";"Інтервал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51" s="2" t="str">
        <f>IF($A51="","",INDEX('Загальний ввод'!C$21:C$999,MATCH(SMALL('Загальний ввод'!$AA$21:$AA$999,SUM($A48:$A51)),'Загальний ввод'!$AA$21:$AA$999,)))</f>
        <v/>
      </c>
      <c r="D51" s="3" t="str">
        <f>IF($A51="","",INDEX('Загальний ввод'!D$21:D$999,MATCH(SMALL('Загальний ввод'!$AA$21:$AA$999,SUM($A48:$A51)),'Загальний ввод'!$AA$21:$AA$999,)))</f>
        <v/>
      </c>
      <c r="E51" s="38" t="str">
        <f>IF($A51="","",INDEX('Загальний ввод'!E$21:E$999,MATCH(SMALL('Загальний ввод'!$AA$21:$AA$999,SUM($A48:$A51)),'Загальний ввод'!$AA$21:$AA$999,)))</f>
        <v/>
      </c>
      <c r="F51" s="2" t="str">
        <f>IF($A51="","",INDEX('Загальний ввод'!F$21:F$999,MATCH(SMALL('Загальний ввод'!$AA$21:$AA$999,SUM($A48:$A51)),'Загальний ввод'!$AA$21:$AA$999,)))</f>
        <v/>
      </c>
      <c r="G51" s="16" t="str">
        <f>IF($A51="","",INDEX('Загальний ввод'!G$21:G$999,MATCH(SMALL('Загальний ввод'!$AA$21:$AA$999,SUM($A48:$A51)),'Загальний ввод'!$AA$21:$AA$999,)))</f>
        <v/>
      </c>
      <c r="H51" s="17" t="str">
        <f>IF($A51="","",INDEX('Загальний ввод'!H$21:H$999,MATCH(SMALL('Загальний ввод'!$AA$21:$AA$999,SUM($A48:$A51)),'Загальний ввод'!$AA$21:$AA$999,)))</f>
        <v/>
      </c>
      <c r="I51" s="10" t="str">
        <f t="shared" si="0"/>
        <v/>
      </c>
      <c r="J51" s="58">
        <f>IF(($A51="")*($B51&lt;&gt;""),INDEX('Загальний ввод'!$R$21:$Z$999,MATCH(SMALL('Загальний ввод'!$AA$21:$AA$999,SUM($A48:$A51)),'Загальний ввод'!$AA$21:$AA$999,),MATCH(J$9,'Загальний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0</v>
      </c>
      <c r="K51" s="58">
        <f>IF(($A51="")*($B51&lt;&gt;""),INDEX('Загальний ввод'!$R$21:$Z$999,MATCH(SMALL('Загальний ввод'!$AA$21:$AA$999,SUM($A48:$A51)),'Загальний ввод'!$AA$21:$AA$999,),MATCH(K$9,'Загальний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0</v>
      </c>
      <c r="L51" s="58">
        <f>IF(($A51="")*($B51&lt;&gt;""),INDEX('Загальний ввод'!$R$21:$Z$999,MATCH(SMALL('Загальний ввод'!$AA$21:$AA$999,SUM($A48:$A51)),'Загальний ввод'!$AA$21:$AA$999,),MATCH(L$9,'Загальний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0</v>
      </c>
      <c r="M51" s="58">
        <f>IF(($A51="")*($B51&lt;&gt;""),INDEX('Загальний ввод'!$R$21:$Z$999,MATCH(SMALL('Загальний ввод'!$AA$21:$AA$999,SUM($A48:$A51)),'Загальний ввод'!$AA$21:$AA$999,),MATCH(M$9,'Загальний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0</v>
      </c>
      <c r="N51" s="58">
        <f>IF(($A51="")*($B51&lt;&gt;""),INDEX('Загальний ввод'!$R$21:$Z$999,MATCH(SMALL('Загальний ввод'!$AA$21:$AA$999,SUM($A48:$A51)),'Загальний ввод'!$AA$21:$AA$999,),MATCH(N$9,'Загальний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134.30000000000018</v>
      </c>
      <c r="O51" s="58">
        <f>IF(($A51="")*($B51&lt;&gt;""),INDEX('Загальний ввод'!$R$21:$Z$999,MATCH(SMALL('Загальний ввод'!$AA$21:$AA$999,SUM($A48:$A51)),'Загальний ввод'!$AA$21:$AA$999,),MATCH(O$9,'Загальний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134.30000000000018</v>
      </c>
      <c r="P51" s="58">
        <f>IF(($A51="")*($B51&lt;&gt;""),INDEX('Загальний ввод'!$R$21:$Z$999,MATCH(SMALL('Загальний ввод'!$AA$21:$AA$999,SUM($A48:$A51)),'Загальний ввод'!$AA$21:$AA$999,),MATCH(P$9,'Загальний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0</v>
      </c>
      <c r="Q51" s="58">
        <f>IF(($A51="")*($B51&lt;&gt;""),INDEX('Загальний ввод'!$R$21:$Z$999,MATCH(SMALL('Загальний ввод'!$AA$21:$AA$999,SUM($A48:$A51)),'Загальний ввод'!$AA$21:$AA$999,),MATCH(Q$9,'Загальний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0</v>
      </c>
      <c r="R51" s="58">
        <f>IF(($A51="")*($B51&lt;&gt;""),INDEX('Загальний ввод'!$R$21:$Z$999,MATCH(SMALL('Загальний ввод'!$AA$21:$AA$999,SUM($A48:$A51)),'Загальний ввод'!$AA$21:$AA$999,),MATCH(R$9,'Загальний ввод'!$R$20:$Z$20,))*INDEX('Загальний ввод'!$K$21:$O$999,MATCH(SMALL('Загальний ввод'!$AA$21:$AA$999,SUM($A48:$A51)),'Загальний ввод'!$AA$21:$AA$999,),MATCH($B51&amp;"*",'Загальний ввод'!$K$19:$O$19,)),"")</f>
        <v>0</v>
      </c>
      <c r="S51" s="24"/>
      <c r="T51" s="20"/>
      <c r="U51" s="20"/>
      <c r="V51" s="24"/>
      <c r="W51" s="20"/>
      <c r="X51" s="20"/>
    </row>
    <row r="52" spans="1:24" x14ac:dyDescent="0.25">
      <c r="A52" s="8" t="str">
        <f>IF(B52="","",IF(MOD(ROW()-1,4),"",COUNT(A$10:A51)+1))</f>
        <v/>
      </c>
      <c r="B52" s="57" t="str">
        <f>IF(MOD(ROW()-1,4),IF(B51="","",INDEX({"Циркуляція";"Інтервал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52" s="2" t="str">
        <f>IF($A52="","",INDEX('Загальний ввод'!C$21:C$999,MATCH(SMALL('Загальний ввод'!$AA$21:$AA$999,SUM($A49:$A52)),'Загальний ввод'!$AA$21:$AA$999,)))</f>
        <v/>
      </c>
      <c r="D52" s="3" t="str">
        <f>IF($A52="","",INDEX('Загальний ввод'!D$21:D$999,MATCH(SMALL('Загальний ввод'!$AA$21:$AA$999,SUM($A49:$A52)),'Загальний ввод'!$AA$21:$AA$999,)))</f>
        <v/>
      </c>
      <c r="E52" s="38" t="str">
        <f>IF($A52="","",INDEX('Загальний ввод'!E$21:E$999,MATCH(SMALL('Загальний ввод'!$AA$21:$AA$999,SUM($A49:$A52)),'Загальний ввод'!$AA$21:$AA$999,)))</f>
        <v/>
      </c>
      <c r="F52" s="2" t="str">
        <f>IF($A52="","",INDEX('Загальний ввод'!F$21:F$999,MATCH(SMALL('Загальний ввод'!$AA$21:$AA$999,SUM($A49:$A52)),'Загальний ввод'!$AA$21:$AA$999,)))</f>
        <v/>
      </c>
      <c r="G52" s="16" t="str">
        <f>IF($A52="","",INDEX('Загальний ввод'!G$21:G$999,MATCH(SMALL('Загальний ввод'!$AA$21:$AA$999,SUM($A49:$A52)),'Загальний ввод'!$AA$21:$AA$999,)))</f>
        <v/>
      </c>
      <c r="H52" s="17" t="str">
        <f>IF($A52="","",INDEX('Загальний ввод'!H$21:H$999,MATCH(SMALL('Загальний ввод'!$AA$21:$AA$999,SUM($A49:$A52)),'Загальний ввод'!$AA$21:$AA$999,)))</f>
        <v/>
      </c>
      <c r="I52" s="10" t="str">
        <f t="shared" si="0"/>
        <v/>
      </c>
      <c r="J52" s="58">
        <f>IF(($A52="")*($B52&lt;&gt;""),INDEX('Загальний ввод'!$R$21:$Z$999,MATCH(SMALL('Загальний ввод'!$AA$21:$AA$999,SUM($A49:$A52)),'Загальний ввод'!$AA$21:$AA$999,),MATCH(J$9,'Загальний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0</v>
      </c>
      <c r="K52" s="58">
        <f>IF(($A52="")*($B52&lt;&gt;""),INDEX('Загальний ввод'!$R$21:$Z$999,MATCH(SMALL('Загальний ввод'!$AA$21:$AA$999,SUM($A49:$A52)),'Загальний ввод'!$AA$21:$AA$999,),MATCH(K$9,'Загальний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0</v>
      </c>
      <c r="L52" s="58">
        <f>IF(($A52="")*($B52&lt;&gt;""),INDEX('Загальний ввод'!$R$21:$Z$999,MATCH(SMALL('Загальний ввод'!$AA$21:$AA$999,SUM($A49:$A52)),'Загальний ввод'!$AA$21:$AA$999,),MATCH(L$9,'Загальний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0</v>
      </c>
      <c r="M52" s="58">
        <f>IF(($A52="")*($B52&lt;&gt;""),INDEX('Загальний ввод'!$R$21:$Z$999,MATCH(SMALL('Загальний ввод'!$AA$21:$AA$999,SUM($A49:$A52)),'Загальний ввод'!$AA$21:$AA$999,),MATCH(M$9,'Загальний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0</v>
      </c>
      <c r="N52" s="58">
        <f>IF(($A52="")*($B52&lt;&gt;""),INDEX('Загальний ввод'!$R$21:$Z$999,MATCH(SMALL('Загальний ввод'!$AA$21:$AA$999,SUM($A49:$A52)),'Загальний ввод'!$AA$21:$AA$999,),MATCH(N$9,'Загальний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15.076388888888888</v>
      </c>
      <c r="O52" s="58">
        <f>IF(($A52="")*($B52&lt;&gt;""),INDEX('Загальний ввод'!$R$21:$Z$999,MATCH(SMALL('Загальний ввод'!$AA$21:$AA$999,SUM($A49:$A52)),'Загальний ввод'!$AA$21:$AA$999,),MATCH(O$9,'Загальний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15.076388888888888</v>
      </c>
      <c r="P52" s="58">
        <f>IF(($A52="")*($B52&lt;&gt;""),INDEX('Загальний ввод'!$R$21:$Z$999,MATCH(SMALL('Загальний ввод'!$AA$21:$AA$999,SUM($A49:$A52)),'Загальний ввод'!$AA$21:$AA$999,),MATCH(P$9,'Загальний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0</v>
      </c>
      <c r="Q52" s="58">
        <f>IF(($A52="")*($B52&lt;&gt;""),INDEX('Загальний ввод'!$R$21:$Z$999,MATCH(SMALL('Загальний ввод'!$AA$21:$AA$999,SUM($A49:$A52)),'Загальний ввод'!$AA$21:$AA$999,),MATCH(Q$9,'Загальний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0</v>
      </c>
      <c r="R52" s="58">
        <f>IF(($A52="")*($B52&lt;&gt;""),INDEX('Загальний ввод'!$R$21:$Z$999,MATCH(SMALL('Загальний ввод'!$AA$21:$AA$999,SUM($A49:$A52)),'Загальний ввод'!$AA$21:$AA$999,),MATCH(R$9,'Загальний ввод'!$R$20:$Z$20,))*INDEX('Загальний ввод'!$K$21:$O$999,MATCH(SMALL('Загальний ввод'!$AA$21:$AA$999,SUM($A49:$A52)),'Загальний ввод'!$AA$21:$AA$999,),MATCH($B52&amp;"*",'Загальний ввод'!$K$19:$O$19,)),"")</f>
        <v>0</v>
      </c>
      <c r="S52" s="1"/>
      <c r="T52" s="1"/>
      <c r="U52" s="1"/>
      <c r="V52" s="1"/>
      <c r="W52" s="1"/>
      <c r="X52" s="1"/>
    </row>
    <row r="53" spans="1:24" x14ac:dyDescent="0.25">
      <c r="A53" s="8">
        <f>IF(B53="","",IF(MOD(ROW()-1,4),"",COUNT(A$10:A52)+1))</f>
        <v>11</v>
      </c>
      <c r="B53" s="57" t="str">
        <f>IF(MOD(ROW()-1,4),IF(B52="","",INDEX({"Циркуляція";"Інтервал роботи";"Час нижче ротора"},MOD(ROW()-1,4))),IFERROR(INDEX('Загальний ввод'!B:B,SMALL('Загальний ввод'!AA$21:AA$999,(ROW()-1)/4)),""))</f>
        <v>50 Абазівка</v>
      </c>
      <c r="C53" s="2">
        <f>IF($A53="","",INDEX('Загальний ввод'!C$21:C$999,MATCH(SMALL('Загальний ввод'!$AA$21:$AA$999,SUM($A50:$A53)),'Загальний ввод'!$AA$21:$AA$999,)))</f>
        <v>43393</v>
      </c>
      <c r="D53" s="3">
        <f>IF($A53="","",INDEX('Загальний ввод'!D$21:D$999,MATCH(SMALL('Загальний ввод'!$AA$21:$AA$999,SUM($A50:$A53)),'Загальний ввод'!$AA$21:$AA$999,)))</f>
        <v>0.33333333333333331</v>
      </c>
      <c r="E53" s="38">
        <f>IF($A53="","",INDEX('Загальний ввод'!E$21:E$999,MATCH(SMALL('Загальний ввод'!$AA$21:$AA$999,SUM($A50:$A53)),'Загальний ввод'!$AA$21:$AA$999,)))</f>
        <v>3380</v>
      </c>
      <c r="F53" s="2">
        <f>IF($A53="","",INDEX('Загальний ввод'!F$21:F$999,MATCH(SMALL('Загальний ввод'!$AA$21:$AA$999,SUM($A50:$A53)),'Загальний ввод'!$AA$21:$AA$999,)))</f>
        <v>43402</v>
      </c>
      <c r="G53" s="16">
        <f>IF($A53="","",INDEX('Загальний ввод'!G$21:G$999,MATCH(SMALL('Загальний ввод'!$AA$21:$AA$999,SUM($A50:$A53)),'Загальний ввод'!$AA$21:$AA$999,)))</f>
        <v>0.33333333333333331</v>
      </c>
      <c r="H53" s="17">
        <f>IF($A53="","",INDEX('Загальний ввод'!H$21:H$999,MATCH(SMALL('Загальний ввод'!$AA$21:$AA$999,SUM($A50:$A53)),'Загальний ввод'!$AA$21:$AA$999,)))</f>
        <v>3521.7</v>
      </c>
      <c r="I53" s="10">
        <f t="shared" si="0"/>
        <v>141.69999999999982</v>
      </c>
      <c r="J53" s="58" t="str">
        <f>IF(($A53="")*($B53&lt;&gt;""),INDEX('Загальний ввод'!$R$21:$Z$999,MATCH(SMALL('Загальний ввод'!$AA$21:$AA$999,SUM($A50:$A53)),'Загальний ввод'!$AA$21:$AA$999,),MATCH(J$9,'Загальний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K53" s="58" t="str">
        <f>IF(($A53="")*($B53&lt;&gt;""),INDEX('Загальний ввод'!$R$21:$Z$999,MATCH(SMALL('Загальний ввод'!$AA$21:$AA$999,SUM($A50:$A53)),'Загальний ввод'!$AA$21:$AA$999,),MATCH(K$9,'Загальний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L53" s="58" t="str">
        <f>IF(($A53="")*($B53&lt;&gt;""),INDEX('Загальний ввод'!$R$21:$Z$999,MATCH(SMALL('Загальний ввод'!$AA$21:$AA$999,SUM($A50:$A53)),'Загальний ввод'!$AA$21:$AA$999,),MATCH(L$9,'Загальний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M53" s="58" t="str">
        <f>IF(($A53="")*($B53&lt;&gt;""),INDEX('Загальний ввод'!$R$21:$Z$999,MATCH(SMALL('Загальний ввод'!$AA$21:$AA$999,SUM($A50:$A53)),'Загальний ввод'!$AA$21:$AA$999,),MATCH(M$9,'Загальний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N53" s="58" t="str">
        <f>IF(($A53="")*($B53&lt;&gt;""),INDEX('Загальний ввод'!$R$21:$Z$999,MATCH(SMALL('Загальний ввод'!$AA$21:$AA$999,SUM($A50:$A53)),'Загальний ввод'!$AA$21:$AA$999,),MATCH(N$9,'Загальний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O53" s="58" t="str">
        <f>IF(($A53="")*($B53&lt;&gt;""),INDEX('Загальний ввод'!$R$21:$Z$999,MATCH(SMALL('Загальний ввод'!$AA$21:$AA$999,SUM($A50:$A53)),'Загальний ввод'!$AA$21:$AA$999,),MATCH(O$9,'Загальний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P53" s="58" t="str">
        <f>IF(($A53="")*($B53&lt;&gt;""),INDEX('Загальний ввод'!$R$21:$Z$999,MATCH(SMALL('Загальний ввод'!$AA$21:$AA$999,SUM($A50:$A53)),'Загальний ввод'!$AA$21:$AA$999,),MATCH(P$9,'Загальний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Q53" s="58" t="str">
        <f>IF(($A53="")*($B53&lt;&gt;""),INDEX('Загальний ввод'!$R$21:$Z$999,MATCH(SMALL('Загальний ввод'!$AA$21:$AA$999,SUM($A50:$A53)),'Загальний ввод'!$AA$21:$AA$999,),MATCH(Q$9,'Загальний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R53" s="58" t="str">
        <f>IF(($A53="")*($B53&lt;&gt;""),INDEX('Загальний ввод'!$R$21:$Z$999,MATCH(SMALL('Загальний ввод'!$AA$21:$AA$999,SUM($A50:$A53)),'Загальний ввод'!$AA$21:$AA$999,),MATCH(R$9,'Загальний ввод'!$R$20:$Z$20,))*INDEX('Загальний ввод'!$K$21:$O$999,MATCH(SMALL('Загальний ввод'!$AA$21:$AA$999,SUM($A50:$A53)),'Загальний ввод'!$AA$21:$AA$999,),MATCH($B53&amp;"*",'Загальний ввод'!$K$19:$O$19,)),"")</f>
        <v/>
      </c>
      <c r="S53" s="1"/>
      <c r="T53" s="1"/>
      <c r="U53" s="1"/>
      <c r="V53" s="1"/>
      <c r="W53" s="1"/>
      <c r="X53" s="1"/>
    </row>
    <row r="54" spans="1:24" x14ac:dyDescent="0.25">
      <c r="A54" s="8" t="str">
        <f>IF(B54="","",IF(MOD(ROW()-1,4),"",COUNT(A$10:A53)+1))</f>
        <v/>
      </c>
      <c r="B54" s="57" t="str">
        <f>IF(MOD(ROW()-1,4),IF(B53="","",INDEX({"Циркуляція";"Інтервал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54" s="2" t="str">
        <f>IF($A54="","",INDEX('Загальний ввод'!C$21:C$999,MATCH(SMALL('Загальний ввод'!$AA$21:$AA$999,SUM($A51:$A54)),'Загальний ввод'!$AA$21:$AA$999,)))</f>
        <v/>
      </c>
      <c r="D54" s="3" t="str">
        <f>IF($A54="","",INDEX('Загальний ввод'!D$21:D$999,MATCH(SMALL('Загальний ввод'!$AA$21:$AA$999,SUM($A51:$A54)),'Загальний ввод'!$AA$21:$AA$999,)))</f>
        <v/>
      </c>
      <c r="E54" s="38" t="str">
        <f>IF($A54="","",INDEX('Загальний ввод'!E$21:E$999,MATCH(SMALL('Загальний ввод'!$AA$21:$AA$999,SUM($A51:$A54)),'Загальний ввод'!$AA$21:$AA$999,)))</f>
        <v/>
      </c>
      <c r="F54" s="2" t="str">
        <f>IF($A54="","",INDEX('Загальний ввод'!F$21:F$999,MATCH(SMALL('Загальний ввод'!$AA$21:$AA$999,SUM($A51:$A54)),'Загальний ввод'!$AA$21:$AA$999,)))</f>
        <v/>
      </c>
      <c r="G54" s="16" t="str">
        <f>IF($A54="","",INDEX('Загальний ввод'!G$21:G$999,MATCH(SMALL('Загальний ввод'!$AA$21:$AA$999,SUM($A51:$A54)),'Загальний ввод'!$AA$21:$AA$999,)))</f>
        <v/>
      </c>
      <c r="H54" s="17" t="str">
        <f>IF($A54="","",INDEX('Загальний ввод'!H$21:H$999,MATCH(SMALL('Загальний ввод'!$AA$21:$AA$999,SUM($A51:$A54)),'Загальний ввод'!$AA$21:$AA$999,)))</f>
        <v/>
      </c>
      <c r="I54" s="10" t="str">
        <f t="shared" si="0"/>
        <v/>
      </c>
      <c r="J54" s="58">
        <f>IF(($A54="")*($B54&lt;&gt;""),INDEX('Загальний ввод'!$R$21:$Z$999,MATCH(SMALL('Загальний ввод'!$AA$21:$AA$999,SUM($A51:$A54)),'Загальний ввод'!$AA$21:$AA$999,),MATCH(J$9,'Загальний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5.770833333333333</v>
      </c>
      <c r="K54" s="58">
        <f>IF(($A54="")*($B54&lt;&gt;""),INDEX('Загальний ввод'!$R$21:$Z$999,MATCH(SMALL('Загальний ввод'!$AA$21:$AA$999,SUM($A51:$A54)),'Загальний ввод'!$AA$21:$AA$999,),MATCH(K$9,'Загальний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5.770833333333333</v>
      </c>
      <c r="L54" s="58">
        <f>IF(($A54="")*($B54&lt;&gt;""),INDEX('Загальний ввод'!$R$21:$Z$999,MATCH(SMALL('Загальний ввод'!$AA$21:$AA$999,SUM($A51:$A54)),'Загальний ввод'!$AA$21:$AA$999,),MATCH(L$9,'Загальний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0</v>
      </c>
      <c r="M54" s="58">
        <f>IF(($A54="")*($B54&lt;&gt;""),INDEX('Загальний ввод'!$R$21:$Z$999,MATCH(SMALL('Загальний ввод'!$AA$21:$AA$999,SUM($A51:$A54)),'Загальний ввод'!$AA$21:$AA$999,),MATCH(M$9,'Загальний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0</v>
      </c>
      <c r="N54" s="58">
        <f>IF(($A54="")*($B54&lt;&gt;""),INDEX('Загальний ввод'!$R$21:$Z$999,MATCH(SMALL('Загальний ввод'!$AA$21:$AA$999,SUM($A51:$A54)),'Загальний ввод'!$AA$21:$AA$999,),MATCH(N$9,'Загальний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0</v>
      </c>
      <c r="O54" s="58">
        <f>IF(($A54="")*($B54&lt;&gt;""),INDEX('Загальний ввод'!$R$21:$Z$999,MATCH(SMALL('Загальний ввод'!$AA$21:$AA$999,SUM($A51:$A54)),'Загальний ввод'!$AA$21:$AA$999,),MATCH(O$9,'Загальний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0</v>
      </c>
      <c r="P54" s="58">
        <f>IF(($A54="")*($B54&lt;&gt;""),INDEX('Загальний ввод'!$R$21:$Z$999,MATCH(SMALL('Загальний ввод'!$AA$21:$AA$999,SUM($A51:$A54)),'Загальний ввод'!$AA$21:$AA$999,),MATCH(P$9,'Загальний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0</v>
      </c>
      <c r="Q54" s="58">
        <f>IF(($A54="")*($B54&lt;&gt;""),INDEX('Загальний ввод'!$R$21:$Z$999,MATCH(SMALL('Загальний ввод'!$AA$21:$AA$999,SUM($A51:$A54)),'Загальний ввод'!$AA$21:$AA$999,),MATCH(Q$9,'Загальний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0</v>
      </c>
      <c r="R54" s="58">
        <f>IF(($A54="")*($B54&lt;&gt;""),INDEX('Загальний ввод'!$R$21:$Z$999,MATCH(SMALL('Загальний ввод'!$AA$21:$AA$999,SUM($A51:$A54)),'Загальний ввод'!$AA$21:$AA$999,),MATCH(R$9,'Загальний ввод'!$R$20:$Z$20,))*INDEX('Загальний ввод'!$K$21:$O$999,MATCH(SMALL('Загальний ввод'!$AA$21:$AA$999,SUM($A51:$A54)),'Загальний ввод'!$AA$21:$AA$999,),MATCH($B54&amp;"*",'Загальний ввод'!$K$19:$O$19,)),"")</f>
        <v>0</v>
      </c>
      <c r="S54" s="1"/>
      <c r="T54" s="1"/>
      <c r="U54" s="1"/>
      <c r="V54" s="1"/>
      <c r="W54" s="1"/>
      <c r="X54" s="1"/>
    </row>
    <row r="55" spans="1:24" x14ac:dyDescent="0.25">
      <c r="A55" s="8" t="str">
        <f>IF(B55="","",IF(MOD(ROW()-1,4),"",COUNT(A$10:A54)+1))</f>
        <v/>
      </c>
      <c r="B55" s="57" t="str">
        <f>IF(MOD(ROW()-1,4),IF(B54="","",INDEX({"Циркуляція";"Інтервал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55" s="2" t="str">
        <f>IF($A55="","",INDEX('Загальний ввод'!C$21:C$999,MATCH(SMALL('Загальний ввод'!$AA$21:$AA$999,SUM($A52:$A55)),'Загальний ввод'!$AA$21:$AA$999,)))</f>
        <v/>
      </c>
      <c r="D55" s="3" t="str">
        <f>IF($A55="","",INDEX('Загальний ввод'!D$21:D$999,MATCH(SMALL('Загальний ввод'!$AA$21:$AA$999,SUM($A52:$A55)),'Загальний ввод'!$AA$21:$AA$999,)))</f>
        <v/>
      </c>
      <c r="E55" s="38" t="str">
        <f>IF($A55="","",INDEX('Загальний ввод'!E$21:E$999,MATCH(SMALL('Загальний ввод'!$AA$21:$AA$999,SUM($A52:$A55)),'Загальний ввод'!$AA$21:$AA$999,)))</f>
        <v/>
      </c>
      <c r="F55" s="2" t="str">
        <f>IF($A55="","",INDEX('Загальний ввод'!F$21:F$999,MATCH(SMALL('Загальний ввод'!$AA$21:$AA$999,SUM($A52:$A55)),'Загальний ввод'!$AA$21:$AA$999,)))</f>
        <v/>
      </c>
      <c r="G55" s="16" t="str">
        <f>IF($A55="","",INDEX('Загальний ввод'!G$21:G$999,MATCH(SMALL('Загальний ввод'!$AA$21:$AA$999,SUM($A52:$A55)),'Загальний ввод'!$AA$21:$AA$999,)))</f>
        <v/>
      </c>
      <c r="H55" s="17" t="str">
        <f>IF($A55="","",INDEX('Загальний ввод'!H$21:H$999,MATCH(SMALL('Загальний ввод'!$AA$21:$AA$999,SUM($A52:$A55)),'Загальний ввод'!$AA$21:$AA$999,)))</f>
        <v/>
      </c>
      <c r="I55" s="10" t="str">
        <f t="shared" si="0"/>
        <v/>
      </c>
      <c r="J55" s="58">
        <f>IF(($A55="")*($B55&lt;&gt;""),INDEX('Загальний ввод'!$R$21:$Z$999,MATCH(SMALL('Загальний ввод'!$AA$21:$AA$999,SUM($A52:$A55)),'Загальний ввод'!$AA$21:$AA$999,),MATCH(J$9,'Загальний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141.69999999999982</v>
      </c>
      <c r="K55" s="58">
        <f>IF(($A55="")*($B55&lt;&gt;""),INDEX('Загальний ввод'!$R$21:$Z$999,MATCH(SMALL('Загальний ввод'!$AA$21:$AA$999,SUM($A52:$A55)),'Загальний ввод'!$AA$21:$AA$999,),MATCH(K$9,'Загальний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141.69999999999982</v>
      </c>
      <c r="L55" s="58">
        <f>IF(($A55="")*($B55&lt;&gt;""),INDEX('Загальний ввод'!$R$21:$Z$999,MATCH(SMALL('Загальний ввод'!$AA$21:$AA$999,SUM($A52:$A55)),'Загальний ввод'!$AA$21:$AA$999,),MATCH(L$9,'Загальний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0</v>
      </c>
      <c r="M55" s="58">
        <f>IF(($A55="")*($B55&lt;&gt;""),INDEX('Загальний ввод'!$R$21:$Z$999,MATCH(SMALL('Загальний ввод'!$AA$21:$AA$999,SUM($A52:$A55)),'Загальний ввод'!$AA$21:$AA$999,),MATCH(M$9,'Загальний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0</v>
      </c>
      <c r="N55" s="58">
        <f>IF(($A55="")*($B55&lt;&gt;""),INDEX('Загальний ввод'!$R$21:$Z$999,MATCH(SMALL('Загальний ввод'!$AA$21:$AA$999,SUM($A52:$A55)),'Загальний ввод'!$AA$21:$AA$999,),MATCH(N$9,'Загальний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0</v>
      </c>
      <c r="O55" s="58">
        <f>IF(($A55="")*($B55&lt;&gt;""),INDEX('Загальний ввод'!$R$21:$Z$999,MATCH(SMALL('Загальний ввод'!$AA$21:$AA$999,SUM($A52:$A55)),'Загальний ввод'!$AA$21:$AA$999,),MATCH(O$9,'Загальний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0</v>
      </c>
      <c r="P55" s="58">
        <f>IF(($A55="")*($B55&lt;&gt;""),INDEX('Загальний ввод'!$R$21:$Z$999,MATCH(SMALL('Загальний ввод'!$AA$21:$AA$999,SUM($A52:$A55)),'Загальний ввод'!$AA$21:$AA$999,),MATCH(P$9,'Загальний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0</v>
      </c>
      <c r="Q55" s="58">
        <f>IF(($A55="")*($B55&lt;&gt;""),INDEX('Загальний ввод'!$R$21:$Z$999,MATCH(SMALL('Загальний ввод'!$AA$21:$AA$999,SUM($A52:$A55)),'Загальний ввод'!$AA$21:$AA$999,),MATCH(Q$9,'Загальний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0</v>
      </c>
      <c r="R55" s="58">
        <f>IF(($A55="")*($B55&lt;&gt;""),INDEX('Загальний ввод'!$R$21:$Z$999,MATCH(SMALL('Загальний ввод'!$AA$21:$AA$999,SUM($A52:$A55)),'Загальний ввод'!$AA$21:$AA$999,),MATCH(R$9,'Загальний ввод'!$R$20:$Z$20,))*INDEX('Загальний ввод'!$K$21:$O$999,MATCH(SMALL('Загальний ввод'!$AA$21:$AA$999,SUM($A52:$A55)),'Загальний ввод'!$AA$21:$AA$999,),MATCH($B55&amp;"*",'Загальний ввод'!$K$19:$O$19,)),"")</f>
        <v>0</v>
      </c>
      <c r="S55" s="24"/>
      <c r="T55" s="20"/>
      <c r="U55" s="20"/>
      <c r="V55" s="24"/>
      <c r="W55" s="20"/>
      <c r="X55" s="20"/>
    </row>
    <row r="56" spans="1:24" x14ac:dyDescent="0.25">
      <c r="A56" s="8" t="str">
        <f>IF(B56="","",IF(MOD(ROW()-1,4),"",COUNT(A$10:A55)+1))</f>
        <v/>
      </c>
      <c r="B56" s="57" t="str">
        <f>IF(MOD(ROW()-1,4),IF(B55="","",INDEX({"Циркуляція";"Інтервал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56" s="2" t="str">
        <f>IF($A56="","",INDEX('Загальний ввод'!C$21:C$999,MATCH(SMALL('Загальний ввод'!$AA$21:$AA$999,SUM($A53:$A56)),'Загальний ввод'!$AA$21:$AA$999,)))</f>
        <v/>
      </c>
      <c r="D56" s="3" t="str">
        <f>IF($A56="","",INDEX('Загальний ввод'!D$21:D$999,MATCH(SMALL('Загальний ввод'!$AA$21:$AA$999,SUM($A53:$A56)),'Загальний ввод'!$AA$21:$AA$999,)))</f>
        <v/>
      </c>
      <c r="E56" s="38" t="str">
        <f>IF($A56="","",INDEX('Загальний ввод'!E$21:E$999,MATCH(SMALL('Загальний ввод'!$AA$21:$AA$999,SUM($A53:$A56)),'Загальний ввод'!$AA$21:$AA$999,)))</f>
        <v/>
      </c>
      <c r="F56" s="2" t="str">
        <f>IF($A56="","",INDEX('Загальний ввод'!F$21:F$999,MATCH(SMALL('Загальний ввод'!$AA$21:$AA$999,SUM($A53:$A56)),'Загальний ввод'!$AA$21:$AA$999,)))</f>
        <v/>
      </c>
      <c r="G56" s="16" t="str">
        <f>IF($A56="","",INDEX('Загальний ввод'!G$21:G$999,MATCH(SMALL('Загальний ввод'!$AA$21:$AA$999,SUM($A53:$A56)),'Загальний ввод'!$AA$21:$AA$999,)))</f>
        <v/>
      </c>
      <c r="H56" s="17" t="str">
        <f>IF($A56="","",INDEX('Загальний ввод'!H$21:H$999,MATCH(SMALL('Загальний ввод'!$AA$21:$AA$999,SUM($A53:$A56)),'Загальний ввод'!$AA$21:$AA$999,)))</f>
        <v/>
      </c>
      <c r="I56" s="10" t="str">
        <f t="shared" si="0"/>
        <v/>
      </c>
      <c r="J56" s="58">
        <f>IF(($A56="")*($B56&lt;&gt;""),INDEX('Загальний ввод'!$R$21:$Z$999,MATCH(SMALL('Загальний ввод'!$AA$21:$AA$999,SUM($A53:$A56)),'Загальний ввод'!$AA$21:$AA$999,),MATCH(J$9,'Загальний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8.0833333333333339</v>
      </c>
      <c r="K56" s="58">
        <f>IF(($A56="")*($B56&lt;&gt;""),INDEX('Загальний ввод'!$R$21:$Z$999,MATCH(SMALL('Загальний ввод'!$AA$21:$AA$999,SUM($A53:$A56)),'Загальний ввод'!$AA$21:$AA$999,),MATCH(K$9,'Загальний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8.0833333333333339</v>
      </c>
      <c r="L56" s="58">
        <f>IF(($A56="")*($B56&lt;&gt;""),INDEX('Загальний ввод'!$R$21:$Z$999,MATCH(SMALL('Загальний ввод'!$AA$21:$AA$999,SUM($A53:$A56)),'Загальний ввод'!$AA$21:$AA$999,),MATCH(L$9,'Загальний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0</v>
      </c>
      <c r="M56" s="58">
        <f>IF(($A56="")*($B56&lt;&gt;""),INDEX('Загальний ввод'!$R$21:$Z$999,MATCH(SMALL('Загальний ввод'!$AA$21:$AA$999,SUM($A53:$A56)),'Загальний ввод'!$AA$21:$AA$999,),MATCH(M$9,'Загальний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0</v>
      </c>
      <c r="N56" s="58">
        <f>IF(($A56="")*($B56&lt;&gt;""),INDEX('Загальний ввод'!$R$21:$Z$999,MATCH(SMALL('Загальний ввод'!$AA$21:$AA$999,SUM($A53:$A56)),'Загальний ввод'!$AA$21:$AA$999,),MATCH(N$9,'Загальний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0</v>
      </c>
      <c r="O56" s="58">
        <f>IF(($A56="")*($B56&lt;&gt;""),INDEX('Загальний ввод'!$R$21:$Z$999,MATCH(SMALL('Загальний ввод'!$AA$21:$AA$999,SUM($A53:$A56)),'Загальний ввод'!$AA$21:$AA$999,),MATCH(O$9,'Загальний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0</v>
      </c>
      <c r="P56" s="58">
        <f>IF(($A56="")*($B56&lt;&gt;""),INDEX('Загальний ввод'!$R$21:$Z$999,MATCH(SMALL('Загальний ввод'!$AA$21:$AA$999,SUM($A53:$A56)),'Загальний ввод'!$AA$21:$AA$999,),MATCH(P$9,'Загальний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0</v>
      </c>
      <c r="Q56" s="58">
        <f>IF(($A56="")*($B56&lt;&gt;""),INDEX('Загальний ввод'!$R$21:$Z$999,MATCH(SMALL('Загальний ввод'!$AA$21:$AA$999,SUM($A53:$A56)),'Загальний ввод'!$AA$21:$AA$999,),MATCH(Q$9,'Загальний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0</v>
      </c>
      <c r="R56" s="58">
        <f>IF(($A56="")*($B56&lt;&gt;""),INDEX('Загальний ввод'!$R$21:$Z$999,MATCH(SMALL('Загальний ввод'!$AA$21:$AA$999,SUM($A53:$A56)),'Загальний ввод'!$AA$21:$AA$999,),MATCH(R$9,'Загальний ввод'!$R$20:$Z$20,))*INDEX('Загальний ввод'!$K$21:$O$999,MATCH(SMALL('Загальний ввод'!$AA$21:$AA$999,SUM($A53:$A56)),'Загальний ввод'!$AA$21:$AA$999,),MATCH($B56&amp;"*",'Загальний ввод'!$K$19:$O$19,)),"")</f>
        <v>0</v>
      </c>
      <c r="S56" s="1"/>
      <c r="T56" s="1"/>
      <c r="U56" s="1"/>
      <c r="V56" s="1"/>
      <c r="W56" s="1"/>
      <c r="X56" s="1"/>
    </row>
    <row r="57" spans="1:24" x14ac:dyDescent="0.25">
      <c r="A57" s="8">
        <f>IF(B57="","",IF(MOD(ROW()-1,4),"",COUNT(A$10:A56)+1))</f>
        <v>12</v>
      </c>
      <c r="B57" s="57" t="str">
        <f>IF(MOD(ROW()-1,4),IF(B56="","",INDEX({"Циркуляція";"Інтервал роботи";"Час нижче ротора"},MOD(ROW()-1,4))),IFERROR(INDEX('Загальний ввод'!B:B,SMALL('Загальний ввод'!AA$21:AA$999,(ROW()-1)/4)),""))</f>
        <v>410 Біляївська</v>
      </c>
      <c r="C57" s="2">
        <f>IF($A57="","",INDEX('Загальний ввод'!C$21:C$999,MATCH(SMALL('Загальний ввод'!$AA$21:$AA$999,SUM($A54:$A57)),'Загальний ввод'!$AA$21:$AA$999,)))</f>
        <v>43407</v>
      </c>
      <c r="D57" s="3">
        <f>IF($A57="","",INDEX('Загальний ввод'!D$21:D$999,MATCH(SMALL('Загальний ввод'!$AA$21:$AA$999,SUM($A54:$A57)),'Загальний ввод'!$AA$21:$AA$999,)))</f>
        <v>0.33333333333333331</v>
      </c>
      <c r="E57" s="38">
        <f>IF($A57="","",INDEX('Загальний ввод'!E$21:E$999,MATCH(SMALL('Загальний ввод'!$AA$21:$AA$999,SUM($A54:$A57)),'Загальний ввод'!$AA$21:$AA$999,)))</f>
        <v>3073</v>
      </c>
      <c r="F57" s="2">
        <f>IF($A57="","",INDEX('Загальний ввод'!F$21:F$999,MATCH(SMALL('Загальний ввод'!$AA$21:$AA$999,SUM($A54:$A57)),'Загальний ввод'!$AA$21:$AA$999,)))</f>
        <v>43418</v>
      </c>
      <c r="G57" s="16">
        <f>IF($A57="","",INDEX('Загальний ввод'!G$21:G$999,MATCH(SMALL('Загальний ввод'!$AA$21:$AA$999,SUM($A54:$A57)),'Загальний ввод'!$AA$21:$AA$999,)))</f>
        <v>0</v>
      </c>
      <c r="H57" s="17">
        <f>IF($A57="","",INDEX('Загальний ввод'!H$21:H$999,MATCH(SMALL('Загальний ввод'!$AA$21:$AA$999,SUM($A54:$A57)),'Загальний ввод'!$AA$21:$AA$999,)))</f>
        <v>3296</v>
      </c>
      <c r="I57" s="10">
        <f t="shared" si="0"/>
        <v>223</v>
      </c>
      <c r="J57" s="58" t="str">
        <f>IF(($A57="")*($B57&lt;&gt;""),INDEX('Загальний ввод'!$R$21:$Z$999,MATCH(SMALL('Загальний ввод'!$AA$21:$AA$999,SUM($A54:$A57)),'Загальний ввод'!$AA$21:$AA$999,),MATCH(J$9,'Загальний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K57" s="58" t="str">
        <f>IF(($A57="")*($B57&lt;&gt;""),INDEX('Загальний ввод'!$R$21:$Z$999,MATCH(SMALL('Загальний ввод'!$AA$21:$AA$999,SUM($A54:$A57)),'Загальний ввод'!$AA$21:$AA$999,),MATCH(K$9,'Загальний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L57" s="58" t="str">
        <f>IF(($A57="")*($B57&lt;&gt;""),INDEX('Загальний ввод'!$R$21:$Z$999,MATCH(SMALL('Загальний ввод'!$AA$21:$AA$999,SUM($A54:$A57)),'Загальний ввод'!$AA$21:$AA$999,),MATCH(L$9,'Загальний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M57" s="58" t="str">
        <f>IF(($A57="")*($B57&lt;&gt;""),INDEX('Загальний ввод'!$R$21:$Z$999,MATCH(SMALL('Загальний ввод'!$AA$21:$AA$999,SUM($A54:$A57)),'Загальний ввод'!$AA$21:$AA$999,),MATCH(M$9,'Загальний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N57" s="58" t="str">
        <f>IF(($A57="")*($B57&lt;&gt;""),INDEX('Загальний ввод'!$R$21:$Z$999,MATCH(SMALL('Загальний ввод'!$AA$21:$AA$999,SUM($A54:$A57)),'Загальний ввод'!$AA$21:$AA$999,),MATCH(N$9,'Загальний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O57" s="58" t="str">
        <f>IF(($A57="")*($B57&lt;&gt;""),INDEX('Загальний ввод'!$R$21:$Z$999,MATCH(SMALL('Загальний ввод'!$AA$21:$AA$999,SUM($A54:$A57)),'Загальний ввод'!$AA$21:$AA$999,),MATCH(O$9,'Загальний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P57" s="58" t="str">
        <f>IF(($A57="")*($B57&lt;&gt;""),INDEX('Загальний ввод'!$R$21:$Z$999,MATCH(SMALL('Загальний ввод'!$AA$21:$AA$999,SUM($A54:$A57)),'Загальний ввод'!$AA$21:$AA$999,),MATCH(P$9,'Загальний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Q57" s="58" t="str">
        <f>IF(($A57="")*($B57&lt;&gt;""),INDEX('Загальний ввод'!$R$21:$Z$999,MATCH(SMALL('Загальний ввод'!$AA$21:$AA$999,SUM($A54:$A57)),'Загальний ввод'!$AA$21:$AA$999,),MATCH(Q$9,'Загальний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R57" s="58" t="str">
        <f>IF(($A57="")*($B57&lt;&gt;""),INDEX('Загальний ввод'!$R$21:$Z$999,MATCH(SMALL('Загальний ввод'!$AA$21:$AA$999,SUM($A54:$A57)),'Загальний ввод'!$AA$21:$AA$999,),MATCH(R$9,'Загальний ввод'!$R$20:$Z$20,))*INDEX('Загальний ввод'!$K$21:$O$999,MATCH(SMALL('Загальний ввод'!$AA$21:$AA$999,SUM($A54:$A57)),'Загальний ввод'!$AA$21:$AA$999,),MATCH($B57&amp;"*",'Загальний ввод'!$K$19:$O$19,)),"")</f>
        <v/>
      </c>
      <c r="S57" s="1"/>
      <c r="T57" s="1"/>
      <c r="U57" s="1"/>
      <c r="V57" s="1"/>
      <c r="W57" s="1"/>
      <c r="X57" s="1"/>
    </row>
    <row r="58" spans="1:24" x14ac:dyDescent="0.25">
      <c r="A58" s="8" t="str">
        <f>IF(B58="","",IF(MOD(ROW()-1,4),"",COUNT(A$10:A57)+1))</f>
        <v/>
      </c>
      <c r="B58" s="57" t="str">
        <f>IF(MOD(ROW()-1,4),IF(B57="","",INDEX({"Циркуляція";"Інтервал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58" s="2" t="str">
        <f>IF($A58="","",INDEX('Загальний ввод'!C$21:C$999,MATCH(SMALL('Загальний ввод'!$AA$21:$AA$999,SUM($A55:$A58)),'Загальний ввод'!$AA$21:$AA$999,)))</f>
        <v/>
      </c>
      <c r="D58" s="3" t="str">
        <f>IF($A58="","",INDEX('Загальний ввод'!D$21:D$999,MATCH(SMALL('Загальний ввод'!$AA$21:$AA$999,SUM($A55:$A58)),'Загальний ввод'!$AA$21:$AA$999,)))</f>
        <v/>
      </c>
      <c r="E58" s="38" t="str">
        <f>IF($A58="","",INDEX('Загальний ввод'!E$21:E$999,MATCH(SMALL('Загальний ввод'!$AA$21:$AA$999,SUM($A55:$A58)),'Загальний ввод'!$AA$21:$AA$999,)))</f>
        <v/>
      </c>
      <c r="F58" s="2" t="str">
        <f>IF($A58="","",INDEX('Загальний ввод'!F$21:F$999,MATCH(SMALL('Загальний ввод'!$AA$21:$AA$999,SUM($A55:$A58)),'Загальний ввод'!$AA$21:$AA$999,)))</f>
        <v/>
      </c>
      <c r="G58" s="16" t="str">
        <f>IF($A58="","",INDEX('Загальний ввод'!G$21:G$999,MATCH(SMALL('Загальний ввод'!$AA$21:$AA$999,SUM($A55:$A58)),'Загальний ввод'!$AA$21:$AA$999,)))</f>
        <v/>
      </c>
      <c r="H58" s="17" t="str">
        <f>IF($A58="","",INDEX('Загальний ввод'!H$21:H$999,MATCH(SMALL('Загальний ввод'!$AA$21:$AA$999,SUM($A55:$A58)),'Загальний ввод'!$AA$21:$AA$999,)))</f>
        <v/>
      </c>
      <c r="I58" s="10" t="str">
        <f t="shared" si="0"/>
        <v/>
      </c>
      <c r="J58" s="58">
        <f>IF(($A58="")*($B58&lt;&gt;""),INDEX('Загальний ввод'!$R$21:$Z$999,MATCH(SMALL('Загальний ввод'!$AA$21:$AA$999,SUM($A55:$A58)),'Загальний ввод'!$AA$21:$AA$999,),MATCH(J$9,'Загальний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0</v>
      </c>
      <c r="K58" s="58">
        <f>IF(($A58="")*($B58&lt;&gt;""),INDEX('Загальний ввод'!$R$21:$Z$999,MATCH(SMALL('Загальний ввод'!$AA$21:$AA$999,SUM($A55:$A58)),'Загальний ввод'!$AA$21:$AA$999,),MATCH(K$9,'Загальний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6.6486111111111112</v>
      </c>
      <c r="L58" s="58">
        <f>IF(($A58="")*($B58&lt;&gt;""),INDEX('Загальний ввод'!$R$21:$Z$999,MATCH(SMALL('Загальний ввод'!$AA$21:$AA$999,SUM($A55:$A58)),'Загальний ввод'!$AA$21:$AA$999,),MATCH(L$9,'Загальний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6.6486111111111112</v>
      </c>
      <c r="M58" s="58">
        <f>IF(($A58="")*($B58&lt;&gt;""),INDEX('Загальний ввод'!$R$21:$Z$999,MATCH(SMALL('Загальний ввод'!$AA$21:$AA$999,SUM($A55:$A58)),'Загальний ввод'!$AA$21:$AA$999,),MATCH(M$9,'Загальний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0</v>
      </c>
      <c r="N58" s="58">
        <f>IF(($A58="")*($B58&lt;&gt;""),INDEX('Загальний ввод'!$R$21:$Z$999,MATCH(SMALL('Загальний ввод'!$AA$21:$AA$999,SUM($A55:$A58)),'Загальний ввод'!$AA$21:$AA$999,),MATCH(N$9,'Загальний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0</v>
      </c>
      <c r="O58" s="58">
        <f>IF(($A58="")*($B58&lt;&gt;""),INDEX('Загальний ввод'!$R$21:$Z$999,MATCH(SMALL('Загальний ввод'!$AA$21:$AA$999,SUM($A55:$A58)),'Загальний ввод'!$AA$21:$AA$999,),MATCH(O$9,'Загальний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0</v>
      </c>
      <c r="P58" s="58">
        <f>IF(($A58="")*($B58&lt;&gt;""),INDEX('Загальний ввод'!$R$21:$Z$999,MATCH(SMALL('Загальний ввод'!$AA$21:$AA$999,SUM($A55:$A58)),'Загальний ввод'!$AA$21:$AA$999,),MATCH(P$9,'Загальний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0</v>
      </c>
      <c r="Q58" s="58">
        <f>IF(($A58="")*($B58&lt;&gt;""),INDEX('Загальний ввод'!$R$21:$Z$999,MATCH(SMALL('Загальний ввод'!$AA$21:$AA$999,SUM($A55:$A58)),'Загальний ввод'!$AA$21:$AA$999,),MATCH(Q$9,'Загальний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0</v>
      </c>
      <c r="R58" s="58">
        <f>IF(($A58="")*($B58&lt;&gt;""),INDEX('Загальний ввод'!$R$21:$Z$999,MATCH(SMALL('Загальний ввод'!$AA$21:$AA$999,SUM($A55:$A58)),'Загальний ввод'!$AA$21:$AA$999,),MATCH(R$9,'Загальний ввод'!$R$20:$Z$20,))*INDEX('Загальний ввод'!$K$21:$O$999,MATCH(SMALL('Загальний ввод'!$AA$21:$AA$999,SUM($A55:$A58)),'Загальний ввод'!$AA$21:$AA$999,),MATCH($B58&amp;"*",'Загальний ввод'!$K$19:$O$19,)),"")</f>
        <v>0</v>
      </c>
      <c r="S58" s="1"/>
      <c r="T58" s="1"/>
      <c r="U58" s="1"/>
      <c r="V58" s="1"/>
      <c r="W58" s="1"/>
      <c r="X58" s="1"/>
    </row>
    <row r="59" spans="1:24" x14ac:dyDescent="0.25">
      <c r="A59" s="8" t="str">
        <f>IF(B59="","",IF(MOD(ROW()-1,4),"",COUNT(A$10:A58)+1))</f>
        <v/>
      </c>
      <c r="B59" s="57" t="str">
        <f>IF(MOD(ROW()-1,4),IF(B58="","",INDEX({"Циркуляція";"Інтервал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59" s="2" t="str">
        <f>IF($A59="","",INDEX('Загальний ввод'!C$21:C$999,MATCH(SMALL('Загальний ввод'!$AA$21:$AA$999,SUM($A56:$A59)),'Загальний ввод'!$AA$21:$AA$999,)))</f>
        <v/>
      </c>
      <c r="D59" s="3" t="str">
        <f>IF($A59="","",INDEX('Загальний ввод'!D$21:D$999,MATCH(SMALL('Загальний ввод'!$AA$21:$AA$999,SUM($A56:$A59)),'Загальний ввод'!$AA$21:$AA$999,)))</f>
        <v/>
      </c>
      <c r="E59" s="38" t="str">
        <f>IF($A59="","",INDEX('Загальний ввод'!E$21:E$999,MATCH(SMALL('Загальний ввод'!$AA$21:$AA$999,SUM($A56:$A59)),'Загальний ввод'!$AA$21:$AA$999,)))</f>
        <v/>
      </c>
      <c r="F59" s="2" t="str">
        <f>IF($A59="","",INDEX('Загальний ввод'!F$21:F$999,MATCH(SMALL('Загальний ввод'!$AA$21:$AA$999,SUM($A56:$A59)),'Загальний ввод'!$AA$21:$AA$999,)))</f>
        <v/>
      </c>
      <c r="G59" s="16" t="str">
        <f>IF($A59="","",INDEX('Загальний ввод'!G$21:G$999,MATCH(SMALL('Загальний ввод'!$AA$21:$AA$999,SUM($A56:$A59)),'Загальний ввод'!$AA$21:$AA$999,)))</f>
        <v/>
      </c>
      <c r="H59" s="17" t="str">
        <f>IF($A59="","",INDEX('Загальний ввод'!H$21:H$999,MATCH(SMALL('Загальний ввод'!$AA$21:$AA$999,SUM($A56:$A59)),'Загальний ввод'!$AA$21:$AA$999,)))</f>
        <v/>
      </c>
      <c r="I59" s="10" t="str">
        <f t="shared" si="0"/>
        <v/>
      </c>
      <c r="J59" s="58">
        <f>IF(($A59="")*($B59&lt;&gt;""),INDEX('Загальний ввод'!$R$21:$Z$999,MATCH(SMALL('Загальний ввод'!$AA$21:$AA$999,SUM($A56:$A59)),'Загальний ввод'!$AA$21:$AA$999,),MATCH(J$9,'Загальний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0</v>
      </c>
      <c r="K59" s="58">
        <f>IF(($A59="")*($B59&lt;&gt;""),INDEX('Загальний ввод'!$R$21:$Z$999,MATCH(SMALL('Загальний ввод'!$AA$21:$AA$999,SUM($A56:$A59)),'Загальний ввод'!$AA$21:$AA$999,),MATCH(K$9,'Загальний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223</v>
      </c>
      <c r="L59" s="58">
        <f>IF(($A59="")*($B59&lt;&gt;""),INDEX('Загальний ввод'!$R$21:$Z$999,MATCH(SMALL('Загальний ввод'!$AA$21:$AA$999,SUM($A56:$A59)),'Загальний ввод'!$AA$21:$AA$999,),MATCH(L$9,'Загальний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223</v>
      </c>
      <c r="M59" s="58">
        <f>IF(($A59="")*($B59&lt;&gt;""),INDEX('Загальний ввод'!$R$21:$Z$999,MATCH(SMALL('Загальний ввод'!$AA$21:$AA$999,SUM($A56:$A59)),'Загальний ввод'!$AA$21:$AA$999,),MATCH(M$9,'Загальний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0</v>
      </c>
      <c r="N59" s="58">
        <f>IF(($A59="")*($B59&lt;&gt;""),INDEX('Загальний ввод'!$R$21:$Z$999,MATCH(SMALL('Загальний ввод'!$AA$21:$AA$999,SUM($A56:$A59)),'Загальний ввод'!$AA$21:$AA$999,),MATCH(N$9,'Загальний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0</v>
      </c>
      <c r="O59" s="58">
        <f>IF(($A59="")*($B59&lt;&gt;""),INDEX('Загальний ввод'!$R$21:$Z$999,MATCH(SMALL('Загальний ввод'!$AA$21:$AA$999,SUM($A56:$A59)),'Загальний ввод'!$AA$21:$AA$999,),MATCH(O$9,'Загальний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0</v>
      </c>
      <c r="P59" s="58">
        <f>IF(($A59="")*($B59&lt;&gt;""),INDEX('Загальний ввод'!$R$21:$Z$999,MATCH(SMALL('Загальний ввод'!$AA$21:$AA$999,SUM($A56:$A59)),'Загальний ввод'!$AA$21:$AA$999,),MATCH(P$9,'Загальний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0</v>
      </c>
      <c r="Q59" s="58">
        <f>IF(($A59="")*($B59&lt;&gt;""),INDEX('Загальний ввод'!$R$21:$Z$999,MATCH(SMALL('Загальний ввод'!$AA$21:$AA$999,SUM($A56:$A59)),'Загальний ввод'!$AA$21:$AA$999,),MATCH(Q$9,'Загальний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0</v>
      </c>
      <c r="R59" s="58">
        <f>IF(($A59="")*($B59&lt;&gt;""),INDEX('Загальний ввод'!$R$21:$Z$999,MATCH(SMALL('Загальний ввод'!$AA$21:$AA$999,SUM($A56:$A59)),'Загальний ввод'!$AA$21:$AA$999,),MATCH(R$9,'Загальний ввод'!$R$20:$Z$20,))*INDEX('Загальний ввод'!$K$21:$O$999,MATCH(SMALL('Загальний ввод'!$AA$21:$AA$999,SUM($A56:$A59)),'Загальний ввод'!$AA$21:$AA$999,),MATCH($B59&amp;"*",'Загальний ввод'!$K$19:$O$19,)),"")</f>
        <v>0</v>
      </c>
      <c r="S59" s="24"/>
      <c r="T59" s="20"/>
      <c r="U59" s="20"/>
      <c r="V59" s="24"/>
      <c r="W59" s="20"/>
      <c r="X59" s="20"/>
    </row>
    <row r="60" spans="1:24" x14ac:dyDescent="0.25">
      <c r="A60" s="8" t="str">
        <f>IF(B60="","",IF(MOD(ROW()-1,4),"",COUNT(A$10:A59)+1))</f>
        <v/>
      </c>
      <c r="B60" s="57" t="str">
        <f>IF(MOD(ROW()-1,4),IF(B59="","",INDEX({"Циркуляція";"Інтервал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60" s="2" t="str">
        <f>IF($A60="","",INDEX('Загальний ввод'!C$21:C$999,MATCH(SMALL('Загальний ввод'!$AA$21:$AA$999,SUM($A57:$A60)),'Загальний ввод'!$AA$21:$AA$999,)))</f>
        <v/>
      </c>
      <c r="D60" s="3" t="str">
        <f>IF($A60="","",INDEX('Загальний ввод'!D$21:D$999,MATCH(SMALL('Загальний ввод'!$AA$21:$AA$999,SUM($A57:$A60)),'Загальний ввод'!$AA$21:$AA$999,)))</f>
        <v/>
      </c>
      <c r="E60" s="38" t="str">
        <f>IF($A60="","",INDEX('Загальний ввод'!E$21:E$999,MATCH(SMALL('Загальний ввод'!$AA$21:$AA$999,SUM($A57:$A60)),'Загальний ввод'!$AA$21:$AA$999,)))</f>
        <v/>
      </c>
      <c r="F60" s="2" t="str">
        <f>IF($A60="","",INDEX('Загальний ввод'!F$21:F$999,MATCH(SMALL('Загальний ввод'!$AA$21:$AA$999,SUM($A57:$A60)),'Загальний ввод'!$AA$21:$AA$999,)))</f>
        <v/>
      </c>
      <c r="G60" s="16" t="str">
        <f>IF($A60="","",INDEX('Загальний ввод'!G$21:G$999,MATCH(SMALL('Загальний ввод'!$AA$21:$AA$999,SUM($A57:$A60)),'Загальний ввод'!$AA$21:$AA$999,)))</f>
        <v/>
      </c>
      <c r="H60" s="17" t="str">
        <f>IF($A60="","",INDEX('Загальний ввод'!H$21:H$999,MATCH(SMALL('Загальний ввод'!$AA$21:$AA$999,SUM($A57:$A60)),'Загальний ввод'!$AA$21:$AA$999,)))</f>
        <v/>
      </c>
      <c r="I60" s="10" t="str">
        <f t="shared" si="0"/>
        <v/>
      </c>
      <c r="J60" s="58">
        <f>IF(($A60="")*($B60&lt;&gt;""),INDEX('Загальний ввод'!$R$21:$Z$999,MATCH(SMALL('Загальний ввод'!$AA$21:$AA$999,SUM($A57:$A60)),'Загальний ввод'!$AA$21:$AA$999,),MATCH(J$9,'Загальний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0</v>
      </c>
      <c r="K60" s="58">
        <f>IF(($A60="")*($B60&lt;&gt;""),INDEX('Загальний ввод'!$R$21:$Z$999,MATCH(SMALL('Загальний ввод'!$AA$21:$AA$999,SUM($A57:$A60)),'Загальний ввод'!$AA$21:$AA$999,),MATCH(K$9,'Загальний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9.8958333333333339</v>
      </c>
      <c r="L60" s="58">
        <f>IF(($A60="")*($B60&lt;&gt;""),INDEX('Загальний ввод'!$R$21:$Z$999,MATCH(SMALL('Загальний ввод'!$AA$21:$AA$999,SUM($A57:$A60)),'Загальний ввод'!$AA$21:$AA$999,),MATCH(L$9,'Загальний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9.8958333333333339</v>
      </c>
      <c r="M60" s="58">
        <f>IF(($A60="")*($B60&lt;&gt;""),INDEX('Загальний ввод'!$R$21:$Z$999,MATCH(SMALL('Загальний ввод'!$AA$21:$AA$999,SUM($A57:$A60)),'Загальний ввод'!$AA$21:$AA$999,),MATCH(M$9,'Загальний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0</v>
      </c>
      <c r="N60" s="58">
        <f>IF(($A60="")*($B60&lt;&gt;""),INDEX('Загальний ввод'!$R$21:$Z$999,MATCH(SMALL('Загальний ввод'!$AA$21:$AA$999,SUM($A57:$A60)),'Загальний ввод'!$AA$21:$AA$999,),MATCH(N$9,'Загальний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0</v>
      </c>
      <c r="O60" s="58">
        <f>IF(($A60="")*($B60&lt;&gt;""),INDEX('Загальний ввод'!$R$21:$Z$999,MATCH(SMALL('Загальний ввод'!$AA$21:$AA$999,SUM($A57:$A60)),'Загальний ввод'!$AA$21:$AA$999,),MATCH(O$9,'Загальний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0</v>
      </c>
      <c r="P60" s="58">
        <f>IF(($A60="")*($B60&lt;&gt;""),INDEX('Загальний ввод'!$R$21:$Z$999,MATCH(SMALL('Загальний ввод'!$AA$21:$AA$999,SUM($A57:$A60)),'Загальний ввод'!$AA$21:$AA$999,),MATCH(P$9,'Загальний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0</v>
      </c>
      <c r="Q60" s="58">
        <f>IF(($A60="")*($B60&lt;&gt;""),INDEX('Загальний ввод'!$R$21:$Z$999,MATCH(SMALL('Загальний ввод'!$AA$21:$AA$999,SUM($A57:$A60)),'Загальний ввод'!$AA$21:$AA$999,),MATCH(Q$9,'Загальний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0</v>
      </c>
      <c r="R60" s="58">
        <f>IF(($A60="")*($B60&lt;&gt;""),INDEX('Загальний ввод'!$R$21:$Z$999,MATCH(SMALL('Загальний ввод'!$AA$21:$AA$999,SUM($A57:$A60)),'Загальний ввод'!$AA$21:$AA$999,),MATCH(R$9,'Загальний ввод'!$R$20:$Z$20,))*INDEX('Загальний ввод'!$K$21:$O$999,MATCH(SMALL('Загальний ввод'!$AA$21:$AA$999,SUM($A57:$A60)),'Загальний ввод'!$AA$21:$AA$999,),MATCH($B60&amp;"*",'Загальний ввод'!$K$19:$O$19,)),"")</f>
        <v>0</v>
      </c>
      <c r="S60" s="1"/>
      <c r="T60" s="1"/>
      <c r="U60" s="1"/>
      <c r="V60" s="1"/>
      <c r="W60" s="1"/>
      <c r="X60" s="1"/>
    </row>
    <row r="61" spans="1:24" x14ac:dyDescent="0.25">
      <c r="A61" s="8">
        <f>IF(B61="","",IF(MOD(ROW()-1,4),"",COUNT(A$10:A60)+1))</f>
        <v>13</v>
      </c>
      <c r="B61" s="57" t="str">
        <f>IF(MOD(ROW()-1,4),IF(B60="","",INDEX({"Циркуляція";"Інтервал роботи";"Час нижче ротора"},MOD(ROW()-1,4))),IFERROR(INDEX('Загальний ввод'!B:B,SMALL('Загальний ввод'!AA$21:AA$999,(ROW()-1)/4)),""))</f>
        <v>22 Зах Борисівська</v>
      </c>
      <c r="C61" s="2">
        <f>IF($A61="","",INDEX('Загальний ввод'!C$21:C$999,MATCH(SMALL('Загальний ввод'!$AA$21:$AA$999,SUM($A58:$A61)),'Загальний ввод'!$AA$21:$AA$999,)))</f>
        <v>43428</v>
      </c>
      <c r="D61" s="3">
        <f>IF($A61="","",INDEX('Загальний ввод'!D$21:D$999,MATCH(SMALL('Загальний ввод'!$AA$21:$AA$999,SUM($A58:$A61)),'Загальний ввод'!$AA$21:$AA$999,)))</f>
        <v>0.33333333333333331</v>
      </c>
      <c r="E61" s="38">
        <f>IF($A61="","",INDEX('Загальний ввод'!E$21:E$999,MATCH(SMALL('Загальний ввод'!$AA$21:$AA$999,SUM($A58:$A61)),'Загальний ввод'!$AA$21:$AA$999,)))</f>
        <v>4005.6</v>
      </c>
      <c r="F61" s="2">
        <f>IF($A61="","",INDEX('Загальний ввод'!F$21:F$999,MATCH(SMALL('Загальний ввод'!$AA$21:$AA$999,SUM($A58:$A61)),'Загальний ввод'!$AA$21:$AA$999,)))</f>
        <v>43436</v>
      </c>
      <c r="G61" s="16">
        <f>IF($A61="","",INDEX('Загальний ввод'!G$21:G$999,MATCH(SMALL('Загальний ввод'!$AA$21:$AA$999,SUM($A58:$A61)),'Загальний ввод'!$AA$21:$AA$999,)))</f>
        <v>0.33333333333333331</v>
      </c>
      <c r="H61" s="17">
        <f>IF($A61="","",INDEX('Загальний ввод'!H$21:H$999,MATCH(SMALL('Загальний ввод'!$AA$21:$AA$999,SUM($A58:$A61)),'Загальний ввод'!$AA$21:$AA$999,)))</f>
        <v>4161.5</v>
      </c>
      <c r="I61" s="10">
        <f t="shared" si="0"/>
        <v>155.90000000000009</v>
      </c>
      <c r="J61" s="58" t="str">
        <f>IF(($A61="")*($B61&lt;&gt;""),INDEX('Загальний ввод'!$R$21:$Z$999,MATCH(SMALL('Загальний ввод'!$AA$21:$AA$999,SUM($A58:$A61)),'Загальний ввод'!$AA$21:$AA$999,),MATCH(J$9,'Загальний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K61" s="58" t="str">
        <f>IF(($A61="")*($B61&lt;&gt;""),INDEX('Загальний ввод'!$R$21:$Z$999,MATCH(SMALL('Загальний ввод'!$AA$21:$AA$999,SUM($A58:$A61)),'Загальний ввод'!$AA$21:$AA$999,),MATCH(K$9,'Загальний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L61" s="58" t="str">
        <f>IF(($A61="")*($B61&lt;&gt;""),INDEX('Загальний ввод'!$R$21:$Z$999,MATCH(SMALL('Загальний ввод'!$AA$21:$AA$999,SUM($A58:$A61)),'Загальний ввод'!$AA$21:$AA$999,),MATCH(L$9,'Загальний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M61" s="58" t="str">
        <f>IF(($A61="")*($B61&lt;&gt;""),INDEX('Загальний ввод'!$R$21:$Z$999,MATCH(SMALL('Загальний ввод'!$AA$21:$AA$999,SUM($A58:$A61)),'Загальний ввод'!$AA$21:$AA$999,),MATCH(M$9,'Загальний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N61" s="58" t="str">
        <f>IF(($A61="")*($B61&lt;&gt;""),INDEX('Загальний ввод'!$R$21:$Z$999,MATCH(SMALL('Загальний ввод'!$AA$21:$AA$999,SUM($A58:$A61)),'Загальний ввод'!$AA$21:$AA$999,),MATCH(N$9,'Загальний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O61" s="58" t="str">
        <f>IF(($A61="")*($B61&lt;&gt;""),INDEX('Загальний ввод'!$R$21:$Z$999,MATCH(SMALL('Загальний ввод'!$AA$21:$AA$999,SUM($A58:$A61)),'Загальний ввод'!$AA$21:$AA$999,),MATCH(O$9,'Загальний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P61" s="58" t="str">
        <f>IF(($A61="")*($B61&lt;&gt;""),INDEX('Загальний ввод'!$R$21:$Z$999,MATCH(SMALL('Загальний ввод'!$AA$21:$AA$999,SUM($A58:$A61)),'Загальний ввод'!$AA$21:$AA$999,),MATCH(P$9,'Загальний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Q61" s="58" t="str">
        <f>IF(($A61="")*($B61&lt;&gt;""),INDEX('Загальний ввод'!$R$21:$Z$999,MATCH(SMALL('Загальний ввод'!$AA$21:$AA$999,SUM($A58:$A61)),'Загальний ввод'!$AA$21:$AA$999,),MATCH(Q$9,'Загальний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R61" s="58" t="str">
        <f>IF(($A61="")*($B61&lt;&gt;""),INDEX('Загальний ввод'!$R$21:$Z$999,MATCH(SMALL('Загальний ввод'!$AA$21:$AA$999,SUM($A58:$A61)),'Загальний ввод'!$AA$21:$AA$999,),MATCH(R$9,'Загальний ввод'!$R$20:$Z$20,))*INDEX('Загальний ввод'!$K$21:$O$999,MATCH(SMALL('Загальний ввод'!$AA$21:$AA$999,SUM($A58:$A61)),'Загальний ввод'!$AA$21:$AA$999,),MATCH($B61&amp;"*",'Загальний ввод'!$K$19:$O$19,)),"")</f>
        <v/>
      </c>
      <c r="S61" s="1"/>
      <c r="T61" s="1"/>
      <c r="U61" s="1"/>
      <c r="V61" s="1"/>
      <c r="W61" s="1"/>
      <c r="X61" s="1"/>
    </row>
    <row r="62" spans="1:24" x14ac:dyDescent="0.25">
      <c r="A62" s="8" t="str">
        <f>IF(B62="","",IF(MOD(ROW()-1,4),"",COUNT(A$10:A61)+1))</f>
        <v/>
      </c>
      <c r="B62" s="57" t="str">
        <f>IF(MOD(ROW()-1,4),IF(B61="","",INDEX({"Циркуляція";"Інтервал роботи";"Час нижче ротора"},MOD(ROW()-1,4))),IFERROR(INDEX('Загальний ввод'!B:B,SMALL('Загальний ввод'!AA$21:AA$999,(ROW()-1)/4)),""))</f>
        <v>Циркуляція</v>
      </c>
      <c r="C62" s="2" t="str">
        <f>IF($A62="","",INDEX('Загальний ввод'!C$21:C$999,MATCH(SMALL('Загальний ввод'!$AA$21:$AA$999,SUM($A59:$A62)),'Загальний ввод'!$AA$21:$AA$999,)))</f>
        <v/>
      </c>
      <c r="D62" s="3" t="str">
        <f>IF($A62="","",INDEX('Загальний ввод'!D$21:D$999,MATCH(SMALL('Загальний ввод'!$AA$21:$AA$999,SUM($A59:$A62)),'Загальний ввод'!$AA$21:$AA$999,)))</f>
        <v/>
      </c>
      <c r="E62" s="38" t="str">
        <f>IF($A62="","",INDEX('Загальний ввод'!E$21:E$999,MATCH(SMALL('Загальний ввод'!$AA$21:$AA$999,SUM($A59:$A62)),'Загальний ввод'!$AA$21:$AA$999,)))</f>
        <v/>
      </c>
      <c r="F62" s="2" t="str">
        <f>IF($A62="","",INDEX('Загальний ввод'!F$21:F$999,MATCH(SMALL('Загальний ввод'!$AA$21:$AA$999,SUM($A59:$A62)),'Загальний ввод'!$AA$21:$AA$999,)))</f>
        <v/>
      </c>
      <c r="G62" s="16" t="str">
        <f>IF($A62="","",INDEX('Загальний ввод'!G$21:G$999,MATCH(SMALL('Загальний ввод'!$AA$21:$AA$999,SUM($A59:$A62)),'Загальний ввод'!$AA$21:$AA$999,)))</f>
        <v/>
      </c>
      <c r="H62" s="17" t="str">
        <f>IF($A62="","",INDEX('Загальний ввод'!H$21:H$999,MATCH(SMALL('Загальний ввод'!$AA$21:$AA$999,SUM($A59:$A62)),'Загальний ввод'!$AA$21:$AA$999,)))</f>
        <v/>
      </c>
      <c r="I62" s="10" t="str">
        <f t="shared" si="0"/>
        <v/>
      </c>
      <c r="J62" s="58">
        <f>IF(($A62="")*($B62&lt;&gt;""),INDEX('Загальний ввод'!$R$21:$Z$999,MATCH(SMALL('Загальний ввод'!$AA$21:$AA$999,SUM($A59:$A62)),'Загальний ввод'!$AA$21:$AA$999,),MATCH(J$9,'Загальний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0</v>
      </c>
      <c r="K62" s="58">
        <f>IF(($A62="")*($B62&lt;&gt;""),INDEX('Загальний ввод'!$R$21:$Z$999,MATCH(SMALL('Загальний ввод'!$AA$21:$AA$999,SUM($A59:$A62)),'Загальний ввод'!$AA$21:$AA$999,),MATCH(K$9,'Загальний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3.223611111111111</v>
      </c>
      <c r="L62" s="58">
        <f>IF(($A62="")*($B62&lt;&gt;""),INDEX('Загальний ввод'!$R$21:$Z$999,MATCH(SMALL('Загальний ввод'!$AA$21:$AA$999,SUM($A59:$A62)),'Загальний ввод'!$AA$21:$AA$999,),MATCH(L$9,'Загальний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3.223611111111111</v>
      </c>
      <c r="M62" s="58">
        <f>IF(($A62="")*($B62&lt;&gt;""),INDEX('Загальний ввод'!$R$21:$Z$999,MATCH(SMALL('Загальний ввод'!$AA$21:$AA$999,SUM($A59:$A62)),'Загальний ввод'!$AA$21:$AA$999,),MATCH(M$9,'Загальний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0</v>
      </c>
      <c r="N62" s="58">
        <f>IF(($A62="")*($B62&lt;&gt;""),INDEX('Загальний ввод'!$R$21:$Z$999,MATCH(SMALL('Загальний ввод'!$AA$21:$AA$999,SUM($A59:$A62)),'Загальний ввод'!$AA$21:$AA$999,),MATCH(N$9,'Загальний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0</v>
      </c>
      <c r="O62" s="58">
        <f>IF(($A62="")*($B62&lt;&gt;""),INDEX('Загальний ввод'!$R$21:$Z$999,MATCH(SMALL('Загальний ввод'!$AA$21:$AA$999,SUM($A59:$A62)),'Загальний ввод'!$AA$21:$AA$999,),MATCH(O$9,'Загальний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0</v>
      </c>
      <c r="P62" s="58">
        <f>IF(($A62="")*($B62&lt;&gt;""),INDEX('Загальний ввод'!$R$21:$Z$999,MATCH(SMALL('Загальний ввод'!$AA$21:$AA$999,SUM($A59:$A62)),'Загальний ввод'!$AA$21:$AA$999,),MATCH(P$9,'Загальний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0</v>
      </c>
      <c r="Q62" s="58">
        <f>IF(($A62="")*($B62&lt;&gt;""),INDEX('Загальний ввод'!$R$21:$Z$999,MATCH(SMALL('Загальний ввод'!$AA$21:$AA$999,SUM($A59:$A62)),'Загальний ввод'!$AA$21:$AA$999,),MATCH(Q$9,'Загальний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0</v>
      </c>
      <c r="R62" s="58">
        <f>IF(($A62="")*($B62&lt;&gt;""),INDEX('Загальний ввод'!$R$21:$Z$999,MATCH(SMALL('Загальний ввод'!$AA$21:$AA$999,SUM($A59:$A62)),'Загальний ввод'!$AA$21:$AA$999,),MATCH(R$9,'Загальний ввод'!$R$20:$Z$20,))*INDEX('Загальний ввод'!$K$21:$O$999,MATCH(SMALL('Загальний ввод'!$AA$21:$AA$999,SUM($A59:$A62)),'Загальний ввод'!$AA$21:$AA$999,),MATCH($B62&amp;"*",'Загальний ввод'!$K$19:$O$19,)),"")</f>
        <v>0</v>
      </c>
      <c r="S62" s="1"/>
      <c r="T62" s="1"/>
      <c r="U62" s="1"/>
      <c r="V62" s="1"/>
      <c r="W62" s="1"/>
      <c r="X62" s="1"/>
    </row>
    <row r="63" spans="1:24" x14ac:dyDescent="0.25">
      <c r="A63" s="8" t="str">
        <f>IF(B63="","",IF(MOD(ROW()-1,4),"",COUNT(A$10:A62)+1))</f>
        <v/>
      </c>
      <c r="B63" s="57" t="str">
        <f>IF(MOD(ROW()-1,4),IF(B62="","",INDEX({"Циркуляція";"Інтервал роботи";"Час нижче ротора"},MOD(ROW()-1,4))),IFERROR(INDEX('Загальний ввод'!B:B,SMALL('Загальний ввод'!AA$21:AA$999,(ROW()-1)/4)),""))</f>
        <v>Інтервал роботи</v>
      </c>
      <c r="C63" s="2" t="str">
        <f>IF($A63="","",INDEX('Загальний ввод'!C$21:C$999,MATCH(SMALL('Загальний ввод'!$AA$21:$AA$999,SUM($A60:$A63)),'Загальний ввод'!$AA$21:$AA$999,)))</f>
        <v/>
      </c>
      <c r="D63" s="3" t="str">
        <f>IF($A63="","",INDEX('Загальний ввод'!D$21:D$999,MATCH(SMALL('Загальний ввод'!$AA$21:$AA$999,SUM($A60:$A63)),'Загальний ввод'!$AA$21:$AA$999,)))</f>
        <v/>
      </c>
      <c r="E63" s="38" t="str">
        <f>IF($A63="","",INDEX('Загальний ввод'!E$21:E$999,MATCH(SMALL('Загальний ввод'!$AA$21:$AA$999,SUM($A60:$A63)),'Загальний ввод'!$AA$21:$AA$999,)))</f>
        <v/>
      </c>
      <c r="F63" s="2" t="str">
        <f>IF($A63="","",INDEX('Загальний ввод'!F$21:F$999,MATCH(SMALL('Загальний ввод'!$AA$21:$AA$999,SUM($A60:$A63)),'Загальний ввод'!$AA$21:$AA$999,)))</f>
        <v/>
      </c>
      <c r="G63" s="16" t="str">
        <f>IF($A63="","",INDEX('Загальний ввод'!G$21:G$999,MATCH(SMALL('Загальний ввод'!$AA$21:$AA$999,SUM($A60:$A63)),'Загальний ввод'!$AA$21:$AA$999,)))</f>
        <v/>
      </c>
      <c r="H63" s="17" t="str">
        <f>IF($A63="","",INDEX('Загальний ввод'!H$21:H$999,MATCH(SMALL('Загальний ввод'!$AA$21:$AA$999,SUM($A60:$A63)),'Загальний ввод'!$AA$21:$AA$999,)))</f>
        <v/>
      </c>
      <c r="I63" s="10" t="str">
        <f t="shared" si="0"/>
        <v/>
      </c>
      <c r="J63" s="58">
        <f>IF(($A63="")*($B63&lt;&gt;""),INDEX('Загальний ввод'!$R$21:$Z$999,MATCH(SMALL('Загальний ввод'!$AA$21:$AA$999,SUM($A60:$A63)),'Загальний ввод'!$AA$21:$AA$999,),MATCH(J$9,'Загальний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0</v>
      </c>
      <c r="K63" s="58">
        <f>IF(($A63="")*($B63&lt;&gt;""),INDEX('Загальний ввод'!$R$21:$Z$999,MATCH(SMALL('Загальний ввод'!$AA$21:$AA$999,SUM($A60:$A63)),'Загальний ввод'!$AA$21:$AA$999,),MATCH(K$9,'Загальний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155.90000000000009</v>
      </c>
      <c r="L63" s="58">
        <f>IF(($A63="")*($B63&lt;&gt;""),INDEX('Загальний ввод'!$R$21:$Z$999,MATCH(SMALL('Загальний ввод'!$AA$21:$AA$999,SUM($A60:$A63)),'Загальний ввод'!$AA$21:$AA$999,),MATCH(L$9,'Загальний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155.90000000000009</v>
      </c>
      <c r="M63" s="58">
        <f>IF(($A63="")*($B63&lt;&gt;""),INDEX('Загальний ввод'!$R$21:$Z$999,MATCH(SMALL('Загальний ввод'!$AA$21:$AA$999,SUM($A60:$A63)),'Загальний ввод'!$AA$21:$AA$999,),MATCH(M$9,'Загальний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0</v>
      </c>
      <c r="N63" s="58">
        <f>IF(($A63="")*($B63&lt;&gt;""),INDEX('Загальний ввод'!$R$21:$Z$999,MATCH(SMALL('Загальний ввод'!$AA$21:$AA$999,SUM($A60:$A63)),'Загальний ввод'!$AA$21:$AA$999,),MATCH(N$9,'Загальний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0</v>
      </c>
      <c r="O63" s="58">
        <f>IF(($A63="")*($B63&lt;&gt;""),INDEX('Загальний ввод'!$R$21:$Z$999,MATCH(SMALL('Загальний ввод'!$AA$21:$AA$999,SUM($A60:$A63)),'Загальний ввод'!$AA$21:$AA$999,),MATCH(O$9,'Загальний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0</v>
      </c>
      <c r="P63" s="58">
        <f>IF(($A63="")*($B63&lt;&gt;""),INDEX('Загальний ввод'!$R$21:$Z$999,MATCH(SMALL('Загальний ввод'!$AA$21:$AA$999,SUM($A60:$A63)),'Загальний ввод'!$AA$21:$AA$999,),MATCH(P$9,'Загальний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0</v>
      </c>
      <c r="Q63" s="58">
        <f>IF(($A63="")*($B63&lt;&gt;""),INDEX('Загальний ввод'!$R$21:$Z$999,MATCH(SMALL('Загальний ввод'!$AA$21:$AA$999,SUM($A60:$A63)),'Загальний ввод'!$AA$21:$AA$999,),MATCH(Q$9,'Загальний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0</v>
      </c>
      <c r="R63" s="58">
        <f>IF(($A63="")*($B63&lt;&gt;""),INDEX('Загальний ввод'!$R$21:$Z$999,MATCH(SMALL('Загальний ввод'!$AA$21:$AA$999,SUM($A60:$A63)),'Загальний ввод'!$AA$21:$AA$999,),MATCH(R$9,'Загальний ввод'!$R$20:$Z$20,))*INDEX('Загальний ввод'!$K$21:$O$999,MATCH(SMALL('Загальний ввод'!$AA$21:$AA$999,SUM($A60:$A63)),'Загальний ввод'!$AA$21:$AA$999,),MATCH($B63&amp;"*",'Загальний ввод'!$K$19:$O$19,)),"")</f>
        <v>0</v>
      </c>
      <c r="S63" s="24"/>
      <c r="T63" s="20"/>
      <c r="U63" s="20"/>
      <c r="V63" s="24"/>
      <c r="W63" s="20"/>
      <c r="X63" s="20"/>
    </row>
    <row r="64" spans="1:24" x14ac:dyDescent="0.25">
      <c r="A64" s="8" t="str">
        <f>IF(B64="","",IF(MOD(ROW()-1,4),"",COUNT(A$10:A63)+1))</f>
        <v/>
      </c>
      <c r="B64" s="57" t="str">
        <f>IF(MOD(ROW()-1,4),IF(B63="","",INDEX({"Циркуляція";"Інтервал роботи";"Час нижче ротора"},MOD(ROW()-1,4))),IFERROR(INDEX('Загальний ввод'!B:B,SMALL('Загальний ввод'!AA$21:AA$999,(ROW()-1)/4)),""))</f>
        <v>Час нижче ротора</v>
      </c>
      <c r="C64" s="2" t="str">
        <f>IF($A64="","",INDEX('Загальний ввод'!C$21:C$999,MATCH(SMALL('Загальний ввод'!$AA$21:$AA$999,SUM($A61:$A64)),'Загальний ввод'!$AA$21:$AA$999,)))</f>
        <v/>
      </c>
      <c r="D64" s="3" t="str">
        <f>IF($A64="","",INDEX('Загальний ввод'!D$21:D$999,MATCH(SMALL('Загальний ввод'!$AA$21:$AA$999,SUM($A61:$A64)),'Загальний ввод'!$AA$21:$AA$999,)))</f>
        <v/>
      </c>
      <c r="E64" s="38" t="str">
        <f>IF($A64="","",INDEX('Загальний ввод'!E$21:E$999,MATCH(SMALL('Загальний ввод'!$AA$21:$AA$999,SUM($A61:$A64)),'Загальний ввод'!$AA$21:$AA$999,)))</f>
        <v/>
      </c>
      <c r="F64" s="2" t="str">
        <f>IF($A64="","",INDEX('Загальний ввод'!F$21:F$999,MATCH(SMALL('Загальний ввод'!$AA$21:$AA$999,SUM($A61:$A64)),'Загальний ввод'!$AA$21:$AA$999,)))</f>
        <v/>
      </c>
      <c r="G64" s="16" t="str">
        <f>IF($A64="","",INDEX('Загальний ввод'!G$21:G$999,MATCH(SMALL('Загальний ввод'!$AA$21:$AA$999,SUM($A61:$A64)),'Загальний ввод'!$AA$21:$AA$999,)))</f>
        <v/>
      </c>
      <c r="H64" s="17" t="str">
        <f>IF($A64="","",INDEX('Загальний ввод'!H$21:H$999,MATCH(SMALL('Загальний ввод'!$AA$21:$AA$999,SUM($A61:$A64)),'Загальний ввод'!$AA$21:$AA$999,)))</f>
        <v/>
      </c>
      <c r="I64" s="10" t="str">
        <f t="shared" si="0"/>
        <v/>
      </c>
      <c r="J64" s="58">
        <f>IF(($A64="")*($B64&lt;&gt;""),INDEX('Загальний ввод'!$R$21:$Z$999,MATCH(SMALL('Загальний ввод'!$AA$21:$AA$999,SUM($A61:$A64)),'Загальний ввод'!$AA$21:$AA$999,),MATCH(J$9,'Загальний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0</v>
      </c>
      <c r="K64" s="58">
        <f>IF(($A64="")*($B64&lt;&gt;""),INDEX('Загальний ввод'!$R$21:$Z$999,MATCH(SMALL('Загальний ввод'!$AA$21:$AA$999,SUM($A61:$A64)),'Загальний ввод'!$AA$21:$AA$999,),MATCH(K$9,'Загальний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10.1875</v>
      </c>
      <c r="L64" s="58">
        <f>IF(($A64="")*($B64&lt;&gt;""),INDEX('Загальний ввод'!$R$21:$Z$999,MATCH(SMALL('Загальний ввод'!$AA$21:$AA$999,SUM($A61:$A64)),'Загальний ввод'!$AA$21:$AA$999,),MATCH(L$9,'Загальний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10.1875</v>
      </c>
      <c r="M64" s="58">
        <f>IF(($A64="")*($B64&lt;&gt;""),INDEX('Загальний ввод'!$R$21:$Z$999,MATCH(SMALL('Загальний ввод'!$AA$21:$AA$999,SUM($A61:$A64)),'Загальний ввод'!$AA$21:$AA$999,),MATCH(M$9,'Загальний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0</v>
      </c>
      <c r="N64" s="58">
        <f>IF(($A64="")*($B64&lt;&gt;""),INDEX('Загальний ввод'!$R$21:$Z$999,MATCH(SMALL('Загальний ввод'!$AA$21:$AA$999,SUM($A61:$A64)),'Загальний ввод'!$AA$21:$AA$999,),MATCH(N$9,'Загальний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0</v>
      </c>
      <c r="O64" s="58">
        <f>IF(($A64="")*($B64&lt;&gt;""),INDEX('Загальний ввод'!$R$21:$Z$999,MATCH(SMALL('Загальний ввод'!$AA$21:$AA$999,SUM($A61:$A64)),'Загальний ввод'!$AA$21:$AA$999,),MATCH(O$9,'Загальний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0</v>
      </c>
      <c r="P64" s="58">
        <f>IF(($A64="")*($B64&lt;&gt;""),INDEX('Загальний ввод'!$R$21:$Z$999,MATCH(SMALL('Загальний ввод'!$AA$21:$AA$999,SUM($A61:$A64)),'Загальний ввод'!$AA$21:$AA$999,),MATCH(P$9,'Загальний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0</v>
      </c>
      <c r="Q64" s="58">
        <f>IF(($A64="")*($B64&lt;&gt;""),INDEX('Загальний ввод'!$R$21:$Z$999,MATCH(SMALL('Загальний ввод'!$AA$21:$AA$999,SUM($A61:$A64)),'Загальний ввод'!$AA$21:$AA$999,),MATCH(Q$9,'Загальний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0</v>
      </c>
      <c r="R64" s="58">
        <f>IF(($A64="")*($B64&lt;&gt;""),INDEX('Загальний ввод'!$R$21:$Z$999,MATCH(SMALL('Загальний ввод'!$AA$21:$AA$999,SUM($A61:$A64)),'Загальний ввод'!$AA$21:$AA$999,),MATCH(R$9,'Загальний ввод'!$R$20:$Z$20,))*INDEX('Загальний ввод'!$K$21:$O$999,MATCH(SMALL('Загальний ввод'!$AA$21:$AA$999,SUM($A61:$A64)),'Загальний ввод'!$AA$21:$AA$999,),MATCH($B64&amp;"*",'Загальний ввод'!$K$19:$O$19,)),"")</f>
        <v>0</v>
      </c>
      <c r="S64" s="1"/>
      <c r="T64" s="1"/>
      <c r="U64" s="1"/>
      <c r="V64" s="1"/>
      <c r="W64" s="1"/>
      <c r="X64" s="1"/>
    </row>
  </sheetData>
  <mergeCells count="7">
    <mergeCell ref="L1:P1"/>
    <mergeCell ref="B1:F1"/>
    <mergeCell ref="G1:K1"/>
    <mergeCell ref="A8:A9"/>
    <mergeCell ref="B8:B9"/>
    <mergeCell ref="C8:E8"/>
    <mergeCell ref="F8:H8"/>
  </mergeCells>
  <conditionalFormatting sqref="U11 S12:U13 S27 U19 U15:U17 T16:T18 S10:U10">
    <cfRule type="containsText" dxfId="130" priority="501" operator="containsText" text="сервіс">
      <formula>NOT(ISERROR(SEARCH("сервіс",S10)))</formula>
    </cfRule>
  </conditionalFormatting>
  <conditionalFormatting sqref="U14 U18 T23:U23 U22 U20 T27:U27">
    <cfRule type="containsText" dxfId="129" priority="500" operator="containsText" text="сервіс">
      <formula>NOT(ISERROR(SEARCH("сервіс",T14)))</formula>
    </cfRule>
  </conditionalFormatting>
  <conditionalFormatting sqref="U21">
    <cfRule type="containsText" dxfId="128" priority="495" operator="containsText" text="сервіс">
      <formula>NOT(ISERROR(SEARCH("сервіс",U21)))</formula>
    </cfRule>
  </conditionalFormatting>
  <conditionalFormatting sqref="T22">
    <cfRule type="containsText" dxfId="127" priority="493" operator="containsText" text="сервіс">
      <formula>NOT(ISERROR(SEARCH("сервіс",T22)))</formula>
    </cfRule>
  </conditionalFormatting>
  <conditionalFormatting sqref="T21">
    <cfRule type="containsText" dxfId="126" priority="494" operator="containsText" text="сервіс">
      <formula>NOT(ISERROR(SEARCH("сервіс",T21)))</formula>
    </cfRule>
  </conditionalFormatting>
  <conditionalFormatting sqref="T20">
    <cfRule type="containsText" dxfId="125" priority="492" operator="containsText" text="сервіс">
      <formula>NOT(ISERROR(SEARCH("сервіс",T20)))</formula>
    </cfRule>
  </conditionalFormatting>
  <conditionalFormatting sqref="X11 X15 W18 W12:X13 W16:X16 V10:X10">
    <cfRule type="containsText" dxfId="124" priority="491" operator="containsText" text="сервіс">
      <formula>NOT(ISERROR(SEARCH("сервіс",V10)))</formula>
    </cfRule>
  </conditionalFormatting>
  <conditionalFormatting sqref="X14 W19:X19 X18 W23:X23 X22 X20 W27:X27">
    <cfRule type="containsText" dxfId="123" priority="490" operator="containsText" text="сервіс">
      <formula>NOT(ISERROR(SEARCH("сервіс",W14)))</formula>
    </cfRule>
  </conditionalFormatting>
  <conditionalFormatting sqref="W17:X17">
    <cfRule type="containsText" dxfId="122" priority="485" operator="containsText" text="сервіс">
      <formula>NOT(ISERROR(SEARCH("сервіс",W17)))</formula>
    </cfRule>
  </conditionalFormatting>
  <conditionalFormatting sqref="X21">
    <cfRule type="containsText" dxfId="121" priority="484" operator="containsText" text="сервіс">
      <formula>NOT(ISERROR(SEARCH("сервіс",X21)))</formula>
    </cfRule>
  </conditionalFormatting>
  <conditionalFormatting sqref="W21">
    <cfRule type="containsText" dxfId="120" priority="483" operator="containsText" text="сервіс">
      <formula>NOT(ISERROR(SEARCH("сервіс",W21)))</formula>
    </cfRule>
  </conditionalFormatting>
  <conditionalFormatting sqref="W22">
    <cfRule type="containsText" dxfId="119" priority="482" operator="containsText" text="сервіс">
      <formula>NOT(ISERROR(SEARCH("сервіс",W22)))</formula>
    </cfRule>
  </conditionalFormatting>
  <conditionalFormatting sqref="W20">
    <cfRule type="containsText" dxfId="118" priority="481" operator="containsText" text="сервіс">
      <formula>NOT(ISERROR(SEARCH("сервіс",W20)))</formula>
    </cfRule>
  </conditionalFormatting>
  <conditionalFormatting sqref="V26:V27 V11:W23">
    <cfRule type="containsText" dxfId="117" priority="480" operator="containsText" text="дифектоскопія">
      <formula>NOT(ISERROR(SEARCH("дифектоскопія",V11)))</formula>
    </cfRule>
  </conditionalFormatting>
  <conditionalFormatting sqref="W27">
    <cfRule type="containsText" dxfId="116" priority="479" operator="containsText" text="дифектоскопія">
      <formula>NOT(ISERROR(SEARCH("дифектоскопія",W27)))</formula>
    </cfRule>
  </conditionalFormatting>
  <conditionalFormatting sqref="U26 U24">
    <cfRule type="containsText" dxfId="115" priority="478" operator="containsText" text="сервіс">
      <formula>NOT(ISERROR(SEARCH("сервіс",U24)))</formula>
    </cfRule>
  </conditionalFormatting>
  <conditionalFormatting sqref="U25">
    <cfRule type="containsText" dxfId="114" priority="477" operator="containsText" text="сервіс">
      <formula>NOT(ISERROR(SEARCH("сервіс",U25)))</formula>
    </cfRule>
  </conditionalFormatting>
  <conditionalFormatting sqref="T25">
    <cfRule type="containsText" dxfId="113" priority="476" operator="containsText" text="сервіс">
      <formula>NOT(ISERROR(SEARCH("сервіс",T25)))</formula>
    </cfRule>
  </conditionalFormatting>
  <conditionalFormatting sqref="T26">
    <cfRule type="containsText" dxfId="112" priority="475" operator="containsText" text="сервіс">
      <formula>NOT(ISERROR(SEARCH("сервіс",T26)))</formula>
    </cfRule>
  </conditionalFormatting>
  <conditionalFormatting sqref="T24">
    <cfRule type="containsText" dxfId="111" priority="474" operator="containsText" text="сервіс">
      <formula>NOT(ISERROR(SEARCH("сервіс",T24)))</formula>
    </cfRule>
  </conditionalFormatting>
  <conditionalFormatting sqref="X26 X24">
    <cfRule type="containsText" dxfId="110" priority="473" operator="containsText" text="сервіс">
      <formula>NOT(ISERROR(SEARCH("сервіс",X24)))</formula>
    </cfRule>
  </conditionalFormatting>
  <conditionalFormatting sqref="X25">
    <cfRule type="containsText" dxfId="109" priority="472" operator="containsText" text="сервіс">
      <formula>NOT(ISERROR(SEARCH("сервіс",X25)))</formula>
    </cfRule>
  </conditionalFormatting>
  <conditionalFormatting sqref="W25">
    <cfRule type="containsText" dxfId="108" priority="471" operator="containsText" text="сервіс">
      <formula>NOT(ISERROR(SEARCH("сервіс",W25)))</formula>
    </cfRule>
  </conditionalFormatting>
  <conditionalFormatting sqref="W26">
    <cfRule type="containsText" dxfId="107" priority="470" operator="containsText" text="сервіс">
      <formula>NOT(ISERROR(SEARCH("сервіс",W26)))</formula>
    </cfRule>
  </conditionalFormatting>
  <conditionalFormatting sqref="W24">
    <cfRule type="containsText" dxfId="106" priority="469" operator="containsText" text="сервіс">
      <formula>NOT(ISERROR(SEARCH("сервіс",W24)))</formula>
    </cfRule>
  </conditionalFormatting>
  <conditionalFormatting sqref="V25">
    <cfRule type="containsText" dxfId="105" priority="468" operator="containsText" text="дифектоскопія">
      <formula>NOT(ISERROR(SEARCH("дифектоскопія",V25)))</formula>
    </cfRule>
  </conditionalFormatting>
  <conditionalFormatting sqref="W24:W26">
    <cfRule type="containsText" dxfId="104" priority="467" operator="containsText" text="дифектоскопія">
      <formula>NOT(ISERROR(SEARCH("дифектоскопія",W24)))</formula>
    </cfRule>
  </conditionalFormatting>
  <conditionalFormatting sqref="S28">
    <cfRule type="containsText" dxfId="103" priority="466" operator="containsText" text="сервіс">
      <formula>NOT(ISERROR(SEARCH("сервіс",S28)))</formula>
    </cfRule>
  </conditionalFormatting>
  <conditionalFormatting sqref="U30:U31 U28">
    <cfRule type="containsText" dxfId="102" priority="465" operator="containsText" text="сервіс">
      <formula>NOT(ISERROR(SEARCH("сервіс",U28)))</formula>
    </cfRule>
  </conditionalFormatting>
  <conditionalFormatting sqref="S29 U29">
    <cfRule type="containsText" dxfId="101" priority="464" operator="containsText" text="сервіс">
      <formula>NOT(ISERROR(SEARCH("сервіс",S29)))</formula>
    </cfRule>
  </conditionalFormatting>
  <conditionalFormatting sqref="S30:S31">
    <cfRule type="containsText" dxfId="100" priority="463" operator="containsText" text="сервіс">
      <formula>NOT(ISERROR(SEARCH("сервіс",S30)))</formula>
    </cfRule>
  </conditionalFormatting>
  <conditionalFormatting sqref="T29">
    <cfRule type="containsText" dxfId="99" priority="462" operator="containsText" text="сервіс">
      <formula>NOT(ISERROR(SEARCH("сервіс",T29)))</formula>
    </cfRule>
  </conditionalFormatting>
  <conditionalFormatting sqref="T30:T31">
    <cfRule type="containsText" dxfId="98" priority="461" operator="containsText" text="сервіс">
      <formula>NOT(ISERROR(SEARCH("сервіс",T30)))</formula>
    </cfRule>
  </conditionalFormatting>
  <conditionalFormatting sqref="T28">
    <cfRule type="containsText" dxfId="97" priority="460" operator="containsText" text="сервіс">
      <formula>NOT(ISERROR(SEARCH("сервіс",T28)))</formula>
    </cfRule>
  </conditionalFormatting>
  <conditionalFormatting sqref="X30:X31 X28">
    <cfRule type="containsText" dxfId="96" priority="459" operator="containsText" text="сервіс">
      <formula>NOT(ISERROR(SEARCH("сервіс",X28)))</formula>
    </cfRule>
  </conditionalFormatting>
  <conditionalFormatting sqref="X29">
    <cfRule type="containsText" dxfId="95" priority="458" operator="containsText" text="сервіс">
      <formula>NOT(ISERROR(SEARCH("сервіс",X29)))</formula>
    </cfRule>
  </conditionalFormatting>
  <conditionalFormatting sqref="W29">
    <cfRule type="containsText" dxfId="94" priority="457" operator="containsText" text="сервіс">
      <formula>NOT(ISERROR(SEARCH("сервіс",W29)))</formula>
    </cfRule>
  </conditionalFormatting>
  <conditionalFormatting sqref="W30:W31">
    <cfRule type="containsText" dxfId="93" priority="456" operator="containsText" text="сервіс">
      <formula>NOT(ISERROR(SEARCH("сервіс",W30)))</formula>
    </cfRule>
  </conditionalFormatting>
  <conditionalFormatting sqref="W28">
    <cfRule type="containsText" dxfId="92" priority="455" operator="containsText" text="сервіс">
      <formula>NOT(ISERROR(SEARCH("сервіс",W28)))</formula>
    </cfRule>
  </conditionalFormatting>
  <conditionalFormatting sqref="V28:V31">
    <cfRule type="containsText" dxfId="91" priority="454" operator="containsText" text="дифектоскопія">
      <formula>NOT(ISERROR(SEARCH("дифектоскопія",V28)))</formula>
    </cfRule>
  </conditionalFormatting>
  <conditionalFormatting sqref="W28:W31">
    <cfRule type="containsText" dxfId="90" priority="453" operator="containsText" text="дифектоскопія">
      <formula>NOT(ISERROR(SEARCH("дифектоскопія",W28)))</formula>
    </cfRule>
  </conditionalFormatting>
  <conditionalFormatting sqref="V24">
    <cfRule type="containsText" dxfId="89" priority="452" operator="containsText" text="дифектоскопія">
      <formula>NOT(ISERROR(SEARCH("дифектоскопія",V24)))</formula>
    </cfRule>
  </conditionalFormatting>
  <conditionalFormatting sqref="S17:S26">
    <cfRule type="containsText" dxfId="88" priority="451" operator="containsText" text="сервіс">
      <formula>NOT(ISERROR(SEARCH("сервіс",S17)))</formula>
    </cfRule>
  </conditionalFormatting>
  <conditionalFormatting sqref="S16">
    <cfRule type="containsText" dxfId="87" priority="450" operator="containsText" text="сервіс">
      <formula>NOT(ISERROR(SEARCH("сервіс",S16)))</formula>
    </cfRule>
  </conditionalFormatting>
  <conditionalFormatting sqref="T14">
    <cfRule type="containsText" dxfId="86" priority="135" operator="containsText" text="сервіс">
      <formula>NOT(ISERROR(SEARCH("сервіс",T14)))</formula>
    </cfRule>
  </conditionalFormatting>
  <conditionalFormatting sqref="T15">
    <cfRule type="containsText" dxfId="85" priority="134" operator="containsText" text="сервіс">
      <formula>NOT(ISERROR(SEARCH("сервіс",T15)))</formula>
    </cfRule>
  </conditionalFormatting>
  <conditionalFormatting sqref="S32">
    <cfRule type="containsText" dxfId="84" priority="133" operator="containsText" text="сервіс">
      <formula>NOT(ISERROR(SEARCH("сервіс",S32)))</formula>
    </cfRule>
  </conditionalFormatting>
  <conditionalFormatting sqref="U34 U32">
    <cfRule type="containsText" dxfId="83" priority="132" operator="containsText" text="сервіс">
      <formula>NOT(ISERROR(SEARCH("сервіс",U32)))</formula>
    </cfRule>
  </conditionalFormatting>
  <conditionalFormatting sqref="S33 U33">
    <cfRule type="containsText" dxfId="82" priority="131" operator="containsText" text="сервіс">
      <formula>NOT(ISERROR(SEARCH("сервіс",S33)))</formula>
    </cfRule>
  </conditionalFormatting>
  <conditionalFormatting sqref="S34">
    <cfRule type="containsText" dxfId="81" priority="130" operator="containsText" text="сервіс">
      <formula>NOT(ISERROR(SEARCH("сервіс",S34)))</formula>
    </cfRule>
  </conditionalFormatting>
  <conditionalFormatting sqref="T33">
    <cfRule type="containsText" dxfId="80" priority="129" operator="containsText" text="сервіс">
      <formula>NOT(ISERROR(SEARCH("сервіс",T33)))</formula>
    </cfRule>
  </conditionalFormatting>
  <conditionalFormatting sqref="T34">
    <cfRule type="containsText" dxfId="79" priority="128" operator="containsText" text="сервіс">
      <formula>NOT(ISERROR(SEARCH("сервіс",T34)))</formula>
    </cfRule>
  </conditionalFormatting>
  <conditionalFormatting sqref="T32">
    <cfRule type="containsText" dxfId="78" priority="127" operator="containsText" text="сервіс">
      <formula>NOT(ISERROR(SEARCH("сервіс",T32)))</formula>
    </cfRule>
  </conditionalFormatting>
  <conditionalFormatting sqref="X34 X32">
    <cfRule type="containsText" dxfId="77" priority="126" operator="containsText" text="сервіс">
      <formula>NOT(ISERROR(SEARCH("сервіс",X32)))</formula>
    </cfRule>
  </conditionalFormatting>
  <conditionalFormatting sqref="X33">
    <cfRule type="containsText" dxfId="76" priority="125" operator="containsText" text="сервіс">
      <formula>NOT(ISERROR(SEARCH("сервіс",X33)))</formula>
    </cfRule>
  </conditionalFormatting>
  <conditionalFormatting sqref="W33">
    <cfRule type="containsText" dxfId="75" priority="124" operator="containsText" text="сервіс">
      <formula>NOT(ISERROR(SEARCH("сервіс",W33)))</formula>
    </cfRule>
  </conditionalFormatting>
  <conditionalFormatting sqref="W34">
    <cfRule type="containsText" dxfId="74" priority="123" operator="containsText" text="сервіс">
      <formula>NOT(ISERROR(SEARCH("сервіс",W34)))</formula>
    </cfRule>
  </conditionalFormatting>
  <conditionalFormatting sqref="W32">
    <cfRule type="containsText" dxfId="73" priority="122" operator="containsText" text="сервіс">
      <formula>NOT(ISERROR(SEARCH("сервіс",W32)))</formula>
    </cfRule>
  </conditionalFormatting>
  <conditionalFormatting sqref="V32:V34">
    <cfRule type="containsText" dxfId="72" priority="121" operator="containsText" text="дифектоскопія">
      <formula>NOT(ISERROR(SEARCH("дифектоскопія",V32)))</formula>
    </cfRule>
  </conditionalFormatting>
  <conditionalFormatting sqref="W32:W34">
    <cfRule type="containsText" dxfId="71" priority="120" operator="containsText" text="дифектоскопія">
      <formula>NOT(ISERROR(SEARCH("дифектоскопія",W32)))</formula>
    </cfRule>
  </conditionalFormatting>
  <conditionalFormatting sqref="U35">
    <cfRule type="containsText" dxfId="70" priority="119" operator="containsText" text="сервіс">
      <formula>NOT(ISERROR(SEARCH("сервіс",U35)))</formula>
    </cfRule>
  </conditionalFormatting>
  <conditionalFormatting sqref="S35">
    <cfRule type="containsText" dxfId="69" priority="118" operator="containsText" text="сервіс">
      <formula>NOT(ISERROR(SEARCH("сервіс",S35)))</formula>
    </cfRule>
  </conditionalFormatting>
  <conditionalFormatting sqref="T35">
    <cfRule type="containsText" dxfId="68" priority="117" operator="containsText" text="сервіс">
      <formula>NOT(ISERROR(SEARCH("сервіс",T35)))</formula>
    </cfRule>
  </conditionalFormatting>
  <conditionalFormatting sqref="X35">
    <cfRule type="containsText" dxfId="67" priority="116" operator="containsText" text="сервіс">
      <formula>NOT(ISERROR(SEARCH("сервіс",X35)))</formula>
    </cfRule>
  </conditionalFormatting>
  <conditionalFormatting sqref="W35">
    <cfRule type="containsText" dxfId="66" priority="115" operator="containsText" text="сервіс">
      <formula>NOT(ISERROR(SEARCH("сервіс",W35)))</formula>
    </cfRule>
  </conditionalFormatting>
  <conditionalFormatting sqref="V35">
    <cfRule type="containsText" dxfId="65" priority="114" operator="containsText" text="дифектоскопія">
      <formula>NOT(ISERROR(SEARCH("дифектоскопія",V35)))</formula>
    </cfRule>
  </conditionalFormatting>
  <conditionalFormatting sqref="W35">
    <cfRule type="containsText" dxfId="64" priority="113" operator="containsText" text="дифектоскопія">
      <formula>NOT(ISERROR(SEARCH("дифектоскопія",W35)))</formula>
    </cfRule>
  </conditionalFormatting>
  <conditionalFormatting sqref="S36">
    <cfRule type="containsText" dxfId="63" priority="112" operator="containsText" text="сервіс">
      <formula>NOT(ISERROR(SEARCH("сервіс",S36)))</formula>
    </cfRule>
  </conditionalFormatting>
  <conditionalFormatting sqref="U38 U36">
    <cfRule type="containsText" dxfId="62" priority="111" operator="containsText" text="сервіс">
      <formula>NOT(ISERROR(SEARCH("сервіс",U36)))</formula>
    </cfRule>
  </conditionalFormatting>
  <conditionalFormatting sqref="S37 U37">
    <cfRule type="containsText" dxfId="61" priority="110" operator="containsText" text="сервіс">
      <formula>NOT(ISERROR(SEARCH("сервіс",S37)))</formula>
    </cfRule>
  </conditionalFormatting>
  <conditionalFormatting sqref="S38">
    <cfRule type="containsText" dxfId="60" priority="109" operator="containsText" text="сервіс">
      <formula>NOT(ISERROR(SEARCH("сервіс",S38)))</formula>
    </cfRule>
  </conditionalFormatting>
  <conditionalFormatting sqref="T37">
    <cfRule type="containsText" dxfId="59" priority="108" operator="containsText" text="сервіс">
      <formula>NOT(ISERROR(SEARCH("сервіс",T37)))</formula>
    </cfRule>
  </conditionalFormatting>
  <conditionalFormatting sqref="T38">
    <cfRule type="containsText" dxfId="58" priority="107" operator="containsText" text="сервіс">
      <formula>NOT(ISERROR(SEARCH("сервіс",T38)))</formula>
    </cfRule>
  </conditionalFormatting>
  <conditionalFormatting sqref="T36">
    <cfRule type="containsText" dxfId="57" priority="106" operator="containsText" text="сервіс">
      <formula>NOT(ISERROR(SEARCH("сервіс",T36)))</formula>
    </cfRule>
  </conditionalFormatting>
  <conditionalFormatting sqref="X38 X36">
    <cfRule type="containsText" dxfId="56" priority="105" operator="containsText" text="сервіс">
      <formula>NOT(ISERROR(SEARCH("сервіс",X36)))</formula>
    </cfRule>
  </conditionalFormatting>
  <conditionalFormatting sqref="X37">
    <cfRule type="containsText" dxfId="55" priority="104" operator="containsText" text="сервіс">
      <formula>NOT(ISERROR(SEARCH("сервіс",X37)))</formula>
    </cfRule>
  </conditionalFormatting>
  <conditionalFormatting sqref="W37">
    <cfRule type="containsText" dxfId="54" priority="103" operator="containsText" text="сервіс">
      <formula>NOT(ISERROR(SEARCH("сервіс",W37)))</formula>
    </cfRule>
  </conditionalFormatting>
  <conditionalFormatting sqref="W38">
    <cfRule type="containsText" dxfId="53" priority="102" operator="containsText" text="сервіс">
      <formula>NOT(ISERROR(SEARCH("сервіс",W38)))</formula>
    </cfRule>
  </conditionalFormatting>
  <conditionalFormatting sqref="W36">
    <cfRule type="containsText" dxfId="52" priority="101" operator="containsText" text="сервіс">
      <formula>NOT(ISERROR(SEARCH("сервіс",W36)))</formula>
    </cfRule>
  </conditionalFormatting>
  <conditionalFormatting sqref="V36:V38">
    <cfRule type="containsText" dxfId="51" priority="100" operator="containsText" text="дифектоскопія">
      <formula>NOT(ISERROR(SEARCH("дифектоскопія",V36)))</formula>
    </cfRule>
  </conditionalFormatting>
  <conditionalFormatting sqref="W36:W38">
    <cfRule type="containsText" dxfId="50" priority="99" operator="containsText" text="дифектоскопія">
      <formula>NOT(ISERROR(SEARCH("дифектоскопія",W36)))</formula>
    </cfRule>
  </conditionalFormatting>
  <conditionalFormatting sqref="U39">
    <cfRule type="containsText" dxfId="49" priority="68" operator="containsText" text="сервіс">
      <formula>NOT(ISERROR(SEARCH("сервіс",U39)))</formula>
    </cfRule>
  </conditionalFormatting>
  <conditionalFormatting sqref="S39">
    <cfRule type="containsText" dxfId="48" priority="67" operator="containsText" text="сервіс">
      <formula>NOT(ISERROR(SEARCH("сервіс",S39)))</formula>
    </cfRule>
  </conditionalFormatting>
  <conditionalFormatting sqref="T39">
    <cfRule type="containsText" dxfId="47" priority="66" operator="containsText" text="сервіс">
      <formula>NOT(ISERROR(SEARCH("сервіс",T39)))</formula>
    </cfRule>
  </conditionalFormatting>
  <conditionalFormatting sqref="X39">
    <cfRule type="containsText" dxfId="46" priority="65" operator="containsText" text="сервіс">
      <formula>NOT(ISERROR(SEARCH("сервіс",X39)))</formula>
    </cfRule>
  </conditionalFormatting>
  <conditionalFormatting sqref="W39">
    <cfRule type="containsText" dxfId="45" priority="64" operator="containsText" text="сервіс">
      <formula>NOT(ISERROR(SEARCH("сервіс",W39)))</formula>
    </cfRule>
  </conditionalFormatting>
  <conditionalFormatting sqref="V39">
    <cfRule type="containsText" dxfId="44" priority="63" operator="containsText" text="дифектоскопія">
      <formula>NOT(ISERROR(SEARCH("дифектоскопія",V39)))</formula>
    </cfRule>
  </conditionalFormatting>
  <conditionalFormatting sqref="W39">
    <cfRule type="containsText" dxfId="43" priority="62" operator="containsText" text="дифектоскопія">
      <formula>NOT(ISERROR(SEARCH("дифектоскопія",W39)))</formula>
    </cfRule>
  </conditionalFormatting>
  <conditionalFormatting sqref="S40">
    <cfRule type="containsText" dxfId="42" priority="61" operator="containsText" text="сервіс">
      <formula>NOT(ISERROR(SEARCH("сервіс",S40)))</formula>
    </cfRule>
  </conditionalFormatting>
  <conditionalFormatting sqref="U42 U40">
    <cfRule type="containsText" dxfId="41" priority="60" operator="containsText" text="сервіс">
      <formula>NOT(ISERROR(SEARCH("сервіс",U40)))</formula>
    </cfRule>
  </conditionalFormatting>
  <conditionalFormatting sqref="S41 U41">
    <cfRule type="containsText" dxfId="40" priority="59" operator="containsText" text="сервіс">
      <formula>NOT(ISERROR(SEARCH("сервіс",S41)))</formula>
    </cfRule>
  </conditionalFormatting>
  <conditionalFormatting sqref="S42">
    <cfRule type="containsText" dxfId="39" priority="58" operator="containsText" text="сервіс">
      <formula>NOT(ISERROR(SEARCH("сервіс",S42)))</formula>
    </cfRule>
  </conditionalFormatting>
  <conditionalFormatting sqref="T41">
    <cfRule type="containsText" dxfId="38" priority="57" operator="containsText" text="сервіс">
      <formula>NOT(ISERROR(SEARCH("сервіс",T41)))</formula>
    </cfRule>
  </conditionalFormatting>
  <conditionalFormatting sqref="T42">
    <cfRule type="containsText" dxfId="37" priority="56" operator="containsText" text="сервіс">
      <formula>NOT(ISERROR(SEARCH("сервіс",T42)))</formula>
    </cfRule>
  </conditionalFormatting>
  <conditionalFormatting sqref="T40">
    <cfRule type="containsText" dxfId="36" priority="55" operator="containsText" text="сервіс">
      <formula>NOT(ISERROR(SEARCH("сервіс",T40)))</formula>
    </cfRule>
  </conditionalFormatting>
  <conditionalFormatting sqref="X42 X40">
    <cfRule type="containsText" dxfId="35" priority="54" operator="containsText" text="сервіс">
      <formula>NOT(ISERROR(SEARCH("сервіс",X40)))</formula>
    </cfRule>
  </conditionalFormatting>
  <conditionalFormatting sqref="X41">
    <cfRule type="containsText" dxfId="34" priority="53" operator="containsText" text="сервіс">
      <formula>NOT(ISERROR(SEARCH("сервіс",X41)))</formula>
    </cfRule>
  </conditionalFormatting>
  <conditionalFormatting sqref="W41">
    <cfRule type="containsText" dxfId="33" priority="52" operator="containsText" text="сервіс">
      <formula>NOT(ISERROR(SEARCH("сервіс",W41)))</formula>
    </cfRule>
  </conditionalFormatting>
  <conditionalFormatting sqref="W42">
    <cfRule type="containsText" dxfId="32" priority="51" operator="containsText" text="сервіс">
      <formula>NOT(ISERROR(SEARCH("сервіс",W42)))</formula>
    </cfRule>
  </conditionalFormatting>
  <conditionalFormatting sqref="W40">
    <cfRule type="containsText" dxfId="31" priority="50" operator="containsText" text="сервіс">
      <formula>NOT(ISERROR(SEARCH("сервіс",W40)))</formula>
    </cfRule>
  </conditionalFormatting>
  <conditionalFormatting sqref="V40:V42">
    <cfRule type="containsText" dxfId="30" priority="49" operator="containsText" text="дифектоскопія">
      <formula>NOT(ISERROR(SEARCH("дифектоскопія",V40)))</formula>
    </cfRule>
  </conditionalFormatting>
  <conditionalFormatting sqref="W40:W42">
    <cfRule type="containsText" dxfId="29" priority="48" operator="containsText" text="дифектоскопія">
      <formula>NOT(ISERROR(SEARCH("дифектоскопія",W40)))</formula>
    </cfRule>
  </conditionalFormatting>
  <conditionalFormatting sqref="U47 U51 U55 U59 U63">
    <cfRule type="containsText" dxfId="28" priority="47" operator="containsText" text="сервіс">
      <formula>NOT(ISERROR(SEARCH("сервіс",U47)))</formula>
    </cfRule>
  </conditionalFormatting>
  <conditionalFormatting sqref="S47 S51 S55 S59 S63">
    <cfRule type="containsText" dxfId="27" priority="46" operator="containsText" text="сервіс">
      <formula>NOT(ISERROR(SEARCH("сервіс",S47)))</formula>
    </cfRule>
  </conditionalFormatting>
  <conditionalFormatting sqref="T47 T51 T55 T59 T63">
    <cfRule type="containsText" dxfId="26" priority="45" operator="containsText" text="сервіс">
      <formula>NOT(ISERROR(SEARCH("сервіс",T47)))</formula>
    </cfRule>
  </conditionalFormatting>
  <conditionalFormatting sqref="X47 X51 X55 X59 X63">
    <cfRule type="containsText" dxfId="25" priority="44" operator="containsText" text="сервіс">
      <formula>NOT(ISERROR(SEARCH("сервіс",X47)))</formula>
    </cfRule>
  </conditionalFormatting>
  <conditionalFormatting sqref="W47 W51 W55 W59 W63">
    <cfRule type="containsText" dxfId="24" priority="43" operator="containsText" text="сервіс">
      <formula>NOT(ISERROR(SEARCH("сервіс",W47)))</formula>
    </cfRule>
  </conditionalFormatting>
  <conditionalFormatting sqref="V47 V51 V55 V59 V63">
    <cfRule type="containsText" dxfId="23" priority="42" operator="containsText" text="дифектоскопія">
      <formula>NOT(ISERROR(SEARCH("дифектоскопія",V47)))</formula>
    </cfRule>
  </conditionalFormatting>
  <conditionalFormatting sqref="W47 W51 W55 W59 W63">
    <cfRule type="containsText" dxfId="22" priority="41" operator="containsText" text="дифектоскопія">
      <formula>NOT(ISERROR(SEARCH("дифектоскопія",W47)))</formula>
    </cfRule>
  </conditionalFormatting>
  <conditionalFormatting sqref="U43">
    <cfRule type="containsText" dxfId="21" priority="40" operator="containsText" text="сервіс">
      <formula>NOT(ISERROR(SEARCH("сервіс",U43)))</formula>
    </cfRule>
  </conditionalFormatting>
  <conditionalFormatting sqref="S43">
    <cfRule type="containsText" dxfId="20" priority="39" operator="containsText" text="сервіс">
      <formula>NOT(ISERROR(SEARCH("сервіс",S43)))</formula>
    </cfRule>
  </conditionalFormatting>
  <conditionalFormatting sqref="T43">
    <cfRule type="containsText" dxfId="19" priority="38" operator="containsText" text="сервіс">
      <formula>NOT(ISERROR(SEARCH("сервіс",T43)))</formula>
    </cfRule>
  </conditionalFormatting>
  <conditionalFormatting sqref="X43">
    <cfRule type="containsText" dxfId="18" priority="37" operator="containsText" text="сервіс">
      <formula>NOT(ISERROR(SEARCH("сервіс",X43)))</formula>
    </cfRule>
  </conditionalFormatting>
  <conditionalFormatting sqref="W43">
    <cfRule type="containsText" dxfId="17" priority="36" operator="containsText" text="сервіс">
      <formula>NOT(ISERROR(SEARCH("сервіс",W43)))</formula>
    </cfRule>
  </conditionalFormatting>
  <conditionalFormatting sqref="V43">
    <cfRule type="containsText" dxfId="16" priority="35" operator="containsText" text="дифектоскопія">
      <formula>NOT(ISERROR(SEARCH("дифектоскопія",V43)))</formula>
    </cfRule>
  </conditionalFormatting>
  <conditionalFormatting sqref="W43">
    <cfRule type="containsText" dxfId="15" priority="34" operator="containsText" text="дифектоскопія">
      <formula>NOT(ISERROR(SEARCH("дифектоскопія",W43)))</formula>
    </cfRule>
  </conditionalFormatting>
  <conditionalFormatting sqref="S44">
    <cfRule type="containsText" dxfId="14" priority="33" operator="containsText" text="сервіс">
      <formula>NOT(ISERROR(SEARCH("сервіс",S44)))</formula>
    </cfRule>
  </conditionalFormatting>
  <conditionalFormatting sqref="U46 U44">
    <cfRule type="containsText" dxfId="13" priority="32" operator="containsText" text="сервіс">
      <formula>NOT(ISERROR(SEARCH("сервіс",U44)))</formula>
    </cfRule>
  </conditionalFormatting>
  <conditionalFormatting sqref="S45 U45">
    <cfRule type="containsText" dxfId="12" priority="31" operator="containsText" text="сервіс">
      <formula>NOT(ISERROR(SEARCH("сервіс",S45)))</formula>
    </cfRule>
  </conditionalFormatting>
  <conditionalFormatting sqref="S46">
    <cfRule type="containsText" dxfId="11" priority="30" operator="containsText" text="сервіс">
      <formula>NOT(ISERROR(SEARCH("сервіс",S46)))</formula>
    </cfRule>
  </conditionalFormatting>
  <conditionalFormatting sqref="T45">
    <cfRule type="containsText" dxfId="10" priority="29" operator="containsText" text="сервіс">
      <formula>NOT(ISERROR(SEARCH("сервіс",T45)))</formula>
    </cfRule>
  </conditionalFormatting>
  <conditionalFormatting sqref="T46">
    <cfRule type="containsText" dxfId="9" priority="28" operator="containsText" text="сервіс">
      <formula>NOT(ISERROR(SEARCH("сервіс",T46)))</formula>
    </cfRule>
  </conditionalFormatting>
  <conditionalFormatting sqref="T44">
    <cfRule type="containsText" dxfId="8" priority="27" operator="containsText" text="сервіс">
      <formula>NOT(ISERROR(SEARCH("сервіс",T44)))</formula>
    </cfRule>
  </conditionalFormatting>
  <conditionalFormatting sqref="X46 X44">
    <cfRule type="containsText" dxfId="7" priority="26" operator="containsText" text="сервіс">
      <formula>NOT(ISERROR(SEARCH("сервіс",X44)))</formula>
    </cfRule>
  </conditionalFormatting>
  <conditionalFormatting sqref="X45">
    <cfRule type="containsText" dxfId="6" priority="25" operator="containsText" text="сервіс">
      <formula>NOT(ISERROR(SEARCH("сервіс",X45)))</formula>
    </cfRule>
  </conditionalFormatting>
  <conditionalFormatting sqref="W45">
    <cfRule type="containsText" dxfId="5" priority="24" operator="containsText" text="сервіс">
      <formula>NOT(ISERROR(SEARCH("сервіс",W45)))</formula>
    </cfRule>
  </conditionalFormatting>
  <conditionalFormatting sqref="W46">
    <cfRule type="containsText" dxfId="4" priority="23" operator="containsText" text="сервіс">
      <formula>NOT(ISERROR(SEARCH("сервіс",W46)))</formula>
    </cfRule>
  </conditionalFormatting>
  <conditionalFormatting sqref="W44">
    <cfRule type="containsText" dxfId="3" priority="22" operator="containsText" text="сервіс">
      <formula>NOT(ISERROR(SEARCH("сервіс",W44)))</formula>
    </cfRule>
  </conditionalFormatting>
  <conditionalFormatting sqref="V44:V46">
    <cfRule type="containsText" dxfId="2" priority="21" operator="containsText" text="дифектоскопія">
      <formula>NOT(ISERROR(SEARCH("дифектоскопія",V44)))</formula>
    </cfRule>
  </conditionalFormatting>
  <conditionalFormatting sqref="W44:W46">
    <cfRule type="containsText" dxfId="1" priority="20" operator="containsText" text="дифектоскопія">
      <formula>NOT(ISERROR(SEARCH("дифектоскопія",W44)))</formula>
    </cfRule>
  </conditionalFormatting>
  <conditionalFormatting sqref="A11:X64">
    <cfRule type="expression" dxfId="0" priority="19">
      <formula>$A11</formula>
    </cfRule>
  </conditionalFormatting>
  <conditionalFormatting sqref="C4">
    <cfRule type="dataBar" priority="9">
      <dataBar>
        <cfvo type="num" val="0.41666666666666669"/>
        <cfvo type="num" val="25"/>
        <color rgb="FF00B050"/>
      </dataBar>
      <extLst>
        <ext xmlns:x14="http://schemas.microsoft.com/office/spreadsheetml/2009/9/main" uri="{B025F937-C7B1-47D3-B67F-A62EFF666E3E}">
          <x14:id>{F45CB4D2-0ADC-40C0-992C-6BA6087C7BC7}</x14:id>
        </ext>
      </extLst>
    </cfRule>
  </conditionalFormatting>
  <conditionalFormatting sqref="C5">
    <cfRule type="dataBar" priority="8">
      <dataBar>
        <cfvo type="num" val="0.41666666666666669"/>
        <cfvo type="num" val="25"/>
        <color rgb="FF00B050"/>
      </dataBar>
      <extLst>
        <ext xmlns:x14="http://schemas.microsoft.com/office/spreadsheetml/2009/9/main" uri="{B025F937-C7B1-47D3-B67F-A62EFF666E3E}">
          <x14:id>{44903A60-667F-4DD0-B0C0-E2D14D78D032}</x14:id>
        </ext>
      </extLst>
    </cfRule>
  </conditionalFormatting>
  <conditionalFormatting sqref="C6">
    <cfRule type="dataBar" priority="7">
      <dataBar>
        <cfvo type="num" val="0.41666666699999999"/>
        <cfvo type="num" val="25"/>
        <color rgb="FF00B050"/>
      </dataBar>
      <extLst>
        <ext xmlns:x14="http://schemas.microsoft.com/office/spreadsheetml/2009/9/main" uri="{B025F937-C7B1-47D3-B67F-A62EFF666E3E}">
          <x14:id>{D33627B2-8FB0-4DEF-B50C-CE55721CFF97}</x14:id>
        </ext>
      </extLst>
    </cfRule>
  </conditionalFormatting>
  <conditionalFormatting sqref="F4">
    <cfRule type="dataBar" priority="6">
      <dataBar>
        <cfvo type="num" val="0.41666666666666669"/>
        <cfvo type="num" val="41.666666666666664"/>
        <color rgb="FF00B050"/>
      </dataBar>
      <extLst>
        <ext xmlns:x14="http://schemas.microsoft.com/office/spreadsheetml/2009/9/main" uri="{B025F937-C7B1-47D3-B67F-A62EFF666E3E}">
          <x14:id>{B2EFEB74-574B-4AAC-8829-6B8E982ABCB3}</x14:id>
        </ext>
      </extLst>
    </cfRule>
  </conditionalFormatting>
  <conditionalFormatting sqref="K4:K6">
    <cfRule type="dataBar" priority="5">
      <dataBar>
        <cfvo type="num" val="0.41666666666666669"/>
        <cfvo type="num" val="41.666666666666664"/>
        <color rgb="FF00B050"/>
      </dataBar>
      <extLst>
        <ext xmlns:x14="http://schemas.microsoft.com/office/spreadsheetml/2009/9/main" uri="{B025F937-C7B1-47D3-B67F-A62EFF666E3E}">
          <x14:id>{BFBC7D47-2FCF-4DB2-8D8D-474AD4C7C9D5}</x14:id>
        </ext>
      </extLst>
    </cfRule>
  </conditionalFormatting>
  <conditionalFormatting sqref="M4:M6">
    <cfRule type="dataBar" priority="4">
      <dataBar>
        <cfvo type="num" val="0.41666666666666669"/>
        <cfvo type="num" val="25"/>
        <color rgb="FF00B050"/>
      </dataBar>
      <extLst>
        <ext xmlns:x14="http://schemas.microsoft.com/office/spreadsheetml/2009/9/main" uri="{B025F937-C7B1-47D3-B67F-A62EFF666E3E}">
          <x14:id>{548B3FD3-B9B0-4C59-BC76-5D8848271744}</x14:id>
        </ext>
      </extLst>
    </cfRule>
  </conditionalFormatting>
  <conditionalFormatting sqref="P4:P6">
    <cfRule type="dataBar" priority="3">
      <dataBar>
        <cfvo type="num" val="0.41666666666666669"/>
        <cfvo type="num" val="25"/>
        <color rgb="FF00B050"/>
      </dataBar>
      <extLst>
        <ext xmlns:x14="http://schemas.microsoft.com/office/spreadsheetml/2009/9/main" uri="{B025F937-C7B1-47D3-B67F-A62EFF666E3E}">
          <x14:id>{29A5F8EB-E4F6-40BB-BB9B-7D7AA89ACD1C}</x14:id>
        </ext>
      </extLst>
    </cfRule>
  </conditionalFormatting>
  <conditionalFormatting sqref="F5:F6">
    <cfRule type="dataBar" priority="2">
      <dataBar>
        <cfvo type="num" val="0.41666666666666669"/>
        <cfvo type="num" val="41.666666666666664"/>
        <color rgb="FF00B050"/>
      </dataBar>
      <extLst>
        <ext xmlns:x14="http://schemas.microsoft.com/office/spreadsheetml/2009/9/main" uri="{B025F937-C7B1-47D3-B67F-A62EFF666E3E}">
          <x14:id>{C64AA49E-CD97-4852-9C9A-01036FF70492}</x14:id>
        </ext>
      </extLst>
    </cfRule>
  </conditionalFormatting>
  <conditionalFormatting sqref="H4:H6">
    <cfRule type="dataBar" priority="1">
      <dataBar>
        <cfvo type="num" val="0.41666666666666669"/>
        <cfvo type="num" val="25"/>
        <color rgb="FF00B050"/>
      </dataBar>
      <extLst>
        <ext xmlns:x14="http://schemas.microsoft.com/office/spreadsheetml/2009/9/main" uri="{B025F937-C7B1-47D3-B67F-A62EFF666E3E}">
          <x14:id>{8A530044-00E8-4919-9E21-AF946A57B380}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5CB4D2-0ADC-40C0-992C-6BA6087C7BC7}">
            <x14:dataBar minLength="0" maxLength="100">
              <x14:cfvo type="num">
                <xm:f>0.41666666666666669</xm:f>
              </x14:cfvo>
              <x14:cfvo type="num">
                <xm:f>25</xm:f>
              </x14:cfvo>
              <x14:negativeFillColor rgb="FFFF0000"/>
              <x14:axisColor rgb="FF000000"/>
            </x14:dataBar>
          </x14:cfRule>
          <xm:sqref>C4</xm:sqref>
        </x14:conditionalFormatting>
        <x14:conditionalFormatting xmlns:xm="http://schemas.microsoft.com/office/excel/2006/main">
          <x14:cfRule type="dataBar" id="{44903A60-667F-4DD0-B0C0-E2D14D78D032}">
            <x14:dataBar minLength="0" maxLength="100">
              <x14:cfvo type="num">
                <xm:f>0.41666666666666669</xm:f>
              </x14:cfvo>
              <x14:cfvo type="num">
                <xm:f>25</xm:f>
              </x14:cfvo>
              <x14:negativeFillColor rgb="FFFF0000"/>
              <x14:axisColor rgb="FF000000"/>
            </x14:dataBar>
          </x14:cfRule>
          <xm:sqref>C5</xm:sqref>
        </x14:conditionalFormatting>
        <x14:conditionalFormatting xmlns:xm="http://schemas.microsoft.com/office/excel/2006/main">
          <x14:cfRule type="dataBar" id="{D33627B2-8FB0-4DEF-B50C-CE55721CFF97}">
            <x14:dataBar minLength="0" maxLength="100" direction="leftToRight">
              <x14:cfvo type="num">
                <xm:f>0.41666666699999999</xm:f>
              </x14:cfvo>
              <x14:cfvo type="num">
                <xm:f>25</xm:f>
              </x14:cfvo>
              <x14:negativeFillColor rgb="FFFF0000"/>
              <x14:axisColor rgb="FF000000"/>
            </x14:dataBar>
          </x14:cfRule>
          <xm:sqref>C6</xm:sqref>
        </x14:conditionalFormatting>
        <x14:conditionalFormatting xmlns:xm="http://schemas.microsoft.com/office/excel/2006/main">
          <x14:cfRule type="dataBar" id="{B2EFEB74-574B-4AAC-8829-6B8E982ABCB3}">
            <x14:dataBar minLength="0" maxLength="100">
              <x14:cfvo type="num">
                <xm:f>0.41666666666666669</xm:f>
              </x14:cfvo>
              <x14:cfvo type="num">
                <xm:f>41.666666666666664</xm:f>
              </x14:cfvo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BFBC7D47-2FCF-4DB2-8D8D-474AD4C7C9D5}">
            <x14:dataBar minLength="0" maxLength="100">
              <x14:cfvo type="num">
                <xm:f>0.41666666666666669</xm:f>
              </x14:cfvo>
              <x14:cfvo type="num">
                <xm:f>41.666666666666664</xm:f>
              </x14:cfvo>
              <x14:negativeFillColor rgb="FFFF0000"/>
              <x14:axisColor rgb="FF000000"/>
            </x14:dataBar>
          </x14:cfRule>
          <xm:sqref>K4:K6</xm:sqref>
        </x14:conditionalFormatting>
        <x14:conditionalFormatting xmlns:xm="http://schemas.microsoft.com/office/excel/2006/main">
          <x14:cfRule type="dataBar" id="{548B3FD3-B9B0-4C59-BC76-5D8848271744}">
            <x14:dataBar minLength="0" maxLength="100">
              <x14:cfvo type="num">
                <xm:f>0.41666666666666669</xm:f>
              </x14:cfvo>
              <x14:cfvo type="num">
                <xm:f>25</xm:f>
              </x14:cfvo>
              <x14:negativeFillColor rgb="FFFF0000"/>
              <x14:axisColor rgb="FF000000"/>
            </x14:dataBar>
          </x14:cfRule>
          <xm:sqref>M4:M6</xm:sqref>
        </x14:conditionalFormatting>
        <x14:conditionalFormatting xmlns:xm="http://schemas.microsoft.com/office/excel/2006/main">
          <x14:cfRule type="dataBar" id="{29A5F8EB-E4F6-40BB-BB9B-7D7AA89ACD1C}">
            <x14:dataBar minLength="0" maxLength="100">
              <x14:cfvo type="num">
                <xm:f>0.41666666666666669</xm:f>
              </x14:cfvo>
              <x14:cfvo type="num">
                <xm:f>25</xm:f>
              </x14:cfvo>
              <x14:negativeFillColor rgb="FFFF0000"/>
              <x14:axisColor rgb="FF000000"/>
            </x14:dataBar>
          </x14:cfRule>
          <xm:sqref>P4:P6</xm:sqref>
        </x14:conditionalFormatting>
        <x14:conditionalFormatting xmlns:xm="http://schemas.microsoft.com/office/excel/2006/main">
          <x14:cfRule type="dataBar" id="{C64AA49E-CD97-4852-9C9A-01036FF70492}">
            <x14:dataBar minLength="0" maxLength="100">
              <x14:cfvo type="num">
                <xm:f>0.41666666666666669</xm:f>
              </x14:cfvo>
              <x14:cfvo type="num">
                <xm:f>41.666666666666664</xm:f>
              </x14:cfvo>
              <x14:negativeFill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8A530044-00E8-4919-9E21-AF946A57B380}">
            <x14:dataBar minLength="0" maxLength="100">
              <x14:cfvo type="num">
                <xm:f>0.41666666666666669</xm:f>
              </x14:cfvo>
              <x14:cfvo type="num">
                <xm:f>25</xm:f>
              </x14:cfvo>
              <x14:negativeFillColor rgb="FFFF0000"/>
              <x14:axisColor rgb="FF000000"/>
            </x14:dataBar>
          </x14:cfRule>
          <xm:sqref>H4:H6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</vt:lpstr>
      <vt:lpstr>Загальний ввод</vt:lpstr>
      <vt:lpstr>NMDC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!</cp:lastModifiedBy>
  <cp:lastPrinted>2016-08-07T10:16:20Z</cp:lastPrinted>
  <dcterms:created xsi:type="dcterms:W3CDTF">2016-07-22T05:21:20Z</dcterms:created>
  <dcterms:modified xsi:type="dcterms:W3CDTF">2019-01-14T18:28:26Z</dcterms:modified>
</cp:coreProperties>
</file>