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olap\Desktop\"/>
    </mc:Choice>
  </mc:AlternateContent>
  <xr:revisionPtr revIDLastSave="0" documentId="13_ncr:1_{5BB5293A-7666-4ACD-80A7-831C17A35948}" xr6:coauthVersionLast="36" xr6:coauthVersionMax="36" xr10:uidLastSave="{00000000-0000-0000-0000-000000000000}"/>
  <bookViews>
    <workbookView xWindow="0" yWindow="0" windowWidth="38355" windowHeight="16575" activeTab="1" xr2:uid="{4C7E2E22-C793-4048-ACE3-FF3D1CAD6817}"/>
  </bookViews>
  <sheets>
    <sheet name="ФП" sheetId="2" r:id="rId1"/>
    <sheet name="Сводная" sheetId="3" r:id="rId2"/>
  </sheets>
  <externalReferences>
    <externalReference r:id="rId3"/>
  </externalReferences>
  <definedNames>
    <definedName name="_xlnm._FilterDatabase" localSheetId="0" hidden="1">ФП!#REF!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ФП!#REF!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81029"/>
  <pivotCaches>
    <pivotCache cacheId="1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C11" i="3"/>
  <c r="D10" i="3"/>
  <c r="D6" i="3"/>
  <c r="B2" i="2"/>
  <c r="B3" i="2"/>
  <c r="B4" i="2"/>
  <c r="B5" i="2"/>
  <c r="B6" i="2"/>
  <c r="B7" i="2"/>
  <c r="B8" i="2"/>
  <c r="B9" i="2"/>
  <c r="F9" i="2"/>
  <c r="G9" i="2" s="1"/>
  <c r="F8" i="2"/>
  <c r="G8" i="2" s="1"/>
  <c r="F7" i="2"/>
  <c r="G7" i="2" s="1"/>
  <c r="F6" i="2"/>
  <c r="G6" i="2" s="1"/>
  <c r="F5" i="2"/>
  <c r="G5" i="2" s="1"/>
  <c r="F4" i="2"/>
  <c r="G4" i="2" s="1"/>
  <c r="F3" i="2"/>
  <c r="G3" i="2" s="1"/>
  <c r="F2" i="2"/>
  <c r="G2" i="2" s="1"/>
  <c r="C12" i="3"/>
  <c r="C10" i="3"/>
  <c r="C6" i="3"/>
  <c r="C4" i="3" l="1"/>
</calcChain>
</file>

<file path=xl/sharedStrings.xml><?xml version="1.0" encoding="utf-8"?>
<sst xmlns="http://schemas.openxmlformats.org/spreadsheetml/2006/main" count="72" uniqueCount="34">
  <si>
    <t>Дата платежа</t>
  </si>
  <si>
    <t>Сумма платежа</t>
  </si>
  <si>
    <t>Наименование затрат</t>
  </si>
  <si>
    <t>Ед. изм.</t>
  </si>
  <si>
    <t>Кол-во</t>
  </si>
  <si>
    <t>Цена</t>
  </si>
  <si>
    <t>Сумма</t>
  </si>
  <si>
    <t>Пометки</t>
  </si>
  <si>
    <t>Юр. лицо</t>
  </si>
  <si>
    <t>Подразделение</t>
  </si>
  <si>
    <t>Приход/расход</t>
  </si>
  <si>
    <t>Отводы стальные Дн 133</t>
  </si>
  <si>
    <t>шт.</t>
  </si>
  <si>
    <t>СКП РБ</t>
  </si>
  <si>
    <t>СКП Б РБ</t>
  </si>
  <si>
    <t>Расход</t>
  </si>
  <si>
    <t>Отводы стальные Дн 108</t>
  </si>
  <si>
    <t>Отводы стальные Дн 57</t>
  </si>
  <si>
    <t>Тройник сталь привар. 159(4,5)х108</t>
  </si>
  <si>
    <t>Тройник сталь привар. 108х4</t>
  </si>
  <si>
    <t>Переход черный Дн 159х133 ст.</t>
  </si>
  <si>
    <t>Переход черный Дн 133х108 ст.</t>
  </si>
  <si>
    <t>Грунтовка ГФ 021 1,8кг</t>
  </si>
  <si>
    <t>кг.</t>
  </si>
  <si>
    <t>Сумма по полю Сумма платежа</t>
  </si>
  <si>
    <t>Названия строк</t>
  </si>
  <si>
    <t>Общий итог</t>
  </si>
  <si>
    <t>(Все)</t>
  </si>
  <si>
    <t>СКП РФ</t>
  </si>
  <si>
    <t>участок 1</t>
  </si>
  <si>
    <t>участок 2</t>
  </si>
  <si>
    <t>СКП  М</t>
  </si>
  <si>
    <t xml:space="preserve">% </t>
  </si>
  <si>
    <t>Сумма по полю "Сумма платежа"с фильтром "пометки" участок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</si>
</sst>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wrapText="1"/>
    </xf>
    <xf numFmtId="0" fontId="1" fillId="0" borderId="0" xfId="0" applyFont="1"/>
    <xf numFmtId="14" fontId="0" fillId="0" borderId="2" xfId="0" applyNumberFormat="1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 wrapText="1"/>
    </xf>
    <xf numFmtId="40" fontId="0" fillId="0" borderId="3" xfId="0" applyNumberFormat="1" applyFont="1" applyFill="1" applyBorder="1" applyAlignment="1">
      <alignment horizontal="right" wrapText="1"/>
    </xf>
    <xf numFmtId="0" fontId="0" fillId="0" borderId="2" xfId="0" applyFont="1" applyFill="1" applyBorder="1" applyAlignment="1" applyProtection="1">
      <alignment horizontal="left" wrapText="1"/>
    </xf>
    <xf numFmtId="164" fontId="0" fillId="0" borderId="2" xfId="0" applyNumberFormat="1" applyFont="1" applyFill="1" applyBorder="1" applyAlignment="1" applyProtection="1">
      <alignment horizontal="right" wrapText="1"/>
    </xf>
    <xf numFmtId="40" fontId="0" fillId="0" borderId="2" xfId="0" applyNumberFormat="1" applyFont="1" applyFill="1" applyBorder="1" applyAlignment="1" applyProtection="1">
      <alignment horizont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NumberFormat="1" applyBorder="1"/>
    <xf numFmtId="0" fontId="0" fillId="0" borderId="3" xfId="0" applyBorder="1" applyAlignment="1">
      <alignment horizontal="left" indent="1"/>
    </xf>
    <xf numFmtId="0" fontId="0" fillId="0" borderId="3" xfId="0" applyFill="1" applyBorder="1"/>
  </cellXfs>
  <cellStyles count="1">
    <cellStyle name="Обычный" xfId="0" builtinId="0"/>
  </cellStyles>
  <dxfs count="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\ _₽;[Red]\-#,##0.00\ _₽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\ _₽;[Red]\-#,##0.00\ _₽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\ _₽;[Red]\-#,##0.00\ _₽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8" formatCode="#,##0.00\ _₽;[Red]\-#,##0.00\ _₽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_₽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41;%20&#1043;&#1050;%20&#1057;&#1050;&#1055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П"/>
      <sheetName val="ФБ"/>
      <sheetName val="СВОДНАЯ РБ"/>
      <sheetName val="СВОДНАЯ РФ"/>
      <sheetName val="РАСХОДЫ ФБ"/>
      <sheetName val="УЧЕРЕДИТЕЛИ"/>
      <sheetName val="БАЛАНСЫ"/>
      <sheetName val="ОБЪЕКТЫ"/>
      <sheetName val="КРЕДИТЫ"/>
      <sheetName val="ДЕБИТОРКА"/>
      <sheetName val="Расчет Панкратова В."/>
      <sheetName val="Расчет %% кредитов"/>
      <sheetName val="Расчет %% дебиторки"/>
      <sheetName val="Ставки по годам"/>
      <sheetName val="Выпадающие списки"/>
      <sheetName val="pass"/>
      <sheetName val="Шаблоны"/>
    </sheetNames>
    <definedNames>
      <definedName name="Admin_access"/>
      <definedName name="Copy_Records_Fp"/>
      <definedName name="CopyGreenRecords"/>
      <definedName name="GreenNot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olap" refreshedDate="43502.738175810184" createdVersion="6" refreshedVersion="6" minRefreshableVersion="3" recordCount="8" xr:uid="{B677411D-4BCB-4AF6-9A52-1BD8BF776462}">
  <cacheSource type="worksheet">
    <worksheetSource name="ФП"/>
  </cacheSource>
  <cacheFields count="11">
    <cacheField name="Дата платежа" numFmtId="14">
      <sharedItems containsSemiMixedTypes="0" containsNonDate="0" containsDate="1" containsString="0" minDate="2018-10-01T00:00:00" maxDate="2018-10-02T00:00:00"/>
    </cacheField>
    <cacheField name="Сумма платежа" numFmtId="40">
      <sharedItems containsSemiMixedTypes="0" containsString="0" containsNumber="1" minValue="-364.61" maxValue="-6.63"/>
    </cacheField>
    <cacheField name="Наименование затрат" numFmtId="0">
      <sharedItems count="8">
        <s v="Отводы стальные Дн 133"/>
        <s v="Отводы стальные Дн 108"/>
        <s v="Отводы стальные Дн 57"/>
        <s v="Тройник сталь привар. 159(4,5)х108"/>
        <s v="Тройник сталь привар. 108х4"/>
        <s v="Переход черный Дн 159х133 ст."/>
        <s v="Переход черный Дн 133х108 ст."/>
        <s v="Грунтовка ГФ 021 1,8кг"/>
      </sharedItems>
    </cacheField>
    <cacheField name="Ед. изм." numFmtId="0">
      <sharedItems/>
    </cacheField>
    <cacheField name="Кол-во" numFmtId="0">
      <sharedItems containsSemiMixedTypes="0" containsString="0" containsNumber="1" minValue="2" maxValue="36"/>
    </cacheField>
    <cacheField name="Цена" numFmtId="164">
      <sharedItems containsSemiMixedTypes="0" containsString="0" containsNumber="1" minValue="3.3149999999999999" maxValue="54.36"/>
    </cacheField>
    <cacheField name="Сумма" numFmtId="40">
      <sharedItems containsSemiMixedTypes="0" containsString="0" containsNumber="1" minValue="6.63" maxValue="364.61"/>
    </cacheField>
    <cacheField name="Пометки" numFmtId="40">
      <sharedItems containsBlank="1" count="3">
        <m/>
        <s v="участок 1"/>
        <s v="участок 2"/>
      </sharedItems>
    </cacheField>
    <cacheField name="Юр. лицо" numFmtId="0">
      <sharedItems count="2">
        <s v="СКП РБ"/>
        <s v="СКП РФ"/>
      </sharedItems>
    </cacheField>
    <cacheField name="Подразделение" numFmtId="0">
      <sharedItems count="2">
        <s v="СКП Б РБ"/>
        <s v="СКП  М"/>
      </sharedItems>
    </cacheField>
    <cacheField name="Приход/расход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d v="2018-10-01T00:00:00"/>
    <n v="-105.33"/>
    <x v="0"/>
    <s v="шт."/>
    <n v="6"/>
    <n v="17.555"/>
    <n v="105.33"/>
    <x v="0"/>
    <x v="0"/>
    <x v="0"/>
    <s v="Расход"/>
  </r>
  <r>
    <d v="2018-10-01T00:00:00"/>
    <n v="-364.61"/>
    <x v="1"/>
    <s v="шт."/>
    <n v="36"/>
    <n v="10.128055555555555"/>
    <n v="364.61"/>
    <x v="1"/>
    <x v="0"/>
    <x v="0"/>
    <s v="Расход"/>
  </r>
  <r>
    <d v="2018-10-01T00:00:00"/>
    <n v="-6.63"/>
    <x v="2"/>
    <s v="шт."/>
    <n v="2"/>
    <n v="3.3149999999999999"/>
    <n v="6.63"/>
    <x v="1"/>
    <x v="1"/>
    <x v="1"/>
    <s v="Расход"/>
  </r>
  <r>
    <d v="2018-10-01T00:00:00"/>
    <n v="-108.72"/>
    <x v="3"/>
    <s v="шт."/>
    <n v="2"/>
    <n v="54.36"/>
    <n v="108.72"/>
    <x v="1"/>
    <x v="0"/>
    <x v="0"/>
    <s v="Расход"/>
  </r>
  <r>
    <d v="2018-10-01T00:00:00"/>
    <n v="-36.380000000000003"/>
    <x v="4"/>
    <s v="шт."/>
    <n v="2"/>
    <n v="18.190000000000001"/>
    <n v="36.380000000000003"/>
    <x v="0"/>
    <x v="0"/>
    <x v="0"/>
    <s v="Расход"/>
  </r>
  <r>
    <d v="2018-10-01T00:00:00"/>
    <n v="-15.79"/>
    <x v="5"/>
    <s v="шт."/>
    <n v="2"/>
    <n v="7.8949999999999996"/>
    <n v="15.79"/>
    <x v="0"/>
    <x v="1"/>
    <x v="1"/>
    <s v="Расход"/>
  </r>
  <r>
    <d v="2018-10-01T00:00:00"/>
    <n v="-12.43"/>
    <x v="6"/>
    <s v="шт."/>
    <n v="2"/>
    <n v="6.2149999999999999"/>
    <n v="12.43"/>
    <x v="2"/>
    <x v="0"/>
    <x v="0"/>
    <s v="Расход"/>
  </r>
  <r>
    <d v="2018-10-01T00:00:00"/>
    <n v="-100.99"/>
    <x v="7"/>
    <s v="кг."/>
    <n v="19.8"/>
    <n v="5.10050505050505"/>
    <n v="100.99"/>
    <x v="0"/>
    <x v="0"/>
    <x v="0"/>
    <s v="Расход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09B113-12F1-4BDD-B2E4-BC16D8E1C0F4}" name="Сводная таблица1" cacheId="13" applyNumberFormats="0" applyBorderFormats="0" applyFontFormats="0" applyPatternFormats="0" applyAlignmentFormats="0" applyWidthHeightFormats="1" dataCaption="Значения" updatedVersion="6" minRefreshableVersion="3" colGrandTotals="0" itemPrintTitles="1" createdVersion="6" indent="0" outline="1" outlineData="1" multipleFieldFilters="0">
  <location ref="A3:B14" firstHeaderRow="1" firstDataRow="1" firstDataCol="1" rowPageCount="1" colPageCount="1"/>
  <pivotFields count="11">
    <pivotField numFmtId="14" showAll="0"/>
    <pivotField dataField="1" numFmtId="40" showAll="0"/>
    <pivotField axis="axisRow" showAll="0">
      <items count="9">
        <item x="7"/>
        <item x="1"/>
        <item x="0"/>
        <item x="2"/>
        <item x="6"/>
        <item x="5"/>
        <item x="4"/>
        <item x="3"/>
        <item t="default"/>
      </items>
    </pivotField>
    <pivotField showAll="0"/>
    <pivotField showAll="0"/>
    <pivotField numFmtId="164" showAll="0"/>
    <pivotField numFmtId="40" showAll="0"/>
    <pivotField axis="axisPage" multipleItemSelectionAllowed="1" showAll="0">
      <items count="4">
        <item x="0"/>
        <item x="1"/>
        <item x="2"/>
        <item t="default"/>
      </items>
    </pivotField>
    <pivotField axis="axisRow" showAll="0">
      <items count="3">
        <item x="0"/>
        <item x="1"/>
        <item t="default"/>
      </items>
    </pivotField>
    <pivotField showAll="0">
      <items count="3">
        <item x="0"/>
        <item x="1"/>
        <item t="default"/>
      </items>
    </pivotField>
    <pivotField showAll="0"/>
  </pivotFields>
  <rowFields count="2">
    <field x="8"/>
    <field x="2"/>
  </rowFields>
  <rowItems count="11">
    <i>
      <x/>
    </i>
    <i r="1">
      <x/>
    </i>
    <i r="1">
      <x v="1"/>
    </i>
    <i r="1">
      <x v="2"/>
    </i>
    <i r="1">
      <x v="4"/>
    </i>
    <i r="1">
      <x v="6"/>
    </i>
    <i r="1">
      <x v="7"/>
    </i>
    <i>
      <x v="1"/>
    </i>
    <i r="1">
      <x v="3"/>
    </i>
    <i r="1">
      <x v="5"/>
    </i>
    <i t="grand">
      <x/>
    </i>
  </rowItems>
  <colItems count="1">
    <i/>
  </colItems>
  <pageFields count="1">
    <pageField fld="7" hier="-1"/>
  </pageFields>
  <dataFields count="1">
    <dataField name="Сумма по полю Сумма платежа" fld="1" baseField="0" baseItem="0"/>
  </dataFields>
  <formats count="8">
    <format dxfId="16">
      <pivotArea type="all" dataOnly="0" outline="0" fieldPosition="0"/>
    </format>
    <format dxfId="15">
      <pivotArea outline="0" collapsedLevelsAreSubtotals="1" fieldPosition="0"/>
    </format>
    <format dxfId="14">
      <pivotArea field="8" type="button" dataOnly="0" labelOnly="1" outline="0" axis="axisRow" fieldPosition="0"/>
    </format>
    <format dxfId="13">
      <pivotArea dataOnly="0" labelOnly="1" fieldPosition="0">
        <references count="1">
          <reference field="8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2">
          <reference field="2" count="6">
            <x v="0"/>
            <x v="1"/>
            <x v="2"/>
            <x v="4"/>
            <x v="6"/>
            <x v="7"/>
          </reference>
          <reference field="8" count="1" selected="0">
            <x v="0"/>
          </reference>
        </references>
      </pivotArea>
    </format>
    <format dxfId="10">
      <pivotArea dataOnly="0" labelOnly="1" fieldPosition="0">
        <references count="2">
          <reference field="2" count="2">
            <x v="3"/>
            <x v="5"/>
          </reference>
          <reference field="8" count="1" selected="0">
            <x v="1"/>
          </reference>
        </references>
      </pivotArea>
    </format>
    <format dxfId="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825039-3AF9-4DA6-BBFC-35728456B5DE}" name="ФП" displayName="ФП" ref="A1:K9" totalsRowShown="0" headerRowDxfId="29" headerRowBorderDxfId="28">
  <autoFilter ref="A1:K9" xr:uid="{00000000-0009-0000-0100-000003000000}"/>
  <tableColumns count="11">
    <tableColumn id="1" xr3:uid="{CFFE64CF-BDB1-42CB-97A3-214114EBF890}" name="Дата платежа" dataDxfId="27"/>
    <tableColumn id="3" xr3:uid="{3D586B6F-525C-4A51-B956-69EC95FFBB68}" name="Сумма платежа" dataDxfId="17">
      <calculatedColumnFormula>IF(ФП[[#This Row],[Приход/расход]]="Приход",ФП[Сумма],-ФП[Сумма])</calculatedColumnFormula>
    </tableColumn>
    <tableColumn id="4" xr3:uid="{333EF9C8-C5F4-4855-B969-21D96A18E67B}" name="Наименование затрат" dataDxfId="26"/>
    <tableColumn id="5" xr3:uid="{D19F2349-9A73-4892-AB1B-A39E0A9C4758}" name="Ед. изм." dataDxfId="25"/>
    <tableColumn id="6" xr3:uid="{C22D74FD-6304-45CD-B77D-4C4BFA4C60D0}" name="Кол-во" dataDxfId="24"/>
    <tableColumn id="7" xr3:uid="{24C12A60-331E-4EB2-89DA-061C1AAD5F2C}" name="Цена" dataDxfId="23"/>
    <tableColumn id="8" xr3:uid="{79270D0B-4B4C-4E6B-83CD-B1D85773BEB2}" name="Сумма" dataDxfId="22">
      <calculatedColumnFormula>IF(ФП[[#This Row],[Наименование затрат]]="Дебиторская задолженность",-ФП[Кол-во]*ФП[Цена],ФП[Кол-во]*ФП[Цена])</calculatedColumnFormula>
    </tableColumn>
    <tableColumn id="21" xr3:uid="{9A3D4449-EFEC-4EAC-8090-2C153989E76F}" name="Пометки" dataDxfId="21"/>
    <tableColumn id="23" xr3:uid="{0963EFCA-31C9-4FD5-8B43-246D58940637}" name="Юр. лицо" dataDxfId="20"/>
    <tableColumn id="24" xr3:uid="{21F3C2F3-65AE-4093-88BB-BBFDFB409D9A}" name="Подразделение" dataDxfId="19"/>
    <tableColumn id="22" xr3:uid="{6581D66B-4AF1-4894-B097-81BA5C0EA4BE}" name="Приход/расход" dataDxfId="18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448FD-02BD-4889-A8DF-ECF5DD2F0F86}">
  <sheetPr codeName="БАЛАНС1">
    <tabColor rgb="FFFFFF00"/>
    <pageSetUpPr fitToPage="1"/>
  </sheetPr>
  <dimension ref="A1:K9"/>
  <sheetViews>
    <sheetView showGridLines="0" zoomScale="71" zoomScaleNormal="71" zoomScaleSheetLayoutView="85" workbookViewId="0">
      <pane ySplit="1" topLeftCell="A2" activePane="bottomLeft" state="frozen"/>
      <selection activeCell="C1820" sqref="C1820"/>
      <selection pane="bottomLeft" activeCell="G16" sqref="G16"/>
    </sheetView>
  </sheetViews>
  <sheetFormatPr defaultColWidth="9.28515625" defaultRowHeight="15" x14ac:dyDescent="0.25"/>
  <cols>
    <col min="1" max="1" width="13.5703125" customWidth="1"/>
    <col min="2" max="2" width="17.140625" customWidth="1"/>
    <col min="3" max="3" width="85.7109375" customWidth="1"/>
    <col min="4" max="4" width="8.28515625" customWidth="1"/>
    <col min="5" max="5" width="9" customWidth="1"/>
    <col min="6" max="6" width="15.28515625" customWidth="1"/>
    <col min="7" max="7" width="17.140625" customWidth="1"/>
    <col min="8" max="8" width="15" customWidth="1"/>
    <col min="9" max="10" width="18.5703125" customWidth="1"/>
    <col min="11" max="11" width="9.5703125" customWidth="1"/>
  </cols>
  <sheetData>
    <row r="1" spans="1:11" s="2" customFormat="1" ht="46.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3">
        <v>43374</v>
      </c>
      <c r="B2" s="5">
        <f>IF(ФП[[#This Row],[Приход/расход]]="Приход",ФП[Сумма],-ФП[Сумма])</f>
        <v>-105.33</v>
      </c>
      <c r="C2" s="6" t="s">
        <v>11</v>
      </c>
      <c r="D2" s="4" t="s">
        <v>12</v>
      </c>
      <c r="E2" s="4">
        <v>6</v>
      </c>
      <c r="F2" s="7">
        <f>105.33/6</f>
        <v>17.555</v>
      </c>
      <c r="G2" s="5">
        <f>IF(ФП[[#This Row],[Наименование затрат]]="Дебиторская задолженность",-ФП[Кол-во]*ФП[Цена],ФП[Кол-во]*ФП[Цена])</f>
        <v>105.33</v>
      </c>
      <c r="H2" s="8"/>
      <c r="I2" s="4" t="s">
        <v>13</v>
      </c>
      <c r="J2" s="9" t="s">
        <v>14</v>
      </c>
      <c r="K2" s="4" t="s">
        <v>15</v>
      </c>
    </row>
    <row r="3" spans="1:11" x14ac:dyDescent="0.25">
      <c r="A3" s="3">
        <v>43374</v>
      </c>
      <c r="B3" s="5">
        <f>IF(ФП[[#This Row],[Приход/расход]]="Приход",ФП[Сумма],-ФП[Сумма])</f>
        <v>-364.61</v>
      </c>
      <c r="C3" s="6" t="s">
        <v>16</v>
      </c>
      <c r="D3" s="4" t="s">
        <v>12</v>
      </c>
      <c r="E3" s="4">
        <v>36</v>
      </c>
      <c r="F3" s="7">
        <f>364.61/36</f>
        <v>10.128055555555555</v>
      </c>
      <c r="G3" s="5">
        <f>IF(ФП[[#This Row],[Наименование затрат]]="Дебиторская задолженность",-ФП[Кол-во]*ФП[Цена],ФП[Кол-во]*ФП[Цена])</f>
        <v>364.61</v>
      </c>
      <c r="H3" s="8" t="s">
        <v>29</v>
      </c>
      <c r="I3" s="4" t="s">
        <v>13</v>
      </c>
      <c r="J3" s="9" t="s">
        <v>14</v>
      </c>
      <c r="K3" s="4" t="s">
        <v>15</v>
      </c>
    </row>
    <row r="4" spans="1:11" x14ac:dyDescent="0.25">
      <c r="A4" s="3">
        <v>43374</v>
      </c>
      <c r="B4" s="5">
        <f>IF(ФП[[#This Row],[Приход/расход]]="Приход",ФП[Сумма],-ФП[Сумма])</f>
        <v>-6.63</v>
      </c>
      <c r="C4" s="6" t="s">
        <v>17</v>
      </c>
      <c r="D4" s="4" t="s">
        <v>12</v>
      </c>
      <c r="E4" s="4">
        <v>2</v>
      </c>
      <c r="F4" s="7">
        <f>6.63/2</f>
        <v>3.3149999999999999</v>
      </c>
      <c r="G4" s="5">
        <f>IF(ФП[[#This Row],[Наименование затрат]]="Дебиторская задолженность",-ФП[Кол-во]*ФП[Цена],ФП[Кол-во]*ФП[Цена])</f>
        <v>6.63</v>
      </c>
      <c r="H4" s="8" t="s">
        <v>29</v>
      </c>
      <c r="I4" s="4" t="s">
        <v>28</v>
      </c>
      <c r="J4" s="9" t="s">
        <v>31</v>
      </c>
      <c r="K4" s="4" t="s">
        <v>15</v>
      </c>
    </row>
    <row r="5" spans="1:11" x14ac:dyDescent="0.25">
      <c r="A5" s="3">
        <v>43374</v>
      </c>
      <c r="B5" s="5">
        <f>IF(ФП[[#This Row],[Приход/расход]]="Приход",ФП[Сумма],-ФП[Сумма])</f>
        <v>-108.72</v>
      </c>
      <c r="C5" s="6" t="s">
        <v>18</v>
      </c>
      <c r="D5" s="4" t="s">
        <v>12</v>
      </c>
      <c r="E5" s="4">
        <v>2</v>
      </c>
      <c r="F5" s="7">
        <f>108.72/2</f>
        <v>54.36</v>
      </c>
      <c r="G5" s="5">
        <f>IF(ФП[[#This Row],[Наименование затрат]]="Дебиторская задолженность",-ФП[Кол-во]*ФП[Цена],ФП[Кол-во]*ФП[Цена])</f>
        <v>108.72</v>
      </c>
      <c r="H5" s="8" t="s">
        <v>29</v>
      </c>
      <c r="I5" s="4" t="s">
        <v>13</v>
      </c>
      <c r="J5" s="9" t="s">
        <v>14</v>
      </c>
      <c r="K5" s="4" t="s">
        <v>15</v>
      </c>
    </row>
    <row r="6" spans="1:11" x14ac:dyDescent="0.25">
      <c r="A6" s="3">
        <v>43374</v>
      </c>
      <c r="B6" s="5">
        <f>IF(ФП[[#This Row],[Приход/расход]]="Приход",ФП[Сумма],-ФП[Сумма])</f>
        <v>-36.380000000000003</v>
      </c>
      <c r="C6" s="6" t="s">
        <v>19</v>
      </c>
      <c r="D6" s="4" t="s">
        <v>12</v>
      </c>
      <c r="E6" s="4">
        <v>2</v>
      </c>
      <c r="F6" s="7">
        <f>36.38/2</f>
        <v>18.190000000000001</v>
      </c>
      <c r="G6" s="5">
        <f>IF(ФП[[#This Row],[Наименование затрат]]="Дебиторская задолженность",-ФП[Кол-во]*ФП[Цена],ФП[Кол-во]*ФП[Цена])</f>
        <v>36.380000000000003</v>
      </c>
      <c r="H6" s="8"/>
      <c r="I6" s="4" t="s">
        <v>13</v>
      </c>
      <c r="J6" s="9" t="s">
        <v>14</v>
      </c>
      <c r="K6" s="4" t="s">
        <v>15</v>
      </c>
    </row>
    <row r="7" spans="1:11" x14ac:dyDescent="0.25">
      <c r="A7" s="3">
        <v>43374</v>
      </c>
      <c r="B7" s="5">
        <f>IF(ФП[[#This Row],[Приход/расход]]="Приход",ФП[Сумма],-ФП[Сумма])</f>
        <v>-15.79</v>
      </c>
      <c r="C7" s="6" t="s">
        <v>20</v>
      </c>
      <c r="D7" s="4" t="s">
        <v>12</v>
      </c>
      <c r="E7" s="4">
        <v>2</v>
      </c>
      <c r="F7" s="7">
        <f>15.79/2</f>
        <v>7.8949999999999996</v>
      </c>
      <c r="G7" s="5">
        <f>IF(ФП[[#This Row],[Наименование затрат]]="Дебиторская задолженность",-ФП[Кол-во]*ФП[Цена],ФП[Кол-во]*ФП[Цена])</f>
        <v>15.79</v>
      </c>
      <c r="H7" s="8"/>
      <c r="I7" s="4" t="s">
        <v>28</v>
      </c>
      <c r="J7" s="9" t="s">
        <v>31</v>
      </c>
      <c r="K7" s="4" t="s">
        <v>15</v>
      </c>
    </row>
    <row r="8" spans="1:11" x14ac:dyDescent="0.25">
      <c r="A8" s="3">
        <v>43374</v>
      </c>
      <c r="B8" s="5">
        <f>IF(ФП[[#This Row],[Приход/расход]]="Приход",ФП[Сумма],-ФП[Сумма])</f>
        <v>-12.43</v>
      </c>
      <c r="C8" s="6" t="s">
        <v>21</v>
      </c>
      <c r="D8" s="4" t="s">
        <v>12</v>
      </c>
      <c r="E8" s="4">
        <v>2</v>
      </c>
      <c r="F8" s="7">
        <f>12.43/2</f>
        <v>6.2149999999999999</v>
      </c>
      <c r="G8" s="5">
        <f>IF(ФП[[#This Row],[Наименование затрат]]="Дебиторская задолженность",-ФП[Кол-во]*ФП[Цена],ФП[Кол-во]*ФП[Цена])</f>
        <v>12.43</v>
      </c>
      <c r="H8" s="8" t="s">
        <v>30</v>
      </c>
      <c r="I8" s="4" t="s">
        <v>13</v>
      </c>
      <c r="J8" s="9" t="s">
        <v>14</v>
      </c>
      <c r="K8" s="4" t="s">
        <v>15</v>
      </c>
    </row>
    <row r="9" spans="1:11" x14ac:dyDescent="0.25">
      <c r="A9" s="3">
        <v>43374</v>
      </c>
      <c r="B9" s="5">
        <f>IF(ФП[[#This Row],[Приход/расход]]="Приход",ФП[Сумма],-ФП[Сумма])</f>
        <v>-100.99</v>
      </c>
      <c r="C9" s="6" t="s">
        <v>22</v>
      </c>
      <c r="D9" s="4" t="s">
        <v>23</v>
      </c>
      <c r="E9" s="4">
        <v>19.8</v>
      </c>
      <c r="F9" s="7">
        <f>100.99/19.8</f>
        <v>5.10050505050505</v>
      </c>
      <c r="G9" s="5">
        <f>IF(ФП[[#This Row],[Наименование затрат]]="Дебиторская задолженность",-ФП[Кол-во]*ФП[Цена],ФП[Кол-во]*ФП[Цена])</f>
        <v>100.99</v>
      </c>
      <c r="H9" s="8"/>
      <c r="I9" s="4" t="s">
        <v>13</v>
      </c>
      <c r="J9" s="9" t="s">
        <v>14</v>
      </c>
      <c r="K9" s="4" t="s">
        <v>15</v>
      </c>
    </row>
  </sheetData>
  <sheetProtection sort="0" autoFilter="0"/>
  <dataConsolidate/>
  <dataValidations count="4">
    <dataValidation type="list" allowBlank="1" showInputMessage="1" showErrorMessage="1" sqref="H1 H10:H1048576" xr:uid="{152179A8-7F4C-4711-B4A3-BF7DF9FCB850}">
      <formula1>INDIRECT("ФП_13[Пометки]")</formula1>
    </dataValidation>
    <dataValidation type="list" allowBlank="1" showInputMessage="1" showErrorMessage="1" sqref="J1 J10:J1048576" xr:uid="{292F5C98-2655-42D0-AE90-30AC691EA9AD}">
      <formula1>INDIRECT("ФП_13[Подразделение]")</formula1>
    </dataValidation>
    <dataValidation type="list" allowBlank="1" showInputMessage="1" showErrorMessage="1" sqref="K1 K10:K1048576" xr:uid="{BF72D83C-895E-4358-B63A-A501909F404C}">
      <formula1>INDIRECT("ФП_13[Приход/расход]")</formula1>
    </dataValidation>
    <dataValidation type="list" allowBlank="1" showInputMessage="1" showErrorMessage="1" sqref="I1 I10:I1048576" xr:uid="{297B741C-79FB-4A30-8AD3-7BBCCCC1BE99}">
      <formula1>INDIRECT("ФП_13[Юр. лицо]")</formula1>
    </dataValidation>
  </dataValidations>
  <pageMargins left="0" right="0" top="0" bottom="0" header="0.11811023622047245" footer="0.11811023622047245"/>
  <pageSetup paperSize="9" scale="30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59C96-3127-407A-8BDD-739916451F70}">
  <dimension ref="A1:D14"/>
  <sheetViews>
    <sheetView tabSelected="1" workbookViewId="0">
      <selection activeCell="I14" sqref="I14"/>
    </sheetView>
  </sheetViews>
  <sheetFormatPr defaultRowHeight="15" x14ac:dyDescent="0.25"/>
  <cols>
    <col min="1" max="1" width="37.5703125" bestFit="1" customWidth="1"/>
    <col min="2" max="2" width="31.140625" bestFit="1" customWidth="1"/>
    <col min="3" max="4" width="61.7109375" customWidth="1"/>
  </cols>
  <sheetData>
    <row r="1" spans="1:4" x14ac:dyDescent="0.25">
      <c r="A1" s="10" t="s">
        <v>7</v>
      </c>
      <c r="B1" s="11" t="s">
        <v>27</v>
      </c>
    </row>
    <row r="3" spans="1:4" x14ac:dyDescent="0.25">
      <c r="A3" s="10" t="s">
        <v>25</v>
      </c>
      <c r="B3" s="11" t="s">
        <v>24</v>
      </c>
      <c r="C3" s="11" t="s">
        <v>33</v>
      </c>
      <c r="D3" s="15" t="s">
        <v>32</v>
      </c>
    </row>
    <row r="4" spans="1:4" x14ac:dyDescent="0.25">
      <c r="A4" s="12" t="s">
        <v>13</v>
      </c>
      <c r="B4" s="13">
        <v>-728.46</v>
      </c>
      <c r="C4" s="11">
        <f>SUM(C5:C10)</f>
        <v>-473.33000000000004</v>
      </c>
      <c r="D4" s="11"/>
    </row>
    <row r="5" spans="1:4" x14ac:dyDescent="0.25">
      <c r="A5" s="14" t="s">
        <v>22</v>
      </c>
      <c r="B5" s="13">
        <v>-100.99</v>
      </c>
      <c r="C5" s="11"/>
      <c r="D5" s="11"/>
    </row>
    <row r="6" spans="1:4" x14ac:dyDescent="0.25">
      <c r="A6" s="14" t="s">
        <v>16</v>
      </c>
      <c r="B6" s="13">
        <v>-364.61</v>
      </c>
      <c r="C6" s="11">
        <f>GETPIVOTDATA("Сумма платежа",$A$3,"Наименование затрат","Отводы стальные Дн 108","Юр. лицо","СКП РБ")</f>
        <v>-364.61</v>
      </c>
      <c r="D6" s="11">
        <f>C6/C4</f>
        <v>0.77030824160733524</v>
      </c>
    </row>
    <row r="7" spans="1:4" x14ac:dyDescent="0.25">
      <c r="A7" s="14" t="s">
        <v>11</v>
      </c>
      <c r="B7" s="13">
        <v>-105.33</v>
      </c>
      <c r="C7" s="11"/>
      <c r="D7" s="11"/>
    </row>
    <row r="8" spans="1:4" x14ac:dyDescent="0.25">
      <c r="A8" s="14" t="s">
        <v>21</v>
      </c>
      <c r="B8" s="13">
        <v>-12.43</v>
      </c>
      <c r="C8" s="11"/>
      <c r="D8" s="11"/>
    </row>
    <row r="9" spans="1:4" x14ac:dyDescent="0.25">
      <c r="A9" s="14" t="s">
        <v>19</v>
      </c>
      <c r="B9" s="13">
        <v>-36.380000000000003</v>
      </c>
      <c r="C9" s="11"/>
      <c r="D9" s="11"/>
    </row>
    <row r="10" spans="1:4" x14ac:dyDescent="0.25">
      <c r="A10" s="14" t="s">
        <v>18</v>
      </c>
      <c r="B10" s="13">
        <v>-108.72</v>
      </c>
      <c r="C10" s="11">
        <f>GETPIVOTDATA("Сумма платежа",$A$3,"Наименование затрат","Тройник сталь привар. 159(4,5)х108","Юр. лицо","СКП РБ")</f>
        <v>-108.72</v>
      </c>
      <c r="D10" s="11">
        <f>C10/C4</f>
        <v>0.2296917583926647</v>
      </c>
    </row>
    <row r="11" spans="1:4" x14ac:dyDescent="0.25">
      <c r="A11" s="12" t="s">
        <v>28</v>
      </c>
      <c r="B11" s="13">
        <v>-22.419999999999998</v>
      </c>
      <c r="C11" s="11">
        <f>C12</f>
        <v>-6.63</v>
      </c>
      <c r="D11" s="11"/>
    </row>
    <row r="12" spans="1:4" x14ac:dyDescent="0.25">
      <c r="A12" s="14" t="s">
        <v>17</v>
      </c>
      <c r="B12" s="13">
        <v>-6.63</v>
      </c>
      <c r="C12" s="11">
        <f>GETPIVOTDATA("Сумма платежа",$A$3,"Наименование затрат","Отводы стальные Дн 57","Юр. лицо","СКП РФ")</f>
        <v>-6.63</v>
      </c>
      <c r="D12" s="11">
        <f>C12/C11</f>
        <v>1</v>
      </c>
    </row>
    <row r="13" spans="1:4" x14ac:dyDescent="0.25">
      <c r="A13" s="14" t="s">
        <v>20</v>
      </c>
      <c r="B13" s="13">
        <v>-15.79</v>
      </c>
      <c r="C13" s="11"/>
      <c r="D13" s="11"/>
    </row>
    <row r="14" spans="1:4" x14ac:dyDescent="0.25">
      <c r="A14" s="12" t="s">
        <v>26</v>
      </c>
      <c r="B14" s="13">
        <v>-750.88</v>
      </c>
      <c r="C14" s="11"/>
      <c r="D14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ФП</vt:lpstr>
      <vt:lpstr>Сводная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Micholap</dc:creator>
  <cp:lastModifiedBy>Micholap</cp:lastModifiedBy>
  <dcterms:created xsi:type="dcterms:W3CDTF">2019-02-06T14:32:14Z</dcterms:created>
  <dcterms:modified xsi:type="dcterms:W3CDTF">2019-02-06T14:56:25Z</dcterms:modified>
</cp:coreProperties>
</file>