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User\Desktop\B\РАБОТА ПО ДНЯМ\2019.04.14\"/>
    </mc:Choice>
  </mc:AlternateContent>
  <xr:revisionPtr revIDLastSave="0" documentId="13_ncr:1_{550D9ACC-CC68-41F3-818F-72640AD24B6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5" r:id="rId2"/>
  </sheets>
  <externalReferences>
    <externalReference r:id="rId3"/>
    <externalReference r:id="rId4"/>
    <externalReference r:id="rId5"/>
  </externalReferences>
  <definedNames>
    <definedName name="_xlnm._FilterDatabase" localSheetId="0" hidden="1">'1'!$A$9:$CI$9</definedName>
    <definedName name="_xlnm._FilterDatabase" localSheetId="1" hidden="1">'2'!$A$4:$AV$7</definedName>
    <definedName name="complexity">#REF!</definedName>
    <definedName name="Expense_categories">#REF!</definedName>
    <definedName name="ExpenseCategories">[1]Классификатор!$D$2:$D$13</definedName>
    <definedName name="External_staff">#REF!</definedName>
    <definedName name="factor">#REF!</definedName>
    <definedName name="legal">#REF!</definedName>
    <definedName name="LOB">[1]Классификатор!$F$2:$F$10</definedName>
    <definedName name="lob_">#REF!</definedName>
    <definedName name="period_lic">#REF!</definedName>
    <definedName name="Risk_category">#REF!</definedName>
    <definedName name="RiskCategory">[1]Классификатор!$B$2:$B$6</definedName>
    <definedName name="table">#REF!</definedName>
    <definedName name="val">#REF!</definedName>
    <definedName name="Валюта">'[2]Подразделения (блоки)'!$A$34:$A$38</definedName>
    <definedName name="Группы_расходов">'[2]Статьи бюджета+CM+BO (2)'!$A$2:$A$16</definedName>
    <definedName name="Линия_бизнеса">'[3]Подразделения (блоки)'!$A$3:$A$13</definedName>
    <definedName name="Модель">OFFSET(#REF!,MATCH(#REF!,#REF!,0)-1,1,COUNTIF(#REF!,#REF!),1)</definedName>
    <definedName name="Таблица_переносо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1" i="1" l="1"/>
  <c r="AP12" i="1"/>
  <c r="AP13" i="1"/>
  <c r="AP14" i="1"/>
  <c r="AP10" i="1"/>
  <c r="AP7" i="1" l="1"/>
  <c r="KI5" i="1" s="1"/>
  <c r="AI13" i="1" l="1"/>
  <c r="CK13" i="1" l="1"/>
  <c r="AD13" i="1"/>
  <c r="AJ13" i="1"/>
  <c r="CL13" i="1" s="1"/>
  <c r="CM13" i="1" s="1"/>
  <c r="AD14" i="1"/>
  <c r="AI14" i="1"/>
  <c r="AJ14" i="1"/>
  <c r="CL14" i="1" s="1"/>
  <c r="AJ10" i="1"/>
  <c r="CL10" i="1" s="1"/>
  <c r="AD12" i="1"/>
  <c r="CW13" i="1" l="1"/>
  <c r="DO13" i="1"/>
  <c r="DS13" i="1" s="1"/>
  <c r="EO13" i="1"/>
  <c r="ES13" i="1" s="1"/>
  <c r="EW13" i="1"/>
  <c r="FA13" i="1" s="1"/>
  <c r="FE13" i="1"/>
  <c r="GU13" i="1"/>
  <c r="IC13" i="1"/>
  <c r="IG13" i="1" s="1"/>
  <c r="IS13" i="1"/>
  <c r="JA13" i="1"/>
  <c r="KA13" i="1"/>
  <c r="CX13" i="1"/>
  <c r="DB13" i="1" s="1"/>
  <c r="DN13" i="1"/>
  <c r="DV13" i="1"/>
  <c r="ED13" i="1"/>
  <c r="EN13" i="1"/>
  <c r="ER13" i="1" s="1"/>
  <c r="FD13" i="1"/>
  <c r="FH13" i="1" s="1"/>
  <c r="FN13" i="1"/>
  <c r="FV13" i="1"/>
  <c r="GD13" i="1"/>
  <c r="GH13" i="1" s="1"/>
  <c r="GV13" i="1"/>
  <c r="GZ13" i="1" s="1"/>
  <c r="HL13" i="1"/>
  <c r="HT13" i="1"/>
  <c r="IB13" i="1"/>
  <c r="IL13" i="1"/>
  <c r="IP13" i="1" s="1"/>
  <c r="JB13" i="1"/>
  <c r="JF13" i="1" s="1"/>
  <c r="JL13" i="1"/>
  <c r="JT13" i="1"/>
  <c r="KB13" i="1"/>
  <c r="KF13" i="1" s="1"/>
  <c r="CO13" i="1"/>
  <c r="DG13" i="1"/>
  <c r="DK13" i="1" s="1"/>
  <c r="EE13" i="1"/>
  <c r="EI13" i="1" s="1"/>
  <c r="FU13" i="1"/>
  <c r="GO13" i="1"/>
  <c r="HE13" i="1"/>
  <c r="HI13" i="1" s="1"/>
  <c r="HU13" i="1"/>
  <c r="HY13" i="1" s="1"/>
  <c r="JK13" i="1"/>
  <c r="JZ14" i="1"/>
  <c r="JR14" i="1"/>
  <c r="JJ14" i="1"/>
  <c r="IT14" i="1"/>
  <c r="IL14" i="1"/>
  <c r="ID14" i="1"/>
  <c r="HV14" i="1"/>
  <c r="HN14" i="1"/>
  <c r="HR14" i="1" s="1"/>
  <c r="GB14" i="1"/>
  <c r="FT14" i="1"/>
  <c r="FL14" i="1"/>
  <c r="DX14" i="1"/>
  <c r="DN14" i="1"/>
  <c r="KA14" i="1"/>
  <c r="KE14" i="1" s="1"/>
  <c r="JS14" i="1"/>
  <c r="JW14" i="1" s="1"/>
  <c r="JK14" i="1"/>
  <c r="JC14" i="1"/>
  <c r="JA14" i="1"/>
  <c r="IU14" i="1"/>
  <c r="IS14" i="1"/>
  <c r="IM14" i="1"/>
  <c r="IK14" i="1"/>
  <c r="IC14" i="1"/>
  <c r="HU14" i="1"/>
  <c r="HM14" i="1"/>
  <c r="HQ14" i="1" s="1"/>
  <c r="HE14" i="1"/>
  <c r="HI14" i="1" s="1"/>
  <c r="HC14" i="1"/>
  <c r="GW14" i="1"/>
  <c r="HA14" i="1" s="1"/>
  <c r="GU14" i="1"/>
  <c r="GO14" i="1"/>
  <c r="GM14" i="1"/>
  <c r="GC14" i="1"/>
  <c r="GG14" i="1" s="1"/>
  <c r="FU14" i="1"/>
  <c r="FY14" i="1" s="1"/>
  <c r="FM14" i="1"/>
  <c r="FE14" i="1"/>
  <c r="FC14" i="1"/>
  <c r="EW14" i="1"/>
  <c r="EU14" i="1"/>
  <c r="EO14" i="1"/>
  <c r="EM14" i="1"/>
  <c r="EE14" i="1"/>
  <c r="DW14" i="1"/>
  <c r="DO14" i="1"/>
  <c r="DS14" i="1" s="1"/>
  <c r="DG14" i="1"/>
  <c r="DK14" i="1" s="1"/>
  <c r="DE14" i="1"/>
  <c r="CY14" i="1"/>
  <c r="DC14" i="1" s="1"/>
  <c r="CW14" i="1"/>
  <c r="CQ14" i="1"/>
  <c r="CO14" i="1"/>
  <c r="CK14" i="1"/>
  <c r="KB14" i="1"/>
  <c r="KF14" i="1" s="1"/>
  <c r="JT14" i="1"/>
  <c r="JX14" i="1" s="1"/>
  <c r="JL14" i="1"/>
  <c r="JB14" i="1"/>
  <c r="IB14" i="1"/>
  <c r="HT14" i="1"/>
  <c r="HL14" i="1"/>
  <c r="HD14" i="1"/>
  <c r="HH14" i="1" s="1"/>
  <c r="GV14" i="1"/>
  <c r="GZ14" i="1" s="1"/>
  <c r="GN14" i="1"/>
  <c r="GD14" i="1"/>
  <c r="GH14" i="1" s="1"/>
  <c r="FV14" i="1"/>
  <c r="FZ14" i="1" s="1"/>
  <c r="FN14" i="1"/>
  <c r="FD14" i="1"/>
  <c r="EV14" i="1"/>
  <c r="EN14" i="1"/>
  <c r="EF14" i="1"/>
  <c r="ED14" i="1"/>
  <c r="DV14" i="1"/>
  <c r="DP14" i="1"/>
  <c r="DT14" i="1" s="1"/>
  <c r="DF14" i="1"/>
  <c r="DJ14" i="1" s="1"/>
  <c r="CX14" i="1"/>
  <c r="DB14" i="1" s="1"/>
  <c r="CP14" i="1"/>
  <c r="CQ13" i="1"/>
  <c r="DE13" i="1"/>
  <c r="EM13" i="1"/>
  <c r="EU13" i="1"/>
  <c r="FC13" i="1"/>
  <c r="GM13" i="1"/>
  <c r="HC13" i="1"/>
  <c r="IM13" i="1"/>
  <c r="IQ13" i="1" s="1"/>
  <c r="IU13" i="1"/>
  <c r="IY13" i="1" s="1"/>
  <c r="JC13" i="1"/>
  <c r="CP13" i="1"/>
  <c r="DF13" i="1"/>
  <c r="DJ13" i="1" s="1"/>
  <c r="DP13" i="1"/>
  <c r="DT13" i="1" s="1"/>
  <c r="DX13" i="1"/>
  <c r="EB13" i="1" s="1"/>
  <c r="EF13" i="1"/>
  <c r="EJ13" i="1" s="1"/>
  <c r="EV13" i="1"/>
  <c r="EZ13" i="1" s="1"/>
  <c r="FL13" i="1"/>
  <c r="FT13" i="1"/>
  <c r="GB13" i="1"/>
  <c r="GN13" i="1"/>
  <c r="HD13" i="1"/>
  <c r="HH13" i="1" s="1"/>
  <c r="HN13" i="1"/>
  <c r="HR13" i="1" s="1"/>
  <c r="HV13" i="1"/>
  <c r="HZ13" i="1" s="1"/>
  <c r="ID13" i="1"/>
  <c r="IH13" i="1" s="1"/>
  <c r="IT13" i="1"/>
  <c r="IX13" i="1" s="1"/>
  <c r="JJ13" i="1"/>
  <c r="JR13" i="1"/>
  <c r="JZ13" i="1"/>
  <c r="GL13" i="1"/>
  <c r="CN13" i="1"/>
  <c r="CY13" i="1"/>
  <c r="DC13" i="1" s="1"/>
  <c r="DW13" i="1"/>
  <c r="EA13" i="1" s="1"/>
  <c r="FM13" i="1"/>
  <c r="GC13" i="1"/>
  <c r="GW13" i="1"/>
  <c r="HA13" i="1" s="1"/>
  <c r="HM13" i="1"/>
  <c r="HQ13" i="1" s="1"/>
  <c r="IK13" i="1"/>
  <c r="JS13" i="1"/>
  <c r="AJ11" i="1"/>
  <c r="CL11" i="1" s="1"/>
  <c r="AI11" i="1"/>
  <c r="AD11" i="1"/>
  <c r="IN13" i="1" l="1"/>
  <c r="IO13" i="1"/>
  <c r="IR13" i="1" s="1"/>
  <c r="JU13" i="1"/>
  <c r="GE13" i="1"/>
  <c r="GF13" i="1" s="1"/>
  <c r="FO13" i="1"/>
  <c r="FQ13" i="1" s="1"/>
  <c r="GR13" i="1"/>
  <c r="CT13" i="1"/>
  <c r="HF13" i="1"/>
  <c r="HG13" i="1"/>
  <c r="HJ13" i="1" s="1"/>
  <c r="FG13" i="1"/>
  <c r="FF13" i="1"/>
  <c r="EP13" i="1"/>
  <c r="EQ13" i="1"/>
  <c r="ET13" i="1" s="1"/>
  <c r="GS13" i="1"/>
  <c r="CU13" i="1"/>
  <c r="EG14" i="1"/>
  <c r="HW14" i="1"/>
  <c r="HX14" i="1"/>
  <c r="GS14" i="1"/>
  <c r="CU14" i="1"/>
  <c r="EP14" i="1"/>
  <c r="EX14" i="1"/>
  <c r="FF14" i="1"/>
  <c r="IN14" i="1"/>
  <c r="IV14" i="1"/>
  <c r="JD14" i="1"/>
  <c r="FW14" i="1"/>
  <c r="JU14" i="1"/>
  <c r="CR13" i="1"/>
  <c r="GQ13" i="1"/>
  <c r="GT13" i="1" s="1"/>
  <c r="CS13" i="1"/>
  <c r="CV13" i="1" s="1"/>
  <c r="IE13" i="1"/>
  <c r="IF13" i="1"/>
  <c r="II13" i="1" s="1"/>
  <c r="HP13" i="1"/>
  <c r="HS13" i="1" s="1"/>
  <c r="HO13" i="1"/>
  <c r="FR13" i="1"/>
  <c r="DZ13" i="1"/>
  <c r="EC13" i="1" s="1"/>
  <c r="DY13" i="1"/>
  <c r="JD13" i="1"/>
  <c r="JE13" i="1"/>
  <c r="FI13" i="1"/>
  <c r="CZ13" i="1"/>
  <c r="DA13" i="1"/>
  <c r="DD13" i="1" s="1"/>
  <c r="JS11" i="1"/>
  <c r="JW11" i="1" s="1"/>
  <c r="JK11" i="1"/>
  <c r="JO11" i="1" s="1"/>
  <c r="JA11" i="1"/>
  <c r="IS11" i="1"/>
  <c r="IM11" i="1"/>
  <c r="IQ11" i="1" s="1"/>
  <c r="IK11" i="1"/>
  <c r="IC11" i="1"/>
  <c r="HM11" i="1"/>
  <c r="HC11" i="1"/>
  <c r="GW11" i="1"/>
  <c r="GO11" i="1"/>
  <c r="FM11" i="1"/>
  <c r="FQ11" i="1" s="1"/>
  <c r="FE11" i="1"/>
  <c r="FI11" i="1" s="1"/>
  <c r="EW11" i="1"/>
  <c r="FA11" i="1" s="1"/>
  <c r="EO11" i="1"/>
  <c r="ES11" i="1" s="1"/>
  <c r="EE11" i="1"/>
  <c r="DW11" i="1"/>
  <c r="DE11" i="1"/>
  <c r="CY11" i="1"/>
  <c r="CQ11" i="1"/>
  <c r="KB11" i="1"/>
  <c r="KF11" i="1" s="1"/>
  <c r="JZ11" i="1"/>
  <c r="JT11" i="1"/>
  <c r="JX11" i="1" s="1"/>
  <c r="JR11" i="1"/>
  <c r="JL11" i="1"/>
  <c r="JP11" i="1" s="1"/>
  <c r="JJ11" i="1"/>
  <c r="JB11" i="1"/>
  <c r="JF11" i="1" s="1"/>
  <c r="IT11" i="1"/>
  <c r="IX11" i="1" s="1"/>
  <c r="IL11" i="1"/>
  <c r="ID11" i="1"/>
  <c r="IB11" i="1"/>
  <c r="HV11" i="1"/>
  <c r="HT11" i="1"/>
  <c r="HN11" i="1"/>
  <c r="HL11" i="1"/>
  <c r="HD11" i="1"/>
  <c r="GV11" i="1"/>
  <c r="GN11" i="1"/>
  <c r="GD11" i="1"/>
  <c r="GH11" i="1" s="1"/>
  <c r="GB11" i="1"/>
  <c r="FV11" i="1"/>
  <c r="FZ11" i="1" s="1"/>
  <c r="FT11" i="1"/>
  <c r="FN11" i="1"/>
  <c r="FR11" i="1" s="1"/>
  <c r="FL11" i="1"/>
  <c r="FD11" i="1"/>
  <c r="FH11" i="1" s="1"/>
  <c r="EV11" i="1"/>
  <c r="EZ11" i="1" s="1"/>
  <c r="EN11" i="1"/>
  <c r="EF11" i="1"/>
  <c r="ED11" i="1"/>
  <c r="DX11" i="1"/>
  <c r="DV11" i="1"/>
  <c r="DP11" i="1"/>
  <c r="DN11" i="1"/>
  <c r="DF11" i="1"/>
  <c r="CX11" i="1"/>
  <c r="CP11" i="1"/>
  <c r="KA11" i="1"/>
  <c r="KE11" i="1" s="1"/>
  <c r="JC11" i="1"/>
  <c r="JG11" i="1" s="1"/>
  <c r="IU11" i="1"/>
  <c r="IY11" i="1" s="1"/>
  <c r="HU11" i="1"/>
  <c r="HE11" i="1"/>
  <c r="GU11" i="1"/>
  <c r="GM11" i="1"/>
  <c r="GP11" i="1" s="1"/>
  <c r="GC11" i="1"/>
  <c r="GG11" i="1" s="1"/>
  <c r="FU11" i="1"/>
  <c r="FY11" i="1" s="1"/>
  <c r="FC11" i="1"/>
  <c r="EU11" i="1"/>
  <c r="EM11" i="1"/>
  <c r="DO11" i="1"/>
  <c r="DG11" i="1"/>
  <c r="CW11" i="1"/>
  <c r="CO11" i="1"/>
  <c r="CK11" i="1"/>
  <c r="GG13" i="1"/>
  <c r="KC13" i="1"/>
  <c r="KD13" i="1"/>
  <c r="JN13" i="1"/>
  <c r="JM13" i="1"/>
  <c r="FW13" i="1"/>
  <c r="JV13" i="1" s="1"/>
  <c r="JG13" i="1"/>
  <c r="GP13" i="1"/>
  <c r="EX13" i="1"/>
  <c r="EY13" i="1"/>
  <c r="FB13" i="1" s="1"/>
  <c r="DH13" i="1"/>
  <c r="DI13" i="1"/>
  <c r="DL13" i="1" s="1"/>
  <c r="GR14" i="1"/>
  <c r="CT14" i="1"/>
  <c r="DY14" i="1"/>
  <c r="DZ14" i="1"/>
  <c r="HO14" i="1"/>
  <c r="HP14" i="1"/>
  <c r="HS14" i="1" s="1"/>
  <c r="IE14" i="1"/>
  <c r="CR14" i="1"/>
  <c r="GQ14" i="1"/>
  <c r="GT14" i="1" s="1"/>
  <c r="CS14" i="1"/>
  <c r="CZ14" i="1"/>
  <c r="DA14" i="1"/>
  <c r="DD14" i="1" s="1"/>
  <c r="DH14" i="1"/>
  <c r="DI14" i="1"/>
  <c r="DL14" i="1" s="1"/>
  <c r="GP14" i="1"/>
  <c r="GX14" i="1"/>
  <c r="GY14" i="1"/>
  <c r="HB14" i="1" s="1"/>
  <c r="HF14" i="1"/>
  <c r="HG14" i="1"/>
  <c r="HJ14" i="1" s="1"/>
  <c r="DQ14" i="1"/>
  <c r="DR14" i="1"/>
  <c r="DU14" i="1" s="1"/>
  <c r="FO14" i="1"/>
  <c r="GF14" i="1"/>
  <c r="GI14" i="1" s="1"/>
  <c r="GE14" i="1"/>
  <c r="JM14" i="1"/>
  <c r="KC14" i="1"/>
  <c r="KD14" i="1"/>
  <c r="KG14" i="1" s="1"/>
  <c r="JO13" i="1"/>
  <c r="FY13" i="1"/>
  <c r="JP13" i="1"/>
  <c r="HX13" i="1"/>
  <c r="IA13" i="1" s="1"/>
  <c r="HW13" i="1"/>
  <c r="FZ13" i="1"/>
  <c r="EH13" i="1"/>
  <c r="EK13" i="1" s="1"/>
  <c r="EG13" i="1"/>
  <c r="DQ13" i="1"/>
  <c r="DR13" i="1"/>
  <c r="DU13" i="1" s="1"/>
  <c r="KE13" i="1"/>
  <c r="IV13" i="1"/>
  <c r="IW13" i="1"/>
  <c r="IZ13" i="1" s="1"/>
  <c r="GX13" i="1"/>
  <c r="GY13" i="1"/>
  <c r="HB13" i="1" s="1"/>
  <c r="CM14" i="1"/>
  <c r="CN14" i="1" s="1"/>
  <c r="I1" i="5"/>
  <c r="AI10" i="1"/>
  <c r="AJ12" i="1"/>
  <c r="CL12" i="1" s="1"/>
  <c r="AI12" i="1"/>
  <c r="AD10" i="1"/>
  <c r="AD7" i="1" s="1"/>
  <c r="GK5" i="1" s="1"/>
  <c r="FP13" i="1" l="1"/>
  <c r="EL13" i="1"/>
  <c r="EH14" i="1"/>
  <c r="ER14" i="1"/>
  <c r="FQ14" i="1"/>
  <c r="FX14" i="1"/>
  <c r="GA14" i="1" s="1"/>
  <c r="EZ14" i="1"/>
  <c r="EI14" i="1"/>
  <c r="FA14" i="1"/>
  <c r="FH14" i="1"/>
  <c r="EA14" i="1"/>
  <c r="EQ14" i="1"/>
  <c r="EY14" i="1"/>
  <c r="FB14" i="1" s="1"/>
  <c r="FG14" i="1"/>
  <c r="EB14" i="1"/>
  <c r="EJ14" i="1"/>
  <c r="FR14" i="1"/>
  <c r="ES14" i="1"/>
  <c r="FI14" i="1"/>
  <c r="FP14" i="1"/>
  <c r="FS14" i="1" s="1"/>
  <c r="GJ14" i="1" s="1"/>
  <c r="CV14" i="1"/>
  <c r="DM14" i="1" s="1"/>
  <c r="FX13" i="1"/>
  <c r="GA13" i="1" s="1"/>
  <c r="JQ13" i="1"/>
  <c r="JW13" i="1"/>
  <c r="CR11" i="1"/>
  <c r="EP11" i="1"/>
  <c r="FF11" i="1"/>
  <c r="FG11" i="1"/>
  <c r="FJ11" i="1" s="1"/>
  <c r="GX11" i="1"/>
  <c r="FP11" i="1"/>
  <c r="FS11" i="1" s="1"/>
  <c r="FO11" i="1"/>
  <c r="FW11" i="1"/>
  <c r="FX11" i="1"/>
  <c r="GA11" i="1" s="1"/>
  <c r="GE11" i="1"/>
  <c r="GF11" i="1"/>
  <c r="GI11" i="1" s="1"/>
  <c r="JN11" i="1"/>
  <c r="JQ11" i="1" s="1"/>
  <c r="JM11" i="1"/>
  <c r="JV11" i="1"/>
  <c r="JY11" i="1" s="1"/>
  <c r="JU11" i="1"/>
  <c r="KC11" i="1"/>
  <c r="KD11" i="1"/>
  <c r="KG11" i="1" s="1"/>
  <c r="DH11" i="1"/>
  <c r="IN11" i="1"/>
  <c r="IW11" i="1"/>
  <c r="IZ11" i="1" s="1"/>
  <c r="IV11" i="1"/>
  <c r="JX13" i="1"/>
  <c r="HK13" i="1"/>
  <c r="GL14" i="1"/>
  <c r="KB12" i="1"/>
  <c r="JT12" i="1"/>
  <c r="JL12" i="1"/>
  <c r="JB12" i="1"/>
  <c r="ID12" i="1"/>
  <c r="HV12" i="1"/>
  <c r="HN12" i="1"/>
  <c r="HD12" i="1"/>
  <c r="FV12" i="1"/>
  <c r="FN12" i="1"/>
  <c r="FD12" i="1"/>
  <c r="EF12" i="1"/>
  <c r="DX12" i="1"/>
  <c r="DP12" i="1"/>
  <c r="DN12" i="1"/>
  <c r="KA12" i="1"/>
  <c r="JS12" i="1"/>
  <c r="JK12" i="1"/>
  <c r="JC12" i="1"/>
  <c r="JA12" i="1"/>
  <c r="IU12" i="1"/>
  <c r="IS12" i="1"/>
  <c r="IM12" i="1"/>
  <c r="IK12" i="1"/>
  <c r="IC12" i="1"/>
  <c r="HU12" i="1"/>
  <c r="HM12" i="1"/>
  <c r="HE12" i="1"/>
  <c r="HC12" i="1"/>
  <c r="GW12" i="1"/>
  <c r="GU12" i="1"/>
  <c r="GO12" i="1"/>
  <c r="GM12" i="1"/>
  <c r="GC12" i="1"/>
  <c r="FU12" i="1"/>
  <c r="FM12" i="1"/>
  <c r="FE12" i="1"/>
  <c r="FC12" i="1"/>
  <c r="EW12" i="1"/>
  <c r="EU12" i="1"/>
  <c r="EO12" i="1"/>
  <c r="EM12" i="1"/>
  <c r="EE12" i="1"/>
  <c r="DW12" i="1"/>
  <c r="DO12" i="1"/>
  <c r="DG12" i="1"/>
  <c r="DE12" i="1"/>
  <c r="CY12" i="1"/>
  <c r="CW12" i="1"/>
  <c r="CQ12" i="1"/>
  <c r="CO12" i="1"/>
  <c r="CK12" i="1"/>
  <c r="CM12" i="1" s="1"/>
  <c r="JZ12" i="1"/>
  <c r="JR12" i="1"/>
  <c r="JJ12" i="1"/>
  <c r="IT12" i="1"/>
  <c r="IL12" i="1"/>
  <c r="IB12" i="1"/>
  <c r="HT12" i="1"/>
  <c r="HL12" i="1"/>
  <c r="GV12" i="1"/>
  <c r="GN12" i="1"/>
  <c r="GD12" i="1"/>
  <c r="GB12" i="1"/>
  <c r="FT12" i="1"/>
  <c r="FL12" i="1"/>
  <c r="EV12" i="1"/>
  <c r="EN12" i="1"/>
  <c r="ED12" i="1"/>
  <c r="DV12" i="1"/>
  <c r="DF12" i="1"/>
  <c r="CX12" i="1"/>
  <c r="CP12" i="1"/>
  <c r="JZ10" i="1"/>
  <c r="JR10" i="1"/>
  <c r="JJ10" i="1"/>
  <c r="JB10" i="1"/>
  <c r="JF10" i="1" s="1"/>
  <c r="ID10" i="1"/>
  <c r="IH10" i="1" s="1"/>
  <c r="HV10" i="1"/>
  <c r="HZ10" i="1" s="1"/>
  <c r="HL10" i="1"/>
  <c r="GB10" i="1"/>
  <c r="FT10" i="1"/>
  <c r="FL10" i="1"/>
  <c r="EV10" i="1"/>
  <c r="EZ10" i="1" s="1"/>
  <c r="EF10" i="1"/>
  <c r="EJ10" i="1" s="1"/>
  <c r="DX10" i="1"/>
  <c r="EB10" i="1" s="1"/>
  <c r="DV10" i="1"/>
  <c r="DF10" i="1"/>
  <c r="CX10" i="1"/>
  <c r="KA10" i="1"/>
  <c r="KE10" i="1" s="1"/>
  <c r="JS10" i="1"/>
  <c r="JW10" i="1" s="1"/>
  <c r="JK10" i="1"/>
  <c r="JO10" i="1" s="1"/>
  <c r="JC10" i="1"/>
  <c r="JG10" i="1" s="1"/>
  <c r="JA10" i="1"/>
  <c r="IU10" i="1"/>
  <c r="IY10" i="1" s="1"/>
  <c r="IS10" i="1"/>
  <c r="IM10" i="1"/>
  <c r="IQ10" i="1" s="1"/>
  <c r="IK10" i="1"/>
  <c r="IC10" i="1"/>
  <c r="IG10" i="1" s="1"/>
  <c r="HU10" i="1"/>
  <c r="HY10" i="1" s="1"/>
  <c r="HM10" i="1"/>
  <c r="HQ10" i="1" s="1"/>
  <c r="HE10" i="1"/>
  <c r="HC10" i="1"/>
  <c r="GW10" i="1"/>
  <c r="GU10" i="1"/>
  <c r="GO10" i="1"/>
  <c r="GM10" i="1"/>
  <c r="GC10" i="1"/>
  <c r="GG10" i="1" s="1"/>
  <c r="FU10" i="1"/>
  <c r="FY10" i="1" s="1"/>
  <c r="FM10" i="1"/>
  <c r="FQ10" i="1" s="1"/>
  <c r="FE10" i="1"/>
  <c r="FI10" i="1" s="1"/>
  <c r="FC10" i="1"/>
  <c r="EW10" i="1"/>
  <c r="FA10" i="1" s="1"/>
  <c r="EU10" i="1"/>
  <c r="EO10" i="1"/>
  <c r="ES10" i="1" s="1"/>
  <c r="EM10" i="1"/>
  <c r="EE10" i="1"/>
  <c r="EI10" i="1" s="1"/>
  <c r="DW10" i="1"/>
  <c r="EA10" i="1" s="1"/>
  <c r="DO10" i="1"/>
  <c r="DS10" i="1" s="1"/>
  <c r="DG10" i="1"/>
  <c r="DE10" i="1"/>
  <c r="CY10" i="1"/>
  <c r="CW10" i="1"/>
  <c r="CQ10" i="1"/>
  <c r="CO10" i="1"/>
  <c r="CK10" i="1"/>
  <c r="KB10" i="1"/>
  <c r="KF10" i="1" s="1"/>
  <c r="JT10" i="1"/>
  <c r="JX10" i="1" s="1"/>
  <c r="JL10" i="1"/>
  <c r="JP10" i="1" s="1"/>
  <c r="IT10" i="1"/>
  <c r="IX10" i="1" s="1"/>
  <c r="IL10" i="1"/>
  <c r="IP10" i="1" s="1"/>
  <c r="IB10" i="1"/>
  <c r="HT10" i="1"/>
  <c r="HN10" i="1"/>
  <c r="HR10" i="1" s="1"/>
  <c r="HD10" i="1"/>
  <c r="GV10" i="1"/>
  <c r="GN10" i="1"/>
  <c r="GD10" i="1"/>
  <c r="GH10" i="1" s="1"/>
  <c r="FV10" i="1"/>
  <c r="FZ10" i="1" s="1"/>
  <c r="FN10" i="1"/>
  <c r="FR10" i="1" s="1"/>
  <c r="FD10" i="1"/>
  <c r="FH10" i="1" s="1"/>
  <c r="EN10" i="1"/>
  <c r="ER10" i="1" s="1"/>
  <c r="ED10" i="1"/>
  <c r="DP10" i="1"/>
  <c r="DT10" i="1" s="1"/>
  <c r="DN10" i="1"/>
  <c r="CP10" i="1"/>
  <c r="HK14" i="1"/>
  <c r="EC14" i="1"/>
  <c r="KG13" i="1"/>
  <c r="CZ11" i="1"/>
  <c r="EX11" i="1"/>
  <c r="EY11" i="1"/>
  <c r="FB11" i="1" s="1"/>
  <c r="DQ11" i="1"/>
  <c r="DY11" i="1"/>
  <c r="EG11" i="1"/>
  <c r="HO11" i="1"/>
  <c r="HW11" i="1"/>
  <c r="IE11" i="1"/>
  <c r="HF11" i="1"/>
  <c r="JE11" i="1"/>
  <c r="JH11" i="1" s="1"/>
  <c r="JD11" i="1"/>
  <c r="JH13" i="1"/>
  <c r="IJ13" i="1"/>
  <c r="DM13" i="1"/>
  <c r="FJ13" i="1"/>
  <c r="FK13" i="1" s="1"/>
  <c r="FS13" i="1"/>
  <c r="GI13" i="1"/>
  <c r="JI13" i="1"/>
  <c r="CM11" i="1"/>
  <c r="CN11" i="1" s="1"/>
  <c r="GJ11" i="1" l="1"/>
  <c r="FJ14" i="1"/>
  <c r="JY13" i="1"/>
  <c r="DK11" i="1"/>
  <c r="EQ11" i="1"/>
  <c r="DJ11" i="1"/>
  <c r="EB11" i="1"/>
  <c r="DI11" i="1"/>
  <c r="DL11" i="1" s="1"/>
  <c r="EI11" i="1"/>
  <c r="DA11" i="1"/>
  <c r="DZ11" i="1"/>
  <c r="EH11" i="1"/>
  <c r="ER11" i="1"/>
  <c r="EA11" i="1"/>
  <c r="CS11" i="1"/>
  <c r="CT11" i="1"/>
  <c r="DT11" i="1"/>
  <c r="EJ11" i="1"/>
  <c r="CU11" i="1"/>
  <c r="DS11" i="1"/>
  <c r="DB11" i="1"/>
  <c r="DR11" i="1"/>
  <c r="DU11" i="1" s="1"/>
  <c r="DC11" i="1"/>
  <c r="GL11" i="1"/>
  <c r="DR10" i="1"/>
  <c r="DU10" i="1" s="1"/>
  <c r="DQ10" i="1"/>
  <c r="EG10" i="1"/>
  <c r="EH10" i="1"/>
  <c r="EK10" i="1" s="1"/>
  <c r="HW10" i="1"/>
  <c r="HX10" i="1"/>
  <c r="IA10" i="1" s="1"/>
  <c r="CR10" i="1"/>
  <c r="CZ10" i="1"/>
  <c r="DH10" i="1"/>
  <c r="GP10" i="1"/>
  <c r="GX10" i="1"/>
  <c r="HF10" i="1"/>
  <c r="DY10" i="1"/>
  <c r="DZ10" i="1"/>
  <c r="EC10" i="1" s="1"/>
  <c r="FP10" i="1"/>
  <c r="FS10" i="1" s="1"/>
  <c r="FO10" i="1"/>
  <c r="GF10" i="1"/>
  <c r="GI10" i="1" s="1"/>
  <c r="GE10" i="1"/>
  <c r="JV10" i="1"/>
  <c r="JY10" i="1" s="1"/>
  <c r="JU10" i="1"/>
  <c r="EG12" i="1"/>
  <c r="FW12" i="1"/>
  <c r="HW12" i="1"/>
  <c r="JM12" i="1"/>
  <c r="KC12" i="1"/>
  <c r="CR12" i="1"/>
  <c r="CZ12" i="1"/>
  <c r="DH12" i="1"/>
  <c r="GP12" i="1"/>
  <c r="GX12" i="1"/>
  <c r="HF12" i="1"/>
  <c r="DQ12" i="1"/>
  <c r="JF14" i="1"/>
  <c r="IO14" i="1"/>
  <c r="IW14" i="1"/>
  <c r="JO14" i="1"/>
  <c r="IH14" i="1"/>
  <c r="JV14" i="1"/>
  <c r="JY14" i="1" s="1"/>
  <c r="IF14" i="1"/>
  <c r="JP14" i="1"/>
  <c r="IQ14" i="1"/>
  <c r="JG14" i="1"/>
  <c r="IP14" i="1"/>
  <c r="HY14" i="1"/>
  <c r="JE14" i="1"/>
  <c r="IX14" i="1"/>
  <c r="IG14" i="1"/>
  <c r="IY14" i="1"/>
  <c r="HZ14" i="1"/>
  <c r="JN14" i="1"/>
  <c r="JQ14" i="1" s="1"/>
  <c r="KH14" i="1" s="1"/>
  <c r="KH13" i="1"/>
  <c r="EK14" i="1"/>
  <c r="EL14" i="1" s="1"/>
  <c r="GJ13" i="1"/>
  <c r="GK13" i="1" s="1"/>
  <c r="IE10" i="1"/>
  <c r="IF10" i="1"/>
  <c r="II10" i="1" s="1"/>
  <c r="CM10" i="1"/>
  <c r="GL10" i="1" s="1"/>
  <c r="EP10" i="1"/>
  <c r="EQ10" i="1"/>
  <c r="ET10" i="1" s="1"/>
  <c r="EY10" i="1"/>
  <c r="FB10" i="1" s="1"/>
  <c r="EX10" i="1"/>
  <c r="FF10" i="1"/>
  <c r="FG10" i="1"/>
  <c r="FJ10" i="1" s="1"/>
  <c r="IN10" i="1"/>
  <c r="IO10" i="1"/>
  <c r="IR10" i="1" s="1"/>
  <c r="IV10" i="1"/>
  <c r="IW10" i="1"/>
  <c r="IZ10" i="1" s="1"/>
  <c r="JE10" i="1"/>
  <c r="JH10" i="1" s="1"/>
  <c r="JD10" i="1"/>
  <c r="FX10" i="1"/>
  <c r="GA10" i="1" s="1"/>
  <c r="FW10" i="1"/>
  <c r="HP10" i="1"/>
  <c r="HS10" i="1" s="1"/>
  <c r="HO10" i="1"/>
  <c r="JN10" i="1"/>
  <c r="JQ10" i="1" s="1"/>
  <c r="JM10" i="1"/>
  <c r="KD10" i="1"/>
  <c r="KG10" i="1" s="1"/>
  <c r="KC10" i="1"/>
  <c r="DY12" i="1"/>
  <c r="FO12" i="1"/>
  <c r="FQ12" i="1" s="1"/>
  <c r="GE12" i="1"/>
  <c r="HO12" i="1"/>
  <c r="IE12" i="1"/>
  <c r="JU12" i="1"/>
  <c r="CN12" i="1"/>
  <c r="DJ12" i="1" s="1"/>
  <c r="GL12" i="1"/>
  <c r="GR12" i="1" s="1"/>
  <c r="CU12" i="1"/>
  <c r="DK12" i="1"/>
  <c r="EP12" i="1"/>
  <c r="EQ12" i="1" s="1"/>
  <c r="EX12" i="1"/>
  <c r="FF12" i="1"/>
  <c r="FG12" i="1" s="1"/>
  <c r="HY12" i="1"/>
  <c r="IN12" i="1"/>
  <c r="IO12" i="1"/>
  <c r="IV12" i="1"/>
  <c r="IW12" i="1"/>
  <c r="JD12" i="1"/>
  <c r="KE12" i="1"/>
  <c r="EJ12" i="1"/>
  <c r="HH12" i="1"/>
  <c r="KI13" i="1"/>
  <c r="KH11" i="1"/>
  <c r="ET14" i="1"/>
  <c r="FK14" i="1" s="1"/>
  <c r="JX12" i="1" l="1"/>
  <c r="JF12" i="1"/>
  <c r="GK14" i="1"/>
  <c r="FR12" i="1"/>
  <c r="DT12" i="1"/>
  <c r="GG12" i="1"/>
  <c r="EY12" i="1"/>
  <c r="EA12" i="1"/>
  <c r="DC12" i="1"/>
  <c r="GF12" i="1"/>
  <c r="DZ12" i="1"/>
  <c r="DB12" i="1"/>
  <c r="JH14" i="1"/>
  <c r="HA12" i="1"/>
  <c r="HH10" i="1"/>
  <c r="GQ10" i="1"/>
  <c r="GY10" i="1"/>
  <c r="HG10" i="1"/>
  <c r="HI10" i="1"/>
  <c r="GR10" i="1"/>
  <c r="GZ10" i="1"/>
  <c r="GS10" i="1"/>
  <c r="HA10" i="1"/>
  <c r="HZ12" i="1"/>
  <c r="JO12" i="1"/>
  <c r="JE12" i="1"/>
  <c r="HI12" i="1"/>
  <c r="GS12" i="1"/>
  <c r="IF12" i="1"/>
  <c r="HP12" i="1"/>
  <c r="FP12" i="1"/>
  <c r="FS12" i="1" s="1"/>
  <c r="ER12" i="1"/>
  <c r="CN10" i="1"/>
  <c r="IA14" i="1"/>
  <c r="IR14" i="1"/>
  <c r="KF12" i="1"/>
  <c r="IH12" i="1"/>
  <c r="FZ12" i="1"/>
  <c r="EB12" i="1"/>
  <c r="JG12" i="1"/>
  <c r="IQ12" i="1"/>
  <c r="HQ12" i="1"/>
  <c r="HG12" i="1"/>
  <c r="HJ12" i="1" s="1"/>
  <c r="FY12" i="1"/>
  <c r="FA12" i="1"/>
  <c r="EI12" i="1"/>
  <c r="DI12" i="1"/>
  <c r="DL12" i="1" s="1"/>
  <c r="DA12" i="1"/>
  <c r="DD12" i="1" s="1"/>
  <c r="CS12" i="1"/>
  <c r="GZ12" i="1"/>
  <c r="FX12" i="1"/>
  <c r="GA12" i="1" s="1"/>
  <c r="EZ12" i="1"/>
  <c r="CT12" i="1"/>
  <c r="GQ11" i="1"/>
  <c r="GY11" i="1"/>
  <c r="GR11" i="1"/>
  <c r="HH11" i="1"/>
  <c r="HZ11" i="1"/>
  <c r="GS11" i="1"/>
  <c r="HQ11" i="1"/>
  <c r="IO11" i="1"/>
  <c r="HI11" i="1"/>
  <c r="HP11" i="1"/>
  <c r="IF11" i="1"/>
  <c r="IP11" i="1"/>
  <c r="HY11" i="1"/>
  <c r="HR11" i="1"/>
  <c r="IH11" i="1"/>
  <c r="HA11" i="1"/>
  <c r="GZ11" i="1"/>
  <c r="HX11" i="1"/>
  <c r="HG11" i="1"/>
  <c r="HJ11" i="1" s="1"/>
  <c r="IG11" i="1"/>
  <c r="EK11" i="1"/>
  <c r="DD11" i="1"/>
  <c r="JV12" i="1"/>
  <c r="IX12" i="1"/>
  <c r="EC12" i="1"/>
  <c r="KH10" i="1"/>
  <c r="IJ10" i="1"/>
  <c r="GA7" i="1"/>
  <c r="JI10" i="1"/>
  <c r="FK10" i="1"/>
  <c r="II14" i="1"/>
  <c r="IZ14" i="1"/>
  <c r="JP12" i="1"/>
  <c r="HR12" i="1"/>
  <c r="FH12" i="1"/>
  <c r="DR12" i="1"/>
  <c r="JW12" i="1"/>
  <c r="IY12" i="1"/>
  <c r="IZ12" i="1" s="1"/>
  <c r="IZ7" i="1" s="1"/>
  <c r="IG12" i="1"/>
  <c r="GY12" i="1"/>
  <c r="HB12" i="1" s="1"/>
  <c r="FI12" i="1"/>
  <c r="ES12" i="1"/>
  <c r="DS12" i="1"/>
  <c r="GQ12" i="1"/>
  <c r="GT12" i="1" s="1"/>
  <c r="HK12" i="1" s="1"/>
  <c r="KD12" i="1"/>
  <c r="KG12" i="1" s="1"/>
  <c r="KG7" i="1" s="1"/>
  <c r="JN12" i="1"/>
  <c r="JQ12" i="1" s="1"/>
  <c r="IP12" i="1"/>
  <c r="IR12" i="1" s="1"/>
  <c r="HX12" i="1"/>
  <c r="IA12" i="1" s="1"/>
  <c r="GH12" i="1"/>
  <c r="GI12" i="1" s="1"/>
  <c r="GI7" i="1" s="1"/>
  <c r="EH12" i="1"/>
  <c r="EK12" i="1" s="1"/>
  <c r="GJ10" i="1"/>
  <c r="FS7" i="1"/>
  <c r="EL10" i="1"/>
  <c r="CV11" i="1"/>
  <c r="DM11" i="1" s="1"/>
  <c r="EC11" i="1"/>
  <c r="EC7" i="1" s="1"/>
  <c r="ET11" i="1"/>
  <c r="FK11" i="1" s="1"/>
  <c r="FB12" i="1" l="1"/>
  <c r="FB7" i="1" s="1"/>
  <c r="FJ12" i="1"/>
  <c r="FJ7" i="1" s="1"/>
  <c r="EK7" i="1"/>
  <c r="ET12" i="1"/>
  <c r="DU12" i="1"/>
  <c r="DU7" i="1" s="1"/>
  <c r="IA11" i="1"/>
  <c r="IA7" i="1" s="1"/>
  <c r="FK12" i="1"/>
  <c r="FK7" i="1" s="1"/>
  <c r="EL11" i="1"/>
  <c r="GK11" i="1" s="1"/>
  <c r="II11" i="1"/>
  <c r="GT11" i="1"/>
  <c r="IJ14" i="1"/>
  <c r="DA10" i="1"/>
  <c r="DI10" i="1"/>
  <c r="CT10" i="1"/>
  <c r="CU10" i="1"/>
  <c r="DK10" i="1"/>
  <c r="CS10" i="1"/>
  <c r="DB10" i="1"/>
  <c r="DC10" i="1"/>
  <c r="DJ10" i="1"/>
  <c r="GJ12" i="1"/>
  <c r="GJ7" i="1" s="1"/>
  <c r="II12" i="1"/>
  <c r="HJ10" i="1"/>
  <c r="HJ7" i="1" s="1"/>
  <c r="GT10" i="1"/>
  <c r="EL12" i="1"/>
  <c r="ET7" i="1"/>
  <c r="EL7" i="1"/>
  <c r="JQ7" i="1"/>
  <c r="JY12" i="1"/>
  <c r="JY7" i="1" s="1"/>
  <c r="HS11" i="1"/>
  <c r="IR11" i="1"/>
  <c r="HB11" i="1"/>
  <c r="CV12" i="1"/>
  <c r="DM12" i="1" s="1"/>
  <c r="JI14" i="1"/>
  <c r="HS12" i="1"/>
  <c r="IJ12" i="1" s="1"/>
  <c r="JH12" i="1"/>
  <c r="JH7" i="1" s="1"/>
  <c r="HB10" i="1"/>
  <c r="GK12" i="1" l="1"/>
  <c r="CV10" i="1"/>
  <c r="HB7" i="1"/>
  <c r="JI11" i="1"/>
  <c r="IR7" i="1"/>
  <c r="HK10" i="1"/>
  <c r="GT7" i="1"/>
  <c r="DD10" i="1"/>
  <c r="DD7" i="1" s="1"/>
  <c r="HK11" i="1"/>
  <c r="KI11" i="1" s="1"/>
  <c r="IJ11" i="1"/>
  <c r="IJ7" i="1" s="1"/>
  <c r="HS7" i="1"/>
  <c r="KH12" i="1"/>
  <c r="KH7" i="1" s="1"/>
  <c r="CV7" i="1"/>
  <c r="DL10" i="1"/>
  <c r="DL7" i="1" s="1"/>
  <c r="KI14" i="1"/>
  <c r="II7" i="1"/>
  <c r="JI12" i="1"/>
  <c r="KI12" i="1" s="1"/>
  <c r="DM10" i="1" l="1"/>
  <c r="KI10" i="1"/>
  <c r="KI7" i="1" s="1"/>
  <c r="KI6" i="1" s="1"/>
  <c r="HK7" i="1"/>
  <c r="JI7" i="1"/>
  <c r="GK10" i="1" l="1"/>
  <c r="GK7" i="1" s="1"/>
  <c r="GK6" i="1" s="1"/>
  <c r="D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Sergei N. Pimenov - UniCredit</author>
  </authors>
  <commentList>
    <comment ref="BB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Sergei N. Pimenov - UniCredit:</t>
        </r>
        <r>
          <rPr>
            <sz val="9"/>
            <color indexed="81"/>
            <rFont val="Tahoma"/>
            <family val="2"/>
            <charset val="204"/>
          </rPr>
          <t xml:space="preserve">
Согласовано 195 834,84 RUR по БЗ695417 на 2019 год. Остаток по БЗ = 371 165,16 RUR (12.02.2019)
Согласовано 14 163,12 RUR по БЗ695417 на 2019 год. Остаток по БЗ = 357 002,04 RUR (12.02.2019)
Согласовано 337 790,64 RUR по БЗ695417 на 2019 год. Остаток по БЗ = 19 211,40 RUR (12.02.2019)</t>
        </r>
      </text>
    </comment>
  </commentList>
</comments>
</file>

<file path=xl/sharedStrings.xml><?xml version="1.0" encoding="utf-8"?>
<sst xmlns="http://schemas.openxmlformats.org/spreadsheetml/2006/main" count="190" uniqueCount="52">
  <si>
    <t>Всего за Январь</t>
  </si>
  <si>
    <t>Всего за Февраль</t>
  </si>
  <si>
    <t>Всего за Март</t>
  </si>
  <si>
    <t>I
декада</t>
  </si>
  <si>
    <t>II
декада</t>
  </si>
  <si>
    <t>III
декада</t>
  </si>
  <si>
    <t>Всего за Апрель</t>
  </si>
  <si>
    <t>Всего за Май</t>
  </si>
  <si>
    <t>Всего за Июнь</t>
  </si>
  <si>
    <t>Всего за Июль</t>
  </si>
  <si>
    <t>Всего за Август</t>
  </si>
  <si>
    <t>Всего за Сентябрь</t>
  </si>
  <si>
    <t>Всего за Октябрь</t>
  </si>
  <si>
    <t>Всего за Ноябрь</t>
  </si>
  <si>
    <t>Всего за Декабрь</t>
  </si>
  <si>
    <t>Этот столбец для Варианта № 1</t>
  </si>
  <si>
    <t>Этот столбец для Варианта № 2</t>
  </si>
  <si>
    <t>№</t>
  </si>
  <si>
    <t>Договор начало</t>
  </si>
  <si>
    <t>Договор окончание</t>
  </si>
  <si>
    <t>№ работника</t>
  </si>
  <si>
    <t>Дата начало</t>
  </si>
  <si>
    <t>Дата конец</t>
  </si>
  <si>
    <t>руб.</t>
  </si>
  <si>
    <t xml:space="preserve">Резерв (RUB)  </t>
  </si>
  <si>
    <t>Месяц</t>
  </si>
  <si>
    <t>Январь</t>
  </si>
  <si>
    <t>Февраль</t>
  </si>
  <si>
    <t>Март</t>
  </si>
  <si>
    <t>Total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</si>
  <si>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</si>
  <si>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</si>
  <si>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</si>
  <si>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</si>
  <si>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</si>
  <si>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</si>
  <si>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</si>
  <si>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</si>
  <si>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</si>
  <si>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Grand Total</t>
  </si>
  <si>
    <t>№ месяца
(Дата начала БЗ)</t>
  </si>
  <si>
    <t>№ месяца
(Дата окончания БЗ)</t>
  </si>
  <si>
    <t>Всего месяцев
(Продолжит. БЗ):</t>
  </si>
  <si>
    <t>За 1
мес.</t>
  </si>
  <si>
    <t>Total (мес.)</t>
  </si>
  <si>
    <t>I 
квартал</t>
  </si>
  <si>
    <t>II 
квартал</t>
  </si>
  <si>
    <t>III 
квартал</t>
  </si>
  <si>
    <t>IV 
квартал</t>
  </si>
  <si>
    <t>Данные</t>
  </si>
  <si>
    <t>Данные № 1</t>
  </si>
  <si>
    <t>Данные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</si>
</sst>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9" fontId="8" fillId="0" borderId="0" applyFont="0" applyFill="0" applyBorder="0" applyAlignment="0" applyProtection="0"/>
    <xf numFmtId="0" fontId="9" fillId="2" borderId="4" applyNumberFormat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3" fontId="0" fillId="0" borderId="0" xfId="0" applyNumberFormat="1"/>
    <xf numFmtId="14" fontId="0" fillId="0" borderId="1" xfId="0" applyNumberFormat="1" applyBorder="1"/>
    <xf numFmtId="3" fontId="0" fillId="0" borderId="1" xfId="0" applyNumberFormat="1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14" fontId="0" fillId="0" borderId="0" xfId="0" applyNumberFormat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/>
    <xf numFmtId="14" fontId="0" fillId="0" borderId="0" xfId="0" applyNumberFormat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14" fontId="7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3" fontId="9" fillId="0" borderId="5" xfId="4" applyNumberForma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9" fontId="2" fillId="0" borderId="2" xfId="3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3" fontId="6" fillId="0" borderId="0" xfId="0" applyNumberFormat="1" applyFont="1"/>
    <xf numFmtId="14" fontId="0" fillId="0" borderId="0" xfId="0" applyNumberFormat="1" applyAlignment="1">
      <alignment vertical="center"/>
    </xf>
    <xf numFmtId="49" fontId="0" fillId="0" borderId="0" xfId="0" applyNumberFormat="1"/>
    <xf numFmtId="3" fontId="1" fillId="3" borderId="2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left"/>
    </xf>
    <xf numFmtId="3" fontId="0" fillId="3" borderId="1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6" xfId="0" applyBorder="1"/>
    <xf numFmtId="3" fontId="0" fillId="0" borderId="6" xfId="0" applyNumberFormat="1" applyBorder="1"/>
    <xf numFmtId="14" fontId="1" fillId="3" borderId="2" xfId="0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right"/>
    </xf>
    <xf numFmtId="14" fontId="7" fillId="3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/>
    <xf numFmtId="0" fontId="0" fillId="3" borderId="1" xfId="0" applyFill="1" applyBorder="1"/>
    <xf numFmtId="0" fontId="1" fillId="0" borderId="7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center"/>
    </xf>
    <xf numFmtId="3" fontId="0" fillId="0" borderId="1" xfId="0" applyNumberFormat="1" applyBorder="1" applyAlignment="1">
      <alignment wrapTex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/>
    <xf numFmtId="3" fontId="7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0" xfId="0" applyNumberFormat="1" applyFill="1"/>
    <xf numFmtId="3" fontId="12" fillId="4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textRotation="90" wrapText="1"/>
    </xf>
    <xf numFmtId="3" fontId="12" fillId="4" borderId="1" xfId="0" applyNumberFormat="1" applyFont="1" applyFill="1" applyBorder="1" applyAlignment="1">
      <alignment vertical="center"/>
    </xf>
    <xf numFmtId="3" fontId="7" fillId="4" borderId="0" xfId="0" applyNumberFormat="1" applyFont="1" applyFill="1" applyAlignment="1">
      <alignment horizontal="center" vertical="center"/>
    </xf>
    <xf numFmtId="3" fontId="13" fillId="4" borderId="0" xfId="0" applyNumberFormat="1" applyFont="1" applyFill="1" applyAlignment="1">
      <alignment horizontal="center" vertical="center"/>
    </xf>
    <xf numFmtId="3" fontId="7" fillId="4" borderId="0" xfId="0" applyNumberFormat="1" applyFont="1" applyFill="1"/>
    <xf numFmtId="3" fontId="13" fillId="4" borderId="0" xfId="0" applyNumberFormat="1" applyFont="1" applyFill="1"/>
    <xf numFmtId="3" fontId="13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left"/>
    </xf>
    <xf numFmtId="3" fontId="0" fillId="4" borderId="0" xfId="0" applyNumberFormat="1" applyFill="1" applyAlignment="1">
      <alignment horizontal="right"/>
    </xf>
    <xf numFmtId="14" fontId="0" fillId="4" borderId="0" xfId="0" applyNumberFormat="1" applyFill="1"/>
    <xf numFmtId="3" fontId="7" fillId="5" borderId="0" xfId="0" applyNumberFormat="1" applyFont="1" applyFill="1" applyAlignment="1">
      <alignment horizontal="center" vertical="center"/>
    </xf>
    <xf numFmtId="3" fontId="13" fillId="5" borderId="0" xfId="0" applyNumberFormat="1" applyFont="1" applyFill="1" applyAlignment="1">
      <alignment horizontal="center" vertical="center"/>
    </xf>
    <xf numFmtId="3" fontId="7" fillId="5" borderId="0" xfId="0" applyNumberFormat="1" applyFont="1" applyFill="1"/>
    <xf numFmtId="3" fontId="14" fillId="5" borderId="0" xfId="0" applyNumberFormat="1" applyFont="1" applyFill="1" applyAlignment="1">
      <alignment vertical="center"/>
    </xf>
    <xf numFmtId="3" fontId="13" fillId="5" borderId="0" xfId="0" applyNumberFormat="1" applyFont="1" applyFill="1" applyAlignment="1">
      <alignment vertical="center"/>
    </xf>
    <xf numFmtId="3" fontId="12" fillId="5" borderId="1" xfId="0" applyNumberFormat="1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horizontal="center" vertical="top" textRotation="90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right"/>
    </xf>
    <xf numFmtId="3" fontId="7" fillId="6" borderId="1" xfId="0" applyNumberFormat="1" applyFont="1" applyFill="1" applyBorder="1"/>
    <xf numFmtId="3" fontId="12" fillId="4" borderId="1" xfId="0" applyNumberFormat="1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3" fontId="12" fillId="5" borderId="1" xfId="0" applyNumberFormat="1" applyFont="1" applyFill="1" applyBorder="1" applyAlignment="1">
      <alignment horizontal="center" vertical="center"/>
    </xf>
  </cellXfs>
  <cellStyles count="5">
    <cellStyle name="Normal 2" xfId="1" xr:uid="{00000000-0005-0000-0000-000006000000}"/>
    <cellStyle name="Normal 5" xfId="2" xr:uid="{00000000-0005-0000-0000-000007000000}"/>
    <cellStyle name="Вычисление" xfId="4" builtinId="22"/>
    <cellStyle name="Обычный" xfId="0" builtinId="0"/>
    <cellStyle name="Процентный" xfId="3" builtinId="5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6699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T\Budget\Budget\Other\&#1041;&#1102;&#1076;&#1078;&#1077;&#1090;\2018%20&#1073;&#1102;&#1076;&#1078;&#1077;&#1090;\&#1041;&#1102;&#1076;&#1078;&#1077;&#1090;_2018_2018-08-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1\dfs\IT\Budget\1&#1054;&#1048;&#1058;&#1060;\1_BUDGETfiles\Budget_2015\3-Template-OPEX%202015_forB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1\DFSvde\Users\mb22007\Desktop\&#1050;&#1086;&#1088;&#1085;&#1077;&#1074;&#1072;\2015\CAPEX_&#1072;&#1087;&#1088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"/>
      <sheetName val="САРЕХ"/>
      <sheetName val="Budget_Cover"/>
      <sheetName val="Бюджет_ЦЗ"/>
      <sheetName val="Бюджет 2018 на 06.08.2018"/>
      <sheetName val="Переносы"/>
      <sheetName val="Свод_2018"/>
      <sheetName val="Дет-я_2017"/>
      <sheetName val="Мероприятия из 2017 нет в 2018"/>
      <sheetName val="Свод_аналитика"/>
      <sheetName val="Детализация 2018"/>
      <sheetName val="2018 moves"/>
      <sheetName val="Тех.резерв 2018"/>
      <sheetName val="БЗ_2018"/>
      <sheetName val="БЗ UBIS"/>
      <sheetName val="Вид договора"/>
      <sheetName val="Счета"/>
      <sheetName val="Классификатор расходов"/>
      <sheetName val="Классификатор"/>
      <sheetName val="Demand_cata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M3" t="str">
            <v>RUR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B2" t="str">
            <v>Core</v>
          </cell>
          <cell r="D2" t="str">
            <v>Maintenace</v>
          </cell>
          <cell r="F2" t="str">
            <v>XXIT</v>
          </cell>
        </row>
        <row r="3">
          <cell r="B3" t="str">
            <v>Non-discretionary</v>
          </cell>
          <cell r="D3" t="str">
            <v>External staff</v>
          </cell>
          <cell r="F3" t="str">
            <v>RET</v>
          </cell>
        </row>
        <row r="4">
          <cell r="B4" t="str">
            <v>Discretionary</v>
          </cell>
          <cell r="D4" t="str">
            <v>Development</v>
          </cell>
          <cell r="F4" t="str">
            <v>CIB</v>
          </cell>
        </row>
        <row r="5">
          <cell r="B5" t="str">
            <v>Growth</v>
          </cell>
          <cell r="D5" t="str">
            <v>Licenses</v>
          </cell>
          <cell r="F5" t="str">
            <v>CRO</v>
          </cell>
        </row>
        <row r="6">
          <cell r="B6" t="str">
            <v>Venture</v>
          </cell>
          <cell r="D6" t="str">
            <v>Tools</v>
          </cell>
          <cell r="F6" t="str">
            <v>Legal / Compliance</v>
          </cell>
        </row>
        <row r="7">
          <cell r="D7" t="str">
            <v>Mobile</v>
          </cell>
          <cell r="F7" t="str">
            <v>CEO</v>
          </cell>
        </row>
        <row r="8">
          <cell r="D8" t="str">
            <v>Network</v>
          </cell>
          <cell r="F8" t="str">
            <v>CFO</v>
          </cell>
        </row>
        <row r="9">
          <cell r="D9" t="str">
            <v>Servers</v>
          </cell>
          <cell r="F9" t="str">
            <v>GBS</v>
          </cell>
        </row>
        <row r="10">
          <cell r="D10" t="str">
            <v>Storage</v>
          </cell>
          <cell r="F10" t="str">
            <v>ICT</v>
          </cell>
        </row>
        <row r="11">
          <cell r="D11" t="str">
            <v>Desktops</v>
          </cell>
        </row>
        <row r="12">
          <cell r="D12" t="str">
            <v>QA / Testing</v>
          </cell>
        </row>
        <row r="13">
          <cell r="D13" t="str">
            <v>Service Subsription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для заполнения"/>
      <sheetName val="Статьи бюджета"/>
      <sheetName val="Группы OPEX по ВБ"/>
      <sheetName val="Статьи бюджета+CM+BO (2)"/>
      <sheetName val="Группы OPEX по ВБ (2)"/>
      <sheetName val="Подразделения (блоки)"/>
      <sheetName val="Переменные"/>
      <sheetName val="Классификатор"/>
    </sheetNames>
    <sheetDataSet>
      <sheetData sheetId="0"/>
      <sheetData sheetId="1"/>
      <sheetData sheetId="2"/>
      <sheetData sheetId="3">
        <row r="2">
          <cell r="A2" t="str">
            <v>Розничная_реклама</v>
          </cell>
        </row>
        <row r="3">
          <cell r="A3" t="str">
            <v>Розничные_продажи</v>
          </cell>
        </row>
        <row r="4">
          <cell r="A4" t="str">
            <v>Маркетинговые_исследования</v>
          </cell>
        </row>
        <row r="5">
          <cell r="A5" t="str">
            <v>Корпоративный_имидж_и_коммуникации</v>
          </cell>
        </row>
        <row r="6">
          <cell r="A6" t="str">
            <v>Расходы_на_безопасность</v>
          </cell>
        </row>
        <row r="7">
          <cell r="A7" t="str">
            <v>Подбор_персонала_и_тренинги</v>
          </cell>
        </row>
        <row r="8">
          <cell r="A8" t="str">
            <v>Кредитные_риски</v>
          </cell>
        </row>
        <row r="9">
          <cell r="A9" t="str">
            <v>Аудит</v>
          </cell>
        </row>
        <row r="10">
          <cell r="A10" t="str">
            <v>Информационные_технологии</v>
          </cell>
        </row>
        <row r="11">
          <cell r="A11" t="str">
            <v>Карточный_центр</v>
          </cell>
        </row>
        <row r="12">
          <cell r="A12" t="str">
            <v>Недвижимость_и_хозяйственная_деятельность</v>
          </cell>
        </row>
        <row r="13">
          <cell r="A13" t="str">
            <v>Транспортные_услуги</v>
          </cell>
        </row>
        <row r="14">
          <cell r="A14" t="str">
            <v>Внутренний_документoоборот</v>
          </cell>
        </row>
        <row r="15">
          <cell r="A15" t="str">
            <v>Инкассация</v>
          </cell>
        </row>
        <row r="16">
          <cell r="A16" t="str">
            <v>Страхование</v>
          </cell>
        </row>
      </sheetData>
      <sheetData sheetId="4"/>
      <sheetData sheetId="5">
        <row r="3">
          <cell r="A3" t="str">
            <v>CEO</v>
          </cell>
        </row>
        <row r="34">
          <cell r="A34" t="str">
            <v>RUR</v>
          </cell>
        </row>
        <row r="35">
          <cell r="A35" t="str">
            <v>EUR</v>
          </cell>
        </row>
        <row r="36">
          <cell r="A36" t="str">
            <v>USD</v>
          </cell>
        </row>
        <row r="37">
          <cell r="A37" t="str">
            <v>GBP</v>
          </cell>
        </row>
        <row r="38">
          <cell r="A38" t="str">
            <v>Other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Буферный блок_2015"/>
      <sheetName val="СВОД"/>
      <sheetName val="План-факт"/>
      <sheetName val="Детализация"/>
      <sheetName val="Лицензии"/>
      <sheetName val="Sheet1"/>
      <sheetName val="Лимиты 28.10.2015"/>
      <sheetName val="Переносы"/>
      <sheetName val="Буферный блок"/>
      <sheetName val="Классификатор расходов"/>
      <sheetName val="Sheet3"/>
      <sheetName val="Sheet4"/>
      <sheetName val="Cтатьи бюджета + ВО+СМ"/>
      <sheetName val="Подразделения (блоки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 t="str">
            <v>CEO</v>
          </cell>
        </row>
        <row r="4">
          <cell r="A4" t="str">
            <v>GBS</v>
          </cell>
        </row>
        <row r="5">
          <cell r="A5" t="str">
            <v>CFO</v>
          </cell>
        </row>
        <row r="6">
          <cell r="A6" t="str">
            <v>CIB_PB</v>
          </cell>
        </row>
        <row r="7">
          <cell r="A7" t="str">
            <v>CRO</v>
          </cell>
        </row>
        <row r="8">
          <cell r="A8" t="str">
            <v>Retail</v>
          </cell>
        </row>
        <row r="9">
          <cell r="A9" t="str">
            <v>Филиалы</v>
          </cell>
        </row>
        <row r="10">
          <cell r="A10" t="str">
            <v>Представительства</v>
          </cell>
        </row>
        <row r="11">
          <cell r="A11" t="str">
            <v>Москва_отделения</v>
          </cell>
        </row>
        <row r="12">
          <cell r="A12" t="str">
            <v>Санкт-Петербург_отделения</v>
          </cell>
        </row>
        <row r="13">
          <cell r="A13" t="str">
            <v>ОО_Калужский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I14"/>
  <sheetViews>
    <sheetView tabSelected="1" topLeftCell="Z1" zoomScale="75" zoomScaleNormal="75" workbookViewId="0">
      <selection activeCell="Z9" sqref="Z9"/>
    </sheetView>
  </sheetViews>
  <sheetFormatPr defaultRowHeight="14.4" outlineLevelCol="2" x14ac:dyDescent="0.3"/>
  <cols>
    <col min="1" max="1" width="10.88671875" style="6" hidden="1" customWidth="1" outlineLevel="1"/>
    <col min="2" max="2" width="9.109375" hidden="1" customWidth="1" outlineLevel="1"/>
    <col min="3" max="3" width="11.88671875" hidden="1" customWidth="1" outlineLevel="1"/>
    <col min="4" max="4" width="7.6640625" hidden="1" customWidth="1" outlineLevel="1"/>
    <col min="5" max="5" width="11.88671875" hidden="1" customWidth="1" outlineLevel="1"/>
    <col min="6" max="6" width="12.109375" hidden="1" customWidth="1" outlineLevel="1"/>
    <col min="7" max="7" width="0" hidden="1" customWidth="1" outlineLevel="1"/>
    <col min="8" max="8" width="9.33203125" hidden="1" customWidth="1" outlineLevel="1"/>
    <col min="9" max="9" width="9.109375" hidden="1" customWidth="1" outlineLevel="1"/>
    <col min="10" max="10" width="22.6640625" hidden="1" customWidth="1" outlineLevel="1"/>
    <col min="11" max="11" width="22.5546875" hidden="1" customWidth="1" outlineLevel="1"/>
    <col min="12" max="12" width="0" hidden="1" customWidth="1" outlineLevel="1"/>
    <col min="13" max="16" width="14.109375" style="3" hidden="1" customWidth="1" outlineLevel="1"/>
    <col min="17" max="18" width="15.5546875" style="3" hidden="1" customWidth="1" outlineLevel="1"/>
    <col min="19" max="19" width="14.109375" style="3" hidden="1" customWidth="1" outlineLevel="1"/>
    <col min="20" max="22" width="15.5546875" style="3" hidden="1" customWidth="1" outlineLevel="1"/>
    <col min="23" max="24" width="18.88671875" style="3" hidden="1" customWidth="1" outlineLevel="1"/>
    <col min="25" max="25" width="15.5546875" style="3" hidden="1" customWidth="1" outlineLevel="1"/>
    <col min="26" max="26" width="15.5546875" style="9" customWidth="1" collapsed="1"/>
    <col min="27" max="27" width="15.5546875" style="9" hidden="1" customWidth="1" outlineLevel="1"/>
    <col min="28" max="28" width="15.5546875" style="10" hidden="1" customWidth="1" outlineLevel="1"/>
    <col min="29" max="29" width="15.5546875" style="9" hidden="1" customWidth="1" outlineLevel="1"/>
    <col min="30" max="30" width="15.5546875" style="3" customWidth="1" collapsed="1"/>
    <col min="31" max="31" width="15.5546875" style="3" hidden="1" customWidth="1"/>
    <col min="32" max="32" width="15.5546875" style="3" hidden="1" customWidth="1" outlineLevel="1"/>
    <col min="33" max="34" width="15.5546875" style="10" hidden="1" customWidth="1" outlineLevel="1"/>
    <col min="35" max="35" width="12.109375" style="8" customWidth="1" collapsed="1"/>
    <col min="36" max="36" width="12.21875" style="8" customWidth="1"/>
    <col min="37" max="37" width="6.6640625" style="9" hidden="1" customWidth="1" outlineLevel="2"/>
    <col min="38" max="38" width="13.109375" style="3" hidden="1" customWidth="1" outlineLevel="2"/>
    <col min="39" max="39" width="10.6640625" style="3" hidden="1" customWidth="1" outlineLevel="2"/>
    <col min="40" max="40" width="15.5546875" style="3" hidden="1" customWidth="1" outlineLevel="2"/>
    <col min="41" max="41" width="9.109375" style="9" hidden="1" customWidth="1" outlineLevel="2"/>
    <col min="42" max="42" width="15.5546875" style="3" customWidth="1" outlineLevel="2"/>
    <col min="43" max="43" width="13.109375" style="9" hidden="1" customWidth="1" outlineLevel="2"/>
    <col min="44" max="45" width="15.5546875" style="9" hidden="1" customWidth="1" outlineLevel="2"/>
    <col min="46" max="46" width="4.109375" style="20" hidden="1" customWidth="1" outlineLevel="2"/>
    <col min="47" max="47" width="4" style="20" hidden="1" customWidth="1" outlineLevel="2"/>
    <col min="48" max="48" width="15.5546875" style="9" hidden="1" customWidth="1" outlineLevel="2"/>
    <col min="49" max="49" width="15.5546875" style="22" hidden="1" customWidth="1" outlineLevel="2"/>
    <col min="50" max="50" width="18.5546875" style="9" hidden="1" customWidth="1" outlineLevel="2"/>
    <col min="51" max="51" width="15.5546875" style="9" hidden="1" customWidth="1" outlineLevel="2"/>
    <col min="52" max="52" width="15.5546875" style="3" hidden="1" customWidth="1" outlineLevel="2"/>
    <col min="53" max="53" width="15.5546875" style="9" hidden="1" customWidth="1" outlineLevel="2"/>
    <col min="54" max="55" width="15.5546875" style="3" hidden="1" customWidth="1" outlineLevel="2"/>
    <col min="56" max="56" width="15.5546875" style="9" hidden="1" customWidth="1" outlineLevel="2"/>
    <col min="57" max="57" width="9.33203125" hidden="1" customWidth="1" outlineLevel="2"/>
    <col min="58" max="60" width="9.109375" hidden="1" customWidth="1" outlineLevel="2"/>
    <col min="61" max="61" width="9.33203125" hidden="1" customWidth="1" outlineLevel="2"/>
    <col min="62" max="62" width="9.109375" hidden="1" customWidth="1" outlineLevel="2"/>
    <col min="63" max="63" width="9.33203125" hidden="1" customWidth="1" outlineLevel="2"/>
    <col min="64" max="64" width="10.33203125" hidden="1" customWidth="1" outlineLevel="2"/>
    <col min="65" max="67" width="9.109375" hidden="1" customWidth="1" outlineLevel="2"/>
    <col min="68" max="68" width="9.33203125" hidden="1" customWidth="1" outlineLevel="2"/>
    <col min="69" max="69" width="9.109375" hidden="1" customWidth="1" outlineLevel="2"/>
    <col min="70" max="70" width="9.33203125" hidden="1" customWidth="1" outlineLevel="2"/>
    <col min="71" max="79" width="9.109375" hidden="1" customWidth="1" outlineLevel="2"/>
    <col min="80" max="80" width="12.6640625" style="3" hidden="1" customWidth="1" outlineLevel="2"/>
    <col min="81" max="81" width="12.109375" hidden="1" customWidth="1" outlineLevel="2"/>
    <col min="82" max="82" width="12.5546875" hidden="1" customWidth="1" outlineLevel="2"/>
    <col min="83" max="83" width="8.88671875" hidden="1" customWidth="1" outlineLevel="2"/>
    <col min="84" max="84" width="9.5546875" hidden="1" customWidth="1" outlineLevel="2"/>
    <col min="85" max="85" width="12.5546875" hidden="1" customWidth="1" outlineLevel="2"/>
    <col min="86" max="86" width="8.88671875" hidden="1" customWidth="1" outlineLevel="2"/>
    <col min="87" max="87" width="8.88671875" hidden="1" customWidth="1" outlineLevel="1"/>
    <col min="88" max="88" width="0" hidden="1" customWidth="1"/>
    <col min="89" max="90" width="10.6640625" style="20" hidden="1" customWidth="1" outlineLevel="2"/>
    <col min="91" max="91" width="10.6640625" style="62" hidden="1" customWidth="1" outlineLevel="2"/>
    <col min="92" max="92" width="10.6640625" style="3" hidden="1" customWidth="1" outlineLevel="1"/>
    <col min="93" max="95" width="2.6640625" style="68" hidden="1" customWidth="1" outlineLevel="2"/>
    <col min="96" max="96" width="3.6640625" style="69" hidden="1" customWidth="1" outlineLevel="2"/>
    <col min="97" max="99" width="10.6640625" style="3" hidden="1" customWidth="1" outlineLevel="2"/>
    <col min="100" max="100" width="11.6640625" style="63" hidden="1" customWidth="1" outlineLevel="1"/>
    <col min="101" max="103" width="2.6640625" style="68" hidden="1" customWidth="1" outlineLevel="2"/>
    <col min="104" max="104" width="3.6640625" style="69" hidden="1" customWidth="1" outlineLevel="2"/>
    <col min="105" max="107" width="10.6640625" style="3" hidden="1" customWidth="1" outlineLevel="2"/>
    <col min="108" max="108" width="11.6640625" style="63" hidden="1" customWidth="1" outlineLevel="1"/>
    <col min="109" max="111" width="2.6640625" style="68" hidden="1" customWidth="1" outlineLevel="2"/>
    <col min="112" max="112" width="3.6640625" style="69" hidden="1" customWidth="1" outlineLevel="2"/>
    <col min="113" max="115" width="10.6640625" style="3" hidden="1" customWidth="1" outlineLevel="2"/>
    <col min="116" max="117" width="11.6640625" style="63" hidden="1" customWidth="1" outlineLevel="1"/>
    <col min="118" max="120" width="2.6640625" style="68" hidden="1" customWidth="1" outlineLevel="2"/>
    <col min="121" max="121" width="3.6640625" style="69" hidden="1" customWidth="1" outlineLevel="2"/>
    <col min="122" max="124" width="10.6640625" style="3" hidden="1" customWidth="1" outlineLevel="2"/>
    <col min="125" max="125" width="11.6640625" style="63" hidden="1" customWidth="1" outlineLevel="1"/>
    <col min="126" max="128" width="2.6640625" style="68" hidden="1" customWidth="1" outlineLevel="2"/>
    <col min="129" max="129" width="3.6640625" style="69" hidden="1" customWidth="1" outlineLevel="2"/>
    <col min="130" max="132" width="10.6640625" style="3" hidden="1" customWidth="1" outlineLevel="2"/>
    <col min="133" max="133" width="11.6640625" style="63" hidden="1" customWidth="1" outlineLevel="1"/>
    <col min="134" max="136" width="2.6640625" style="68" hidden="1" customWidth="1" outlineLevel="2"/>
    <col min="137" max="137" width="3.6640625" style="69" hidden="1" customWidth="1" outlineLevel="2"/>
    <col min="138" max="140" width="10.6640625" style="3" hidden="1" customWidth="1" outlineLevel="2"/>
    <col min="141" max="142" width="11.6640625" style="63" hidden="1" customWidth="1" outlineLevel="1"/>
    <col min="143" max="145" width="2.6640625" style="68" hidden="1" customWidth="1" outlineLevel="2"/>
    <col min="146" max="146" width="3.6640625" style="69" hidden="1" customWidth="1" outlineLevel="2"/>
    <col min="147" max="149" width="10.6640625" style="3" hidden="1" customWidth="1" outlineLevel="2"/>
    <col min="150" max="150" width="11.6640625" style="3" hidden="1" customWidth="1" outlineLevel="1"/>
    <col min="151" max="153" width="2.6640625" style="68" hidden="1" customWidth="1" outlineLevel="2"/>
    <col min="154" max="154" width="3.6640625" style="69" hidden="1" customWidth="1" outlineLevel="2"/>
    <col min="155" max="157" width="10.6640625" style="3" hidden="1" customWidth="1" outlineLevel="2"/>
    <col min="158" max="158" width="11.6640625" style="3" hidden="1" customWidth="1" outlineLevel="1"/>
    <col min="159" max="161" width="2.6640625" style="68" hidden="1" customWidth="1" outlineLevel="2"/>
    <col min="162" max="162" width="3.6640625" style="69" hidden="1" customWidth="1" outlineLevel="2"/>
    <col min="163" max="165" width="10.6640625" style="3" hidden="1" customWidth="1" outlineLevel="2"/>
    <col min="166" max="166" width="11.6640625" style="63" hidden="1" customWidth="1" outlineLevel="1"/>
    <col min="167" max="167" width="11.6640625" style="63" hidden="1" customWidth="1" outlineLevel="1" collapsed="1"/>
    <col min="168" max="170" width="2.6640625" style="68" hidden="1" customWidth="1" outlineLevel="2"/>
    <col min="171" max="171" width="3.6640625" style="69" hidden="1" customWidth="1" outlineLevel="2"/>
    <col min="172" max="174" width="10.6640625" style="3" hidden="1" customWidth="1" outlineLevel="2"/>
    <col min="175" max="175" width="11.6640625" style="63" hidden="1" customWidth="1" outlineLevel="1"/>
    <col min="176" max="178" width="2.6640625" style="68" hidden="1" customWidth="1" outlineLevel="2"/>
    <col min="179" max="179" width="3.6640625" style="69" hidden="1" customWidth="1" outlineLevel="2"/>
    <col min="180" max="182" width="10.6640625" style="3" hidden="1" customWidth="1" outlineLevel="2"/>
    <col min="183" max="183" width="11.6640625" style="63" hidden="1" customWidth="1" outlineLevel="1"/>
    <col min="184" max="186" width="2.6640625" style="68" hidden="1" customWidth="1" outlineLevel="2"/>
    <col min="187" max="187" width="3.6640625" style="69" hidden="1" customWidth="1" outlineLevel="2"/>
    <col min="188" max="190" width="10.6640625" style="3" hidden="1" customWidth="1" outlineLevel="2"/>
    <col min="191" max="191" width="11.6640625" style="63" hidden="1" customWidth="1" outlineLevel="1"/>
    <col min="192" max="192" width="11.6640625" style="63" hidden="1" customWidth="1" outlineLevel="1" collapsed="1"/>
    <col min="193" max="193" width="13.33203125" style="63" customWidth="1" collapsed="1"/>
    <col min="194" max="194" width="10.6640625" style="3" hidden="1" customWidth="1" outlineLevel="1"/>
    <col min="195" max="197" width="2.6640625" style="68" hidden="1" customWidth="1" outlineLevel="2"/>
    <col min="198" max="198" width="3.6640625" style="69" hidden="1" customWidth="1" outlineLevel="2"/>
    <col min="199" max="201" width="10.6640625" style="3" hidden="1" customWidth="1" outlineLevel="2"/>
    <col min="202" max="202" width="11.6640625" style="63" hidden="1" customWidth="1" outlineLevel="1"/>
    <col min="203" max="205" width="2.6640625" style="68" hidden="1" customWidth="1" outlineLevel="2"/>
    <col min="206" max="206" width="3.6640625" style="69" hidden="1" customWidth="1" outlineLevel="2"/>
    <col min="207" max="209" width="10.6640625" style="3" hidden="1" customWidth="1" outlineLevel="2"/>
    <col min="210" max="210" width="11.6640625" style="63" hidden="1" customWidth="1" outlineLevel="1"/>
    <col min="211" max="213" width="2.6640625" style="68" hidden="1" customWidth="1" outlineLevel="2"/>
    <col min="214" max="214" width="3.6640625" style="69" hidden="1" customWidth="1" outlineLevel="2"/>
    <col min="215" max="217" width="10.6640625" style="3" hidden="1" customWidth="1" outlineLevel="2"/>
    <col min="218" max="219" width="11.6640625" style="63" hidden="1" customWidth="1" outlineLevel="1"/>
    <col min="220" max="222" width="2.6640625" style="68" hidden="1" customWidth="1" outlineLevel="2"/>
    <col min="223" max="223" width="3.6640625" style="69" hidden="1" customWidth="1" outlineLevel="2"/>
    <col min="224" max="226" width="10.6640625" style="3" hidden="1" customWidth="1" outlineLevel="2"/>
    <col min="227" max="227" width="11.6640625" style="63" hidden="1" customWidth="1" outlineLevel="1"/>
    <col min="228" max="230" width="2.6640625" style="68" hidden="1" customWidth="1" outlineLevel="2"/>
    <col min="231" max="231" width="3.6640625" style="69" hidden="1" customWidth="1" outlineLevel="2"/>
    <col min="232" max="234" width="10.6640625" style="3" hidden="1" customWidth="1" outlineLevel="2"/>
    <col min="235" max="235" width="11.6640625" style="63" hidden="1" customWidth="1" outlineLevel="1"/>
    <col min="236" max="238" width="2.6640625" style="68" hidden="1" customWidth="1" outlineLevel="2"/>
    <col min="239" max="239" width="3.6640625" style="69" hidden="1" customWidth="1" outlineLevel="2"/>
    <col min="240" max="242" width="10.6640625" style="3" hidden="1" customWidth="1" outlineLevel="2"/>
    <col min="243" max="244" width="11.6640625" style="63" hidden="1" customWidth="1" outlineLevel="1"/>
    <col min="245" max="247" width="2.6640625" style="68" hidden="1" customWidth="1" outlineLevel="2"/>
    <col min="248" max="248" width="3.6640625" style="69" hidden="1" customWidth="1" outlineLevel="2"/>
    <col min="249" max="251" width="10.6640625" style="3" hidden="1" customWidth="1" outlineLevel="2"/>
    <col min="252" max="252" width="11.6640625" style="3" hidden="1" customWidth="1" outlineLevel="1"/>
    <col min="253" max="255" width="2.6640625" style="68" hidden="1" customWidth="1" outlineLevel="2"/>
    <col min="256" max="256" width="3.6640625" style="69" hidden="1" customWidth="1" outlineLevel="2"/>
    <col min="257" max="259" width="10.6640625" style="3" hidden="1" customWidth="1" outlineLevel="2"/>
    <col min="260" max="260" width="11.6640625" style="3" hidden="1" customWidth="1" outlineLevel="1"/>
    <col min="261" max="263" width="2.6640625" style="68" hidden="1" customWidth="1" outlineLevel="2"/>
    <col min="264" max="264" width="3.6640625" style="69" hidden="1" customWidth="1" outlineLevel="2"/>
    <col min="265" max="267" width="10.6640625" style="3" hidden="1" customWidth="1" outlineLevel="2"/>
    <col min="268" max="268" width="11.6640625" style="63" hidden="1" customWidth="1" outlineLevel="1"/>
    <col min="269" max="269" width="11.6640625" style="63" hidden="1" customWidth="1" outlineLevel="1" collapsed="1"/>
    <col min="270" max="272" width="2.6640625" style="68" hidden="1" customWidth="1" outlineLevel="2"/>
    <col min="273" max="273" width="3.6640625" style="69" hidden="1" customWidth="1" outlineLevel="2"/>
    <col min="274" max="276" width="10.6640625" style="3" hidden="1" customWidth="1" outlineLevel="2"/>
    <col min="277" max="277" width="11.6640625" style="63" hidden="1" customWidth="1" outlineLevel="1"/>
    <col min="278" max="280" width="2.6640625" style="68" hidden="1" customWidth="1" outlineLevel="2"/>
    <col min="281" max="281" width="3.6640625" style="69" hidden="1" customWidth="1" outlineLevel="2"/>
    <col min="282" max="284" width="10.6640625" style="3" hidden="1" customWidth="1" outlineLevel="2"/>
    <col min="285" max="285" width="11.6640625" style="63" hidden="1" customWidth="1" outlineLevel="1"/>
    <col min="286" max="288" width="2.6640625" style="68" hidden="1" customWidth="1" outlineLevel="2"/>
    <col min="289" max="289" width="3.6640625" style="69" hidden="1" customWidth="1" outlineLevel="2"/>
    <col min="290" max="292" width="10.6640625" style="3" hidden="1" customWidth="1" outlineLevel="2"/>
    <col min="293" max="293" width="11.6640625" style="63" hidden="1" customWidth="1" outlineLevel="1"/>
    <col min="294" max="294" width="11.6640625" style="63" hidden="1" customWidth="1" outlineLevel="1" collapsed="1"/>
    <col min="295" max="295" width="13.33203125" style="63" customWidth="1" collapsed="1"/>
  </cols>
  <sheetData>
    <row r="1" spans="1:295" x14ac:dyDescent="0.3">
      <c r="AA1" s="30"/>
      <c r="AB1" s="31"/>
      <c r="AC1" s="30"/>
      <c r="AD1" s="32"/>
      <c r="AE1" s="32"/>
      <c r="AF1" s="32"/>
      <c r="AG1" s="31"/>
      <c r="AH1" s="31"/>
      <c r="AI1" s="33"/>
      <c r="AJ1" s="33"/>
      <c r="AK1" s="30"/>
      <c r="AN1" s="32"/>
      <c r="AO1" s="40"/>
      <c r="AP1" s="32"/>
      <c r="AQ1" s="41"/>
      <c r="BB1" s="10"/>
      <c r="CO1" s="20"/>
      <c r="CP1" s="20"/>
      <c r="CQ1" s="20"/>
      <c r="CR1" s="62"/>
      <c r="CW1" s="20"/>
      <c r="CX1" s="20"/>
      <c r="CY1" s="20"/>
      <c r="CZ1" s="62"/>
      <c r="DE1" s="20"/>
      <c r="DF1" s="20"/>
      <c r="DG1" s="20"/>
      <c r="DH1" s="62"/>
      <c r="DN1" s="20"/>
      <c r="DO1" s="20"/>
      <c r="DP1" s="20"/>
      <c r="DQ1" s="62"/>
      <c r="DV1" s="20"/>
      <c r="DW1" s="20"/>
      <c r="DX1" s="20"/>
      <c r="DY1" s="62"/>
      <c r="ED1" s="20"/>
      <c r="EE1" s="20"/>
      <c r="EF1" s="20"/>
      <c r="EG1" s="62"/>
      <c r="EM1" s="20"/>
      <c r="EN1" s="20"/>
      <c r="EO1" s="20"/>
      <c r="EP1" s="62"/>
      <c r="EU1" s="20"/>
      <c r="EV1" s="20"/>
      <c r="EW1" s="20"/>
      <c r="EX1" s="62"/>
      <c r="FC1" s="20"/>
      <c r="FD1" s="20"/>
      <c r="FE1" s="20"/>
      <c r="FF1" s="62"/>
      <c r="FL1" s="20"/>
      <c r="FM1" s="20"/>
      <c r="FN1" s="20"/>
      <c r="FO1" s="62"/>
      <c r="FT1" s="20"/>
      <c r="FU1" s="20"/>
      <c r="FV1" s="20"/>
      <c r="FW1" s="62"/>
      <c r="GB1" s="20"/>
      <c r="GC1" s="20"/>
      <c r="GD1" s="20"/>
      <c r="GE1" s="62"/>
      <c r="GM1" s="20"/>
      <c r="GN1" s="20"/>
      <c r="GO1" s="20"/>
      <c r="GP1" s="62"/>
      <c r="GU1" s="20"/>
      <c r="GV1" s="20"/>
      <c r="GW1" s="20"/>
      <c r="GX1" s="62"/>
      <c r="HC1" s="20"/>
      <c r="HD1" s="20"/>
      <c r="HE1" s="20"/>
      <c r="HF1" s="62"/>
      <c r="HL1" s="20"/>
      <c r="HM1" s="20"/>
      <c r="HN1" s="20"/>
      <c r="HO1" s="62"/>
      <c r="HT1" s="20"/>
      <c r="HU1" s="20"/>
      <c r="HV1" s="20"/>
      <c r="HW1" s="62"/>
      <c r="IB1" s="20"/>
      <c r="IC1" s="20"/>
      <c r="ID1" s="20"/>
      <c r="IE1" s="62"/>
      <c r="IK1" s="20"/>
      <c r="IL1" s="20"/>
      <c r="IM1" s="20"/>
      <c r="IN1" s="62"/>
      <c r="IS1" s="20"/>
      <c r="IT1" s="20"/>
      <c r="IU1" s="20"/>
      <c r="IV1" s="62"/>
      <c r="JA1" s="20"/>
      <c r="JB1" s="20"/>
      <c r="JC1" s="20"/>
      <c r="JD1" s="62"/>
      <c r="JJ1" s="20"/>
      <c r="JK1" s="20"/>
      <c r="JL1" s="20"/>
      <c r="JM1" s="62"/>
      <c r="JR1" s="20"/>
      <c r="JS1" s="20"/>
      <c r="JT1" s="20"/>
      <c r="JU1" s="62"/>
      <c r="JZ1" s="20"/>
      <c r="KA1" s="20"/>
      <c r="KB1" s="20"/>
      <c r="KC1" s="62"/>
    </row>
    <row r="2" spans="1:295" x14ac:dyDescent="0.3">
      <c r="AA2" s="30"/>
      <c r="AB2" s="31"/>
      <c r="AC2" s="30"/>
      <c r="AD2" s="32"/>
      <c r="AE2" s="32"/>
      <c r="AF2" s="32"/>
      <c r="AG2" s="31"/>
      <c r="AH2" s="31"/>
      <c r="AI2" s="33"/>
      <c r="AJ2" s="33"/>
      <c r="AK2" s="30"/>
      <c r="AP2" s="42"/>
      <c r="AQ2" s="21"/>
      <c r="CO2" s="20"/>
      <c r="CP2" s="20"/>
      <c r="CQ2" s="20"/>
      <c r="CR2" s="62"/>
      <c r="CW2" s="20"/>
      <c r="CX2" s="20"/>
      <c r="CY2" s="20"/>
      <c r="CZ2" s="62"/>
      <c r="DE2" s="20"/>
      <c r="DF2" s="20"/>
      <c r="DG2" s="20"/>
      <c r="DH2" s="62"/>
      <c r="DN2" s="20"/>
      <c r="DO2" s="20"/>
      <c r="DP2" s="20"/>
      <c r="DQ2" s="62"/>
      <c r="DV2" s="20"/>
      <c r="DW2" s="20"/>
      <c r="DX2" s="20"/>
      <c r="DY2" s="62"/>
      <c r="ED2" s="20"/>
      <c r="EE2" s="20"/>
      <c r="EF2" s="20"/>
      <c r="EG2" s="62"/>
      <c r="EM2" s="20"/>
      <c r="EN2" s="20"/>
      <c r="EO2" s="20"/>
      <c r="EP2" s="62"/>
      <c r="EU2" s="20"/>
      <c r="EV2" s="20"/>
      <c r="EW2" s="20"/>
      <c r="EX2" s="62"/>
      <c r="FC2" s="20"/>
      <c r="FD2" s="20"/>
      <c r="FE2" s="20"/>
      <c r="FF2" s="62"/>
      <c r="FL2" s="20"/>
      <c r="FM2" s="20"/>
      <c r="FN2" s="20"/>
      <c r="FO2" s="62"/>
      <c r="FT2" s="20"/>
      <c r="FU2" s="20"/>
      <c r="FV2" s="20"/>
      <c r="FW2" s="62"/>
      <c r="GB2" s="20"/>
      <c r="GC2" s="20"/>
      <c r="GD2" s="20"/>
      <c r="GE2" s="62"/>
      <c r="GM2" s="20"/>
      <c r="GN2" s="20"/>
      <c r="GO2" s="20"/>
      <c r="GP2" s="62"/>
      <c r="GU2" s="20"/>
      <c r="GV2" s="20"/>
      <c r="GW2" s="20"/>
      <c r="GX2" s="62"/>
      <c r="HC2" s="20"/>
      <c r="HD2" s="20"/>
      <c r="HE2" s="20"/>
      <c r="HF2" s="62"/>
      <c r="HL2" s="20"/>
      <c r="HM2" s="20"/>
      <c r="HN2" s="20"/>
      <c r="HO2" s="62"/>
      <c r="HT2" s="20"/>
      <c r="HU2" s="20"/>
      <c r="HV2" s="20"/>
      <c r="HW2" s="62"/>
      <c r="IB2" s="20"/>
      <c r="IC2" s="20"/>
      <c r="ID2" s="20"/>
      <c r="IE2" s="62"/>
      <c r="IK2" s="20"/>
      <c r="IL2" s="20"/>
      <c r="IM2" s="20"/>
      <c r="IN2" s="62"/>
      <c r="IS2" s="20"/>
      <c r="IT2" s="20"/>
      <c r="IU2" s="20"/>
      <c r="IV2" s="62"/>
      <c r="JA2" s="20"/>
      <c r="JB2" s="20"/>
      <c r="JC2" s="20"/>
      <c r="JD2" s="62"/>
      <c r="JJ2" s="20"/>
      <c r="JK2" s="20"/>
      <c r="JL2" s="20"/>
      <c r="JM2" s="62"/>
      <c r="JR2" s="20"/>
      <c r="JS2" s="20"/>
      <c r="JT2" s="20"/>
      <c r="JU2" s="62"/>
      <c r="JZ2" s="20"/>
      <c r="KA2" s="20"/>
      <c r="KB2" s="20"/>
      <c r="KC2" s="62"/>
    </row>
    <row r="3" spans="1:295" x14ac:dyDescent="0.3">
      <c r="AV3" s="32"/>
      <c r="AW3" s="43"/>
      <c r="BB3" s="10"/>
      <c r="BC3" s="44"/>
      <c r="CO3" s="20"/>
      <c r="CP3" s="20"/>
      <c r="CQ3" s="20"/>
      <c r="CR3" s="62"/>
      <c r="CW3" s="20"/>
      <c r="CX3" s="20"/>
      <c r="CY3" s="20"/>
      <c r="CZ3" s="62"/>
      <c r="DE3" s="20"/>
      <c r="DF3" s="20"/>
      <c r="DG3" s="20"/>
      <c r="DH3" s="62"/>
      <c r="DN3" s="20"/>
      <c r="DO3" s="20"/>
      <c r="DP3" s="20"/>
      <c r="DQ3" s="62"/>
      <c r="DV3" s="20"/>
      <c r="DW3" s="20"/>
      <c r="DX3" s="20"/>
      <c r="DY3" s="62"/>
      <c r="ED3" s="20"/>
      <c r="EE3" s="20"/>
      <c r="EF3" s="20"/>
      <c r="EG3" s="62"/>
      <c r="EM3" s="20"/>
      <c r="EN3" s="20"/>
      <c r="EO3" s="20"/>
      <c r="EP3" s="62"/>
      <c r="EU3" s="20"/>
      <c r="EV3" s="20"/>
      <c r="EW3" s="20"/>
      <c r="EX3" s="62"/>
      <c r="FC3" s="20"/>
      <c r="FD3" s="20"/>
      <c r="FE3" s="20"/>
      <c r="FF3" s="62"/>
      <c r="FL3" s="20"/>
      <c r="FM3" s="20"/>
      <c r="FN3" s="20"/>
      <c r="FO3" s="62"/>
      <c r="FT3" s="20"/>
      <c r="FU3" s="20"/>
      <c r="FV3" s="20"/>
      <c r="FW3" s="62"/>
      <c r="GB3" s="20"/>
      <c r="GC3" s="20"/>
      <c r="GD3" s="20"/>
      <c r="GE3" s="62"/>
      <c r="GM3" s="20"/>
      <c r="GN3" s="20"/>
      <c r="GO3" s="20"/>
      <c r="GP3" s="62"/>
      <c r="GU3" s="20"/>
      <c r="GV3" s="20"/>
      <c r="GW3" s="20"/>
      <c r="GX3" s="62"/>
      <c r="HC3" s="20"/>
      <c r="HD3" s="20"/>
      <c r="HE3" s="20"/>
      <c r="HF3" s="62"/>
      <c r="HL3" s="20"/>
      <c r="HM3" s="20"/>
      <c r="HN3" s="20"/>
      <c r="HO3" s="62"/>
      <c r="HT3" s="20"/>
      <c r="HU3" s="20"/>
      <c r="HV3" s="20"/>
      <c r="HW3" s="62"/>
      <c r="IB3" s="20"/>
      <c r="IC3" s="20"/>
      <c r="ID3" s="20"/>
      <c r="IE3" s="62"/>
      <c r="IK3" s="20"/>
      <c r="IL3" s="20"/>
      <c r="IM3" s="20"/>
      <c r="IN3" s="62"/>
      <c r="IS3" s="20"/>
      <c r="IT3" s="20"/>
      <c r="IU3" s="20"/>
      <c r="IV3" s="62"/>
      <c r="JA3" s="20"/>
      <c r="JB3" s="20"/>
      <c r="JC3" s="20"/>
      <c r="JD3" s="62"/>
      <c r="JJ3" s="20"/>
      <c r="JK3" s="20"/>
      <c r="JL3" s="20"/>
      <c r="JM3" s="62"/>
      <c r="JR3" s="20"/>
      <c r="JS3" s="20"/>
      <c r="JT3" s="20"/>
      <c r="JU3" s="62"/>
      <c r="JZ3" s="20"/>
      <c r="KA3" s="20"/>
      <c r="KB3" s="20"/>
      <c r="KC3" s="62"/>
    </row>
    <row r="4" spans="1:295" x14ac:dyDescent="0.3">
      <c r="AV4" s="3"/>
      <c r="AW4" s="43"/>
      <c r="CO4" s="20"/>
      <c r="CP4" s="20"/>
      <c r="CQ4" s="20"/>
      <c r="CR4" s="62"/>
      <c r="CW4" s="20"/>
      <c r="CX4" s="20"/>
      <c r="CY4" s="20"/>
      <c r="CZ4" s="62"/>
      <c r="DE4" s="20"/>
      <c r="DF4" s="20"/>
      <c r="DG4" s="20"/>
      <c r="DH4" s="62"/>
      <c r="DN4" s="20"/>
      <c r="DO4" s="20"/>
      <c r="DP4" s="20"/>
      <c r="DQ4" s="62"/>
      <c r="DV4" s="20"/>
      <c r="DW4" s="20"/>
      <c r="DX4" s="20"/>
      <c r="DY4" s="62"/>
      <c r="ED4" s="20"/>
      <c r="EE4" s="20"/>
      <c r="EF4" s="20"/>
      <c r="EG4" s="62"/>
      <c r="EM4" s="20"/>
      <c r="EN4" s="20"/>
      <c r="EO4" s="20"/>
      <c r="EP4" s="62"/>
      <c r="EU4" s="20"/>
      <c r="EV4" s="20"/>
      <c r="EW4" s="20"/>
      <c r="EX4" s="62"/>
      <c r="FC4" s="20"/>
      <c r="FD4" s="20"/>
      <c r="FE4" s="20"/>
      <c r="FF4" s="62"/>
      <c r="FL4" s="20"/>
      <c r="FM4" s="20"/>
      <c r="FN4" s="20"/>
      <c r="FO4" s="62"/>
      <c r="FT4" s="20"/>
      <c r="FU4" s="20"/>
      <c r="FV4" s="20"/>
      <c r="FW4" s="62"/>
      <c r="GB4" s="20"/>
      <c r="GC4" s="20"/>
      <c r="GD4" s="20"/>
      <c r="GE4" s="62"/>
      <c r="GM4" s="20"/>
      <c r="GN4" s="20"/>
      <c r="GO4" s="20"/>
      <c r="GP4" s="62"/>
      <c r="GU4" s="20"/>
      <c r="GV4" s="20"/>
      <c r="GW4" s="20"/>
      <c r="GX4" s="62"/>
      <c r="HC4" s="20"/>
      <c r="HD4" s="20"/>
      <c r="HE4" s="20"/>
      <c r="HF4" s="62"/>
      <c r="HL4" s="20"/>
      <c r="HM4" s="20"/>
      <c r="HN4" s="20"/>
      <c r="HO4" s="62"/>
      <c r="HT4" s="20"/>
      <c r="HU4" s="20"/>
      <c r="HV4" s="20"/>
      <c r="HW4" s="62"/>
      <c r="IB4" s="20"/>
      <c r="IC4" s="20"/>
      <c r="ID4" s="20"/>
      <c r="IE4" s="62"/>
      <c r="IK4" s="20"/>
      <c r="IL4" s="20"/>
      <c r="IM4" s="20"/>
      <c r="IN4" s="62"/>
      <c r="IS4" s="20"/>
      <c r="IT4" s="20"/>
      <c r="IU4" s="20"/>
      <c r="IV4" s="62"/>
      <c r="JA4" s="20"/>
      <c r="JB4" s="20"/>
      <c r="JC4" s="20"/>
      <c r="JD4" s="62"/>
      <c r="JJ4" s="20"/>
      <c r="JK4" s="20"/>
      <c r="JL4" s="20"/>
      <c r="JM4" s="62"/>
      <c r="JR4" s="20"/>
      <c r="JS4" s="20"/>
      <c r="JT4" s="20"/>
      <c r="JU4" s="62"/>
      <c r="JZ4" s="20"/>
      <c r="KA4" s="20"/>
      <c r="KB4" s="20"/>
      <c r="KC4" s="62"/>
    </row>
    <row r="5" spans="1:295" x14ac:dyDescent="0.3">
      <c r="X5" s="7"/>
      <c r="Z5" s="82"/>
      <c r="AA5" s="82"/>
      <c r="AB5" s="83"/>
      <c r="AC5" s="82"/>
      <c r="AD5" s="72"/>
      <c r="AE5" s="72"/>
      <c r="AF5" s="72"/>
      <c r="AG5" s="83"/>
      <c r="AH5" s="83"/>
      <c r="AI5" s="84"/>
      <c r="AJ5" s="84"/>
      <c r="AK5" s="82"/>
      <c r="AL5" s="72"/>
      <c r="AM5" s="72"/>
      <c r="AN5" s="72"/>
      <c r="AO5" s="82"/>
      <c r="AP5" s="72"/>
      <c r="CK5" s="85"/>
      <c r="CL5" s="85"/>
      <c r="CM5" s="86"/>
      <c r="CN5" s="87"/>
      <c r="CO5" s="76"/>
      <c r="CP5" s="76"/>
      <c r="CQ5" s="76"/>
      <c r="CR5" s="77"/>
      <c r="CS5" s="78"/>
      <c r="CT5" s="78"/>
      <c r="CU5" s="78"/>
      <c r="CV5" s="79"/>
      <c r="CW5" s="76"/>
      <c r="CX5" s="76"/>
      <c r="CY5" s="76"/>
      <c r="CZ5" s="77"/>
      <c r="DA5" s="78"/>
      <c r="DB5" s="78"/>
      <c r="DC5" s="78"/>
      <c r="DD5" s="79"/>
      <c r="DE5" s="76"/>
      <c r="DF5" s="76"/>
      <c r="DG5" s="76"/>
      <c r="DH5" s="77"/>
      <c r="DI5" s="78"/>
      <c r="DJ5" s="78"/>
      <c r="DK5" s="78"/>
      <c r="DL5" s="79"/>
      <c r="DM5" s="79"/>
      <c r="DN5" s="76"/>
      <c r="DO5" s="76"/>
      <c r="DP5" s="76"/>
      <c r="DQ5" s="77"/>
      <c r="DR5" s="78"/>
      <c r="DS5" s="78"/>
      <c r="DT5" s="78"/>
      <c r="DU5" s="79"/>
      <c r="DV5" s="76"/>
      <c r="DW5" s="76"/>
      <c r="DX5" s="76"/>
      <c r="DY5" s="77"/>
      <c r="DZ5" s="78"/>
      <c r="EA5" s="78"/>
      <c r="EB5" s="78"/>
      <c r="EC5" s="79"/>
      <c r="ED5" s="76"/>
      <c r="EE5" s="76"/>
      <c r="EF5" s="76"/>
      <c r="EG5" s="77"/>
      <c r="EH5" s="78"/>
      <c r="EI5" s="78"/>
      <c r="EJ5" s="78"/>
      <c r="EK5" s="79"/>
      <c r="EL5" s="79"/>
      <c r="EM5" s="76"/>
      <c r="EN5" s="76"/>
      <c r="EO5" s="76"/>
      <c r="EP5" s="77"/>
      <c r="EQ5" s="78"/>
      <c r="ER5" s="78"/>
      <c r="ES5" s="78"/>
      <c r="ET5" s="78"/>
      <c r="EU5" s="76"/>
      <c r="EV5" s="76"/>
      <c r="EW5" s="76"/>
      <c r="EX5" s="77"/>
      <c r="EY5" s="78"/>
      <c r="EZ5" s="78"/>
      <c r="FA5" s="78"/>
      <c r="FB5" s="78"/>
      <c r="FC5" s="76"/>
      <c r="FD5" s="76"/>
      <c r="FE5" s="76"/>
      <c r="FF5" s="77"/>
      <c r="FG5" s="78"/>
      <c r="FH5" s="78"/>
      <c r="FI5" s="78"/>
      <c r="FJ5" s="79"/>
      <c r="FK5" s="79"/>
      <c r="FL5" s="76"/>
      <c r="FM5" s="76"/>
      <c r="FN5" s="76"/>
      <c r="FO5" s="77"/>
      <c r="FP5" s="78"/>
      <c r="FQ5" s="78"/>
      <c r="FR5" s="78"/>
      <c r="FS5" s="79"/>
      <c r="FT5" s="76"/>
      <c r="FU5" s="76"/>
      <c r="FV5" s="76"/>
      <c r="FW5" s="77"/>
      <c r="FX5" s="78"/>
      <c r="FY5" s="78"/>
      <c r="FZ5" s="78"/>
      <c r="GA5" s="79"/>
      <c r="GB5" s="76"/>
      <c r="GC5" s="76"/>
      <c r="GD5" s="76"/>
      <c r="GE5" s="77"/>
      <c r="GF5" s="78"/>
      <c r="GG5" s="78"/>
      <c r="GH5" s="78"/>
      <c r="GI5" s="79"/>
      <c r="GJ5" s="79"/>
      <c r="GK5" s="86">
        <f>$AD$7</f>
        <v>106125</v>
      </c>
      <c r="GL5" s="78"/>
      <c r="GM5" s="76"/>
      <c r="GN5" s="76"/>
      <c r="GO5" s="76"/>
      <c r="GP5" s="77"/>
      <c r="GQ5" s="78"/>
      <c r="GR5" s="78"/>
      <c r="GS5" s="78"/>
      <c r="GT5" s="79"/>
      <c r="GU5" s="76"/>
      <c r="GV5" s="76"/>
      <c r="GW5" s="76"/>
      <c r="GX5" s="77"/>
      <c r="GY5" s="78"/>
      <c r="GZ5" s="78"/>
      <c r="HA5" s="78"/>
      <c r="HB5" s="79"/>
      <c r="HC5" s="76"/>
      <c r="HD5" s="76"/>
      <c r="HE5" s="76"/>
      <c r="HF5" s="77"/>
      <c r="HG5" s="78"/>
      <c r="HH5" s="78"/>
      <c r="HI5" s="78"/>
      <c r="HJ5" s="79"/>
      <c r="HK5" s="79"/>
      <c r="HL5" s="76"/>
      <c r="HM5" s="76"/>
      <c r="HN5" s="76"/>
      <c r="HO5" s="77"/>
      <c r="HP5" s="78"/>
      <c r="HQ5" s="78"/>
      <c r="HR5" s="78"/>
      <c r="HS5" s="79"/>
      <c r="HT5" s="76"/>
      <c r="HU5" s="76"/>
      <c r="HV5" s="76"/>
      <c r="HW5" s="77"/>
      <c r="HX5" s="78"/>
      <c r="HY5" s="78"/>
      <c r="HZ5" s="78"/>
      <c r="IA5" s="79"/>
      <c r="IB5" s="76"/>
      <c r="IC5" s="76"/>
      <c r="ID5" s="76"/>
      <c r="IE5" s="77"/>
      <c r="IF5" s="78"/>
      <c r="IG5" s="78"/>
      <c r="IH5" s="78"/>
      <c r="II5" s="79"/>
      <c r="IJ5" s="79"/>
      <c r="IK5" s="76"/>
      <c r="IL5" s="76"/>
      <c r="IM5" s="76"/>
      <c r="IN5" s="77"/>
      <c r="IO5" s="78"/>
      <c r="IP5" s="78"/>
      <c r="IQ5" s="78"/>
      <c r="IR5" s="78"/>
      <c r="IS5" s="76"/>
      <c r="IT5" s="76"/>
      <c r="IU5" s="76"/>
      <c r="IV5" s="77"/>
      <c r="IW5" s="78"/>
      <c r="IX5" s="78"/>
      <c r="IY5" s="78"/>
      <c r="IZ5" s="78"/>
      <c r="JA5" s="76"/>
      <c r="JB5" s="76"/>
      <c r="JC5" s="76"/>
      <c r="JD5" s="77"/>
      <c r="JE5" s="78"/>
      <c r="JF5" s="78"/>
      <c r="JG5" s="78"/>
      <c r="JH5" s="79"/>
      <c r="JI5" s="79"/>
      <c r="JJ5" s="76"/>
      <c r="JK5" s="76"/>
      <c r="JL5" s="76"/>
      <c r="JM5" s="77"/>
      <c r="JN5" s="78"/>
      <c r="JO5" s="78"/>
      <c r="JP5" s="78"/>
      <c r="JQ5" s="79"/>
      <c r="JR5" s="76"/>
      <c r="JS5" s="76"/>
      <c r="JT5" s="76"/>
      <c r="JU5" s="77"/>
      <c r="JV5" s="78"/>
      <c r="JW5" s="78"/>
      <c r="JX5" s="78"/>
      <c r="JY5" s="79"/>
      <c r="JZ5" s="76"/>
      <c r="KA5" s="76"/>
      <c r="KB5" s="76"/>
      <c r="KC5" s="77"/>
      <c r="KD5" s="78"/>
      <c r="KE5" s="78"/>
      <c r="KF5" s="78"/>
      <c r="KG5" s="79"/>
      <c r="KH5" s="79"/>
      <c r="KI5" s="86">
        <f>$AP$7</f>
        <v>105000</v>
      </c>
    </row>
    <row r="6" spans="1:295" ht="15.6" x14ac:dyDescent="0.3">
      <c r="X6" s="7"/>
      <c r="Z6" s="82"/>
      <c r="AA6" s="82"/>
      <c r="AB6" s="83"/>
      <c r="AC6" s="82"/>
      <c r="AD6" s="72"/>
      <c r="AE6" s="72"/>
      <c r="AF6" s="72"/>
      <c r="AG6" s="83"/>
      <c r="AH6" s="83"/>
      <c r="AI6" s="84"/>
      <c r="AJ6" s="84"/>
      <c r="AK6" s="82"/>
      <c r="AL6" s="72"/>
      <c r="AM6" s="72"/>
      <c r="AN6" s="72"/>
      <c r="AO6" s="82"/>
      <c r="AP6" s="72"/>
      <c r="CK6" s="88"/>
      <c r="CL6" s="89"/>
      <c r="CM6" s="89"/>
      <c r="CN6" s="87"/>
      <c r="CO6" s="76"/>
      <c r="CP6" s="76"/>
      <c r="CQ6" s="76"/>
      <c r="CR6" s="77"/>
      <c r="CS6" s="78"/>
      <c r="CT6" s="78"/>
      <c r="CU6" s="78"/>
      <c r="CV6" s="79"/>
      <c r="CW6" s="76"/>
      <c r="CX6" s="76"/>
      <c r="CY6" s="76"/>
      <c r="CZ6" s="77"/>
      <c r="DA6" s="78"/>
      <c r="DB6" s="78"/>
      <c r="DC6" s="78"/>
      <c r="DD6" s="79"/>
      <c r="DE6" s="76"/>
      <c r="DF6" s="76"/>
      <c r="DG6" s="76"/>
      <c r="DH6" s="77"/>
      <c r="DI6" s="78"/>
      <c r="DJ6" s="78"/>
      <c r="DK6" s="78"/>
      <c r="DL6" s="79"/>
      <c r="DM6" s="79"/>
      <c r="DN6" s="76"/>
      <c r="DO6" s="76"/>
      <c r="DP6" s="76"/>
      <c r="DQ6" s="77"/>
      <c r="DR6" s="78"/>
      <c r="DS6" s="78"/>
      <c r="DT6" s="78"/>
      <c r="DU6" s="79"/>
      <c r="DV6" s="76"/>
      <c r="DW6" s="76"/>
      <c r="DX6" s="76"/>
      <c r="DY6" s="77"/>
      <c r="DZ6" s="78"/>
      <c r="EA6" s="78"/>
      <c r="EB6" s="78"/>
      <c r="EC6" s="79"/>
      <c r="ED6" s="76"/>
      <c r="EE6" s="76"/>
      <c r="EF6" s="76"/>
      <c r="EG6" s="77"/>
      <c r="EH6" s="78"/>
      <c r="EI6" s="78"/>
      <c r="EJ6" s="78"/>
      <c r="EK6" s="79"/>
      <c r="EL6" s="79"/>
      <c r="EM6" s="76"/>
      <c r="EN6" s="76"/>
      <c r="EO6" s="76"/>
      <c r="EP6" s="77"/>
      <c r="EQ6" s="78"/>
      <c r="ER6" s="78"/>
      <c r="ES6" s="78"/>
      <c r="ET6" s="78"/>
      <c r="EU6" s="76"/>
      <c r="EV6" s="76"/>
      <c r="EW6" s="76"/>
      <c r="EX6" s="77"/>
      <c r="EY6" s="78"/>
      <c r="EZ6" s="78"/>
      <c r="FA6" s="78"/>
      <c r="FB6" s="78"/>
      <c r="FC6" s="76"/>
      <c r="FD6" s="76"/>
      <c r="FE6" s="76"/>
      <c r="FF6" s="77"/>
      <c r="FG6" s="78"/>
      <c r="FH6" s="78"/>
      <c r="FI6" s="78"/>
      <c r="FJ6" s="79"/>
      <c r="FK6" s="79"/>
      <c r="FL6" s="76"/>
      <c r="FM6" s="76"/>
      <c r="FN6" s="76"/>
      <c r="FO6" s="77"/>
      <c r="FP6" s="78"/>
      <c r="FQ6" s="78"/>
      <c r="FR6" s="78"/>
      <c r="FS6" s="79"/>
      <c r="FT6" s="76"/>
      <c r="FU6" s="76"/>
      <c r="FV6" s="76"/>
      <c r="FW6" s="77"/>
      <c r="FX6" s="78"/>
      <c r="FY6" s="78"/>
      <c r="FZ6" s="78"/>
      <c r="GA6" s="79"/>
      <c r="GB6" s="76"/>
      <c r="GC6" s="76"/>
      <c r="GD6" s="76"/>
      <c r="GE6" s="77"/>
      <c r="GF6" s="78"/>
      <c r="GG6" s="78"/>
      <c r="GH6" s="78"/>
      <c r="GI6" s="79"/>
      <c r="GJ6" s="79"/>
      <c r="GK6" s="93">
        <f>GK5-GK7</f>
        <v>0</v>
      </c>
      <c r="GL6" s="78"/>
      <c r="GM6" s="76"/>
      <c r="GN6" s="76"/>
      <c r="GO6" s="76"/>
      <c r="GP6" s="77"/>
      <c r="GQ6" s="78"/>
      <c r="GR6" s="78"/>
      <c r="GS6" s="78"/>
      <c r="GT6" s="79"/>
      <c r="GU6" s="76"/>
      <c r="GV6" s="76"/>
      <c r="GW6" s="76"/>
      <c r="GX6" s="77"/>
      <c r="GY6" s="78"/>
      <c r="GZ6" s="78"/>
      <c r="HA6" s="78"/>
      <c r="HB6" s="79"/>
      <c r="HC6" s="76"/>
      <c r="HD6" s="76"/>
      <c r="HE6" s="76"/>
      <c r="HF6" s="77"/>
      <c r="HG6" s="78"/>
      <c r="HH6" s="78"/>
      <c r="HI6" s="78"/>
      <c r="HJ6" s="79"/>
      <c r="HK6" s="79"/>
      <c r="HL6" s="76"/>
      <c r="HM6" s="76"/>
      <c r="HN6" s="76"/>
      <c r="HO6" s="77"/>
      <c r="HP6" s="78"/>
      <c r="HQ6" s="78"/>
      <c r="HR6" s="78"/>
      <c r="HS6" s="79"/>
      <c r="HT6" s="76"/>
      <c r="HU6" s="76"/>
      <c r="HV6" s="76"/>
      <c r="HW6" s="77"/>
      <c r="HX6" s="78"/>
      <c r="HY6" s="78"/>
      <c r="HZ6" s="78"/>
      <c r="IA6" s="79"/>
      <c r="IB6" s="76"/>
      <c r="IC6" s="76"/>
      <c r="ID6" s="76"/>
      <c r="IE6" s="77"/>
      <c r="IF6" s="78"/>
      <c r="IG6" s="78"/>
      <c r="IH6" s="78"/>
      <c r="II6" s="79"/>
      <c r="IJ6" s="79"/>
      <c r="IK6" s="76"/>
      <c r="IL6" s="76"/>
      <c r="IM6" s="76"/>
      <c r="IN6" s="77"/>
      <c r="IO6" s="78"/>
      <c r="IP6" s="78"/>
      <c r="IQ6" s="78"/>
      <c r="IR6" s="78"/>
      <c r="IS6" s="76"/>
      <c r="IT6" s="76"/>
      <c r="IU6" s="76"/>
      <c r="IV6" s="77"/>
      <c r="IW6" s="78"/>
      <c r="IX6" s="78"/>
      <c r="IY6" s="78"/>
      <c r="IZ6" s="78"/>
      <c r="JA6" s="76"/>
      <c r="JB6" s="76"/>
      <c r="JC6" s="76"/>
      <c r="JD6" s="77"/>
      <c r="JE6" s="78"/>
      <c r="JF6" s="78"/>
      <c r="JG6" s="78"/>
      <c r="JH6" s="79"/>
      <c r="JI6" s="79"/>
      <c r="JJ6" s="76"/>
      <c r="JK6" s="76"/>
      <c r="JL6" s="76"/>
      <c r="JM6" s="77"/>
      <c r="JN6" s="78"/>
      <c r="JO6" s="78"/>
      <c r="JP6" s="78"/>
      <c r="JQ6" s="79"/>
      <c r="JR6" s="76"/>
      <c r="JS6" s="76"/>
      <c r="JT6" s="76"/>
      <c r="JU6" s="77"/>
      <c r="JV6" s="78"/>
      <c r="JW6" s="78"/>
      <c r="JX6" s="78"/>
      <c r="JY6" s="79"/>
      <c r="JZ6" s="76"/>
      <c r="KA6" s="76"/>
      <c r="KB6" s="76"/>
      <c r="KC6" s="77"/>
      <c r="KD6" s="78"/>
      <c r="KE6" s="78"/>
      <c r="KF6" s="78"/>
      <c r="KG6" s="79"/>
      <c r="KH6" s="79"/>
      <c r="KI6" s="93">
        <f>KI5-KI7</f>
        <v>0</v>
      </c>
    </row>
    <row r="7" spans="1:295" x14ac:dyDescent="0.3">
      <c r="T7" s="7"/>
      <c r="U7" s="7"/>
      <c r="V7" s="7"/>
      <c r="W7" s="7"/>
      <c r="X7" s="7"/>
      <c r="Y7" s="7"/>
      <c r="Z7" s="82"/>
      <c r="AA7" s="82"/>
      <c r="AB7" s="71"/>
      <c r="AC7" s="82"/>
      <c r="AD7" s="70">
        <f>SUBTOTAL(9,AD10:AD1990)</f>
        <v>106125</v>
      </c>
      <c r="AE7" s="72"/>
      <c r="AF7" s="71"/>
      <c r="AG7" s="71"/>
      <c r="AH7" s="71"/>
      <c r="AI7" s="84"/>
      <c r="AJ7" s="84"/>
      <c r="AK7" s="82"/>
      <c r="AL7" s="72"/>
      <c r="AM7" s="72"/>
      <c r="AN7" s="72"/>
      <c r="AO7" s="82"/>
      <c r="AP7" s="70">
        <f>SUBTOTAL(9,AP10:AP1990)</f>
        <v>105000</v>
      </c>
      <c r="CK7" s="89"/>
      <c r="CL7" s="89"/>
      <c r="CM7" s="89"/>
      <c r="CN7" s="87"/>
      <c r="CO7" s="76"/>
      <c r="CP7" s="76"/>
      <c r="CQ7" s="76"/>
      <c r="CR7" s="77"/>
      <c r="CS7" s="78"/>
      <c r="CT7" s="78"/>
      <c r="CU7" s="78"/>
      <c r="CV7" s="80">
        <f>SUBTOTAL(9,CV10:CV2025)</f>
        <v>10299.464285714286</v>
      </c>
      <c r="CW7" s="76"/>
      <c r="CX7" s="76"/>
      <c r="CY7" s="76"/>
      <c r="CZ7" s="77"/>
      <c r="DA7" s="78"/>
      <c r="DB7" s="78"/>
      <c r="DC7" s="78"/>
      <c r="DD7" s="80">
        <f>SUBTOTAL(9,DD10:DD2025)</f>
        <v>10299.464285714286</v>
      </c>
      <c r="DE7" s="76"/>
      <c r="DF7" s="76"/>
      <c r="DG7" s="76"/>
      <c r="DH7" s="77"/>
      <c r="DI7" s="78"/>
      <c r="DJ7" s="78"/>
      <c r="DK7" s="78"/>
      <c r="DL7" s="80">
        <f>SUBTOTAL(9,DL10:DL2025)</f>
        <v>10299.464285714286</v>
      </c>
      <c r="DM7" s="80">
        <f>SUBTOTAL(9,DM10:DM2025)</f>
        <v>30898.392857142855</v>
      </c>
      <c r="DN7" s="76"/>
      <c r="DO7" s="76"/>
      <c r="DP7" s="76"/>
      <c r="DQ7" s="77"/>
      <c r="DR7" s="78"/>
      <c r="DS7" s="78"/>
      <c r="DT7" s="78"/>
      <c r="DU7" s="80">
        <f>SUBTOTAL(9,DU10:DU2025)</f>
        <v>5032.7976190476184</v>
      </c>
      <c r="DV7" s="76"/>
      <c r="DW7" s="76"/>
      <c r="DX7" s="76"/>
      <c r="DY7" s="77"/>
      <c r="DZ7" s="78"/>
      <c r="EA7" s="78"/>
      <c r="EB7" s="78"/>
      <c r="EC7" s="80">
        <f>SUBTOTAL(9,EC10:EC2025)</f>
        <v>7541.3690476190468</v>
      </c>
      <c r="ED7" s="76"/>
      <c r="EE7" s="76"/>
      <c r="EF7" s="76"/>
      <c r="EG7" s="77"/>
      <c r="EH7" s="78"/>
      <c r="EI7" s="78"/>
      <c r="EJ7" s="78"/>
      <c r="EK7" s="80">
        <f>SUBTOTAL(9,EK10:EK2025)</f>
        <v>7541.3690476190468</v>
      </c>
      <c r="EL7" s="80">
        <f>SUBTOTAL(9,EL10:EL2025)</f>
        <v>20115.53571428571</v>
      </c>
      <c r="EM7" s="76"/>
      <c r="EN7" s="76"/>
      <c r="EO7" s="76"/>
      <c r="EP7" s="77"/>
      <c r="EQ7" s="78"/>
      <c r="ER7" s="78"/>
      <c r="ES7" s="78"/>
      <c r="ET7" s="81">
        <f>SUBTOTAL(9,ET10:ET2025)</f>
        <v>7541.3690476190468</v>
      </c>
      <c r="EU7" s="76"/>
      <c r="EV7" s="76"/>
      <c r="EW7" s="76"/>
      <c r="EX7" s="77"/>
      <c r="EY7" s="78"/>
      <c r="EZ7" s="78"/>
      <c r="FA7" s="78"/>
      <c r="FB7" s="81">
        <f>SUBTOTAL(9,FB10:FB2025)</f>
        <v>3315.6547619047615</v>
      </c>
      <c r="FC7" s="76"/>
      <c r="FD7" s="76"/>
      <c r="FE7" s="76"/>
      <c r="FF7" s="77"/>
      <c r="FG7" s="78"/>
      <c r="FH7" s="78"/>
      <c r="FI7" s="78"/>
      <c r="FJ7" s="80">
        <f>SUBTOTAL(9,FJ10:FJ2025)</f>
        <v>11690.654761904763</v>
      </c>
      <c r="FK7" s="80">
        <f>SUBTOTAL(9,FK10:FK2025)</f>
        <v>22547.678571428572</v>
      </c>
      <c r="FL7" s="76"/>
      <c r="FM7" s="76"/>
      <c r="FN7" s="76"/>
      <c r="FO7" s="77"/>
      <c r="FP7" s="78"/>
      <c r="FQ7" s="78"/>
      <c r="FR7" s="78"/>
      <c r="FS7" s="80">
        <f>SUBTOTAL(9,FS10:FS2025)</f>
        <v>11690.654761904763</v>
      </c>
      <c r="FT7" s="76"/>
      <c r="FU7" s="76"/>
      <c r="FV7" s="76"/>
      <c r="FW7" s="77"/>
      <c r="FX7" s="78"/>
      <c r="FY7" s="78"/>
      <c r="FZ7" s="78"/>
      <c r="GA7" s="80">
        <f>SUBTOTAL(9,GA10:GA2025)</f>
        <v>11690.654761904763</v>
      </c>
      <c r="GB7" s="76"/>
      <c r="GC7" s="76"/>
      <c r="GD7" s="76"/>
      <c r="GE7" s="77"/>
      <c r="GF7" s="78"/>
      <c r="GG7" s="78"/>
      <c r="GH7" s="78"/>
      <c r="GI7" s="80">
        <f>SUBTOTAL(9,GI10:GI2025)</f>
        <v>9182.0833333333339</v>
      </c>
      <c r="GJ7" s="80">
        <f>SUBTOTAL(9,GJ10:GJ2025)</f>
        <v>32563.392857142855</v>
      </c>
      <c r="GK7" s="86">
        <f>SUBTOTAL(9,GK10:GK2025)</f>
        <v>106125</v>
      </c>
      <c r="GL7" s="78"/>
      <c r="GM7" s="76"/>
      <c r="GN7" s="76"/>
      <c r="GO7" s="76"/>
      <c r="GP7" s="77"/>
      <c r="GQ7" s="78"/>
      <c r="GR7" s="78"/>
      <c r="GS7" s="78" t="s">
        <v>24</v>
      </c>
      <c r="GT7" s="80">
        <f>SUBTOTAL(9,GT10:GT2025)</f>
        <v>10234.761904761906</v>
      </c>
      <c r="GU7" s="76"/>
      <c r="GV7" s="76"/>
      <c r="GW7" s="76"/>
      <c r="GX7" s="77"/>
      <c r="GY7" s="78"/>
      <c r="GZ7" s="78"/>
      <c r="HA7" s="78"/>
      <c r="HB7" s="80">
        <f>SUBTOTAL(9,HB10:HB2025)</f>
        <v>10234.761904761906</v>
      </c>
      <c r="HC7" s="76"/>
      <c r="HD7" s="76"/>
      <c r="HE7" s="76"/>
      <c r="HF7" s="77"/>
      <c r="HG7" s="78"/>
      <c r="HH7" s="78"/>
      <c r="HI7" s="78"/>
      <c r="HJ7" s="80">
        <f>SUBTOTAL(9,HJ10:HJ2025)</f>
        <v>10234.761904761906</v>
      </c>
      <c r="HK7" s="80">
        <f>SUBTOTAL(9,HK10:HK2025)</f>
        <v>30704.285714285714</v>
      </c>
      <c r="HL7" s="76"/>
      <c r="HM7" s="76"/>
      <c r="HN7" s="76"/>
      <c r="HO7" s="77"/>
      <c r="HP7" s="78"/>
      <c r="HQ7" s="78"/>
      <c r="HR7" s="78"/>
      <c r="HS7" s="80">
        <f>SUBTOTAL(9,HS10:HS2025)</f>
        <v>4794.7619047619046</v>
      </c>
      <c r="HT7" s="76"/>
      <c r="HU7" s="76"/>
      <c r="HV7" s="76"/>
      <c r="HW7" s="77"/>
      <c r="HX7" s="78"/>
      <c r="HY7" s="78"/>
      <c r="HZ7" s="78"/>
      <c r="IA7" s="80">
        <f>SUBTOTAL(9,IA10:IA2025)</f>
        <v>7366.1904761904761</v>
      </c>
      <c r="IB7" s="76"/>
      <c r="IC7" s="76"/>
      <c r="ID7" s="76"/>
      <c r="IE7" s="77"/>
      <c r="IF7" s="78"/>
      <c r="IG7" s="78"/>
      <c r="IH7" s="78"/>
      <c r="II7" s="80">
        <f>SUBTOTAL(9,II10:II2025)</f>
        <v>7366.1904761904761</v>
      </c>
      <c r="IJ7" s="80">
        <f>SUBTOTAL(9,IJ10:IJ2025)</f>
        <v>19527.142857142855</v>
      </c>
      <c r="IK7" s="76"/>
      <c r="IL7" s="76"/>
      <c r="IM7" s="76"/>
      <c r="IN7" s="77"/>
      <c r="IO7" s="78"/>
      <c r="IP7" s="78"/>
      <c r="IQ7" s="78"/>
      <c r="IR7" s="81">
        <f>SUBTOTAL(9,IR10:IR2025)</f>
        <v>7366.1904761904761</v>
      </c>
      <c r="IS7" s="76"/>
      <c r="IT7" s="76"/>
      <c r="IU7" s="76"/>
      <c r="IV7" s="77"/>
      <c r="IW7" s="78"/>
      <c r="IX7" s="78"/>
      <c r="IY7" s="78"/>
      <c r="IZ7" s="81">
        <f>SUBTOTAL(9,IZ10:IZ2025)</f>
        <v>3424.761904761905</v>
      </c>
      <c r="JA7" s="76"/>
      <c r="JB7" s="76"/>
      <c r="JC7" s="76"/>
      <c r="JD7" s="77"/>
      <c r="JE7" s="78"/>
      <c r="JF7" s="78"/>
      <c r="JG7" s="78"/>
      <c r="JH7" s="80">
        <f>SUBTOTAL(9,JH10:JH2025)</f>
        <v>11637.261904761905</v>
      </c>
      <c r="JI7" s="80">
        <f>SUBTOTAL(9,JI10:JI2025)</f>
        <v>22428.214285714286</v>
      </c>
      <c r="JJ7" s="76"/>
      <c r="JK7" s="76"/>
      <c r="JL7" s="76"/>
      <c r="JM7" s="77"/>
      <c r="JN7" s="78"/>
      <c r="JO7" s="78"/>
      <c r="JP7" s="78"/>
      <c r="JQ7" s="80">
        <f>SUBTOTAL(9,JQ10:JQ2025)</f>
        <v>11637.261904761905</v>
      </c>
      <c r="JR7" s="76"/>
      <c r="JS7" s="76"/>
      <c r="JT7" s="76"/>
      <c r="JU7" s="77"/>
      <c r="JV7" s="78"/>
      <c r="JW7" s="78"/>
      <c r="JX7" s="78"/>
      <c r="JY7" s="80">
        <f>SUBTOTAL(9,JY10:JY2025)</f>
        <v>11637.261904761905</v>
      </c>
      <c r="JZ7" s="76"/>
      <c r="KA7" s="76"/>
      <c r="KB7" s="76"/>
      <c r="KC7" s="77"/>
      <c r="KD7" s="78"/>
      <c r="KE7" s="78"/>
      <c r="KF7" s="78"/>
      <c r="KG7" s="80">
        <f>SUBTOTAL(9,KG10:KG2025)</f>
        <v>9065.8333333333339</v>
      </c>
      <c r="KH7" s="80">
        <f>SUBTOTAL(9,KH10:KH2025)</f>
        <v>32340.357142857145</v>
      </c>
      <c r="KI7" s="86">
        <f>SUBTOTAL(9,KI10:KI2025)</f>
        <v>105000</v>
      </c>
    </row>
    <row r="8" spans="1:295" ht="20.25" customHeight="1" thickBot="1" x14ac:dyDescent="0.3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50"/>
      <c r="N8" s="50"/>
      <c r="O8" s="50"/>
      <c r="P8" s="50"/>
      <c r="Q8" s="50"/>
      <c r="R8" s="50"/>
      <c r="S8" s="50"/>
      <c r="T8" s="50"/>
      <c r="U8" s="99"/>
      <c r="V8" s="100"/>
      <c r="W8" s="50"/>
      <c r="X8" s="50"/>
      <c r="Y8" s="50"/>
      <c r="Z8" s="101" t="s">
        <v>49</v>
      </c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K8" s="102" t="s">
        <v>25</v>
      </c>
      <c r="CL8" s="102"/>
      <c r="CM8" s="102"/>
      <c r="CN8" s="90"/>
      <c r="CO8" s="98" t="s">
        <v>26</v>
      </c>
      <c r="CP8" s="98"/>
      <c r="CQ8" s="98"/>
      <c r="CR8" s="98"/>
      <c r="CS8" s="98"/>
      <c r="CT8" s="98"/>
      <c r="CU8" s="98"/>
      <c r="CV8" s="98"/>
      <c r="CW8" s="98" t="s">
        <v>27</v>
      </c>
      <c r="CX8" s="98"/>
      <c r="CY8" s="98"/>
      <c r="CZ8" s="98"/>
      <c r="DA8" s="98"/>
      <c r="DB8" s="98"/>
      <c r="DC8" s="98"/>
      <c r="DD8" s="98"/>
      <c r="DE8" s="98" t="s">
        <v>28</v>
      </c>
      <c r="DF8" s="98"/>
      <c r="DG8" s="98"/>
      <c r="DH8" s="98"/>
      <c r="DI8" s="98" t="s">
        <v>28</v>
      </c>
      <c r="DJ8" s="98"/>
      <c r="DK8" s="98"/>
      <c r="DL8" s="98"/>
      <c r="DM8" s="73" t="s">
        <v>29</v>
      </c>
      <c r="DN8" s="98" t="s">
        <v>30</v>
      </c>
      <c r="DO8" s="98"/>
      <c r="DP8" s="98"/>
      <c r="DQ8" s="98"/>
      <c r="DR8" s="98"/>
      <c r="DS8" s="98"/>
      <c r="DT8" s="98"/>
      <c r="DU8" s="98"/>
      <c r="DV8" s="98" t="s">
        <v>31</v>
      </c>
      <c r="DW8" s="98"/>
      <c r="DX8" s="98"/>
      <c r="DY8" s="98"/>
      <c r="DZ8" s="98"/>
      <c r="EA8" s="98"/>
      <c r="EB8" s="98"/>
      <c r="EC8" s="98"/>
      <c r="ED8" s="98" t="s">
        <v>32</v>
      </c>
      <c r="EE8" s="98"/>
      <c r="EF8" s="98"/>
      <c r="EG8" s="98"/>
      <c r="EH8" s="98"/>
      <c r="EI8" s="98"/>
      <c r="EJ8" s="98"/>
      <c r="EK8" s="98"/>
      <c r="EL8" s="73" t="s">
        <v>29</v>
      </c>
      <c r="EM8" s="98" t="s">
        <v>33</v>
      </c>
      <c r="EN8" s="98"/>
      <c r="EO8" s="98"/>
      <c r="EP8" s="98"/>
      <c r="EQ8" s="98"/>
      <c r="ER8" s="98"/>
      <c r="ES8" s="98"/>
      <c r="ET8" s="98"/>
      <c r="EU8" s="98" t="s">
        <v>34</v>
      </c>
      <c r="EV8" s="98"/>
      <c r="EW8" s="98"/>
      <c r="EX8" s="98"/>
      <c r="EY8" s="98"/>
      <c r="EZ8" s="98"/>
      <c r="FA8" s="98"/>
      <c r="FB8" s="98"/>
      <c r="FC8" s="98" t="s">
        <v>35</v>
      </c>
      <c r="FD8" s="98"/>
      <c r="FE8" s="98"/>
      <c r="FF8" s="98"/>
      <c r="FG8" s="98"/>
      <c r="FH8" s="98"/>
      <c r="FI8" s="98"/>
      <c r="FJ8" s="98"/>
      <c r="FK8" s="73" t="s">
        <v>29</v>
      </c>
      <c r="FL8" s="98" t="s">
        <v>36</v>
      </c>
      <c r="FM8" s="98"/>
      <c r="FN8" s="98"/>
      <c r="FO8" s="98"/>
      <c r="FP8" s="98"/>
      <c r="FQ8" s="98"/>
      <c r="FR8" s="98"/>
      <c r="FS8" s="98"/>
      <c r="FT8" s="98" t="s">
        <v>37</v>
      </c>
      <c r="FU8" s="98"/>
      <c r="FV8" s="98"/>
      <c r="FW8" s="98"/>
      <c r="FX8" s="98"/>
      <c r="FY8" s="98"/>
      <c r="FZ8" s="98"/>
      <c r="GA8" s="98"/>
      <c r="GB8" s="98" t="s">
        <v>38</v>
      </c>
      <c r="GC8" s="98"/>
      <c r="GD8" s="98"/>
      <c r="GE8" s="98"/>
      <c r="GF8" s="98"/>
      <c r="GG8" s="98"/>
      <c r="GH8" s="98"/>
      <c r="GI8" s="98"/>
      <c r="GJ8" s="73" t="s">
        <v>29</v>
      </c>
      <c r="GK8" s="92" t="s">
        <v>39</v>
      </c>
      <c r="GL8" s="75"/>
      <c r="GM8" s="98" t="s">
        <v>26</v>
      </c>
      <c r="GN8" s="98"/>
      <c r="GO8" s="98"/>
      <c r="GP8" s="98"/>
      <c r="GQ8" s="98"/>
      <c r="GR8" s="98"/>
      <c r="GS8" s="98"/>
      <c r="GT8" s="98"/>
      <c r="GU8" s="98" t="s">
        <v>27</v>
      </c>
      <c r="GV8" s="98"/>
      <c r="GW8" s="98"/>
      <c r="GX8" s="98"/>
      <c r="GY8" s="98"/>
      <c r="GZ8" s="98"/>
      <c r="HA8" s="98"/>
      <c r="HB8" s="98"/>
      <c r="HC8" s="98" t="s">
        <v>28</v>
      </c>
      <c r="HD8" s="98"/>
      <c r="HE8" s="98"/>
      <c r="HF8" s="98"/>
      <c r="HG8" s="98" t="s">
        <v>28</v>
      </c>
      <c r="HH8" s="98"/>
      <c r="HI8" s="98"/>
      <c r="HJ8" s="98"/>
      <c r="HK8" s="73" t="s">
        <v>29</v>
      </c>
      <c r="HL8" s="98" t="s">
        <v>30</v>
      </c>
      <c r="HM8" s="98"/>
      <c r="HN8" s="98"/>
      <c r="HO8" s="98"/>
      <c r="HP8" s="98"/>
      <c r="HQ8" s="98"/>
      <c r="HR8" s="98"/>
      <c r="HS8" s="98"/>
      <c r="HT8" s="98" t="s">
        <v>31</v>
      </c>
      <c r="HU8" s="98"/>
      <c r="HV8" s="98"/>
      <c r="HW8" s="98"/>
      <c r="HX8" s="98"/>
      <c r="HY8" s="98"/>
      <c r="HZ8" s="98"/>
      <c r="IA8" s="98"/>
      <c r="IB8" s="98" t="s">
        <v>32</v>
      </c>
      <c r="IC8" s="98"/>
      <c r="ID8" s="98"/>
      <c r="IE8" s="98"/>
      <c r="IF8" s="98"/>
      <c r="IG8" s="98"/>
      <c r="IH8" s="98"/>
      <c r="II8" s="98"/>
      <c r="IJ8" s="73" t="s">
        <v>29</v>
      </c>
      <c r="IK8" s="98" t="s">
        <v>33</v>
      </c>
      <c r="IL8" s="98"/>
      <c r="IM8" s="98"/>
      <c r="IN8" s="98"/>
      <c r="IO8" s="98"/>
      <c r="IP8" s="98"/>
      <c r="IQ8" s="98"/>
      <c r="IR8" s="98"/>
      <c r="IS8" s="98" t="s">
        <v>34</v>
      </c>
      <c r="IT8" s="98"/>
      <c r="IU8" s="98"/>
      <c r="IV8" s="98"/>
      <c r="IW8" s="98"/>
      <c r="IX8" s="98"/>
      <c r="IY8" s="98"/>
      <c r="IZ8" s="98"/>
      <c r="JA8" s="98" t="s">
        <v>35</v>
      </c>
      <c r="JB8" s="98"/>
      <c r="JC8" s="98"/>
      <c r="JD8" s="98"/>
      <c r="JE8" s="98"/>
      <c r="JF8" s="98"/>
      <c r="JG8" s="98"/>
      <c r="JH8" s="98"/>
      <c r="JI8" s="73" t="s">
        <v>29</v>
      </c>
      <c r="JJ8" s="98" t="s">
        <v>36</v>
      </c>
      <c r="JK8" s="98"/>
      <c r="JL8" s="98"/>
      <c r="JM8" s="98"/>
      <c r="JN8" s="98"/>
      <c r="JO8" s="98"/>
      <c r="JP8" s="98"/>
      <c r="JQ8" s="98"/>
      <c r="JR8" s="98" t="s">
        <v>37</v>
      </c>
      <c r="JS8" s="98"/>
      <c r="JT8" s="98"/>
      <c r="JU8" s="98"/>
      <c r="JV8" s="98"/>
      <c r="JW8" s="98"/>
      <c r="JX8" s="98"/>
      <c r="JY8" s="98"/>
      <c r="JZ8" s="98" t="s">
        <v>38</v>
      </c>
      <c r="KA8" s="98"/>
      <c r="KB8" s="98"/>
      <c r="KC8" s="98"/>
      <c r="KD8" s="98"/>
      <c r="KE8" s="98"/>
      <c r="KF8" s="98"/>
      <c r="KG8" s="98"/>
      <c r="KH8" s="73" t="s">
        <v>29</v>
      </c>
      <c r="KI8" s="92" t="s">
        <v>39</v>
      </c>
    </row>
    <row r="9" spans="1:295" ht="74.25" customHeight="1" x14ac:dyDescent="0.3">
      <c r="A9" s="24" t="s">
        <v>17</v>
      </c>
      <c r="B9" s="25"/>
      <c r="C9" s="26"/>
      <c r="D9" s="25"/>
      <c r="E9" s="25"/>
      <c r="F9" s="27"/>
      <c r="G9" s="25"/>
      <c r="H9" s="25"/>
      <c r="I9" s="25"/>
      <c r="J9" s="25"/>
      <c r="K9" s="25"/>
      <c r="L9" s="25"/>
      <c r="M9" s="28"/>
      <c r="N9" s="28"/>
      <c r="O9" s="28"/>
      <c r="P9" s="28"/>
      <c r="Q9" s="28"/>
      <c r="R9" s="28"/>
      <c r="S9" s="28"/>
      <c r="T9" s="29"/>
      <c r="U9" s="28"/>
      <c r="V9" s="28"/>
      <c r="W9" s="36"/>
      <c r="X9" s="36"/>
      <c r="Y9" s="36"/>
      <c r="Z9" s="45" t="s">
        <v>20</v>
      </c>
      <c r="AA9" s="28"/>
      <c r="AB9" s="28"/>
      <c r="AC9" s="28"/>
      <c r="AD9" s="95" t="s">
        <v>50</v>
      </c>
      <c r="AE9" s="28"/>
      <c r="AF9" s="28"/>
      <c r="AG9" s="28"/>
      <c r="AH9" s="28"/>
      <c r="AI9" s="51" t="s">
        <v>18</v>
      </c>
      <c r="AJ9" s="51" t="s">
        <v>19</v>
      </c>
      <c r="AK9" s="28"/>
      <c r="AL9" s="28"/>
      <c r="AM9" s="28"/>
      <c r="AN9" s="28"/>
      <c r="AO9" s="28"/>
      <c r="AP9" s="95" t="s">
        <v>51</v>
      </c>
      <c r="AQ9" s="28"/>
      <c r="AR9" s="28"/>
      <c r="AS9" s="28"/>
      <c r="AT9" s="29"/>
      <c r="AU9" s="29"/>
      <c r="AV9" s="29"/>
      <c r="AW9" s="39"/>
      <c r="AX9" s="28"/>
      <c r="AY9" s="28"/>
      <c r="AZ9" s="28"/>
      <c r="BA9" s="28"/>
      <c r="BB9" s="28"/>
      <c r="BC9" s="28"/>
      <c r="BD9" s="28"/>
      <c r="BE9" s="25"/>
      <c r="BF9" s="25"/>
      <c r="BG9" s="25"/>
      <c r="BH9" s="25"/>
      <c r="BI9" s="25"/>
      <c r="BJ9" s="25"/>
      <c r="BK9" s="25"/>
      <c r="BL9" s="39"/>
      <c r="BM9" s="39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34"/>
      <c r="CB9" s="59"/>
      <c r="CC9" s="59"/>
      <c r="CD9" s="35"/>
      <c r="CE9" s="36"/>
      <c r="CF9" s="37"/>
      <c r="CG9" s="38"/>
      <c r="CH9" s="38"/>
      <c r="CI9" s="38"/>
      <c r="CK9" s="91" t="s">
        <v>40</v>
      </c>
      <c r="CL9" s="91" t="s">
        <v>41</v>
      </c>
      <c r="CM9" s="91" t="s">
        <v>42</v>
      </c>
      <c r="CN9" s="92" t="s">
        <v>43</v>
      </c>
      <c r="CO9" s="73">
        <v>1</v>
      </c>
      <c r="CP9" s="73">
        <v>2</v>
      </c>
      <c r="CQ9" s="73">
        <v>3</v>
      </c>
      <c r="CR9" s="74" t="s">
        <v>44</v>
      </c>
      <c r="CS9" s="73" t="s">
        <v>3</v>
      </c>
      <c r="CT9" s="73" t="s">
        <v>4</v>
      </c>
      <c r="CU9" s="73" t="s">
        <v>5</v>
      </c>
      <c r="CV9" s="73" t="s">
        <v>0</v>
      </c>
      <c r="CW9" s="73">
        <v>1</v>
      </c>
      <c r="CX9" s="73">
        <v>2</v>
      </c>
      <c r="CY9" s="73">
        <v>3</v>
      </c>
      <c r="CZ9" s="74" t="s">
        <v>29</v>
      </c>
      <c r="DA9" s="73" t="s">
        <v>3</v>
      </c>
      <c r="DB9" s="73" t="s">
        <v>4</v>
      </c>
      <c r="DC9" s="73" t="s">
        <v>5</v>
      </c>
      <c r="DD9" s="73" t="s">
        <v>1</v>
      </c>
      <c r="DE9" s="73">
        <v>1</v>
      </c>
      <c r="DF9" s="73">
        <v>2</v>
      </c>
      <c r="DG9" s="73">
        <v>3</v>
      </c>
      <c r="DH9" s="74" t="s">
        <v>29</v>
      </c>
      <c r="DI9" s="73" t="s">
        <v>3</v>
      </c>
      <c r="DJ9" s="73" t="s">
        <v>4</v>
      </c>
      <c r="DK9" s="73" t="s">
        <v>5</v>
      </c>
      <c r="DL9" s="73" t="s">
        <v>2</v>
      </c>
      <c r="DM9" s="73" t="s">
        <v>45</v>
      </c>
      <c r="DN9" s="73">
        <v>1</v>
      </c>
      <c r="DO9" s="73">
        <v>2</v>
      </c>
      <c r="DP9" s="73">
        <v>3</v>
      </c>
      <c r="DQ9" s="74" t="s">
        <v>29</v>
      </c>
      <c r="DR9" s="73" t="s">
        <v>3</v>
      </c>
      <c r="DS9" s="73" t="s">
        <v>4</v>
      </c>
      <c r="DT9" s="73" t="s">
        <v>5</v>
      </c>
      <c r="DU9" s="73" t="s">
        <v>6</v>
      </c>
      <c r="DV9" s="73">
        <v>1</v>
      </c>
      <c r="DW9" s="73">
        <v>2</v>
      </c>
      <c r="DX9" s="73">
        <v>3</v>
      </c>
      <c r="DY9" s="74" t="s">
        <v>29</v>
      </c>
      <c r="DZ9" s="73" t="s">
        <v>3</v>
      </c>
      <c r="EA9" s="73" t="s">
        <v>4</v>
      </c>
      <c r="EB9" s="73" t="s">
        <v>5</v>
      </c>
      <c r="EC9" s="73" t="s">
        <v>7</v>
      </c>
      <c r="ED9" s="73">
        <v>1</v>
      </c>
      <c r="EE9" s="73">
        <v>2</v>
      </c>
      <c r="EF9" s="73">
        <v>3</v>
      </c>
      <c r="EG9" s="74" t="s">
        <v>29</v>
      </c>
      <c r="EH9" s="73" t="s">
        <v>3</v>
      </c>
      <c r="EI9" s="73" t="s">
        <v>4</v>
      </c>
      <c r="EJ9" s="73" t="s">
        <v>5</v>
      </c>
      <c r="EK9" s="73" t="s">
        <v>8</v>
      </c>
      <c r="EL9" s="73" t="s">
        <v>46</v>
      </c>
      <c r="EM9" s="73">
        <v>1</v>
      </c>
      <c r="EN9" s="73">
        <v>2</v>
      </c>
      <c r="EO9" s="73">
        <v>3</v>
      </c>
      <c r="EP9" s="74" t="s">
        <v>29</v>
      </c>
      <c r="EQ9" s="73" t="s">
        <v>3</v>
      </c>
      <c r="ER9" s="73" t="s">
        <v>4</v>
      </c>
      <c r="ES9" s="73" t="s">
        <v>5</v>
      </c>
      <c r="ET9" s="73" t="s">
        <v>9</v>
      </c>
      <c r="EU9" s="73">
        <v>1</v>
      </c>
      <c r="EV9" s="73">
        <v>2</v>
      </c>
      <c r="EW9" s="73">
        <v>3</v>
      </c>
      <c r="EX9" s="74" t="s">
        <v>29</v>
      </c>
      <c r="EY9" s="73" t="s">
        <v>3</v>
      </c>
      <c r="EZ9" s="73" t="s">
        <v>4</v>
      </c>
      <c r="FA9" s="73" t="s">
        <v>5</v>
      </c>
      <c r="FB9" s="73" t="s">
        <v>10</v>
      </c>
      <c r="FC9" s="73">
        <v>1</v>
      </c>
      <c r="FD9" s="73">
        <v>2</v>
      </c>
      <c r="FE9" s="73">
        <v>3</v>
      </c>
      <c r="FF9" s="74" t="s">
        <v>29</v>
      </c>
      <c r="FG9" s="73" t="s">
        <v>3</v>
      </c>
      <c r="FH9" s="73" t="s">
        <v>4</v>
      </c>
      <c r="FI9" s="73" t="s">
        <v>5</v>
      </c>
      <c r="FJ9" s="73" t="s">
        <v>11</v>
      </c>
      <c r="FK9" s="73" t="s">
        <v>47</v>
      </c>
      <c r="FL9" s="73">
        <v>1</v>
      </c>
      <c r="FM9" s="73">
        <v>2</v>
      </c>
      <c r="FN9" s="73">
        <v>3</v>
      </c>
      <c r="FO9" s="74" t="s">
        <v>29</v>
      </c>
      <c r="FP9" s="73" t="s">
        <v>3</v>
      </c>
      <c r="FQ9" s="73" t="s">
        <v>4</v>
      </c>
      <c r="FR9" s="73" t="s">
        <v>5</v>
      </c>
      <c r="FS9" s="73" t="s">
        <v>12</v>
      </c>
      <c r="FT9" s="73">
        <v>1</v>
      </c>
      <c r="FU9" s="73">
        <v>2</v>
      </c>
      <c r="FV9" s="73">
        <v>3</v>
      </c>
      <c r="FW9" s="74" t="s">
        <v>29</v>
      </c>
      <c r="FX9" s="73" t="s">
        <v>3</v>
      </c>
      <c r="FY9" s="73" t="s">
        <v>4</v>
      </c>
      <c r="FZ9" s="73" t="s">
        <v>5</v>
      </c>
      <c r="GA9" s="73" t="s">
        <v>13</v>
      </c>
      <c r="GB9" s="73">
        <v>1</v>
      </c>
      <c r="GC9" s="73">
        <v>2</v>
      </c>
      <c r="GD9" s="73">
        <v>3</v>
      </c>
      <c r="GE9" s="74" t="s">
        <v>29</v>
      </c>
      <c r="GF9" s="73" t="s">
        <v>3</v>
      </c>
      <c r="GG9" s="73" t="s">
        <v>4</v>
      </c>
      <c r="GH9" s="73" t="s">
        <v>5</v>
      </c>
      <c r="GI9" s="73" t="s">
        <v>14</v>
      </c>
      <c r="GJ9" s="73" t="s">
        <v>48</v>
      </c>
      <c r="GK9" s="94" t="s">
        <v>50</v>
      </c>
      <c r="GL9" s="73" t="s">
        <v>43</v>
      </c>
      <c r="GM9" s="73">
        <v>1</v>
      </c>
      <c r="GN9" s="73">
        <v>2</v>
      </c>
      <c r="GO9" s="73">
        <v>3</v>
      </c>
      <c r="GP9" s="74" t="s">
        <v>44</v>
      </c>
      <c r="GQ9" s="73" t="s">
        <v>3</v>
      </c>
      <c r="GR9" s="73" t="s">
        <v>4</v>
      </c>
      <c r="GS9" s="73" t="s">
        <v>5</v>
      </c>
      <c r="GT9" s="73" t="s">
        <v>0</v>
      </c>
      <c r="GU9" s="73">
        <v>1</v>
      </c>
      <c r="GV9" s="73">
        <v>2</v>
      </c>
      <c r="GW9" s="73">
        <v>3</v>
      </c>
      <c r="GX9" s="74" t="s">
        <v>29</v>
      </c>
      <c r="GY9" s="73" t="s">
        <v>3</v>
      </c>
      <c r="GZ9" s="73" t="s">
        <v>4</v>
      </c>
      <c r="HA9" s="73" t="s">
        <v>5</v>
      </c>
      <c r="HB9" s="73" t="s">
        <v>1</v>
      </c>
      <c r="HC9" s="73">
        <v>1</v>
      </c>
      <c r="HD9" s="73">
        <v>2</v>
      </c>
      <c r="HE9" s="73">
        <v>3</v>
      </c>
      <c r="HF9" s="74" t="s">
        <v>29</v>
      </c>
      <c r="HG9" s="73" t="s">
        <v>3</v>
      </c>
      <c r="HH9" s="73" t="s">
        <v>4</v>
      </c>
      <c r="HI9" s="73" t="s">
        <v>5</v>
      </c>
      <c r="HJ9" s="73" t="s">
        <v>2</v>
      </c>
      <c r="HK9" s="73" t="s">
        <v>45</v>
      </c>
      <c r="HL9" s="73">
        <v>1</v>
      </c>
      <c r="HM9" s="73">
        <v>2</v>
      </c>
      <c r="HN9" s="73">
        <v>3</v>
      </c>
      <c r="HO9" s="74" t="s">
        <v>29</v>
      </c>
      <c r="HP9" s="73" t="s">
        <v>3</v>
      </c>
      <c r="HQ9" s="73" t="s">
        <v>4</v>
      </c>
      <c r="HR9" s="73" t="s">
        <v>5</v>
      </c>
      <c r="HS9" s="73" t="s">
        <v>6</v>
      </c>
      <c r="HT9" s="73">
        <v>1</v>
      </c>
      <c r="HU9" s="73">
        <v>2</v>
      </c>
      <c r="HV9" s="73">
        <v>3</v>
      </c>
      <c r="HW9" s="74" t="s">
        <v>29</v>
      </c>
      <c r="HX9" s="73" t="s">
        <v>3</v>
      </c>
      <c r="HY9" s="73" t="s">
        <v>4</v>
      </c>
      <c r="HZ9" s="73" t="s">
        <v>5</v>
      </c>
      <c r="IA9" s="73" t="s">
        <v>7</v>
      </c>
      <c r="IB9" s="73">
        <v>1</v>
      </c>
      <c r="IC9" s="73">
        <v>2</v>
      </c>
      <c r="ID9" s="73">
        <v>3</v>
      </c>
      <c r="IE9" s="74" t="s">
        <v>29</v>
      </c>
      <c r="IF9" s="73" t="s">
        <v>3</v>
      </c>
      <c r="IG9" s="73" t="s">
        <v>4</v>
      </c>
      <c r="IH9" s="73" t="s">
        <v>5</v>
      </c>
      <c r="II9" s="73" t="s">
        <v>8</v>
      </c>
      <c r="IJ9" s="73" t="s">
        <v>46</v>
      </c>
      <c r="IK9" s="73">
        <v>1</v>
      </c>
      <c r="IL9" s="73">
        <v>2</v>
      </c>
      <c r="IM9" s="73">
        <v>3</v>
      </c>
      <c r="IN9" s="74" t="s">
        <v>29</v>
      </c>
      <c r="IO9" s="73" t="s">
        <v>3</v>
      </c>
      <c r="IP9" s="73" t="s">
        <v>4</v>
      </c>
      <c r="IQ9" s="73" t="s">
        <v>5</v>
      </c>
      <c r="IR9" s="73" t="s">
        <v>9</v>
      </c>
      <c r="IS9" s="73">
        <v>1</v>
      </c>
      <c r="IT9" s="73">
        <v>2</v>
      </c>
      <c r="IU9" s="73">
        <v>3</v>
      </c>
      <c r="IV9" s="74" t="s">
        <v>29</v>
      </c>
      <c r="IW9" s="73" t="s">
        <v>3</v>
      </c>
      <c r="IX9" s="73" t="s">
        <v>4</v>
      </c>
      <c r="IY9" s="73" t="s">
        <v>5</v>
      </c>
      <c r="IZ9" s="73" t="s">
        <v>10</v>
      </c>
      <c r="JA9" s="73">
        <v>1</v>
      </c>
      <c r="JB9" s="73">
        <v>2</v>
      </c>
      <c r="JC9" s="73">
        <v>3</v>
      </c>
      <c r="JD9" s="74" t="s">
        <v>29</v>
      </c>
      <c r="JE9" s="73" t="s">
        <v>3</v>
      </c>
      <c r="JF9" s="73" t="s">
        <v>4</v>
      </c>
      <c r="JG9" s="73" t="s">
        <v>5</v>
      </c>
      <c r="JH9" s="73" t="s">
        <v>11</v>
      </c>
      <c r="JI9" s="73" t="s">
        <v>47</v>
      </c>
      <c r="JJ9" s="73">
        <v>1</v>
      </c>
      <c r="JK9" s="73">
        <v>2</v>
      </c>
      <c r="JL9" s="73">
        <v>3</v>
      </c>
      <c r="JM9" s="74" t="s">
        <v>29</v>
      </c>
      <c r="JN9" s="73" t="s">
        <v>3</v>
      </c>
      <c r="JO9" s="73" t="s">
        <v>4</v>
      </c>
      <c r="JP9" s="73" t="s">
        <v>5</v>
      </c>
      <c r="JQ9" s="73" t="s">
        <v>12</v>
      </c>
      <c r="JR9" s="73">
        <v>1</v>
      </c>
      <c r="JS9" s="73">
        <v>2</v>
      </c>
      <c r="JT9" s="73">
        <v>3</v>
      </c>
      <c r="JU9" s="74" t="s">
        <v>29</v>
      </c>
      <c r="JV9" s="73" t="s">
        <v>3</v>
      </c>
      <c r="JW9" s="73" t="s">
        <v>4</v>
      </c>
      <c r="JX9" s="73" t="s">
        <v>5</v>
      </c>
      <c r="JY9" s="73" t="s">
        <v>13</v>
      </c>
      <c r="JZ9" s="73">
        <v>1</v>
      </c>
      <c r="KA9" s="73">
        <v>2</v>
      </c>
      <c r="KB9" s="73">
        <v>3</v>
      </c>
      <c r="KC9" s="74" t="s">
        <v>29</v>
      </c>
      <c r="KD9" s="73" t="s">
        <v>3</v>
      </c>
      <c r="KE9" s="73" t="s">
        <v>4</v>
      </c>
      <c r="KF9" s="73" t="s">
        <v>5</v>
      </c>
      <c r="KG9" s="73" t="s">
        <v>14</v>
      </c>
      <c r="KH9" s="73" t="s">
        <v>48</v>
      </c>
      <c r="KI9" s="94" t="s">
        <v>51</v>
      </c>
    </row>
    <row r="10" spans="1:295" ht="14.7" customHeight="1" x14ac:dyDescent="0.3">
      <c r="A10" s="1">
        <v>1</v>
      </c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5"/>
      <c r="N10" s="5"/>
      <c r="O10" s="5"/>
      <c r="P10" s="5"/>
      <c r="Q10" s="5"/>
      <c r="R10" s="15"/>
      <c r="S10" s="15"/>
      <c r="T10" s="15"/>
      <c r="U10" s="15"/>
      <c r="V10" s="15"/>
      <c r="W10" s="15"/>
      <c r="X10" s="16"/>
      <c r="Y10" s="16"/>
      <c r="Z10" s="56">
        <v>25876</v>
      </c>
      <c r="AA10" s="14"/>
      <c r="AB10" s="15"/>
      <c r="AC10" s="14"/>
      <c r="AD10" s="96">
        <f>VLOOKUP(Z10,'2'!A:AV,25,0)</f>
        <v>15800</v>
      </c>
      <c r="AE10" s="14"/>
      <c r="AF10" s="15"/>
      <c r="AG10" s="15"/>
      <c r="AH10" s="15"/>
      <c r="AI10" s="52">
        <f>VLOOKUP(Z10,'2'!A:AV,4,0)</f>
        <v>43466</v>
      </c>
      <c r="AJ10" s="52">
        <f>VLOOKUP(Z10,'2'!A:AV,5,0)</f>
        <v>43551</v>
      </c>
      <c r="AK10" s="14"/>
      <c r="AL10" s="14"/>
      <c r="AM10" s="17"/>
      <c r="AN10" s="15"/>
      <c r="AO10" s="14"/>
      <c r="AP10" s="96">
        <f>VLOOKUP(Z10,'2'!A:AV,47,0)</f>
        <v>16320</v>
      </c>
      <c r="AQ10" s="14"/>
      <c r="AR10" s="14"/>
      <c r="AS10" s="14"/>
      <c r="AT10" s="19"/>
      <c r="AU10" s="19"/>
      <c r="AV10" s="15"/>
      <c r="AW10" s="23"/>
      <c r="AX10" s="14"/>
      <c r="AY10" s="14"/>
      <c r="AZ10" s="14"/>
      <c r="BA10" s="14"/>
      <c r="BB10" s="15"/>
      <c r="BC10" s="15"/>
      <c r="BD10" s="14"/>
      <c r="BE10" s="2"/>
      <c r="BF10" s="2"/>
      <c r="BG10" s="2"/>
      <c r="BH10" s="2"/>
      <c r="BI10" s="2"/>
      <c r="BJ10" s="2"/>
      <c r="BK10" s="2"/>
      <c r="BL10" s="4"/>
      <c r="BM10" s="4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5"/>
      <c r="CC10" s="5"/>
      <c r="CD10" s="2"/>
      <c r="CE10" s="2"/>
      <c r="CF10" s="2"/>
      <c r="CG10" s="2"/>
      <c r="CH10" s="2"/>
      <c r="CI10" s="2"/>
      <c r="CK10" s="19">
        <f t="shared" ref="CK10:CK14" si="0">MONTH($AI10)</f>
        <v>1</v>
      </c>
      <c r="CL10" s="19">
        <f t="shared" ref="CL10:CL14" si="1">MONTH($AJ10)</f>
        <v>3</v>
      </c>
      <c r="CM10" s="64">
        <f t="shared" ref="CM10:CM14" si="2">CL10-CK10+1</f>
        <v>3</v>
      </c>
      <c r="CN10" s="5">
        <f t="shared" ref="CN10:CN14" si="3">IF(AND($CK10&gt;=1,$CL10&lt;=12),$AD10/$CM10,0)</f>
        <v>5266.666666666667</v>
      </c>
      <c r="CO10" s="65">
        <f t="shared" ref="CO10:CO14" si="4">IF(AND($AI10&gt;=DATE(2019,1,1),$AI10&lt;=DATE(2019,1,10),$AJ10&gt;=DATE(2019,1,1)),1,0)</f>
        <v>1</v>
      </c>
      <c r="CP10" s="65">
        <f t="shared" ref="CP10:CP14" si="5">IF(AND($AI10&gt;=DATE(2019,1,1),$AI10&lt;=DATE(2019,1,20),$AJ10&gt;=DATE(2019,1,11)),1,0)</f>
        <v>1</v>
      </c>
      <c r="CQ10" s="65">
        <f t="shared" ref="CQ10:CQ14" si="6">IF(AND($AI10&gt;=DATE(2019,1,1),$AI10&lt;=DATE(2019,1,31),$AJ10&gt;=DATE(2019,1,21)),1,0)</f>
        <v>1</v>
      </c>
      <c r="CR10" s="66">
        <f t="shared" ref="CR10:CR14" si="7">SUM(CO10:CQ10)</f>
        <v>3</v>
      </c>
      <c r="CS10" s="5">
        <f t="shared" ref="CS10:CS14" si="8">IF($CO10=1,$CN10/$CR10,0)</f>
        <v>1755.5555555555557</v>
      </c>
      <c r="CT10" s="5">
        <f t="shared" ref="CT10:CT14" si="9">IF($CP10=1,$CN10/$CR10,0)</f>
        <v>1755.5555555555557</v>
      </c>
      <c r="CU10" s="5">
        <f t="shared" ref="CU10:CU14" si="10">IF($CQ10=1,$CN10/$CR10,0)</f>
        <v>1755.5555555555557</v>
      </c>
      <c r="CV10" s="67">
        <f t="shared" ref="CV10:CV14" si="11">SUM(CS10:CU10)</f>
        <v>5266.666666666667</v>
      </c>
      <c r="CW10" s="65">
        <f t="shared" ref="CW10:CW14" si="12">IF(AND($AI10&gt;=DATE(2019,1,1),$AI10&lt;=DATE(2019,2,10),$AJ10&gt;=DATE(2019,2,1)),1,0)</f>
        <v>1</v>
      </c>
      <c r="CX10" s="65">
        <f t="shared" ref="CX10:CX14" si="13">IF(AND($AI10&gt;=DATE(2019,1,1),$AI10&lt;=DATE(2019,2,20),$AJ10&gt;=DATE(2019,2,11)),1,0)</f>
        <v>1</v>
      </c>
      <c r="CY10" s="65">
        <f t="shared" ref="CY10:CY14" si="14">IF(AND($AI10&gt;=DATE(2019,1,1),$AI10&lt;=DATE(2019,2,28),$AJ10&gt;=DATE(2019,2,21)),1,0)</f>
        <v>1</v>
      </c>
      <c r="CZ10" s="66">
        <f t="shared" ref="CZ10:CZ14" si="15">SUM(CW10:CY10)</f>
        <v>3</v>
      </c>
      <c r="DA10" s="5">
        <f t="shared" ref="DA10:DC14" si="16">IF(CW10=1,$CN10/$CZ10,0)</f>
        <v>1755.5555555555557</v>
      </c>
      <c r="DB10" s="5">
        <f t="shared" si="16"/>
        <v>1755.5555555555557</v>
      </c>
      <c r="DC10" s="5">
        <f t="shared" si="16"/>
        <v>1755.5555555555557</v>
      </c>
      <c r="DD10" s="67">
        <f t="shared" ref="DD10:DD14" si="17">SUM(DA10:DC10)</f>
        <v>5266.666666666667</v>
      </c>
      <c r="DE10" s="65">
        <f t="shared" ref="DE10:DE14" si="18">IF(AND($AI10&gt;=DATE(2019,1,1),$AI10&lt;=DATE(2019,3,10),$AJ10&gt;=DATE(2019,3,1)),1,0)</f>
        <v>1</v>
      </c>
      <c r="DF10" s="65">
        <f t="shared" ref="DF10:DF14" si="19">IF(AND($AI10&gt;=DATE(2019,1,1),$AI10&lt;=DATE(2019,3,20),$AJ10&gt;=DATE(2019,3,11)),1,0)</f>
        <v>1</v>
      </c>
      <c r="DG10" s="65">
        <f t="shared" ref="DG10:DG14" si="20">IF(AND($AI10&gt;=DATE(2019,1,1),$AI10&lt;=DATE(2019,3,31),$AJ10&gt;=DATE(2019,3,21)),1,0)</f>
        <v>1</v>
      </c>
      <c r="DH10" s="66">
        <f t="shared" ref="DH10:DH14" si="21">SUM(DE10:DG10)</f>
        <v>3</v>
      </c>
      <c r="DI10" s="5">
        <f t="shared" ref="DI10:DK14" si="22">IF(DE10=1,$CN10/$DH10,0)</f>
        <v>1755.5555555555557</v>
      </c>
      <c r="DJ10" s="5">
        <f t="shared" si="22"/>
        <v>1755.5555555555557</v>
      </c>
      <c r="DK10" s="5">
        <f t="shared" si="22"/>
        <v>1755.5555555555557</v>
      </c>
      <c r="DL10" s="67">
        <f t="shared" ref="DL10:DL14" si="23">SUM(DI10:DK10)</f>
        <v>5266.666666666667</v>
      </c>
      <c r="DM10" s="67">
        <f t="shared" ref="DM10:DM14" si="24">SUM(CV10+DD10+DL10)</f>
        <v>15800</v>
      </c>
      <c r="DN10" s="65">
        <f t="shared" ref="DN10:DN14" si="25">IF(AND($AI10&gt;=DATE(2019,1,1),$AI10&lt;=DATE(2019,4,10),$AJ10&gt;=DATE(2019,4,1)),1,0)</f>
        <v>0</v>
      </c>
      <c r="DO10" s="65">
        <f t="shared" ref="DO10:DO14" si="26">IF(AND($AI10&gt;=DATE(2019,1,1),$AI10&lt;=DATE(2019,4,20),$AJ10&gt;=DATE(2019,4,11)),1,0)</f>
        <v>0</v>
      </c>
      <c r="DP10" s="65">
        <f t="shared" ref="DP10:DP14" si="27">IF(AND($AI10&gt;=DATE(2019,1,1),$AI10&lt;=DATE(2019,4,30),$AJ10&gt;=DATE(2019,4,21)),1,0)</f>
        <v>0</v>
      </c>
      <c r="DQ10" s="66">
        <f t="shared" ref="DQ10:DQ14" si="28">SUM(DN10:DP10)</f>
        <v>0</v>
      </c>
      <c r="DR10" s="5">
        <f t="shared" ref="DR10:DT14" si="29">IF(DN10=1,$CN10/$DQ10,0)</f>
        <v>0</v>
      </c>
      <c r="DS10" s="5">
        <f t="shared" si="29"/>
        <v>0</v>
      </c>
      <c r="DT10" s="5">
        <f t="shared" si="29"/>
        <v>0</v>
      </c>
      <c r="DU10" s="67">
        <f t="shared" ref="DU10:DU14" si="30">SUM(DR10:DT10)</f>
        <v>0</v>
      </c>
      <c r="DV10" s="65">
        <f t="shared" ref="DV10:DV14" si="31">IF(AND($AI10&gt;=DATE(2019,1,1),$AI10&lt;=DATE(2019,5,10),$AJ10&gt;=DATE(2019,5,1)),1,0)</f>
        <v>0</v>
      </c>
      <c r="DW10" s="65">
        <f t="shared" ref="DW10:DW14" si="32">IF(AND($AI10&gt;=DATE(2019,1,1),$AI10&lt;=DATE(2019,5,20),$AJ10&gt;=DATE(2019,5,11)),1,0)</f>
        <v>0</v>
      </c>
      <c r="DX10" s="65">
        <f t="shared" ref="DX10:DX14" si="33">IF(AND($AI10&gt;=DATE(2019,1,1),$AI10&lt;=DATE(2019,5,31),$AJ10&gt;=DATE(2019,5,21)),1,0)</f>
        <v>0</v>
      </c>
      <c r="DY10" s="66">
        <f t="shared" ref="DY10:DY14" si="34">SUM(DV10:DX10)</f>
        <v>0</v>
      </c>
      <c r="DZ10" s="5">
        <f t="shared" ref="DZ10:EB14" si="35">IF(DV10=1,$CN10/$DY10,0)</f>
        <v>0</v>
      </c>
      <c r="EA10" s="5">
        <f t="shared" si="35"/>
        <v>0</v>
      </c>
      <c r="EB10" s="5">
        <f t="shared" si="35"/>
        <v>0</v>
      </c>
      <c r="EC10" s="67">
        <f t="shared" ref="EC10:EC14" si="36">SUM(DZ10:EB10)</f>
        <v>0</v>
      </c>
      <c r="ED10" s="65">
        <f t="shared" ref="ED10:ED14" si="37">IF(AND($AI10&gt;=DATE(2019,1,1),$AI10&lt;=DATE(2019,6,10),$AJ10&gt;=DATE(2019,6,1)),1,0)</f>
        <v>0</v>
      </c>
      <c r="EE10" s="65">
        <f t="shared" ref="EE10:EE14" si="38">IF(AND($AI10&gt;=DATE(2019,1,1),$AI10&lt;=DATE(2019,6,20),$AJ10&gt;=DATE(2019,6,11)),1,0)</f>
        <v>0</v>
      </c>
      <c r="EF10" s="65">
        <f t="shared" ref="EF10:EF14" si="39">IF(AND($AI10&gt;=DATE(2019,1,1),$AI10&lt;=DATE(2019,6,30),$AJ10&gt;=DATE(2019,6,21)),1,0)</f>
        <v>0</v>
      </c>
      <c r="EG10" s="66">
        <f t="shared" ref="EG10:EG14" si="40">SUM(ED10:EF10)</f>
        <v>0</v>
      </c>
      <c r="EH10" s="5">
        <f t="shared" ref="EH10:EJ14" si="41">IF(ED10=1,$CN10/$EG10,0)</f>
        <v>0</v>
      </c>
      <c r="EI10" s="5">
        <f t="shared" si="41"/>
        <v>0</v>
      </c>
      <c r="EJ10" s="5">
        <f t="shared" si="41"/>
        <v>0</v>
      </c>
      <c r="EK10" s="67">
        <f t="shared" ref="EK10:EK14" si="42">SUM(EH10:EJ10)</f>
        <v>0</v>
      </c>
      <c r="EL10" s="67">
        <f t="shared" ref="EL10:EL14" si="43">SUM(DU10+EC10+EK10)</f>
        <v>0</v>
      </c>
      <c r="EM10" s="65">
        <f t="shared" ref="EM10:EM14" si="44">IF(AND($AI10&gt;=DATE(2019,1,1),$AI10&lt;=DATE(2019,7,10),$AJ10&gt;=DATE(2019,7,1)),1,0)</f>
        <v>0</v>
      </c>
      <c r="EN10" s="65">
        <f t="shared" ref="EN10:EN14" si="45">IF(AND($AI10&gt;=DATE(2019,1,1),$AI10&lt;=DATE(2019,7,20),$AJ10&gt;=DATE(2019,7,11)),1,0)</f>
        <v>0</v>
      </c>
      <c r="EO10" s="65">
        <f t="shared" ref="EO10:EO14" si="46">IF(AND($AI10&gt;=DATE(2019,1,1),$AI10&lt;=DATE(2019,7,30),$AJ10&gt;=DATE(2019,7,21)),1,0)</f>
        <v>0</v>
      </c>
      <c r="EP10" s="66">
        <f t="shared" ref="EP10:EP14" si="47">SUM(EM10:EO10)</f>
        <v>0</v>
      </c>
      <c r="EQ10" s="5">
        <f t="shared" ref="EQ10:ES14" si="48">IF(EM10=1,$CN10/$EP10,0)</f>
        <v>0</v>
      </c>
      <c r="ER10" s="5">
        <f t="shared" si="48"/>
        <v>0</v>
      </c>
      <c r="ES10" s="5">
        <f t="shared" si="48"/>
        <v>0</v>
      </c>
      <c r="ET10" s="5">
        <f t="shared" ref="ET10:ET14" si="49">SUM(EQ10:ES10)</f>
        <v>0</v>
      </c>
      <c r="EU10" s="65">
        <f t="shared" ref="EU10:EU14" si="50">IF(AND($AI10&gt;=DATE(2019,1,1),$AI10&lt;=DATE(2019,8,10),$AJ10&gt;=DATE(2019,8,1)),1,0)</f>
        <v>0</v>
      </c>
      <c r="EV10" s="65">
        <f t="shared" ref="EV10:EV14" si="51">IF(AND($AI10&gt;=DATE(2019,1,1),$AI10&lt;=DATE(2019,8,20),$AJ10&gt;=DATE(2019,8,11)),1,0)</f>
        <v>0</v>
      </c>
      <c r="EW10" s="65">
        <f t="shared" ref="EW10:EW14" si="52">IF(AND($AI10&gt;=DATE(2019,1,1),$AI10&lt;=DATE(2019,8,30),$AJ10&gt;=DATE(2019,8,21)),1,0)</f>
        <v>0</v>
      </c>
      <c r="EX10" s="66">
        <f t="shared" ref="EX10:EX14" si="53">SUM(EU10:EW10)</f>
        <v>0</v>
      </c>
      <c r="EY10" s="5">
        <f t="shared" ref="EY10:FA14" si="54">IF(EU10=1,$CN10/$EX10,0)</f>
        <v>0</v>
      </c>
      <c r="EZ10" s="5">
        <f t="shared" si="54"/>
        <v>0</v>
      </c>
      <c r="FA10" s="5">
        <f t="shared" si="54"/>
        <v>0</v>
      </c>
      <c r="FB10" s="5">
        <f t="shared" ref="FB10:FB14" si="55">SUM(EY10:FA10)</f>
        <v>0</v>
      </c>
      <c r="FC10" s="65">
        <f t="shared" ref="FC10:FC14" si="56">IF(AND($AI10&gt;=DATE(2019,1,1),$AI10&lt;=DATE(2019,9,10),$AJ10&gt;=DATE(2019,9,1)),1,0)</f>
        <v>0</v>
      </c>
      <c r="FD10" s="65">
        <f t="shared" ref="FD10:FD14" si="57">IF(AND($AI10&gt;=DATE(2019,1,1),$AI10&lt;=DATE(2019,9,20),$AJ10&gt;=DATE(2019,9,11)),1,0)</f>
        <v>0</v>
      </c>
      <c r="FE10" s="65">
        <f t="shared" ref="FE10:FE14" si="58">IF(AND($AI10&gt;=DATE(2019,1,1),$AI10&lt;=DATE(2019,9,30),$AJ10&gt;=DATE(2019,9,21)),1,0)</f>
        <v>0</v>
      </c>
      <c r="FF10" s="66">
        <f t="shared" ref="FF10:FF14" si="59">SUM(FC10:FE10)</f>
        <v>0</v>
      </c>
      <c r="FG10" s="5">
        <f t="shared" ref="FG10:FI14" si="60">IF(FC10=1,$CN10/$FF10,0)</f>
        <v>0</v>
      </c>
      <c r="FH10" s="5">
        <f t="shared" si="60"/>
        <v>0</v>
      </c>
      <c r="FI10" s="5">
        <f t="shared" si="60"/>
        <v>0</v>
      </c>
      <c r="FJ10" s="67">
        <f t="shared" ref="FJ10:FJ14" si="61">SUM(FG10:FI10)</f>
        <v>0</v>
      </c>
      <c r="FK10" s="67">
        <f t="shared" ref="FK10:FK14" si="62">SUM(ET10+FB10+FJ10)</f>
        <v>0</v>
      </c>
      <c r="FL10" s="65">
        <f t="shared" ref="FL10:FL14" si="63">IF(AND($AI10&gt;=DATE(2019,1,1),$AI10&lt;=DATE(2019,10,10),$AJ10&gt;=DATE(2019,10,1)),1,0)</f>
        <v>0</v>
      </c>
      <c r="FM10" s="65">
        <f t="shared" ref="FM10:FM14" si="64">IF(AND($AI10&gt;=DATE(2019,1,1),$AI10&lt;=DATE(2019,10,20),$AJ10&gt;=DATE(2019,10,11)),1,0)</f>
        <v>0</v>
      </c>
      <c r="FN10" s="65">
        <f t="shared" ref="FN10:FN14" si="65">IF(AND($AI10&gt;=DATE(2019,1,1),$AI10&lt;=DATE(2019,10,30),$AJ10&gt;=DATE(2019,10,21)),1,0)</f>
        <v>0</v>
      </c>
      <c r="FO10" s="66">
        <f t="shared" ref="FO10:FO14" si="66">SUM(FL10:FN10)</f>
        <v>0</v>
      </c>
      <c r="FP10" s="5">
        <f t="shared" ref="FP10:FR14" si="67">IF(FL10=1,$CN10/$FO10,0)</f>
        <v>0</v>
      </c>
      <c r="FQ10" s="5">
        <f t="shared" si="67"/>
        <v>0</v>
      </c>
      <c r="FR10" s="5">
        <f t="shared" si="67"/>
        <v>0</v>
      </c>
      <c r="FS10" s="67">
        <f t="shared" ref="FS10:FS14" si="68">SUM(FP10:FR10)</f>
        <v>0</v>
      </c>
      <c r="FT10" s="65">
        <f t="shared" ref="FT10:FT14" si="69">IF(AND($AI10&gt;=DATE(2019,1,1),$AI10&lt;=DATE(2019,11,10),$AJ10&gt;=DATE(2019,11,1)),1,0)</f>
        <v>0</v>
      </c>
      <c r="FU10" s="65">
        <f t="shared" ref="FU10:FU14" si="70">IF(AND($AI10&gt;=DATE(2019,1,1),$AI10&lt;=DATE(2019,11,20),$AJ10&gt;=DATE(2019,11,11)),1,0)</f>
        <v>0</v>
      </c>
      <c r="FV10" s="65">
        <f t="shared" ref="FV10:FV14" si="71">IF(AND($AI10&gt;=DATE(2019,1,1),$AI10&lt;=DATE(2019,11,30),$AJ10&gt;=DATE(2019,11,21)),1,0)</f>
        <v>0</v>
      </c>
      <c r="FW10" s="66">
        <f t="shared" ref="FW10:FW14" si="72">SUM(FT10:FV10)</f>
        <v>0</v>
      </c>
      <c r="FX10" s="5">
        <f t="shared" ref="FX10:FZ14" si="73">IF(FT10=1,$CN10/$FW10,0)</f>
        <v>0</v>
      </c>
      <c r="FY10" s="5">
        <f t="shared" si="73"/>
        <v>0</v>
      </c>
      <c r="FZ10" s="5">
        <f t="shared" si="73"/>
        <v>0</v>
      </c>
      <c r="GA10" s="67">
        <f t="shared" ref="GA10:GA14" si="74">SUM(FX10:FZ10)</f>
        <v>0</v>
      </c>
      <c r="GB10" s="65">
        <f t="shared" ref="GB10:GB14" si="75">IF(AND($AI10&gt;=DATE(2019,1,1),$AI10&lt;=DATE(2019,12,10),$AJ10&gt;=DATE(2019,12,1)),1,0)</f>
        <v>0</v>
      </c>
      <c r="GC10" s="65">
        <f t="shared" ref="GC10:GC14" si="76">IF(AND($AI10&gt;=DATE(2019,1,1),$AI10&lt;=DATE(2019,12,20),$AJ10&gt;=DATE(2019,12,11)),1,0)</f>
        <v>0</v>
      </c>
      <c r="GD10" s="65">
        <f t="shared" ref="GD10:GD14" si="77">IF(AND($AI10&gt;=DATE(2019,1,1),$AI10&lt;=DATE(2019,12,30),$AJ10&gt;=DATE(2019,12,21)),1,0)</f>
        <v>0</v>
      </c>
      <c r="GE10" s="66">
        <f t="shared" ref="GE10:GE14" si="78">SUM(GB10:GD10)</f>
        <v>0</v>
      </c>
      <c r="GF10" s="5">
        <f t="shared" ref="GF10:GH14" si="79">IF(GB10=1,$CN10/$GE10,0)</f>
        <v>0</v>
      </c>
      <c r="GG10" s="5">
        <f t="shared" si="79"/>
        <v>0</v>
      </c>
      <c r="GH10" s="5">
        <f t="shared" si="79"/>
        <v>0</v>
      </c>
      <c r="GI10" s="67">
        <f t="shared" ref="GI10:GI14" si="80">SUM(GF10:GH10)</f>
        <v>0</v>
      </c>
      <c r="GJ10" s="67">
        <f t="shared" ref="GJ10:GJ14" si="81">SUM(FS10+GA10+GI10)</f>
        <v>0</v>
      </c>
      <c r="GK10" s="67">
        <f t="shared" ref="GK10:GK14" si="82">SUM(DM10+EL10+FK10+GJ10)</f>
        <v>15800</v>
      </c>
      <c r="GL10" s="5">
        <f t="shared" ref="GL10:GL14" si="83">IF(AND($CK10&gt;=1,$CL10&lt;=12),$AP10/$CM10,0)</f>
        <v>5440</v>
      </c>
      <c r="GM10" s="65">
        <f t="shared" ref="GM10:GM14" si="84">IF(AND($AI10&gt;=DATE(2019,1,1),$AI10&lt;=DATE(2019,1,10),$AJ10&gt;=DATE(2019,1,1)),1,0)</f>
        <v>1</v>
      </c>
      <c r="GN10" s="65">
        <f t="shared" ref="GN10:GN14" si="85">IF(AND($AI10&gt;=DATE(2019,1,1),$AI10&lt;=DATE(2019,1,20),$AJ10&gt;=DATE(2019,1,11)),1,0)</f>
        <v>1</v>
      </c>
      <c r="GO10" s="65">
        <f t="shared" ref="GO10:GO14" si="86">IF(AND($AI10&gt;=DATE(2019,1,1),$AI10&lt;=DATE(2019,1,31),$AJ10&gt;=DATE(2019,1,21)),1,0)</f>
        <v>1</v>
      </c>
      <c r="GP10" s="66">
        <f t="shared" ref="GP10:GP14" si="87">SUM(GM10:GO10)</f>
        <v>3</v>
      </c>
      <c r="GQ10" s="5">
        <f t="shared" ref="GQ10:GQ14" si="88">IF($CO10=1,$GL10/$CR10,0)</f>
        <v>1813.3333333333333</v>
      </c>
      <c r="GR10" s="5">
        <f t="shared" ref="GR10:GR14" si="89">IF($CP10=1,$GL10/$CR10,0)</f>
        <v>1813.3333333333333</v>
      </c>
      <c r="GS10" s="5">
        <f t="shared" ref="GS10:GS14" si="90">IF($CQ10=1,$GL10/$CR10,0)</f>
        <v>1813.3333333333333</v>
      </c>
      <c r="GT10" s="67">
        <f t="shared" ref="GT10:GT14" si="91">SUM(GQ10:GS10)</f>
        <v>5440</v>
      </c>
      <c r="GU10" s="65">
        <f t="shared" ref="GU10:GU14" si="92">IF(AND($AI10&gt;=DATE(2019,1,1),$AI10&lt;=DATE(2019,2,10),$AJ10&gt;=DATE(2019,2,1)),1,0)</f>
        <v>1</v>
      </c>
      <c r="GV10" s="65">
        <f t="shared" ref="GV10:GV14" si="93">IF(AND($AI10&gt;=DATE(2019,1,1),$AI10&lt;=DATE(2019,2,20),$AJ10&gt;=DATE(2019,2,11)),1,0)</f>
        <v>1</v>
      </c>
      <c r="GW10" s="65">
        <f t="shared" ref="GW10:GW14" si="94">IF(AND($AI10&gt;=DATE(2019,1,1),$AI10&lt;=DATE(2019,2,28),$AJ10&gt;=DATE(2019,2,21)),1,0)</f>
        <v>1</v>
      </c>
      <c r="GX10" s="66">
        <f t="shared" ref="GX10:GX14" si="95">SUM(GU10:GW10)</f>
        <v>3</v>
      </c>
      <c r="GY10" s="5">
        <f t="shared" ref="GY10:HA14" si="96">IF(GU10=1,$GL10/$CZ10,0)</f>
        <v>1813.3333333333333</v>
      </c>
      <c r="GZ10" s="5">
        <f t="shared" si="96"/>
        <v>1813.3333333333333</v>
      </c>
      <c r="HA10" s="5">
        <f t="shared" si="96"/>
        <v>1813.3333333333333</v>
      </c>
      <c r="HB10" s="67">
        <f t="shared" ref="HB10:HB14" si="97">SUM(GY10:HA10)</f>
        <v>5440</v>
      </c>
      <c r="HC10" s="65">
        <f t="shared" ref="HC10:HC14" si="98">IF(AND($AI10&gt;=DATE(2019,1,1),$AI10&lt;=DATE(2019,3,10),$AJ10&gt;=DATE(2019,3,1)),1,0)</f>
        <v>1</v>
      </c>
      <c r="HD10" s="65">
        <f t="shared" ref="HD10:HD14" si="99">IF(AND($AI10&gt;=DATE(2019,1,1),$AI10&lt;=DATE(2019,3,20),$AJ10&gt;=DATE(2019,3,11)),1,0)</f>
        <v>1</v>
      </c>
      <c r="HE10" s="65">
        <f t="shared" ref="HE10:HE14" si="100">IF(AND($AI10&gt;=DATE(2019,1,1),$AI10&lt;=DATE(2019,3,31),$AJ10&gt;=DATE(2019,3,21)),1,0)</f>
        <v>1</v>
      </c>
      <c r="HF10" s="66">
        <f t="shared" ref="HF10:HF14" si="101">SUM(HC10:HE10)</f>
        <v>3</v>
      </c>
      <c r="HG10" s="5">
        <f t="shared" ref="HG10:HI14" si="102">IF(HC10=1,$GL10/$DH10,0)</f>
        <v>1813.3333333333333</v>
      </c>
      <c r="HH10" s="5">
        <f t="shared" si="102"/>
        <v>1813.3333333333333</v>
      </c>
      <c r="HI10" s="5">
        <f t="shared" si="102"/>
        <v>1813.3333333333333</v>
      </c>
      <c r="HJ10" s="67">
        <f t="shared" ref="HJ10:HJ14" si="103">SUM(HG10:HI10)</f>
        <v>5440</v>
      </c>
      <c r="HK10" s="67">
        <f t="shared" ref="HK10:HK14" si="104">SUM(GT10+HB10+HJ10)</f>
        <v>16320</v>
      </c>
      <c r="HL10" s="65">
        <f t="shared" ref="HL10:HL14" si="105">IF(AND($AI10&gt;=DATE(2019,1,1),$AI10&lt;=DATE(2019,4,10),$AJ10&gt;=DATE(2019,4,1)),1,0)</f>
        <v>0</v>
      </c>
      <c r="HM10" s="65">
        <f t="shared" ref="HM10:HM14" si="106">IF(AND($AI10&gt;=DATE(2019,1,1),$AI10&lt;=DATE(2019,4,20),$AJ10&gt;=DATE(2019,4,11)),1,0)</f>
        <v>0</v>
      </c>
      <c r="HN10" s="65">
        <f t="shared" ref="HN10:HN14" si="107">IF(AND($AI10&gt;=DATE(2019,1,1),$AI10&lt;=DATE(2019,4,30),$AJ10&gt;=DATE(2019,4,21)),1,0)</f>
        <v>0</v>
      </c>
      <c r="HO10" s="66">
        <f t="shared" ref="HO10:HO14" si="108">SUM(HL10:HN10)</f>
        <v>0</v>
      </c>
      <c r="HP10" s="5">
        <f t="shared" ref="HP10:HR14" si="109">IF(HL10=1,$GL10/$DQ10,0)</f>
        <v>0</v>
      </c>
      <c r="HQ10" s="5">
        <f t="shared" si="109"/>
        <v>0</v>
      </c>
      <c r="HR10" s="5">
        <f t="shared" si="109"/>
        <v>0</v>
      </c>
      <c r="HS10" s="67">
        <f t="shared" ref="HS10:HS14" si="110">SUM(HP10:HR10)</f>
        <v>0</v>
      </c>
      <c r="HT10" s="65">
        <f t="shared" ref="HT10:HT14" si="111">IF(AND($AI10&gt;=DATE(2019,1,1),$AI10&lt;=DATE(2019,5,10),$AJ10&gt;=DATE(2019,5,1)),1,0)</f>
        <v>0</v>
      </c>
      <c r="HU10" s="65">
        <f t="shared" ref="HU10:HU14" si="112">IF(AND($AI10&gt;=DATE(2019,1,1),$AI10&lt;=DATE(2019,5,20),$AJ10&gt;=DATE(2019,5,11)),1,0)</f>
        <v>0</v>
      </c>
      <c r="HV10" s="65">
        <f t="shared" ref="HV10:HV14" si="113">IF(AND($AI10&gt;=DATE(2019,1,1),$AI10&lt;=DATE(2019,5,31),$AJ10&gt;=DATE(2019,5,21)),1,0)</f>
        <v>0</v>
      </c>
      <c r="HW10" s="66">
        <f t="shared" ref="HW10:HW14" si="114">SUM(HT10:HV10)</f>
        <v>0</v>
      </c>
      <c r="HX10" s="5">
        <f t="shared" ref="HX10:HZ14" si="115">IF(HT10=1,$GL10/$DY10,0)</f>
        <v>0</v>
      </c>
      <c r="HY10" s="5">
        <f t="shared" si="115"/>
        <v>0</v>
      </c>
      <c r="HZ10" s="5">
        <f t="shared" si="115"/>
        <v>0</v>
      </c>
      <c r="IA10" s="67">
        <f t="shared" ref="IA10:IA14" si="116">SUM(HX10:HZ10)</f>
        <v>0</v>
      </c>
      <c r="IB10" s="65">
        <f t="shared" ref="IB10:IB14" si="117">IF(AND($AI10&gt;=DATE(2019,1,1),$AI10&lt;=DATE(2019,6,10),$AJ10&gt;=DATE(2019,6,1)),1,0)</f>
        <v>0</v>
      </c>
      <c r="IC10" s="65">
        <f t="shared" ref="IC10:IC14" si="118">IF(AND($AI10&gt;=DATE(2019,1,1),$AI10&lt;=DATE(2019,6,20),$AJ10&gt;=DATE(2019,6,11)),1,0)</f>
        <v>0</v>
      </c>
      <c r="ID10" s="65">
        <f t="shared" ref="ID10:ID14" si="119">IF(AND($AI10&gt;=DATE(2019,1,1),$AI10&lt;=DATE(2019,6,30),$AJ10&gt;=DATE(2019,6,21)),1,0)</f>
        <v>0</v>
      </c>
      <c r="IE10" s="66">
        <f t="shared" ref="IE10:IE14" si="120">SUM(IB10:ID10)</f>
        <v>0</v>
      </c>
      <c r="IF10" s="5">
        <f t="shared" ref="IF10:IH14" si="121">IF(IB10=1,$GL10/$EG10,0)</f>
        <v>0</v>
      </c>
      <c r="IG10" s="5">
        <f t="shared" si="121"/>
        <v>0</v>
      </c>
      <c r="IH10" s="5">
        <f t="shared" si="121"/>
        <v>0</v>
      </c>
      <c r="II10" s="67">
        <f t="shared" ref="II10:II14" si="122">SUM(IF10:IH10)</f>
        <v>0</v>
      </c>
      <c r="IJ10" s="67">
        <f t="shared" ref="IJ10:IJ14" si="123">SUM(HS10+IA10+II10)</f>
        <v>0</v>
      </c>
      <c r="IK10" s="65">
        <f t="shared" ref="IK10:IK14" si="124">IF(AND($AI10&gt;=DATE(2019,1,1),$AI10&lt;=DATE(2019,7,10),$AJ10&gt;=DATE(2019,7,1)),1,0)</f>
        <v>0</v>
      </c>
      <c r="IL10" s="65">
        <f t="shared" ref="IL10:IL14" si="125">IF(AND($AI10&gt;=DATE(2019,1,1),$AI10&lt;=DATE(2019,7,20),$AJ10&gt;=DATE(2019,7,11)),1,0)</f>
        <v>0</v>
      </c>
      <c r="IM10" s="65">
        <f t="shared" ref="IM10:IM14" si="126">IF(AND($AI10&gt;=DATE(2019,1,1),$AI10&lt;=DATE(2019,7,30),$AJ10&gt;=DATE(2019,7,21)),1,0)</f>
        <v>0</v>
      </c>
      <c r="IN10" s="66">
        <f t="shared" ref="IN10:IN14" si="127">SUM(IK10:IM10)</f>
        <v>0</v>
      </c>
      <c r="IO10" s="5">
        <f t="shared" ref="IO10:IQ14" si="128">IF(IK10=1,$GL10/$EP10,0)</f>
        <v>0</v>
      </c>
      <c r="IP10" s="5">
        <f t="shared" si="128"/>
        <v>0</v>
      </c>
      <c r="IQ10" s="5">
        <f t="shared" si="128"/>
        <v>0</v>
      </c>
      <c r="IR10" s="5">
        <f t="shared" ref="IR10:IR14" si="129">SUM(IO10:IQ10)</f>
        <v>0</v>
      </c>
      <c r="IS10" s="65">
        <f t="shared" ref="IS10:IS14" si="130">IF(AND($AI10&gt;=DATE(2019,1,1),$AI10&lt;=DATE(2019,8,10),$AJ10&gt;=DATE(2019,8,1)),1,0)</f>
        <v>0</v>
      </c>
      <c r="IT10" s="65">
        <f t="shared" ref="IT10:IT14" si="131">IF(AND($AI10&gt;=DATE(2019,1,1),$AI10&lt;=DATE(2019,8,20),$AJ10&gt;=DATE(2019,8,11)),1,0)</f>
        <v>0</v>
      </c>
      <c r="IU10" s="65">
        <f t="shared" ref="IU10:IU14" si="132">IF(AND($AI10&gt;=DATE(2019,1,1),$AI10&lt;=DATE(2019,8,30),$AJ10&gt;=DATE(2019,8,21)),1,0)</f>
        <v>0</v>
      </c>
      <c r="IV10" s="66">
        <f t="shared" ref="IV10:IV14" si="133">SUM(IS10:IU10)</f>
        <v>0</v>
      </c>
      <c r="IW10" s="5">
        <f t="shared" ref="IW10:IY14" si="134">IF(IS10=1,$GL10/$EX10,0)</f>
        <v>0</v>
      </c>
      <c r="IX10" s="5">
        <f t="shared" si="134"/>
        <v>0</v>
      </c>
      <c r="IY10" s="5">
        <f t="shared" si="134"/>
        <v>0</v>
      </c>
      <c r="IZ10" s="5">
        <f t="shared" ref="IZ10:IZ14" si="135">SUM(IW10:IY10)</f>
        <v>0</v>
      </c>
      <c r="JA10" s="65">
        <f t="shared" ref="JA10:JA14" si="136">IF(AND($AI10&gt;=DATE(2019,1,1),$AI10&lt;=DATE(2019,9,10),$AJ10&gt;=DATE(2019,9,1)),1,0)</f>
        <v>0</v>
      </c>
      <c r="JB10" s="65">
        <f t="shared" ref="JB10:JB14" si="137">IF(AND($AI10&gt;=DATE(2019,1,1),$AI10&lt;=DATE(2019,9,20),$AJ10&gt;=DATE(2019,9,11)),1,0)</f>
        <v>0</v>
      </c>
      <c r="JC10" s="65">
        <f t="shared" ref="JC10:JC14" si="138">IF(AND($AI10&gt;=DATE(2019,1,1),$AI10&lt;=DATE(2019,9,30),$AJ10&gt;=DATE(2019,9,21)),1,0)</f>
        <v>0</v>
      </c>
      <c r="JD10" s="66">
        <f t="shared" ref="JD10:JD14" si="139">SUM(JA10:JC10)</f>
        <v>0</v>
      </c>
      <c r="JE10" s="5">
        <f t="shared" ref="JE10:JG14" si="140">IF(JA10=1,$GL10/$FF10,0)</f>
        <v>0</v>
      </c>
      <c r="JF10" s="5">
        <f t="shared" si="140"/>
        <v>0</v>
      </c>
      <c r="JG10" s="5">
        <f t="shared" si="140"/>
        <v>0</v>
      </c>
      <c r="JH10" s="67">
        <f t="shared" ref="JH10:JH14" si="141">SUM(JE10:JG10)</f>
        <v>0</v>
      </c>
      <c r="JI10" s="67">
        <f t="shared" ref="JI10:JI14" si="142">SUM(IR10+IZ10+JH10)</f>
        <v>0</v>
      </c>
      <c r="JJ10" s="65">
        <f t="shared" ref="JJ10:JJ14" si="143">IF(AND($AI10&gt;=DATE(2019,1,1),$AI10&lt;=DATE(2019,10,10),$AJ10&gt;=DATE(2019,10,1)),1,0)</f>
        <v>0</v>
      </c>
      <c r="JK10" s="65">
        <f t="shared" ref="JK10:JK14" si="144">IF(AND($AI10&gt;=DATE(2019,1,1),$AI10&lt;=DATE(2019,10,20),$AJ10&gt;=DATE(2019,10,11)),1,0)</f>
        <v>0</v>
      </c>
      <c r="JL10" s="65">
        <f t="shared" ref="JL10:JL14" si="145">IF(AND($AI10&gt;=DATE(2019,1,1),$AI10&lt;=DATE(2019,10,30),$AJ10&gt;=DATE(2019,10,21)),1,0)</f>
        <v>0</v>
      </c>
      <c r="JM10" s="66">
        <f t="shared" ref="JM10:JM14" si="146">SUM(JJ10:JL10)</f>
        <v>0</v>
      </c>
      <c r="JN10" s="5">
        <f t="shared" ref="JN10:JP14" si="147">IF(JJ10=1,$GL10/$FO10,0)</f>
        <v>0</v>
      </c>
      <c r="JO10" s="5">
        <f t="shared" si="147"/>
        <v>0</v>
      </c>
      <c r="JP10" s="5">
        <f t="shared" si="147"/>
        <v>0</v>
      </c>
      <c r="JQ10" s="67">
        <f t="shared" ref="JQ10:JQ14" si="148">SUM(JN10:JP10)</f>
        <v>0</v>
      </c>
      <c r="JR10" s="65">
        <f t="shared" ref="JR10:JR14" si="149">IF(AND($AI10&gt;=DATE(2019,1,1),$AI10&lt;=DATE(2019,11,10),$AJ10&gt;=DATE(2019,11,1)),1,0)</f>
        <v>0</v>
      </c>
      <c r="JS10" s="65">
        <f t="shared" ref="JS10:JS14" si="150">IF(AND($AI10&gt;=DATE(2019,1,1),$AI10&lt;=DATE(2019,11,20),$AJ10&gt;=DATE(2019,11,11)),1,0)</f>
        <v>0</v>
      </c>
      <c r="JT10" s="65">
        <f t="shared" ref="JT10:JT14" si="151">IF(AND($AI10&gt;=DATE(2019,1,1),$AI10&lt;=DATE(2019,11,30),$AJ10&gt;=DATE(2019,11,21)),1,0)</f>
        <v>0</v>
      </c>
      <c r="JU10" s="66">
        <f t="shared" ref="JU10:JU14" si="152">SUM(JR10:JT10)</f>
        <v>0</v>
      </c>
      <c r="JV10" s="5">
        <f t="shared" ref="JV10:JX14" si="153">IF(JR10=1,$GL10/$FW10,0)</f>
        <v>0</v>
      </c>
      <c r="JW10" s="5">
        <f t="shared" si="153"/>
        <v>0</v>
      </c>
      <c r="JX10" s="5">
        <f t="shared" si="153"/>
        <v>0</v>
      </c>
      <c r="JY10" s="67">
        <f t="shared" ref="JY10:JY14" si="154">SUM(JV10:JX10)</f>
        <v>0</v>
      </c>
      <c r="JZ10" s="65">
        <f t="shared" ref="JZ10:JZ14" si="155">IF(AND($AI10&gt;=DATE(2019,1,1),$AI10&lt;=DATE(2019,12,10),$AJ10&gt;=DATE(2019,12,1)),1,0)</f>
        <v>0</v>
      </c>
      <c r="KA10" s="65">
        <f t="shared" ref="KA10:KA14" si="156">IF(AND($AI10&gt;=DATE(2019,1,1),$AI10&lt;=DATE(2019,12,20),$AJ10&gt;=DATE(2019,12,11)),1,0)</f>
        <v>0</v>
      </c>
      <c r="KB10" s="65">
        <f t="shared" ref="KB10:KB14" si="157">IF(AND($AI10&gt;=DATE(2019,1,1),$AI10&lt;=DATE(2019,12,30),$AJ10&gt;=DATE(2019,12,21)),1,0)</f>
        <v>0</v>
      </c>
      <c r="KC10" s="66">
        <f t="shared" ref="KC10:KC14" si="158">SUM(JZ10:KB10)</f>
        <v>0</v>
      </c>
      <c r="KD10" s="5">
        <f t="shared" ref="KD10:KF14" si="159">IF(JZ10=1,$GL10/$GE10,0)</f>
        <v>0</v>
      </c>
      <c r="KE10" s="5">
        <f t="shared" si="159"/>
        <v>0</v>
      </c>
      <c r="KF10" s="5">
        <f t="shared" si="159"/>
        <v>0</v>
      </c>
      <c r="KG10" s="67">
        <f t="shared" ref="KG10:KG14" si="160">SUM(KD10:KF10)</f>
        <v>0</v>
      </c>
      <c r="KH10" s="67">
        <f t="shared" ref="KH10:KH14" si="161">SUM(JQ10+JY10+KG10)</f>
        <v>0</v>
      </c>
      <c r="KI10" s="67">
        <f t="shared" ref="KI10:KI14" si="162">SUM(HK10+IJ10+JI10+KH10)</f>
        <v>16320</v>
      </c>
    </row>
    <row r="11" spans="1:295" ht="14.7" customHeight="1" x14ac:dyDescent="0.3">
      <c r="A11" s="1">
        <v>2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5"/>
      <c r="N11" s="5"/>
      <c r="O11" s="5"/>
      <c r="P11" s="5"/>
      <c r="Q11" s="5"/>
      <c r="R11" s="15"/>
      <c r="S11" s="15"/>
      <c r="T11" s="15"/>
      <c r="U11" s="15"/>
      <c r="V11" s="15"/>
      <c r="W11" s="15"/>
      <c r="X11" s="16"/>
      <c r="Y11" s="16"/>
      <c r="Z11" s="56">
        <v>35824</v>
      </c>
      <c r="AA11" s="11"/>
      <c r="AB11" s="12"/>
      <c r="AC11" s="11"/>
      <c r="AD11" s="97">
        <f>VLOOKUP(Z11,'2'!A:AV,25,0)</f>
        <v>29580</v>
      </c>
      <c r="AE11" s="14"/>
      <c r="AF11" s="13"/>
      <c r="AG11" s="12"/>
      <c r="AH11" s="12"/>
      <c r="AI11" s="53">
        <f>VLOOKUP(Z11,'2'!A:AV,4,0)</f>
        <v>43475</v>
      </c>
      <c r="AJ11" s="53">
        <f>VLOOKUP(Z11,'2'!A:AV,5,0)</f>
        <v>43659</v>
      </c>
      <c r="AK11" s="11"/>
      <c r="AL11" s="14"/>
      <c r="AM11" s="17"/>
      <c r="AN11" s="15"/>
      <c r="AO11" s="14"/>
      <c r="AP11" s="96">
        <f>VLOOKUP(Z11,'2'!A:AV,47,0)</f>
        <v>27590</v>
      </c>
      <c r="AQ11" s="14"/>
      <c r="AR11" s="15"/>
      <c r="AS11" s="14"/>
      <c r="AT11" s="19"/>
      <c r="AU11" s="19"/>
      <c r="AV11" s="15"/>
      <c r="AW11" s="18"/>
      <c r="AX11" s="14"/>
      <c r="AY11" s="14"/>
      <c r="AZ11" s="14"/>
      <c r="BA11" s="14"/>
      <c r="BB11" s="15"/>
      <c r="BC11" s="15"/>
      <c r="BD11" s="14"/>
      <c r="BE11" s="2"/>
      <c r="BF11" s="2"/>
      <c r="BG11" s="2"/>
      <c r="BH11" s="2"/>
      <c r="BI11" s="2"/>
      <c r="BJ11" s="2"/>
      <c r="BK11" s="2"/>
      <c r="BL11" s="4"/>
      <c r="BM11" s="4"/>
      <c r="BN11" s="5"/>
      <c r="BO11" s="5"/>
      <c r="BP11" s="2"/>
      <c r="BQ11" s="2"/>
      <c r="BR11" s="2"/>
      <c r="BS11" s="2"/>
      <c r="BT11" s="2"/>
      <c r="BU11" s="5"/>
      <c r="BV11" s="2"/>
      <c r="BW11" s="2"/>
      <c r="BX11" s="2"/>
      <c r="BY11" s="2"/>
      <c r="BZ11" s="2"/>
      <c r="CA11" s="2"/>
      <c r="CB11" s="2"/>
      <c r="CC11" s="2"/>
      <c r="CD11" s="60"/>
      <c r="CE11" s="19"/>
      <c r="CF11" s="61"/>
      <c r="CG11" s="16"/>
      <c r="CH11" s="16"/>
      <c r="CI11" s="16"/>
      <c r="CK11" s="19">
        <f t="shared" si="0"/>
        <v>1</v>
      </c>
      <c r="CL11" s="19">
        <f t="shared" si="1"/>
        <v>7</v>
      </c>
      <c r="CM11" s="64">
        <f t="shared" si="2"/>
        <v>7</v>
      </c>
      <c r="CN11" s="5">
        <f t="shared" si="3"/>
        <v>4225.7142857142853</v>
      </c>
      <c r="CO11" s="65">
        <f t="shared" si="4"/>
        <v>1</v>
      </c>
      <c r="CP11" s="65">
        <f t="shared" si="5"/>
        <v>1</v>
      </c>
      <c r="CQ11" s="65">
        <f t="shared" si="6"/>
        <v>1</v>
      </c>
      <c r="CR11" s="66">
        <f t="shared" si="7"/>
        <v>3</v>
      </c>
      <c r="CS11" s="5">
        <f t="shared" si="8"/>
        <v>1408.5714285714284</v>
      </c>
      <c r="CT11" s="5">
        <f t="shared" si="9"/>
        <v>1408.5714285714284</v>
      </c>
      <c r="CU11" s="5">
        <f t="shared" si="10"/>
        <v>1408.5714285714284</v>
      </c>
      <c r="CV11" s="67">
        <f t="shared" si="11"/>
        <v>4225.7142857142853</v>
      </c>
      <c r="CW11" s="65">
        <f t="shared" si="12"/>
        <v>1</v>
      </c>
      <c r="CX11" s="65">
        <f t="shared" si="13"/>
        <v>1</v>
      </c>
      <c r="CY11" s="65">
        <f t="shared" si="14"/>
        <v>1</v>
      </c>
      <c r="CZ11" s="66">
        <f t="shared" si="15"/>
        <v>3</v>
      </c>
      <c r="DA11" s="5">
        <f t="shared" si="16"/>
        <v>1408.5714285714284</v>
      </c>
      <c r="DB11" s="5">
        <f t="shared" si="16"/>
        <v>1408.5714285714284</v>
      </c>
      <c r="DC11" s="5">
        <f t="shared" si="16"/>
        <v>1408.5714285714284</v>
      </c>
      <c r="DD11" s="67">
        <f t="shared" si="17"/>
        <v>4225.7142857142853</v>
      </c>
      <c r="DE11" s="65">
        <f t="shared" si="18"/>
        <v>1</v>
      </c>
      <c r="DF11" s="65">
        <f t="shared" si="19"/>
        <v>1</v>
      </c>
      <c r="DG11" s="65">
        <f t="shared" si="20"/>
        <v>1</v>
      </c>
      <c r="DH11" s="66">
        <f t="shared" si="21"/>
        <v>3</v>
      </c>
      <c r="DI11" s="5">
        <f t="shared" si="22"/>
        <v>1408.5714285714284</v>
      </c>
      <c r="DJ11" s="5">
        <f t="shared" si="22"/>
        <v>1408.5714285714284</v>
      </c>
      <c r="DK11" s="5">
        <f t="shared" si="22"/>
        <v>1408.5714285714284</v>
      </c>
      <c r="DL11" s="67">
        <f t="shared" si="23"/>
        <v>4225.7142857142853</v>
      </c>
      <c r="DM11" s="67">
        <f t="shared" si="24"/>
        <v>12677.142857142855</v>
      </c>
      <c r="DN11" s="65">
        <f t="shared" si="25"/>
        <v>1</v>
      </c>
      <c r="DO11" s="65">
        <f t="shared" si="26"/>
        <v>1</v>
      </c>
      <c r="DP11" s="65">
        <f t="shared" si="27"/>
        <v>1</v>
      </c>
      <c r="DQ11" s="66">
        <f t="shared" si="28"/>
        <v>3</v>
      </c>
      <c r="DR11" s="5">
        <f t="shared" si="29"/>
        <v>1408.5714285714284</v>
      </c>
      <c r="DS11" s="5">
        <f t="shared" si="29"/>
        <v>1408.5714285714284</v>
      </c>
      <c r="DT11" s="5">
        <f t="shared" si="29"/>
        <v>1408.5714285714284</v>
      </c>
      <c r="DU11" s="67">
        <f t="shared" si="30"/>
        <v>4225.7142857142853</v>
      </c>
      <c r="DV11" s="65">
        <f t="shared" si="31"/>
        <v>1</v>
      </c>
      <c r="DW11" s="65">
        <f t="shared" si="32"/>
        <v>1</v>
      </c>
      <c r="DX11" s="65">
        <f t="shared" si="33"/>
        <v>1</v>
      </c>
      <c r="DY11" s="66">
        <f t="shared" si="34"/>
        <v>3</v>
      </c>
      <c r="DZ11" s="5">
        <f t="shared" si="35"/>
        <v>1408.5714285714284</v>
      </c>
      <c r="EA11" s="5">
        <f t="shared" si="35"/>
        <v>1408.5714285714284</v>
      </c>
      <c r="EB11" s="5">
        <f t="shared" si="35"/>
        <v>1408.5714285714284</v>
      </c>
      <c r="EC11" s="67">
        <f t="shared" si="36"/>
        <v>4225.7142857142853</v>
      </c>
      <c r="ED11" s="65">
        <f t="shared" si="37"/>
        <v>1</v>
      </c>
      <c r="EE11" s="65">
        <f t="shared" si="38"/>
        <v>1</v>
      </c>
      <c r="EF11" s="65">
        <f t="shared" si="39"/>
        <v>1</v>
      </c>
      <c r="EG11" s="66">
        <f t="shared" si="40"/>
        <v>3</v>
      </c>
      <c r="EH11" s="5">
        <f t="shared" si="41"/>
        <v>1408.5714285714284</v>
      </c>
      <c r="EI11" s="5">
        <f t="shared" si="41"/>
        <v>1408.5714285714284</v>
      </c>
      <c r="EJ11" s="5">
        <f t="shared" si="41"/>
        <v>1408.5714285714284</v>
      </c>
      <c r="EK11" s="67">
        <f t="shared" si="42"/>
        <v>4225.7142857142853</v>
      </c>
      <c r="EL11" s="67">
        <f t="shared" si="43"/>
        <v>12677.142857142855</v>
      </c>
      <c r="EM11" s="65">
        <f t="shared" si="44"/>
        <v>1</v>
      </c>
      <c r="EN11" s="65">
        <f t="shared" si="45"/>
        <v>1</v>
      </c>
      <c r="EO11" s="65">
        <f t="shared" si="46"/>
        <v>0</v>
      </c>
      <c r="EP11" s="66">
        <f t="shared" si="47"/>
        <v>2</v>
      </c>
      <c r="EQ11" s="5">
        <f t="shared" si="48"/>
        <v>2112.8571428571427</v>
      </c>
      <c r="ER11" s="5">
        <f t="shared" si="48"/>
        <v>2112.8571428571427</v>
      </c>
      <c r="ES11" s="5">
        <f t="shared" si="48"/>
        <v>0</v>
      </c>
      <c r="ET11" s="5">
        <f t="shared" si="49"/>
        <v>4225.7142857142853</v>
      </c>
      <c r="EU11" s="65">
        <f t="shared" si="50"/>
        <v>0</v>
      </c>
      <c r="EV11" s="65">
        <f t="shared" si="51"/>
        <v>0</v>
      </c>
      <c r="EW11" s="65">
        <f t="shared" si="52"/>
        <v>0</v>
      </c>
      <c r="EX11" s="66">
        <f t="shared" si="53"/>
        <v>0</v>
      </c>
      <c r="EY11" s="5">
        <f t="shared" si="54"/>
        <v>0</v>
      </c>
      <c r="EZ11" s="5">
        <f t="shared" si="54"/>
        <v>0</v>
      </c>
      <c r="FA11" s="5">
        <f t="shared" si="54"/>
        <v>0</v>
      </c>
      <c r="FB11" s="5">
        <f t="shared" si="55"/>
        <v>0</v>
      </c>
      <c r="FC11" s="65">
        <f t="shared" si="56"/>
        <v>0</v>
      </c>
      <c r="FD11" s="65">
        <f t="shared" si="57"/>
        <v>0</v>
      </c>
      <c r="FE11" s="65">
        <f t="shared" si="58"/>
        <v>0</v>
      </c>
      <c r="FF11" s="66">
        <f t="shared" si="59"/>
        <v>0</v>
      </c>
      <c r="FG11" s="5">
        <f t="shared" si="60"/>
        <v>0</v>
      </c>
      <c r="FH11" s="5">
        <f t="shared" si="60"/>
        <v>0</v>
      </c>
      <c r="FI11" s="5">
        <f t="shared" si="60"/>
        <v>0</v>
      </c>
      <c r="FJ11" s="67">
        <f t="shared" si="61"/>
        <v>0</v>
      </c>
      <c r="FK11" s="67">
        <f t="shared" si="62"/>
        <v>4225.7142857142853</v>
      </c>
      <c r="FL11" s="65">
        <f t="shared" si="63"/>
        <v>0</v>
      </c>
      <c r="FM11" s="65">
        <f t="shared" si="64"/>
        <v>0</v>
      </c>
      <c r="FN11" s="65">
        <f t="shared" si="65"/>
        <v>0</v>
      </c>
      <c r="FO11" s="66">
        <f t="shared" si="66"/>
        <v>0</v>
      </c>
      <c r="FP11" s="5">
        <f t="shared" si="67"/>
        <v>0</v>
      </c>
      <c r="FQ11" s="5">
        <f t="shared" si="67"/>
        <v>0</v>
      </c>
      <c r="FR11" s="5">
        <f t="shared" si="67"/>
        <v>0</v>
      </c>
      <c r="FS11" s="67">
        <f t="shared" si="68"/>
        <v>0</v>
      </c>
      <c r="FT11" s="65">
        <f t="shared" si="69"/>
        <v>0</v>
      </c>
      <c r="FU11" s="65">
        <f t="shared" si="70"/>
        <v>0</v>
      </c>
      <c r="FV11" s="65">
        <f t="shared" si="71"/>
        <v>0</v>
      </c>
      <c r="FW11" s="66">
        <f t="shared" si="72"/>
        <v>0</v>
      </c>
      <c r="FX11" s="5">
        <f t="shared" si="73"/>
        <v>0</v>
      </c>
      <c r="FY11" s="5">
        <f t="shared" si="73"/>
        <v>0</v>
      </c>
      <c r="FZ11" s="5">
        <f t="shared" si="73"/>
        <v>0</v>
      </c>
      <c r="GA11" s="67">
        <f t="shared" si="74"/>
        <v>0</v>
      </c>
      <c r="GB11" s="65">
        <f t="shared" si="75"/>
        <v>0</v>
      </c>
      <c r="GC11" s="65">
        <f t="shared" si="76"/>
        <v>0</v>
      </c>
      <c r="GD11" s="65">
        <f t="shared" si="77"/>
        <v>0</v>
      </c>
      <c r="GE11" s="66">
        <f t="shared" si="78"/>
        <v>0</v>
      </c>
      <c r="GF11" s="5">
        <f t="shared" si="79"/>
        <v>0</v>
      </c>
      <c r="GG11" s="5">
        <f t="shared" si="79"/>
        <v>0</v>
      </c>
      <c r="GH11" s="5">
        <f t="shared" si="79"/>
        <v>0</v>
      </c>
      <c r="GI11" s="67">
        <f t="shared" si="80"/>
        <v>0</v>
      </c>
      <c r="GJ11" s="67">
        <f t="shared" si="81"/>
        <v>0</v>
      </c>
      <c r="GK11" s="67">
        <f t="shared" si="82"/>
        <v>29579.999999999996</v>
      </c>
      <c r="GL11" s="5">
        <f t="shared" si="83"/>
        <v>3941.4285714285716</v>
      </c>
      <c r="GM11" s="65">
        <f t="shared" si="84"/>
        <v>1</v>
      </c>
      <c r="GN11" s="65">
        <f t="shared" si="85"/>
        <v>1</v>
      </c>
      <c r="GO11" s="65">
        <f t="shared" si="86"/>
        <v>1</v>
      </c>
      <c r="GP11" s="66">
        <f t="shared" si="87"/>
        <v>3</v>
      </c>
      <c r="GQ11" s="5">
        <f t="shared" si="88"/>
        <v>1313.8095238095239</v>
      </c>
      <c r="GR11" s="5">
        <f t="shared" si="89"/>
        <v>1313.8095238095239</v>
      </c>
      <c r="GS11" s="5">
        <f t="shared" si="90"/>
        <v>1313.8095238095239</v>
      </c>
      <c r="GT11" s="67">
        <f t="shared" si="91"/>
        <v>3941.4285714285716</v>
      </c>
      <c r="GU11" s="65">
        <f t="shared" si="92"/>
        <v>1</v>
      </c>
      <c r="GV11" s="65">
        <f t="shared" si="93"/>
        <v>1</v>
      </c>
      <c r="GW11" s="65">
        <f t="shared" si="94"/>
        <v>1</v>
      </c>
      <c r="GX11" s="66">
        <f t="shared" si="95"/>
        <v>3</v>
      </c>
      <c r="GY11" s="5">
        <f t="shared" si="96"/>
        <v>1313.8095238095239</v>
      </c>
      <c r="GZ11" s="5">
        <f t="shared" si="96"/>
        <v>1313.8095238095239</v>
      </c>
      <c r="HA11" s="5">
        <f t="shared" si="96"/>
        <v>1313.8095238095239</v>
      </c>
      <c r="HB11" s="67">
        <f t="shared" si="97"/>
        <v>3941.4285714285716</v>
      </c>
      <c r="HC11" s="65">
        <f t="shared" si="98"/>
        <v>1</v>
      </c>
      <c r="HD11" s="65">
        <f t="shared" si="99"/>
        <v>1</v>
      </c>
      <c r="HE11" s="65">
        <f t="shared" si="100"/>
        <v>1</v>
      </c>
      <c r="HF11" s="66">
        <f t="shared" si="101"/>
        <v>3</v>
      </c>
      <c r="HG11" s="5">
        <f t="shared" si="102"/>
        <v>1313.8095238095239</v>
      </c>
      <c r="HH11" s="5">
        <f t="shared" si="102"/>
        <v>1313.8095238095239</v>
      </c>
      <c r="HI11" s="5">
        <f t="shared" si="102"/>
        <v>1313.8095238095239</v>
      </c>
      <c r="HJ11" s="67">
        <f t="shared" si="103"/>
        <v>3941.4285714285716</v>
      </c>
      <c r="HK11" s="67">
        <f t="shared" si="104"/>
        <v>11824.285714285714</v>
      </c>
      <c r="HL11" s="65">
        <f t="shared" si="105"/>
        <v>1</v>
      </c>
      <c r="HM11" s="65">
        <f t="shared" si="106"/>
        <v>1</v>
      </c>
      <c r="HN11" s="65">
        <f t="shared" si="107"/>
        <v>1</v>
      </c>
      <c r="HO11" s="66">
        <f t="shared" si="108"/>
        <v>3</v>
      </c>
      <c r="HP11" s="5">
        <f t="shared" si="109"/>
        <v>1313.8095238095239</v>
      </c>
      <c r="HQ11" s="5">
        <f t="shared" si="109"/>
        <v>1313.8095238095239</v>
      </c>
      <c r="HR11" s="5">
        <f t="shared" si="109"/>
        <v>1313.8095238095239</v>
      </c>
      <c r="HS11" s="67">
        <f t="shared" si="110"/>
        <v>3941.4285714285716</v>
      </c>
      <c r="HT11" s="65">
        <f t="shared" si="111"/>
        <v>1</v>
      </c>
      <c r="HU11" s="65">
        <f t="shared" si="112"/>
        <v>1</v>
      </c>
      <c r="HV11" s="65">
        <f t="shared" si="113"/>
        <v>1</v>
      </c>
      <c r="HW11" s="66">
        <f t="shared" si="114"/>
        <v>3</v>
      </c>
      <c r="HX11" s="5">
        <f t="shared" si="115"/>
        <v>1313.8095238095239</v>
      </c>
      <c r="HY11" s="5">
        <f t="shared" si="115"/>
        <v>1313.8095238095239</v>
      </c>
      <c r="HZ11" s="5">
        <f t="shared" si="115"/>
        <v>1313.8095238095239</v>
      </c>
      <c r="IA11" s="67">
        <f t="shared" si="116"/>
        <v>3941.4285714285716</v>
      </c>
      <c r="IB11" s="65">
        <f t="shared" si="117"/>
        <v>1</v>
      </c>
      <c r="IC11" s="65">
        <f t="shared" si="118"/>
        <v>1</v>
      </c>
      <c r="ID11" s="65">
        <f t="shared" si="119"/>
        <v>1</v>
      </c>
      <c r="IE11" s="66">
        <f t="shared" si="120"/>
        <v>3</v>
      </c>
      <c r="IF11" s="5">
        <f t="shared" si="121"/>
        <v>1313.8095238095239</v>
      </c>
      <c r="IG11" s="5">
        <f t="shared" si="121"/>
        <v>1313.8095238095239</v>
      </c>
      <c r="IH11" s="5">
        <f t="shared" si="121"/>
        <v>1313.8095238095239</v>
      </c>
      <c r="II11" s="67">
        <f t="shared" si="122"/>
        <v>3941.4285714285716</v>
      </c>
      <c r="IJ11" s="67">
        <f t="shared" si="123"/>
        <v>11824.285714285714</v>
      </c>
      <c r="IK11" s="65">
        <f t="shared" si="124"/>
        <v>1</v>
      </c>
      <c r="IL11" s="65">
        <f t="shared" si="125"/>
        <v>1</v>
      </c>
      <c r="IM11" s="65">
        <f t="shared" si="126"/>
        <v>0</v>
      </c>
      <c r="IN11" s="66">
        <f t="shared" si="127"/>
        <v>2</v>
      </c>
      <c r="IO11" s="5">
        <f t="shared" si="128"/>
        <v>1970.7142857142858</v>
      </c>
      <c r="IP11" s="5">
        <f t="shared" si="128"/>
        <v>1970.7142857142858</v>
      </c>
      <c r="IQ11" s="5">
        <f t="shared" si="128"/>
        <v>0</v>
      </c>
      <c r="IR11" s="5">
        <f t="shared" si="129"/>
        <v>3941.4285714285716</v>
      </c>
      <c r="IS11" s="65">
        <f t="shared" si="130"/>
        <v>0</v>
      </c>
      <c r="IT11" s="65">
        <f t="shared" si="131"/>
        <v>0</v>
      </c>
      <c r="IU11" s="65">
        <f t="shared" si="132"/>
        <v>0</v>
      </c>
      <c r="IV11" s="66">
        <f t="shared" si="133"/>
        <v>0</v>
      </c>
      <c r="IW11" s="5">
        <f t="shared" si="134"/>
        <v>0</v>
      </c>
      <c r="IX11" s="5">
        <f t="shared" si="134"/>
        <v>0</v>
      </c>
      <c r="IY11" s="5">
        <f t="shared" si="134"/>
        <v>0</v>
      </c>
      <c r="IZ11" s="5">
        <f t="shared" si="135"/>
        <v>0</v>
      </c>
      <c r="JA11" s="65">
        <f t="shared" si="136"/>
        <v>0</v>
      </c>
      <c r="JB11" s="65">
        <f t="shared" si="137"/>
        <v>0</v>
      </c>
      <c r="JC11" s="65">
        <f t="shared" si="138"/>
        <v>0</v>
      </c>
      <c r="JD11" s="66">
        <f t="shared" si="139"/>
        <v>0</v>
      </c>
      <c r="JE11" s="5">
        <f t="shared" si="140"/>
        <v>0</v>
      </c>
      <c r="JF11" s="5">
        <f t="shared" si="140"/>
        <v>0</v>
      </c>
      <c r="JG11" s="5">
        <f t="shared" si="140"/>
        <v>0</v>
      </c>
      <c r="JH11" s="67">
        <f t="shared" si="141"/>
        <v>0</v>
      </c>
      <c r="JI11" s="67">
        <f t="shared" si="142"/>
        <v>3941.4285714285716</v>
      </c>
      <c r="JJ11" s="65">
        <f t="shared" si="143"/>
        <v>0</v>
      </c>
      <c r="JK11" s="65">
        <f t="shared" si="144"/>
        <v>0</v>
      </c>
      <c r="JL11" s="65">
        <f t="shared" si="145"/>
        <v>0</v>
      </c>
      <c r="JM11" s="66">
        <f t="shared" si="146"/>
        <v>0</v>
      </c>
      <c r="JN11" s="5">
        <f t="shared" si="147"/>
        <v>0</v>
      </c>
      <c r="JO11" s="5">
        <f t="shared" si="147"/>
        <v>0</v>
      </c>
      <c r="JP11" s="5">
        <f t="shared" si="147"/>
        <v>0</v>
      </c>
      <c r="JQ11" s="67">
        <f t="shared" si="148"/>
        <v>0</v>
      </c>
      <c r="JR11" s="65">
        <f t="shared" si="149"/>
        <v>0</v>
      </c>
      <c r="JS11" s="65">
        <f t="shared" si="150"/>
        <v>0</v>
      </c>
      <c r="JT11" s="65">
        <f t="shared" si="151"/>
        <v>0</v>
      </c>
      <c r="JU11" s="66">
        <f t="shared" si="152"/>
        <v>0</v>
      </c>
      <c r="JV11" s="5">
        <f t="shared" si="153"/>
        <v>0</v>
      </c>
      <c r="JW11" s="5">
        <f t="shared" si="153"/>
        <v>0</v>
      </c>
      <c r="JX11" s="5">
        <f t="shared" si="153"/>
        <v>0</v>
      </c>
      <c r="JY11" s="67">
        <f t="shared" si="154"/>
        <v>0</v>
      </c>
      <c r="JZ11" s="65">
        <f t="shared" si="155"/>
        <v>0</v>
      </c>
      <c r="KA11" s="65">
        <f t="shared" si="156"/>
        <v>0</v>
      </c>
      <c r="KB11" s="65">
        <f t="shared" si="157"/>
        <v>0</v>
      </c>
      <c r="KC11" s="66">
        <f t="shared" si="158"/>
        <v>0</v>
      </c>
      <c r="KD11" s="5">
        <f t="shared" si="159"/>
        <v>0</v>
      </c>
      <c r="KE11" s="5">
        <f t="shared" si="159"/>
        <v>0</v>
      </c>
      <c r="KF11" s="5">
        <f t="shared" si="159"/>
        <v>0</v>
      </c>
      <c r="KG11" s="67">
        <f t="shared" si="160"/>
        <v>0</v>
      </c>
      <c r="KH11" s="67">
        <f t="shared" si="161"/>
        <v>0</v>
      </c>
      <c r="KI11" s="67">
        <f t="shared" si="162"/>
        <v>27590</v>
      </c>
    </row>
    <row r="12" spans="1:295" ht="14.7" customHeight="1" x14ac:dyDescent="0.3">
      <c r="A12" s="1">
        <v>3</v>
      </c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5"/>
      <c r="N12" s="5"/>
      <c r="O12" s="5"/>
      <c r="P12" s="5"/>
      <c r="Q12" s="5"/>
      <c r="R12" s="15"/>
      <c r="S12" s="15"/>
      <c r="T12" s="15"/>
      <c r="U12" s="15"/>
      <c r="V12" s="15"/>
      <c r="W12" s="15"/>
      <c r="X12" s="16"/>
      <c r="Y12" s="16"/>
      <c r="Z12" s="56">
        <v>75863</v>
      </c>
      <c r="AA12" s="11"/>
      <c r="AB12" s="12"/>
      <c r="AC12" s="11"/>
      <c r="AD12" s="97">
        <f>VLOOKUP(Z12,'2'!A:AV,25,0)</f>
        <v>9685</v>
      </c>
      <c r="AE12" s="14"/>
      <c r="AF12" s="13"/>
      <c r="AG12" s="12"/>
      <c r="AH12" s="12"/>
      <c r="AI12" s="53">
        <f>VLOOKUP(Z12,'2'!A:AV,4,0)</f>
        <v>43466</v>
      </c>
      <c r="AJ12" s="53">
        <f>VLOOKUP(Z12,'2'!A:AV,5,0)</f>
        <v>43830</v>
      </c>
      <c r="AK12" s="11"/>
      <c r="AL12" s="14"/>
      <c r="AM12" s="17"/>
      <c r="AN12" s="15"/>
      <c r="AO12" s="14"/>
      <c r="AP12" s="96">
        <f>VLOOKUP(Z12,'2'!A:AV,47,0)</f>
        <v>10240</v>
      </c>
      <c r="AQ12" s="14"/>
      <c r="AR12" s="15"/>
      <c r="AS12" s="14"/>
      <c r="AT12" s="19"/>
      <c r="AU12" s="19"/>
      <c r="AV12" s="15"/>
      <c r="AW12" s="18"/>
      <c r="AX12" s="14"/>
      <c r="AY12" s="14"/>
      <c r="AZ12" s="14"/>
      <c r="BA12" s="14"/>
      <c r="BB12" s="15"/>
      <c r="BC12" s="15"/>
      <c r="BD12" s="14"/>
      <c r="BE12" s="2"/>
      <c r="BF12" s="2"/>
      <c r="BG12" s="2"/>
      <c r="BH12" s="2"/>
      <c r="BI12" s="2"/>
      <c r="BJ12" s="2"/>
      <c r="BK12" s="2"/>
      <c r="BL12" s="4"/>
      <c r="BM12" s="4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60"/>
      <c r="CE12" s="19"/>
      <c r="CF12" s="2"/>
      <c r="CG12" s="16"/>
      <c r="CH12" s="16"/>
      <c r="CI12" s="16"/>
      <c r="CK12" s="19">
        <f t="shared" si="0"/>
        <v>1</v>
      </c>
      <c r="CL12" s="19">
        <f t="shared" si="1"/>
        <v>12</v>
      </c>
      <c r="CM12" s="64">
        <f t="shared" si="2"/>
        <v>12</v>
      </c>
      <c r="CN12" s="5">
        <f t="shared" si="3"/>
        <v>807.08333333333337</v>
      </c>
      <c r="CO12" s="65">
        <f t="shared" si="4"/>
        <v>1</v>
      </c>
      <c r="CP12" s="65">
        <f t="shared" si="5"/>
        <v>1</v>
      </c>
      <c r="CQ12" s="65">
        <f t="shared" si="6"/>
        <v>1</v>
      </c>
      <c r="CR12" s="66">
        <f t="shared" si="7"/>
        <v>3</v>
      </c>
      <c r="CS12" s="5">
        <f t="shared" si="8"/>
        <v>269.02777777777777</v>
      </c>
      <c r="CT12" s="5">
        <f t="shared" si="9"/>
        <v>269.02777777777777</v>
      </c>
      <c r="CU12" s="5">
        <f t="shared" si="10"/>
        <v>269.02777777777777</v>
      </c>
      <c r="CV12" s="67">
        <f t="shared" si="11"/>
        <v>807.08333333333326</v>
      </c>
      <c r="CW12" s="65">
        <f t="shared" si="12"/>
        <v>1</v>
      </c>
      <c r="CX12" s="65">
        <f t="shared" si="13"/>
        <v>1</v>
      </c>
      <c r="CY12" s="65">
        <f t="shared" si="14"/>
        <v>1</v>
      </c>
      <c r="CZ12" s="66">
        <f t="shared" si="15"/>
        <v>3</v>
      </c>
      <c r="DA12" s="5">
        <f t="shared" si="16"/>
        <v>269.02777777777777</v>
      </c>
      <c r="DB12" s="5">
        <f t="shared" si="16"/>
        <v>269.02777777777777</v>
      </c>
      <c r="DC12" s="5">
        <f t="shared" si="16"/>
        <v>269.02777777777777</v>
      </c>
      <c r="DD12" s="67">
        <f t="shared" si="17"/>
        <v>807.08333333333326</v>
      </c>
      <c r="DE12" s="65">
        <f t="shared" si="18"/>
        <v>1</v>
      </c>
      <c r="DF12" s="65">
        <f t="shared" si="19"/>
        <v>1</v>
      </c>
      <c r="DG12" s="65">
        <f t="shared" si="20"/>
        <v>1</v>
      </c>
      <c r="DH12" s="66">
        <f t="shared" si="21"/>
        <v>3</v>
      </c>
      <c r="DI12" s="5">
        <f t="shared" si="22"/>
        <v>269.02777777777777</v>
      </c>
      <c r="DJ12" s="5">
        <f t="shared" si="22"/>
        <v>269.02777777777777</v>
      </c>
      <c r="DK12" s="5">
        <f t="shared" si="22"/>
        <v>269.02777777777777</v>
      </c>
      <c r="DL12" s="67">
        <f t="shared" si="23"/>
        <v>807.08333333333326</v>
      </c>
      <c r="DM12" s="67">
        <f t="shared" si="24"/>
        <v>2421.25</v>
      </c>
      <c r="DN12" s="65">
        <f t="shared" si="25"/>
        <v>1</v>
      </c>
      <c r="DO12" s="65">
        <f t="shared" si="26"/>
        <v>1</v>
      </c>
      <c r="DP12" s="65">
        <f t="shared" si="27"/>
        <v>1</v>
      </c>
      <c r="DQ12" s="66">
        <f t="shared" si="28"/>
        <v>3</v>
      </c>
      <c r="DR12" s="5">
        <f t="shared" si="29"/>
        <v>269.02777777777777</v>
      </c>
      <c r="DS12" s="5">
        <f t="shared" si="29"/>
        <v>269.02777777777777</v>
      </c>
      <c r="DT12" s="5">
        <f t="shared" si="29"/>
        <v>269.02777777777777</v>
      </c>
      <c r="DU12" s="67">
        <f t="shared" si="30"/>
        <v>807.08333333333326</v>
      </c>
      <c r="DV12" s="65">
        <f t="shared" si="31"/>
        <v>1</v>
      </c>
      <c r="DW12" s="65">
        <f t="shared" si="32"/>
        <v>1</v>
      </c>
      <c r="DX12" s="65">
        <f t="shared" si="33"/>
        <v>1</v>
      </c>
      <c r="DY12" s="66">
        <f t="shared" si="34"/>
        <v>3</v>
      </c>
      <c r="DZ12" s="5">
        <f t="shared" si="35"/>
        <v>269.02777777777777</v>
      </c>
      <c r="EA12" s="5">
        <f t="shared" si="35"/>
        <v>269.02777777777777</v>
      </c>
      <c r="EB12" s="5">
        <f t="shared" si="35"/>
        <v>269.02777777777777</v>
      </c>
      <c r="EC12" s="67">
        <f t="shared" si="36"/>
        <v>807.08333333333326</v>
      </c>
      <c r="ED12" s="65">
        <f t="shared" si="37"/>
        <v>1</v>
      </c>
      <c r="EE12" s="65">
        <f t="shared" si="38"/>
        <v>1</v>
      </c>
      <c r="EF12" s="65">
        <f t="shared" si="39"/>
        <v>1</v>
      </c>
      <c r="EG12" s="66">
        <f t="shared" si="40"/>
        <v>3</v>
      </c>
      <c r="EH12" s="5">
        <f t="shared" si="41"/>
        <v>269.02777777777777</v>
      </c>
      <c r="EI12" s="5">
        <f t="shared" si="41"/>
        <v>269.02777777777777</v>
      </c>
      <c r="EJ12" s="5">
        <f t="shared" si="41"/>
        <v>269.02777777777777</v>
      </c>
      <c r="EK12" s="67">
        <f t="shared" si="42"/>
        <v>807.08333333333326</v>
      </c>
      <c r="EL12" s="67">
        <f t="shared" si="43"/>
        <v>2421.25</v>
      </c>
      <c r="EM12" s="65">
        <f t="shared" si="44"/>
        <v>1</v>
      </c>
      <c r="EN12" s="65">
        <f t="shared" si="45"/>
        <v>1</v>
      </c>
      <c r="EO12" s="65">
        <f t="shared" si="46"/>
        <v>1</v>
      </c>
      <c r="EP12" s="66">
        <f t="shared" si="47"/>
        <v>3</v>
      </c>
      <c r="EQ12" s="5">
        <f t="shared" si="48"/>
        <v>269.02777777777777</v>
      </c>
      <c r="ER12" s="5">
        <f t="shared" si="48"/>
        <v>269.02777777777777</v>
      </c>
      <c r="ES12" s="5">
        <f t="shared" si="48"/>
        <v>269.02777777777777</v>
      </c>
      <c r="ET12" s="5">
        <f t="shared" si="49"/>
        <v>807.08333333333326</v>
      </c>
      <c r="EU12" s="65">
        <f t="shared" si="50"/>
        <v>1</v>
      </c>
      <c r="EV12" s="65">
        <f t="shared" si="51"/>
        <v>1</v>
      </c>
      <c r="EW12" s="65">
        <f t="shared" si="52"/>
        <v>1</v>
      </c>
      <c r="EX12" s="66">
        <f t="shared" si="53"/>
        <v>3</v>
      </c>
      <c r="EY12" s="5">
        <f t="shared" si="54"/>
        <v>269.02777777777777</v>
      </c>
      <c r="EZ12" s="5">
        <f t="shared" si="54"/>
        <v>269.02777777777777</v>
      </c>
      <c r="FA12" s="5">
        <f t="shared" si="54"/>
        <v>269.02777777777777</v>
      </c>
      <c r="FB12" s="5">
        <f t="shared" si="55"/>
        <v>807.08333333333326</v>
      </c>
      <c r="FC12" s="65">
        <f t="shared" si="56"/>
        <v>1</v>
      </c>
      <c r="FD12" s="65">
        <f t="shared" si="57"/>
        <v>1</v>
      </c>
      <c r="FE12" s="65">
        <f t="shared" si="58"/>
        <v>1</v>
      </c>
      <c r="FF12" s="66">
        <f t="shared" si="59"/>
        <v>3</v>
      </c>
      <c r="FG12" s="5">
        <f t="shared" si="60"/>
        <v>269.02777777777777</v>
      </c>
      <c r="FH12" s="5">
        <f t="shared" si="60"/>
        <v>269.02777777777777</v>
      </c>
      <c r="FI12" s="5">
        <f t="shared" si="60"/>
        <v>269.02777777777777</v>
      </c>
      <c r="FJ12" s="67">
        <f t="shared" si="61"/>
        <v>807.08333333333326</v>
      </c>
      <c r="FK12" s="67">
        <f t="shared" si="62"/>
        <v>2421.25</v>
      </c>
      <c r="FL12" s="65">
        <f t="shared" si="63"/>
        <v>1</v>
      </c>
      <c r="FM12" s="65">
        <f t="shared" si="64"/>
        <v>1</v>
      </c>
      <c r="FN12" s="65">
        <f t="shared" si="65"/>
        <v>1</v>
      </c>
      <c r="FO12" s="66">
        <f t="shared" si="66"/>
        <v>3</v>
      </c>
      <c r="FP12" s="5">
        <f t="shared" si="67"/>
        <v>269.02777777777777</v>
      </c>
      <c r="FQ12" s="5">
        <f t="shared" si="67"/>
        <v>269.02777777777777</v>
      </c>
      <c r="FR12" s="5">
        <f t="shared" si="67"/>
        <v>269.02777777777777</v>
      </c>
      <c r="FS12" s="67">
        <f t="shared" si="68"/>
        <v>807.08333333333326</v>
      </c>
      <c r="FT12" s="65">
        <f t="shared" si="69"/>
        <v>1</v>
      </c>
      <c r="FU12" s="65">
        <f t="shared" si="70"/>
        <v>1</v>
      </c>
      <c r="FV12" s="65">
        <f t="shared" si="71"/>
        <v>1</v>
      </c>
      <c r="FW12" s="66">
        <f t="shared" si="72"/>
        <v>3</v>
      </c>
      <c r="FX12" s="5">
        <f t="shared" si="73"/>
        <v>269.02777777777777</v>
      </c>
      <c r="FY12" s="5">
        <f t="shared" si="73"/>
        <v>269.02777777777777</v>
      </c>
      <c r="FZ12" s="5">
        <f t="shared" si="73"/>
        <v>269.02777777777777</v>
      </c>
      <c r="GA12" s="67">
        <f t="shared" si="74"/>
        <v>807.08333333333326</v>
      </c>
      <c r="GB12" s="65">
        <f t="shared" si="75"/>
        <v>1</v>
      </c>
      <c r="GC12" s="65">
        <f t="shared" si="76"/>
        <v>1</v>
      </c>
      <c r="GD12" s="65">
        <f t="shared" si="77"/>
        <v>1</v>
      </c>
      <c r="GE12" s="66">
        <f t="shared" si="78"/>
        <v>3</v>
      </c>
      <c r="GF12" s="5">
        <f t="shared" si="79"/>
        <v>269.02777777777777</v>
      </c>
      <c r="GG12" s="5">
        <f t="shared" si="79"/>
        <v>269.02777777777777</v>
      </c>
      <c r="GH12" s="5">
        <f t="shared" si="79"/>
        <v>269.02777777777777</v>
      </c>
      <c r="GI12" s="67">
        <f t="shared" si="80"/>
        <v>807.08333333333326</v>
      </c>
      <c r="GJ12" s="67">
        <f t="shared" si="81"/>
        <v>2421.25</v>
      </c>
      <c r="GK12" s="67">
        <f t="shared" si="82"/>
        <v>9685</v>
      </c>
      <c r="GL12" s="5">
        <f t="shared" si="83"/>
        <v>853.33333333333337</v>
      </c>
      <c r="GM12" s="65">
        <f t="shared" si="84"/>
        <v>1</v>
      </c>
      <c r="GN12" s="65">
        <f t="shared" si="85"/>
        <v>1</v>
      </c>
      <c r="GO12" s="65">
        <f t="shared" si="86"/>
        <v>1</v>
      </c>
      <c r="GP12" s="66">
        <f t="shared" si="87"/>
        <v>3</v>
      </c>
      <c r="GQ12" s="5">
        <f t="shared" si="88"/>
        <v>284.44444444444446</v>
      </c>
      <c r="GR12" s="5">
        <f t="shared" si="89"/>
        <v>284.44444444444446</v>
      </c>
      <c r="GS12" s="5">
        <f t="shared" si="90"/>
        <v>284.44444444444446</v>
      </c>
      <c r="GT12" s="67">
        <f t="shared" si="91"/>
        <v>853.33333333333337</v>
      </c>
      <c r="GU12" s="65">
        <f t="shared" si="92"/>
        <v>1</v>
      </c>
      <c r="GV12" s="65">
        <f t="shared" si="93"/>
        <v>1</v>
      </c>
      <c r="GW12" s="65">
        <f t="shared" si="94"/>
        <v>1</v>
      </c>
      <c r="GX12" s="66">
        <f t="shared" si="95"/>
        <v>3</v>
      </c>
      <c r="GY12" s="5">
        <f t="shared" si="96"/>
        <v>284.44444444444446</v>
      </c>
      <c r="GZ12" s="5">
        <f t="shared" si="96"/>
        <v>284.44444444444446</v>
      </c>
      <c r="HA12" s="5">
        <f t="shared" si="96"/>
        <v>284.44444444444446</v>
      </c>
      <c r="HB12" s="67">
        <f t="shared" si="97"/>
        <v>853.33333333333337</v>
      </c>
      <c r="HC12" s="65">
        <f t="shared" si="98"/>
        <v>1</v>
      </c>
      <c r="HD12" s="65">
        <f t="shared" si="99"/>
        <v>1</v>
      </c>
      <c r="HE12" s="65">
        <f t="shared" si="100"/>
        <v>1</v>
      </c>
      <c r="HF12" s="66">
        <f t="shared" si="101"/>
        <v>3</v>
      </c>
      <c r="HG12" s="5">
        <f t="shared" si="102"/>
        <v>284.44444444444446</v>
      </c>
      <c r="HH12" s="5">
        <f t="shared" si="102"/>
        <v>284.44444444444446</v>
      </c>
      <c r="HI12" s="5">
        <f t="shared" si="102"/>
        <v>284.44444444444446</v>
      </c>
      <c r="HJ12" s="67">
        <f t="shared" si="103"/>
        <v>853.33333333333337</v>
      </c>
      <c r="HK12" s="67">
        <f t="shared" si="104"/>
        <v>2560</v>
      </c>
      <c r="HL12" s="65">
        <f t="shared" si="105"/>
        <v>1</v>
      </c>
      <c r="HM12" s="65">
        <f t="shared" si="106"/>
        <v>1</v>
      </c>
      <c r="HN12" s="65">
        <f t="shared" si="107"/>
        <v>1</v>
      </c>
      <c r="HO12" s="66">
        <f t="shared" si="108"/>
        <v>3</v>
      </c>
      <c r="HP12" s="5">
        <f t="shared" si="109"/>
        <v>284.44444444444446</v>
      </c>
      <c r="HQ12" s="5">
        <f t="shared" si="109"/>
        <v>284.44444444444446</v>
      </c>
      <c r="HR12" s="5">
        <f t="shared" si="109"/>
        <v>284.44444444444446</v>
      </c>
      <c r="HS12" s="67">
        <f t="shared" si="110"/>
        <v>853.33333333333337</v>
      </c>
      <c r="HT12" s="65">
        <f t="shared" si="111"/>
        <v>1</v>
      </c>
      <c r="HU12" s="65">
        <f t="shared" si="112"/>
        <v>1</v>
      </c>
      <c r="HV12" s="65">
        <f t="shared" si="113"/>
        <v>1</v>
      </c>
      <c r="HW12" s="66">
        <f t="shared" si="114"/>
        <v>3</v>
      </c>
      <c r="HX12" s="5">
        <f t="shared" si="115"/>
        <v>284.44444444444446</v>
      </c>
      <c r="HY12" s="5">
        <f t="shared" si="115"/>
        <v>284.44444444444446</v>
      </c>
      <c r="HZ12" s="5">
        <f t="shared" si="115"/>
        <v>284.44444444444446</v>
      </c>
      <c r="IA12" s="67">
        <f t="shared" si="116"/>
        <v>853.33333333333337</v>
      </c>
      <c r="IB12" s="65">
        <f t="shared" si="117"/>
        <v>1</v>
      </c>
      <c r="IC12" s="65">
        <f t="shared" si="118"/>
        <v>1</v>
      </c>
      <c r="ID12" s="65">
        <f t="shared" si="119"/>
        <v>1</v>
      </c>
      <c r="IE12" s="66">
        <f t="shared" si="120"/>
        <v>3</v>
      </c>
      <c r="IF12" s="5">
        <f t="shared" si="121"/>
        <v>284.44444444444446</v>
      </c>
      <c r="IG12" s="5">
        <f t="shared" si="121"/>
        <v>284.44444444444446</v>
      </c>
      <c r="IH12" s="5">
        <f t="shared" si="121"/>
        <v>284.44444444444446</v>
      </c>
      <c r="II12" s="67">
        <f t="shared" si="122"/>
        <v>853.33333333333337</v>
      </c>
      <c r="IJ12" s="67">
        <f t="shared" si="123"/>
        <v>2560</v>
      </c>
      <c r="IK12" s="65">
        <f t="shared" si="124"/>
        <v>1</v>
      </c>
      <c r="IL12" s="65">
        <f t="shared" si="125"/>
        <v>1</v>
      </c>
      <c r="IM12" s="65">
        <f t="shared" si="126"/>
        <v>1</v>
      </c>
      <c r="IN12" s="66">
        <f t="shared" si="127"/>
        <v>3</v>
      </c>
      <c r="IO12" s="5">
        <f t="shared" si="128"/>
        <v>284.44444444444446</v>
      </c>
      <c r="IP12" s="5">
        <f t="shared" si="128"/>
        <v>284.44444444444446</v>
      </c>
      <c r="IQ12" s="5">
        <f t="shared" si="128"/>
        <v>284.44444444444446</v>
      </c>
      <c r="IR12" s="5">
        <f t="shared" si="129"/>
        <v>853.33333333333337</v>
      </c>
      <c r="IS12" s="65">
        <f t="shared" si="130"/>
        <v>1</v>
      </c>
      <c r="IT12" s="65">
        <f t="shared" si="131"/>
        <v>1</v>
      </c>
      <c r="IU12" s="65">
        <f t="shared" si="132"/>
        <v>1</v>
      </c>
      <c r="IV12" s="66">
        <f t="shared" si="133"/>
        <v>3</v>
      </c>
      <c r="IW12" s="5">
        <f t="shared" si="134"/>
        <v>284.44444444444446</v>
      </c>
      <c r="IX12" s="5">
        <f t="shared" si="134"/>
        <v>284.44444444444446</v>
      </c>
      <c r="IY12" s="5">
        <f t="shared" si="134"/>
        <v>284.44444444444446</v>
      </c>
      <c r="IZ12" s="5">
        <f t="shared" si="135"/>
        <v>853.33333333333337</v>
      </c>
      <c r="JA12" s="65">
        <f t="shared" si="136"/>
        <v>1</v>
      </c>
      <c r="JB12" s="65">
        <f t="shared" si="137"/>
        <v>1</v>
      </c>
      <c r="JC12" s="65">
        <f t="shared" si="138"/>
        <v>1</v>
      </c>
      <c r="JD12" s="66">
        <f t="shared" si="139"/>
        <v>3</v>
      </c>
      <c r="JE12" s="5">
        <f t="shared" si="140"/>
        <v>284.44444444444446</v>
      </c>
      <c r="JF12" s="5">
        <f t="shared" si="140"/>
        <v>284.44444444444446</v>
      </c>
      <c r="JG12" s="5">
        <f t="shared" si="140"/>
        <v>284.44444444444446</v>
      </c>
      <c r="JH12" s="67">
        <f t="shared" si="141"/>
        <v>853.33333333333337</v>
      </c>
      <c r="JI12" s="67">
        <f t="shared" si="142"/>
        <v>2560</v>
      </c>
      <c r="JJ12" s="65">
        <f t="shared" si="143"/>
        <v>1</v>
      </c>
      <c r="JK12" s="65">
        <f t="shared" si="144"/>
        <v>1</v>
      </c>
      <c r="JL12" s="65">
        <f t="shared" si="145"/>
        <v>1</v>
      </c>
      <c r="JM12" s="66">
        <f t="shared" si="146"/>
        <v>3</v>
      </c>
      <c r="JN12" s="5">
        <f t="shared" si="147"/>
        <v>284.44444444444446</v>
      </c>
      <c r="JO12" s="5">
        <f t="shared" si="147"/>
        <v>284.44444444444446</v>
      </c>
      <c r="JP12" s="5">
        <f t="shared" si="147"/>
        <v>284.44444444444446</v>
      </c>
      <c r="JQ12" s="67">
        <f t="shared" si="148"/>
        <v>853.33333333333337</v>
      </c>
      <c r="JR12" s="65">
        <f t="shared" si="149"/>
        <v>1</v>
      </c>
      <c r="JS12" s="65">
        <f t="shared" si="150"/>
        <v>1</v>
      </c>
      <c r="JT12" s="65">
        <f t="shared" si="151"/>
        <v>1</v>
      </c>
      <c r="JU12" s="66">
        <f t="shared" si="152"/>
        <v>3</v>
      </c>
      <c r="JV12" s="5">
        <f t="shared" si="153"/>
        <v>284.44444444444446</v>
      </c>
      <c r="JW12" s="5">
        <f t="shared" si="153"/>
        <v>284.44444444444446</v>
      </c>
      <c r="JX12" s="5">
        <f t="shared" si="153"/>
        <v>284.44444444444446</v>
      </c>
      <c r="JY12" s="67">
        <f t="shared" si="154"/>
        <v>853.33333333333337</v>
      </c>
      <c r="JZ12" s="65">
        <f t="shared" si="155"/>
        <v>1</v>
      </c>
      <c r="KA12" s="65">
        <f t="shared" si="156"/>
        <v>1</v>
      </c>
      <c r="KB12" s="65">
        <f t="shared" si="157"/>
        <v>1</v>
      </c>
      <c r="KC12" s="66">
        <f t="shared" si="158"/>
        <v>3</v>
      </c>
      <c r="KD12" s="5">
        <f t="shared" si="159"/>
        <v>284.44444444444446</v>
      </c>
      <c r="KE12" s="5">
        <f t="shared" si="159"/>
        <v>284.44444444444446</v>
      </c>
      <c r="KF12" s="5">
        <f t="shared" si="159"/>
        <v>284.44444444444446</v>
      </c>
      <c r="KG12" s="67">
        <f t="shared" si="160"/>
        <v>853.33333333333337</v>
      </c>
      <c r="KH12" s="67">
        <f t="shared" si="161"/>
        <v>2560</v>
      </c>
      <c r="KI12" s="67">
        <f t="shared" si="162"/>
        <v>10240</v>
      </c>
    </row>
    <row r="13" spans="1:295" x14ac:dyDescent="0.3">
      <c r="Z13" s="46">
        <v>29832</v>
      </c>
      <c r="AA13" s="46"/>
      <c r="AB13" s="47"/>
      <c r="AC13" s="46"/>
      <c r="AD13" s="97">
        <f>VLOOKUP(Z13,'2'!A:AV,25,0)</f>
        <v>33500</v>
      </c>
      <c r="AE13" s="5"/>
      <c r="AF13" s="13"/>
      <c r="AG13" s="12"/>
      <c r="AH13" s="12"/>
      <c r="AI13" s="53">
        <f>VLOOKUP(Z13,'2'!A:AV,4,0)</f>
        <v>43730</v>
      </c>
      <c r="AJ13" s="53">
        <f>VLOOKUP(Z13,'2'!A:AV,5,0)</f>
        <v>43818</v>
      </c>
      <c r="AK13" s="14"/>
      <c r="AL13" s="5"/>
      <c r="AM13" s="5"/>
      <c r="AN13" s="5"/>
      <c r="AO13" s="14"/>
      <c r="AP13" s="96">
        <f>VLOOKUP(Z13,'2'!A:AV,47,0)</f>
        <v>32850</v>
      </c>
      <c r="AQ13" s="14"/>
      <c r="AR13" s="14"/>
      <c r="AS13" s="14"/>
      <c r="AT13" s="19"/>
      <c r="AU13" s="19"/>
      <c r="AV13" s="14"/>
      <c r="AW13" s="23"/>
      <c r="AX13" s="14"/>
      <c r="AY13" s="14"/>
      <c r="AZ13" s="5"/>
      <c r="BA13" s="14"/>
      <c r="BB13" s="5"/>
      <c r="BC13" s="5"/>
      <c r="BD13" s="14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5"/>
      <c r="CC13" s="2"/>
      <c r="CD13" s="2"/>
      <c r="CE13" s="2"/>
      <c r="CF13" s="2"/>
      <c r="CG13" s="2"/>
      <c r="CH13" s="2"/>
      <c r="CI13" s="2"/>
      <c r="CK13" s="19">
        <f t="shared" si="0"/>
        <v>9</v>
      </c>
      <c r="CL13" s="19">
        <f t="shared" si="1"/>
        <v>12</v>
      </c>
      <c r="CM13" s="64">
        <f t="shared" si="2"/>
        <v>4</v>
      </c>
      <c r="CN13" s="5">
        <f t="shared" si="3"/>
        <v>8375</v>
      </c>
      <c r="CO13" s="65">
        <f t="shared" si="4"/>
        <v>0</v>
      </c>
      <c r="CP13" s="65">
        <f t="shared" si="5"/>
        <v>0</v>
      </c>
      <c r="CQ13" s="65">
        <f t="shared" si="6"/>
        <v>0</v>
      </c>
      <c r="CR13" s="66">
        <f t="shared" si="7"/>
        <v>0</v>
      </c>
      <c r="CS13" s="5">
        <f t="shared" si="8"/>
        <v>0</v>
      </c>
      <c r="CT13" s="5">
        <f t="shared" si="9"/>
        <v>0</v>
      </c>
      <c r="CU13" s="5">
        <f t="shared" si="10"/>
        <v>0</v>
      </c>
      <c r="CV13" s="67">
        <f t="shared" si="11"/>
        <v>0</v>
      </c>
      <c r="CW13" s="65">
        <f t="shared" si="12"/>
        <v>0</v>
      </c>
      <c r="CX13" s="65">
        <f t="shared" si="13"/>
        <v>0</v>
      </c>
      <c r="CY13" s="65">
        <f t="shared" si="14"/>
        <v>0</v>
      </c>
      <c r="CZ13" s="66">
        <f t="shared" si="15"/>
        <v>0</v>
      </c>
      <c r="DA13" s="5">
        <f t="shared" si="16"/>
        <v>0</v>
      </c>
      <c r="DB13" s="5">
        <f t="shared" si="16"/>
        <v>0</v>
      </c>
      <c r="DC13" s="5">
        <f t="shared" si="16"/>
        <v>0</v>
      </c>
      <c r="DD13" s="67">
        <f t="shared" si="17"/>
        <v>0</v>
      </c>
      <c r="DE13" s="65">
        <f t="shared" si="18"/>
        <v>0</v>
      </c>
      <c r="DF13" s="65">
        <f t="shared" si="19"/>
        <v>0</v>
      </c>
      <c r="DG13" s="65">
        <f t="shared" si="20"/>
        <v>0</v>
      </c>
      <c r="DH13" s="66">
        <f t="shared" si="21"/>
        <v>0</v>
      </c>
      <c r="DI13" s="5">
        <f t="shared" si="22"/>
        <v>0</v>
      </c>
      <c r="DJ13" s="5">
        <f t="shared" si="22"/>
        <v>0</v>
      </c>
      <c r="DK13" s="5">
        <f t="shared" si="22"/>
        <v>0</v>
      </c>
      <c r="DL13" s="67">
        <f t="shared" si="23"/>
        <v>0</v>
      </c>
      <c r="DM13" s="67">
        <f t="shared" si="24"/>
        <v>0</v>
      </c>
      <c r="DN13" s="65">
        <f t="shared" si="25"/>
        <v>0</v>
      </c>
      <c r="DO13" s="65">
        <f t="shared" si="26"/>
        <v>0</v>
      </c>
      <c r="DP13" s="65">
        <f t="shared" si="27"/>
        <v>0</v>
      </c>
      <c r="DQ13" s="66">
        <f t="shared" si="28"/>
        <v>0</v>
      </c>
      <c r="DR13" s="5">
        <f t="shared" si="29"/>
        <v>0</v>
      </c>
      <c r="DS13" s="5">
        <f t="shared" si="29"/>
        <v>0</v>
      </c>
      <c r="DT13" s="5">
        <f t="shared" si="29"/>
        <v>0</v>
      </c>
      <c r="DU13" s="67">
        <f t="shared" si="30"/>
        <v>0</v>
      </c>
      <c r="DV13" s="65">
        <f t="shared" si="31"/>
        <v>0</v>
      </c>
      <c r="DW13" s="65">
        <f t="shared" si="32"/>
        <v>0</v>
      </c>
      <c r="DX13" s="65">
        <f t="shared" si="33"/>
        <v>0</v>
      </c>
      <c r="DY13" s="66">
        <f t="shared" si="34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67">
        <f t="shared" si="36"/>
        <v>0</v>
      </c>
      <c r="ED13" s="65">
        <f t="shared" si="37"/>
        <v>0</v>
      </c>
      <c r="EE13" s="65">
        <f t="shared" si="38"/>
        <v>0</v>
      </c>
      <c r="EF13" s="65">
        <f t="shared" si="39"/>
        <v>0</v>
      </c>
      <c r="EG13" s="66">
        <f t="shared" si="40"/>
        <v>0</v>
      </c>
      <c r="EH13" s="5">
        <f t="shared" si="41"/>
        <v>0</v>
      </c>
      <c r="EI13" s="5">
        <f t="shared" si="41"/>
        <v>0</v>
      </c>
      <c r="EJ13" s="5">
        <f t="shared" si="41"/>
        <v>0</v>
      </c>
      <c r="EK13" s="67">
        <f t="shared" si="42"/>
        <v>0</v>
      </c>
      <c r="EL13" s="67">
        <f t="shared" si="43"/>
        <v>0</v>
      </c>
      <c r="EM13" s="65">
        <f t="shared" si="44"/>
        <v>0</v>
      </c>
      <c r="EN13" s="65">
        <f t="shared" si="45"/>
        <v>0</v>
      </c>
      <c r="EO13" s="65">
        <f t="shared" si="46"/>
        <v>0</v>
      </c>
      <c r="EP13" s="66">
        <f t="shared" si="47"/>
        <v>0</v>
      </c>
      <c r="EQ13" s="5">
        <f t="shared" si="48"/>
        <v>0</v>
      </c>
      <c r="ER13" s="5">
        <f t="shared" si="48"/>
        <v>0</v>
      </c>
      <c r="ES13" s="5">
        <f t="shared" si="48"/>
        <v>0</v>
      </c>
      <c r="ET13" s="5">
        <f t="shared" si="49"/>
        <v>0</v>
      </c>
      <c r="EU13" s="65">
        <f t="shared" si="50"/>
        <v>0</v>
      </c>
      <c r="EV13" s="65">
        <f t="shared" si="51"/>
        <v>0</v>
      </c>
      <c r="EW13" s="65">
        <f t="shared" si="52"/>
        <v>0</v>
      </c>
      <c r="EX13" s="66">
        <f t="shared" si="53"/>
        <v>0</v>
      </c>
      <c r="EY13" s="5">
        <f t="shared" si="54"/>
        <v>0</v>
      </c>
      <c r="EZ13" s="5">
        <f t="shared" si="54"/>
        <v>0</v>
      </c>
      <c r="FA13" s="5">
        <f t="shared" si="54"/>
        <v>0</v>
      </c>
      <c r="FB13" s="5">
        <f t="shared" si="55"/>
        <v>0</v>
      </c>
      <c r="FC13" s="65">
        <f t="shared" si="56"/>
        <v>0</v>
      </c>
      <c r="FD13" s="65">
        <f t="shared" si="57"/>
        <v>0</v>
      </c>
      <c r="FE13" s="65">
        <f t="shared" si="58"/>
        <v>1</v>
      </c>
      <c r="FF13" s="66">
        <f t="shared" si="59"/>
        <v>1</v>
      </c>
      <c r="FG13" s="5">
        <f t="shared" si="60"/>
        <v>0</v>
      </c>
      <c r="FH13" s="5">
        <f t="shared" si="60"/>
        <v>0</v>
      </c>
      <c r="FI13" s="5">
        <f t="shared" si="60"/>
        <v>8375</v>
      </c>
      <c r="FJ13" s="67">
        <f t="shared" si="61"/>
        <v>8375</v>
      </c>
      <c r="FK13" s="67">
        <f t="shared" si="62"/>
        <v>8375</v>
      </c>
      <c r="FL13" s="65">
        <f t="shared" si="63"/>
        <v>1</v>
      </c>
      <c r="FM13" s="65">
        <f t="shared" si="64"/>
        <v>1</v>
      </c>
      <c r="FN13" s="65">
        <f t="shared" si="65"/>
        <v>1</v>
      </c>
      <c r="FO13" s="66">
        <f t="shared" si="66"/>
        <v>3</v>
      </c>
      <c r="FP13" s="5">
        <f t="shared" si="67"/>
        <v>2791.6666666666665</v>
      </c>
      <c r="FQ13" s="5">
        <f t="shared" si="67"/>
        <v>2791.6666666666665</v>
      </c>
      <c r="FR13" s="5">
        <f t="shared" si="67"/>
        <v>2791.6666666666665</v>
      </c>
      <c r="FS13" s="67">
        <f t="shared" si="68"/>
        <v>8375</v>
      </c>
      <c r="FT13" s="65">
        <f t="shared" si="69"/>
        <v>1</v>
      </c>
      <c r="FU13" s="65">
        <f t="shared" si="70"/>
        <v>1</v>
      </c>
      <c r="FV13" s="65">
        <f t="shared" si="71"/>
        <v>1</v>
      </c>
      <c r="FW13" s="66">
        <f t="shared" si="72"/>
        <v>3</v>
      </c>
      <c r="FX13" s="5">
        <f t="shared" si="73"/>
        <v>2791.6666666666665</v>
      </c>
      <c r="FY13" s="5">
        <f t="shared" si="73"/>
        <v>2791.6666666666665</v>
      </c>
      <c r="FZ13" s="5">
        <f t="shared" si="73"/>
        <v>2791.6666666666665</v>
      </c>
      <c r="GA13" s="67">
        <f t="shared" si="74"/>
        <v>8375</v>
      </c>
      <c r="GB13" s="65">
        <f t="shared" si="75"/>
        <v>1</v>
      </c>
      <c r="GC13" s="65">
        <f t="shared" si="76"/>
        <v>1</v>
      </c>
      <c r="GD13" s="65">
        <f t="shared" si="77"/>
        <v>0</v>
      </c>
      <c r="GE13" s="66">
        <f t="shared" si="78"/>
        <v>2</v>
      </c>
      <c r="GF13" s="5">
        <f t="shared" si="79"/>
        <v>4187.5</v>
      </c>
      <c r="GG13" s="5">
        <f t="shared" si="79"/>
        <v>4187.5</v>
      </c>
      <c r="GH13" s="5">
        <f t="shared" si="79"/>
        <v>0</v>
      </c>
      <c r="GI13" s="67">
        <f t="shared" si="80"/>
        <v>8375</v>
      </c>
      <c r="GJ13" s="67">
        <f t="shared" si="81"/>
        <v>25125</v>
      </c>
      <c r="GK13" s="67">
        <f t="shared" si="82"/>
        <v>33500</v>
      </c>
      <c r="GL13" s="5">
        <f t="shared" si="83"/>
        <v>8212.5</v>
      </c>
      <c r="GM13" s="65">
        <f t="shared" si="84"/>
        <v>0</v>
      </c>
      <c r="GN13" s="65">
        <f t="shared" si="85"/>
        <v>0</v>
      </c>
      <c r="GO13" s="65">
        <f t="shared" si="86"/>
        <v>0</v>
      </c>
      <c r="GP13" s="66">
        <f t="shared" si="87"/>
        <v>0</v>
      </c>
      <c r="GQ13" s="5">
        <f t="shared" si="88"/>
        <v>0</v>
      </c>
      <c r="GR13" s="5">
        <f t="shared" si="89"/>
        <v>0</v>
      </c>
      <c r="GS13" s="5">
        <f t="shared" si="90"/>
        <v>0</v>
      </c>
      <c r="GT13" s="67">
        <f t="shared" si="91"/>
        <v>0</v>
      </c>
      <c r="GU13" s="65">
        <f t="shared" si="92"/>
        <v>0</v>
      </c>
      <c r="GV13" s="65">
        <f t="shared" si="93"/>
        <v>0</v>
      </c>
      <c r="GW13" s="65">
        <f t="shared" si="94"/>
        <v>0</v>
      </c>
      <c r="GX13" s="66">
        <f t="shared" si="95"/>
        <v>0</v>
      </c>
      <c r="GY13" s="5">
        <f t="shared" si="96"/>
        <v>0</v>
      </c>
      <c r="GZ13" s="5">
        <f t="shared" si="96"/>
        <v>0</v>
      </c>
      <c r="HA13" s="5">
        <f t="shared" si="96"/>
        <v>0</v>
      </c>
      <c r="HB13" s="67">
        <f t="shared" si="97"/>
        <v>0</v>
      </c>
      <c r="HC13" s="65">
        <f t="shared" si="98"/>
        <v>0</v>
      </c>
      <c r="HD13" s="65">
        <f t="shared" si="99"/>
        <v>0</v>
      </c>
      <c r="HE13" s="65">
        <f t="shared" si="100"/>
        <v>0</v>
      </c>
      <c r="HF13" s="66">
        <f t="shared" si="101"/>
        <v>0</v>
      </c>
      <c r="HG13" s="5">
        <f t="shared" si="102"/>
        <v>0</v>
      </c>
      <c r="HH13" s="5">
        <f t="shared" si="102"/>
        <v>0</v>
      </c>
      <c r="HI13" s="5">
        <f t="shared" si="102"/>
        <v>0</v>
      </c>
      <c r="HJ13" s="67">
        <f t="shared" si="103"/>
        <v>0</v>
      </c>
      <c r="HK13" s="67">
        <f t="shared" si="104"/>
        <v>0</v>
      </c>
      <c r="HL13" s="65">
        <f t="shared" si="105"/>
        <v>0</v>
      </c>
      <c r="HM13" s="65">
        <f t="shared" si="106"/>
        <v>0</v>
      </c>
      <c r="HN13" s="65">
        <f t="shared" si="107"/>
        <v>0</v>
      </c>
      <c r="HO13" s="66">
        <f t="shared" si="108"/>
        <v>0</v>
      </c>
      <c r="HP13" s="5">
        <f t="shared" si="109"/>
        <v>0</v>
      </c>
      <c r="HQ13" s="5">
        <f t="shared" si="109"/>
        <v>0</v>
      </c>
      <c r="HR13" s="5">
        <f t="shared" si="109"/>
        <v>0</v>
      </c>
      <c r="HS13" s="67">
        <f t="shared" si="110"/>
        <v>0</v>
      </c>
      <c r="HT13" s="65">
        <f t="shared" si="111"/>
        <v>0</v>
      </c>
      <c r="HU13" s="65">
        <f t="shared" si="112"/>
        <v>0</v>
      </c>
      <c r="HV13" s="65">
        <f t="shared" si="113"/>
        <v>0</v>
      </c>
      <c r="HW13" s="66">
        <f t="shared" si="114"/>
        <v>0</v>
      </c>
      <c r="HX13" s="5">
        <f t="shared" si="115"/>
        <v>0</v>
      </c>
      <c r="HY13" s="5">
        <f t="shared" si="115"/>
        <v>0</v>
      </c>
      <c r="HZ13" s="5">
        <f t="shared" si="115"/>
        <v>0</v>
      </c>
      <c r="IA13" s="67">
        <f t="shared" si="116"/>
        <v>0</v>
      </c>
      <c r="IB13" s="65">
        <f t="shared" si="117"/>
        <v>0</v>
      </c>
      <c r="IC13" s="65">
        <f t="shared" si="118"/>
        <v>0</v>
      </c>
      <c r="ID13" s="65">
        <f t="shared" si="119"/>
        <v>0</v>
      </c>
      <c r="IE13" s="66">
        <f t="shared" si="120"/>
        <v>0</v>
      </c>
      <c r="IF13" s="5">
        <f t="shared" si="121"/>
        <v>0</v>
      </c>
      <c r="IG13" s="5">
        <f t="shared" si="121"/>
        <v>0</v>
      </c>
      <c r="IH13" s="5">
        <f t="shared" si="121"/>
        <v>0</v>
      </c>
      <c r="II13" s="67">
        <f t="shared" si="122"/>
        <v>0</v>
      </c>
      <c r="IJ13" s="67">
        <f t="shared" si="123"/>
        <v>0</v>
      </c>
      <c r="IK13" s="65">
        <f t="shared" si="124"/>
        <v>0</v>
      </c>
      <c r="IL13" s="65">
        <f t="shared" si="125"/>
        <v>0</v>
      </c>
      <c r="IM13" s="65">
        <f t="shared" si="126"/>
        <v>0</v>
      </c>
      <c r="IN13" s="66">
        <f t="shared" si="127"/>
        <v>0</v>
      </c>
      <c r="IO13" s="5">
        <f t="shared" si="128"/>
        <v>0</v>
      </c>
      <c r="IP13" s="5">
        <f t="shared" si="128"/>
        <v>0</v>
      </c>
      <c r="IQ13" s="5">
        <f t="shared" si="128"/>
        <v>0</v>
      </c>
      <c r="IR13" s="5">
        <f t="shared" si="129"/>
        <v>0</v>
      </c>
      <c r="IS13" s="65">
        <f t="shared" si="130"/>
        <v>0</v>
      </c>
      <c r="IT13" s="65">
        <f t="shared" si="131"/>
        <v>0</v>
      </c>
      <c r="IU13" s="65">
        <f t="shared" si="132"/>
        <v>0</v>
      </c>
      <c r="IV13" s="66">
        <f t="shared" si="133"/>
        <v>0</v>
      </c>
      <c r="IW13" s="5">
        <f t="shared" si="134"/>
        <v>0</v>
      </c>
      <c r="IX13" s="5">
        <f t="shared" si="134"/>
        <v>0</v>
      </c>
      <c r="IY13" s="5">
        <f t="shared" si="134"/>
        <v>0</v>
      </c>
      <c r="IZ13" s="5">
        <f t="shared" si="135"/>
        <v>0</v>
      </c>
      <c r="JA13" s="65">
        <f t="shared" si="136"/>
        <v>0</v>
      </c>
      <c r="JB13" s="65">
        <f t="shared" si="137"/>
        <v>0</v>
      </c>
      <c r="JC13" s="65">
        <f t="shared" si="138"/>
        <v>1</v>
      </c>
      <c r="JD13" s="66">
        <f t="shared" si="139"/>
        <v>1</v>
      </c>
      <c r="JE13" s="5">
        <f t="shared" si="140"/>
        <v>0</v>
      </c>
      <c r="JF13" s="5">
        <f t="shared" si="140"/>
        <v>0</v>
      </c>
      <c r="JG13" s="5">
        <f t="shared" si="140"/>
        <v>8212.5</v>
      </c>
      <c r="JH13" s="67">
        <f t="shared" si="141"/>
        <v>8212.5</v>
      </c>
      <c r="JI13" s="67">
        <f t="shared" si="142"/>
        <v>8212.5</v>
      </c>
      <c r="JJ13" s="65">
        <f t="shared" si="143"/>
        <v>1</v>
      </c>
      <c r="JK13" s="65">
        <f t="shared" si="144"/>
        <v>1</v>
      </c>
      <c r="JL13" s="65">
        <f t="shared" si="145"/>
        <v>1</v>
      </c>
      <c r="JM13" s="66">
        <f t="shared" si="146"/>
        <v>3</v>
      </c>
      <c r="JN13" s="5">
        <f t="shared" si="147"/>
        <v>2737.5</v>
      </c>
      <c r="JO13" s="5">
        <f t="shared" si="147"/>
        <v>2737.5</v>
      </c>
      <c r="JP13" s="5">
        <f t="shared" si="147"/>
        <v>2737.5</v>
      </c>
      <c r="JQ13" s="67">
        <f t="shared" si="148"/>
        <v>8212.5</v>
      </c>
      <c r="JR13" s="65">
        <f t="shared" si="149"/>
        <v>1</v>
      </c>
      <c r="JS13" s="65">
        <f t="shared" si="150"/>
        <v>1</v>
      </c>
      <c r="JT13" s="65">
        <f t="shared" si="151"/>
        <v>1</v>
      </c>
      <c r="JU13" s="66">
        <f t="shared" si="152"/>
        <v>3</v>
      </c>
      <c r="JV13" s="5">
        <f t="shared" si="153"/>
        <v>2737.5</v>
      </c>
      <c r="JW13" s="5">
        <f t="shared" si="153"/>
        <v>2737.5</v>
      </c>
      <c r="JX13" s="5">
        <f t="shared" si="153"/>
        <v>2737.5</v>
      </c>
      <c r="JY13" s="67">
        <f t="shared" si="154"/>
        <v>8212.5</v>
      </c>
      <c r="JZ13" s="65">
        <f t="shared" si="155"/>
        <v>1</v>
      </c>
      <c r="KA13" s="65">
        <f t="shared" si="156"/>
        <v>1</v>
      </c>
      <c r="KB13" s="65">
        <f t="shared" si="157"/>
        <v>0</v>
      </c>
      <c r="KC13" s="66">
        <f t="shared" si="158"/>
        <v>2</v>
      </c>
      <c r="KD13" s="5">
        <f t="shared" si="159"/>
        <v>4106.25</v>
      </c>
      <c r="KE13" s="5">
        <f t="shared" si="159"/>
        <v>4106.25</v>
      </c>
      <c r="KF13" s="5">
        <f t="shared" si="159"/>
        <v>0</v>
      </c>
      <c r="KG13" s="67">
        <f t="shared" si="160"/>
        <v>8212.5</v>
      </c>
      <c r="KH13" s="67">
        <f t="shared" si="161"/>
        <v>24637.5</v>
      </c>
      <c r="KI13" s="67">
        <f t="shared" si="162"/>
        <v>32850</v>
      </c>
    </row>
    <row r="14" spans="1:295" x14ac:dyDescent="0.3">
      <c r="Z14" s="46">
        <v>48653</v>
      </c>
      <c r="AA14" s="46"/>
      <c r="AB14" s="47"/>
      <c r="AC14" s="46"/>
      <c r="AD14" s="97">
        <f>VLOOKUP(Z14,'2'!A:AV,25,0)</f>
        <v>17560</v>
      </c>
      <c r="AE14" s="5"/>
      <c r="AF14" s="13"/>
      <c r="AG14" s="12"/>
      <c r="AH14" s="12"/>
      <c r="AI14" s="53">
        <f>VLOOKUP(Z14,'2'!A:AV,4,0)</f>
        <v>43597</v>
      </c>
      <c r="AJ14" s="53">
        <f>VLOOKUP(Z14,'2'!A:AV,5,0)</f>
        <v>43772</v>
      </c>
      <c r="AK14" s="14"/>
      <c r="AL14" s="5"/>
      <c r="AM14" s="5"/>
      <c r="AN14" s="5"/>
      <c r="AO14" s="14"/>
      <c r="AP14" s="96">
        <f>VLOOKUP(Z14,'2'!A:AV,47,0)</f>
        <v>18000</v>
      </c>
      <c r="AQ14" s="14"/>
      <c r="AR14" s="14"/>
      <c r="AS14" s="14"/>
      <c r="AT14" s="19"/>
      <c r="AU14" s="19"/>
      <c r="AV14" s="14"/>
      <c r="AW14" s="23"/>
      <c r="AX14" s="14"/>
      <c r="AY14" s="14"/>
      <c r="AZ14" s="5"/>
      <c r="BA14" s="14"/>
      <c r="BB14" s="5"/>
      <c r="BC14" s="5"/>
      <c r="BD14" s="14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5"/>
      <c r="CC14" s="2"/>
      <c r="CD14" s="2"/>
      <c r="CE14" s="2"/>
      <c r="CF14" s="2"/>
      <c r="CG14" s="2"/>
      <c r="CH14" s="2"/>
      <c r="CI14" s="2"/>
      <c r="CK14" s="19">
        <f t="shared" si="0"/>
        <v>5</v>
      </c>
      <c r="CL14" s="19">
        <f t="shared" si="1"/>
        <v>11</v>
      </c>
      <c r="CM14" s="64">
        <f t="shared" si="2"/>
        <v>7</v>
      </c>
      <c r="CN14" s="5">
        <f t="shared" si="3"/>
        <v>2508.5714285714284</v>
      </c>
      <c r="CO14" s="65">
        <f t="shared" si="4"/>
        <v>0</v>
      </c>
      <c r="CP14" s="65">
        <f t="shared" si="5"/>
        <v>0</v>
      </c>
      <c r="CQ14" s="65">
        <f t="shared" si="6"/>
        <v>0</v>
      </c>
      <c r="CR14" s="66">
        <f t="shared" si="7"/>
        <v>0</v>
      </c>
      <c r="CS14" s="5">
        <f t="shared" si="8"/>
        <v>0</v>
      </c>
      <c r="CT14" s="5">
        <f t="shared" si="9"/>
        <v>0</v>
      </c>
      <c r="CU14" s="5">
        <f t="shared" si="10"/>
        <v>0</v>
      </c>
      <c r="CV14" s="67">
        <f t="shared" si="11"/>
        <v>0</v>
      </c>
      <c r="CW14" s="65">
        <f t="shared" si="12"/>
        <v>0</v>
      </c>
      <c r="CX14" s="65">
        <f t="shared" si="13"/>
        <v>0</v>
      </c>
      <c r="CY14" s="65">
        <f t="shared" si="14"/>
        <v>0</v>
      </c>
      <c r="CZ14" s="66">
        <f t="shared" si="15"/>
        <v>0</v>
      </c>
      <c r="DA14" s="5">
        <f t="shared" si="16"/>
        <v>0</v>
      </c>
      <c r="DB14" s="5">
        <f t="shared" si="16"/>
        <v>0</v>
      </c>
      <c r="DC14" s="5">
        <f t="shared" si="16"/>
        <v>0</v>
      </c>
      <c r="DD14" s="67">
        <f t="shared" si="17"/>
        <v>0</v>
      </c>
      <c r="DE14" s="65">
        <f t="shared" si="18"/>
        <v>0</v>
      </c>
      <c r="DF14" s="65">
        <f t="shared" si="19"/>
        <v>0</v>
      </c>
      <c r="DG14" s="65">
        <f t="shared" si="20"/>
        <v>0</v>
      </c>
      <c r="DH14" s="66">
        <f t="shared" si="21"/>
        <v>0</v>
      </c>
      <c r="DI14" s="5">
        <f t="shared" si="22"/>
        <v>0</v>
      </c>
      <c r="DJ14" s="5">
        <f t="shared" si="22"/>
        <v>0</v>
      </c>
      <c r="DK14" s="5">
        <f t="shared" si="22"/>
        <v>0</v>
      </c>
      <c r="DL14" s="67">
        <f t="shared" si="23"/>
        <v>0</v>
      </c>
      <c r="DM14" s="67">
        <f t="shared" si="24"/>
        <v>0</v>
      </c>
      <c r="DN14" s="65">
        <f t="shared" si="25"/>
        <v>0</v>
      </c>
      <c r="DO14" s="65">
        <f t="shared" si="26"/>
        <v>0</v>
      </c>
      <c r="DP14" s="65">
        <f t="shared" si="27"/>
        <v>0</v>
      </c>
      <c r="DQ14" s="66">
        <f t="shared" si="28"/>
        <v>0</v>
      </c>
      <c r="DR14" s="5">
        <f t="shared" si="29"/>
        <v>0</v>
      </c>
      <c r="DS14" s="5">
        <f t="shared" si="29"/>
        <v>0</v>
      </c>
      <c r="DT14" s="5">
        <f t="shared" si="29"/>
        <v>0</v>
      </c>
      <c r="DU14" s="67">
        <f t="shared" si="30"/>
        <v>0</v>
      </c>
      <c r="DV14" s="65">
        <f t="shared" si="31"/>
        <v>0</v>
      </c>
      <c r="DW14" s="65">
        <f t="shared" si="32"/>
        <v>1</v>
      </c>
      <c r="DX14" s="65">
        <f t="shared" si="33"/>
        <v>1</v>
      </c>
      <c r="DY14" s="66">
        <f t="shared" si="34"/>
        <v>2</v>
      </c>
      <c r="DZ14" s="5">
        <f t="shared" si="35"/>
        <v>0</v>
      </c>
      <c r="EA14" s="5">
        <f t="shared" si="35"/>
        <v>1254.2857142857142</v>
      </c>
      <c r="EB14" s="5">
        <f t="shared" si="35"/>
        <v>1254.2857142857142</v>
      </c>
      <c r="EC14" s="67">
        <f t="shared" si="36"/>
        <v>2508.5714285714284</v>
      </c>
      <c r="ED14" s="65">
        <f t="shared" si="37"/>
        <v>1</v>
      </c>
      <c r="EE14" s="65">
        <f t="shared" si="38"/>
        <v>1</v>
      </c>
      <c r="EF14" s="65">
        <f t="shared" si="39"/>
        <v>1</v>
      </c>
      <c r="EG14" s="66">
        <f t="shared" si="40"/>
        <v>3</v>
      </c>
      <c r="EH14" s="5">
        <f t="shared" si="41"/>
        <v>836.19047619047615</v>
      </c>
      <c r="EI14" s="5">
        <f t="shared" si="41"/>
        <v>836.19047619047615</v>
      </c>
      <c r="EJ14" s="5">
        <f t="shared" si="41"/>
        <v>836.19047619047615</v>
      </c>
      <c r="EK14" s="67">
        <f t="shared" si="42"/>
        <v>2508.5714285714284</v>
      </c>
      <c r="EL14" s="67">
        <f t="shared" si="43"/>
        <v>5017.1428571428569</v>
      </c>
      <c r="EM14" s="65">
        <f t="shared" si="44"/>
        <v>1</v>
      </c>
      <c r="EN14" s="65">
        <f t="shared" si="45"/>
        <v>1</v>
      </c>
      <c r="EO14" s="65">
        <f t="shared" si="46"/>
        <v>1</v>
      </c>
      <c r="EP14" s="66">
        <f t="shared" si="47"/>
        <v>3</v>
      </c>
      <c r="EQ14" s="5">
        <f t="shared" si="48"/>
        <v>836.19047619047615</v>
      </c>
      <c r="ER14" s="5">
        <f t="shared" si="48"/>
        <v>836.19047619047615</v>
      </c>
      <c r="ES14" s="5">
        <f t="shared" si="48"/>
        <v>836.19047619047615</v>
      </c>
      <c r="ET14" s="5">
        <f t="shared" si="49"/>
        <v>2508.5714285714284</v>
      </c>
      <c r="EU14" s="65">
        <f t="shared" si="50"/>
        <v>1</v>
      </c>
      <c r="EV14" s="65">
        <f t="shared" si="51"/>
        <v>1</v>
      </c>
      <c r="EW14" s="65">
        <f t="shared" si="52"/>
        <v>1</v>
      </c>
      <c r="EX14" s="66">
        <f t="shared" si="53"/>
        <v>3</v>
      </c>
      <c r="EY14" s="5">
        <f t="shared" si="54"/>
        <v>836.19047619047615</v>
      </c>
      <c r="EZ14" s="5">
        <f t="shared" si="54"/>
        <v>836.19047619047615</v>
      </c>
      <c r="FA14" s="5">
        <f t="shared" si="54"/>
        <v>836.19047619047615</v>
      </c>
      <c r="FB14" s="5">
        <f t="shared" si="55"/>
        <v>2508.5714285714284</v>
      </c>
      <c r="FC14" s="65">
        <f t="shared" si="56"/>
        <v>1</v>
      </c>
      <c r="FD14" s="65">
        <f t="shared" si="57"/>
        <v>1</v>
      </c>
      <c r="FE14" s="65">
        <f t="shared" si="58"/>
        <v>1</v>
      </c>
      <c r="FF14" s="66">
        <f t="shared" si="59"/>
        <v>3</v>
      </c>
      <c r="FG14" s="5">
        <f t="shared" si="60"/>
        <v>836.19047619047615</v>
      </c>
      <c r="FH14" s="5">
        <f t="shared" si="60"/>
        <v>836.19047619047615</v>
      </c>
      <c r="FI14" s="5">
        <f t="shared" si="60"/>
        <v>836.19047619047615</v>
      </c>
      <c r="FJ14" s="67">
        <f t="shared" si="61"/>
        <v>2508.5714285714284</v>
      </c>
      <c r="FK14" s="67">
        <f t="shared" si="62"/>
        <v>7525.7142857142853</v>
      </c>
      <c r="FL14" s="65">
        <f t="shared" si="63"/>
        <v>1</v>
      </c>
      <c r="FM14" s="65">
        <f t="shared" si="64"/>
        <v>1</v>
      </c>
      <c r="FN14" s="65">
        <f t="shared" si="65"/>
        <v>1</v>
      </c>
      <c r="FO14" s="66">
        <f t="shared" si="66"/>
        <v>3</v>
      </c>
      <c r="FP14" s="5">
        <f t="shared" si="67"/>
        <v>836.19047619047615</v>
      </c>
      <c r="FQ14" s="5">
        <f t="shared" si="67"/>
        <v>836.19047619047615</v>
      </c>
      <c r="FR14" s="5">
        <f t="shared" si="67"/>
        <v>836.19047619047615</v>
      </c>
      <c r="FS14" s="67">
        <f t="shared" si="68"/>
        <v>2508.5714285714284</v>
      </c>
      <c r="FT14" s="65">
        <f t="shared" si="69"/>
        <v>1</v>
      </c>
      <c r="FU14" s="65">
        <f t="shared" si="70"/>
        <v>0</v>
      </c>
      <c r="FV14" s="65">
        <f t="shared" si="71"/>
        <v>0</v>
      </c>
      <c r="FW14" s="66">
        <f t="shared" si="72"/>
        <v>1</v>
      </c>
      <c r="FX14" s="5">
        <f t="shared" si="73"/>
        <v>2508.5714285714284</v>
      </c>
      <c r="FY14" s="5">
        <f t="shared" si="73"/>
        <v>0</v>
      </c>
      <c r="FZ14" s="5">
        <f t="shared" si="73"/>
        <v>0</v>
      </c>
      <c r="GA14" s="67">
        <f t="shared" si="74"/>
        <v>2508.5714285714284</v>
      </c>
      <c r="GB14" s="65">
        <f t="shared" si="75"/>
        <v>0</v>
      </c>
      <c r="GC14" s="65">
        <f t="shared" si="76"/>
        <v>0</v>
      </c>
      <c r="GD14" s="65">
        <f t="shared" si="77"/>
        <v>0</v>
      </c>
      <c r="GE14" s="66">
        <f t="shared" si="78"/>
        <v>0</v>
      </c>
      <c r="GF14" s="5">
        <f t="shared" si="79"/>
        <v>0</v>
      </c>
      <c r="GG14" s="5">
        <f t="shared" si="79"/>
        <v>0</v>
      </c>
      <c r="GH14" s="5">
        <f t="shared" si="79"/>
        <v>0</v>
      </c>
      <c r="GI14" s="67">
        <f t="shared" si="80"/>
        <v>0</v>
      </c>
      <c r="GJ14" s="67">
        <f t="shared" si="81"/>
        <v>5017.1428571428569</v>
      </c>
      <c r="GK14" s="67">
        <f t="shared" si="82"/>
        <v>17560</v>
      </c>
      <c r="GL14" s="5">
        <f t="shared" si="83"/>
        <v>2571.4285714285716</v>
      </c>
      <c r="GM14" s="65">
        <f t="shared" si="84"/>
        <v>0</v>
      </c>
      <c r="GN14" s="65">
        <f t="shared" si="85"/>
        <v>0</v>
      </c>
      <c r="GO14" s="65">
        <f t="shared" si="86"/>
        <v>0</v>
      </c>
      <c r="GP14" s="66">
        <f t="shared" si="87"/>
        <v>0</v>
      </c>
      <c r="GQ14" s="5">
        <f t="shared" si="88"/>
        <v>0</v>
      </c>
      <c r="GR14" s="5">
        <f t="shared" si="89"/>
        <v>0</v>
      </c>
      <c r="GS14" s="5">
        <f t="shared" si="90"/>
        <v>0</v>
      </c>
      <c r="GT14" s="67">
        <f t="shared" si="91"/>
        <v>0</v>
      </c>
      <c r="GU14" s="65">
        <f t="shared" si="92"/>
        <v>0</v>
      </c>
      <c r="GV14" s="65">
        <f t="shared" si="93"/>
        <v>0</v>
      </c>
      <c r="GW14" s="65">
        <f t="shared" si="94"/>
        <v>0</v>
      </c>
      <c r="GX14" s="66">
        <f t="shared" si="95"/>
        <v>0</v>
      </c>
      <c r="GY14" s="5">
        <f t="shared" si="96"/>
        <v>0</v>
      </c>
      <c r="GZ14" s="5">
        <f t="shared" si="96"/>
        <v>0</v>
      </c>
      <c r="HA14" s="5">
        <f t="shared" si="96"/>
        <v>0</v>
      </c>
      <c r="HB14" s="67">
        <f t="shared" si="97"/>
        <v>0</v>
      </c>
      <c r="HC14" s="65">
        <f t="shared" si="98"/>
        <v>0</v>
      </c>
      <c r="HD14" s="65">
        <f t="shared" si="99"/>
        <v>0</v>
      </c>
      <c r="HE14" s="65">
        <f t="shared" si="100"/>
        <v>0</v>
      </c>
      <c r="HF14" s="66">
        <f t="shared" si="101"/>
        <v>0</v>
      </c>
      <c r="HG14" s="5">
        <f t="shared" si="102"/>
        <v>0</v>
      </c>
      <c r="HH14" s="5">
        <f t="shared" si="102"/>
        <v>0</v>
      </c>
      <c r="HI14" s="5">
        <f t="shared" si="102"/>
        <v>0</v>
      </c>
      <c r="HJ14" s="67">
        <f t="shared" si="103"/>
        <v>0</v>
      </c>
      <c r="HK14" s="67">
        <f t="shared" si="104"/>
        <v>0</v>
      </c>
      <c r="HL14" s="65">
        <f t="shared" si="105"/>
        <v>0</v>
      </c>
      <c r="HM14" s="65">
        <f t="shared" si="106"/>
        <v>0</v>
      </c>
      <c r="HN14" s="65">
        <f t="shared" si="107"/>
        <v>0</v>
      </c>
      <c r="HO14" s="66">
        <f t="shared" si="108"/>
        <v>0</v>
      </c>
      <c r="HP14" s="5">
        <f t="shared" si="109"/>
        <v>0</v>
      </c>
      <c r="HQ14" s="5">
        <f t="shared" si="109"/>
        <v>0</v>
      </c>
      <c r="HR14" s="5">
        <f t="shared" si="109"/>
        <v>0</v>
      </c>
      <c r="HS14" s="67">
        <f t="shared" si="110"/>
        <v>0</v>
      </c>
      <c r="HT14" s="65">
        <f t="shared" si="111"/>
        <v>0</v>
      </c>
      <c r="HU14" s="65">
        <f t="shared" si="112"/>
        <v>1</v>
      </c>
      <c r="HV14" s="65">
        <f t="shared" si="113"/>
        <v>1</v>
      </c>
      <c r="HW14" s="66">
        <f t="shared" si="114"/>
        <v>2</v>
      </c>
      <c r="HX14" s="5">
        <f t="shared" si="115"/>
        <v>0</v>
      </c>
      <c r="HY14" s="5">
        <f t="shared" si="115"/>
        <v>1285.7142857142858</v>
      </c>
      <c r="HZ14" s="5">
        <f t="shared" si="115"/>
        <v>1285.7142857142858</v>
      </c>
      <c r="IA14" s="67">
        <f t="shared" si="116"/>
        <v>2571.4285714285716</v>
      </c>
      <c r="IB14" s="65">
        <f t="shared" si="117"/>
        <v>1</v>
      </c>
      <c r="IC14" s="65">
        <f t="shared" si="118"/>
        <v>1</v>
      </c>
      <c r="ID14" s="65">
        <f t="shared" si="119"/>
        <v>1</v>
      </c>
      <c r="IE14" s="66">
        <f t="shared" si="120"/>
        <v>3</v>
      </c>
      <c r="IF14" s="5">
        <f t="shared" si="121"/>
        <v>857.14285714285722</v>
      </c>
      <c r="IG14" s="5">
        <f t="shared" si="121"/>
        <v>857.14285714285722</v>
      </c>
      <c r="IH14" s="5">
        <f t="shared" si="121"/>
        <v>857.14285714285722</v>
      </c>
      <c r="II14" s="67">
        <f t="shared" si="122"/>
        <v>2571.4285714285716</v>
      </c>
      <c r="IJ14" s="67">
        <f t="shared" si="123"/>
        <v>5142.8571428571431</v>
      </c>
      <c r="IK14" s="65">
        <f t="shared" si="124"/>
        <v>1</v>
      </c>
      <c r="IL14" s="65">
        <f t="shared" si="125"/>
        <v>1</v>
      </c>
      <c r="IM14" s="65">
        <f t="shared" si="126"/>
        <v>1</v>
      </c>
      <c r="IN14" s="66">
        <f t="shared" si="127"/>
        <v>3</v>
      </c>
      <c r="IO14" s="5">
        <f t="shared" si="128"/>
        <v>857.14285714285722</v>
      </c>
      <c r="IP14" s="5">
        <f t="shared" si="128"/>
        <v>857.14285714285722</v>
      </c>
      <c r="IQ14" s="5">
        <f t="shared" si="128"/>
        <v>857.14285714285722</v>
      </c>
      <c r="IR14" s="5">
        <f t="shared" si="129"/>
        <v>2571.4285714285716</v>
      </c>
      <c r="IS14" s="65">
        <f t="shared" si="130"/>
        <v>1</v>
      </c>
      <c r="IT14" s="65">
        <f t="shared" si="131"/>
        <v>1</v>
      </c>
      <c r="IU14" s="65">
        <f t="shared" si="132"/>
        <v>1</v>
      </c>
      <c r="IV14" s="66">
        <f t="shared" si="133"/>
        <v>3</v>
      </c>
      <c r="IW14" s="5">
        <f t="shared" si="134"/>
        <v>857.14285714285722</v>
      </c>
      <c r="IX14" s="5">
        <f t="shared" si="134"/>
        <v>857.14285714285722</v>
      </c>
      <c r="IY14" s="5">
        <f t="shared" si="134"/>
        <v>857.14285714285722</v>
      </c>
      <c r="IZ14" s="5">
        <f t="shared" si="135"/>
        <v>2571.4285714285716</v>
      </c>
      <c r="JA14" s="65">
        <f t="shared" si="136"/>
        <v>1</v>
      </c>
      <c r="JB14" s="65">
        <f t="shared" si="137"/>
        <v>1</v>
      </c>
      <c r="JC14" s="65">
        <f t="shared" si="138"/>
        <v>1</v>
      </c>
      <c r="JD14" s="66">
        <f t="shared" si="139"/>
        <v>3</v>
      </c>
      <c r="JE14" s="5">
        <f t="shared" si="140"/>
        <v>857.14285714285722</v>
      </c>
      <c r="JF14" s="5">
        <f t="shared" si="140"/>
        <v>857.14285714285722</v>
      </c>
      <c r="JG14" s="5">
        <f t="shared" si="140"/>
        <v>857.14285714285722</v>
      </c>
      <c r="JH14" s="67">
        <f t="shared" si="141"/>
        <v>2571.4285714285716</v>
      </c>
      <c r="JI14" s="67">
        <f t="shared" si="142"/>
        <v>7714.2857142857147</v>
      </c>
      <c r="JJ14" s="65">
        <f t="shared" si="143"/>
        <v>1</v>
      </c>
      <c r="JK14" s="65">
        <f t="shared" si="144"/>
        <v>1</v>
      </c>
      <c r="JL14" s="65">
        <f t="shared" si="145"/>
        <v>1</v>
      </c>
      <c r="JM14" s="66">
        <f t="shared" si="146"/>
        <v>3</v>
      </c>
      <c r="JN14" s="5">
        <f t="shared" si="147"/>
        <v>857.14285714285722</v>
      </c>
      <c r="JO14" s="5">
        <f t="shared" si="147"/>
        <v>857.14285714285722</v>
      </c>
      <c r="JP14" s="5">
        <f t="shared" si="147"/>
        <v>857.14285714285722</v>
      </c>
      <c r="JQ14" s="67">
        <f t="shared" si="148"/>
        <v>2571.4285714285716</v>
      </c>
      <c r="JR14" s="65">
        <f t="shared" si="149"/>
        <v>1</v>
      </c>
      <c r="JS14" s="65">
        <f t="shared" si="150"/>
        <v>0</v>
      </c>
      <c r="JT14" s="65">
        <f t="shared" si="151"/>
        <v>0</v>
      </c>
      <c r="JU14" s="66">
        <f t="shared" si="152"/>
        <v>1</v>
      </c>
      <c r="JV14" s="5">
        <f t="shared" si="153"/>
        <v>2571.4285714285716</v>
      </c>
      <c r="JW14" s="5">
        <f t="shared" si="153"/>
        <v>0</v>
      </c>
      <c r="JX14" s="5">
        <f t="shared" si="153"/>
        <v>0</v>
      </c>
      <c r="JY14" s="67">
        <f t="shared" si="154"/>
        <v>2571.4285714285716</v>
      </c>
      <c r="JZ14" s="65">
        <f t="shared" si="155"/>
        <v>0</v>
      </c>
      <c r="KA14" s="65">
        <f t="shared" si="156"/>
        <v>0</v>
      </c>
      <c r="KB14" s="65">
        <f t="shared" si="157"/>
        <v>0</v>
      </c>
      <c r="KC14" s="66">
        <f t="shared" si="158"/>
        <v>0</v>
      </c>
      <c r="KD14" s="5">
        <f t="shared" si="159"/>
        <v>0</v>
      </c>
      <c r="KE14" s="5">
        <f t="shared" si="159"/>
        <v>0</v>
      </c>
      <c r="KF14" s="5">
        <f t="shared" si="159"/>
        <v>0</v>
      </c>
      <c r="KG14" s="67">
        <f t="shared" si="160"/>
        <v>0</v>
      </c>
      <c r="KH14" s="67">
        <f t="shared" si="161"/>
        <v>5142.8571428571431</v>
      </c>
      <c r="KI14" s="67">
        <f t="shared" si="162"/>
        <v>18000</v>
      </c>
    </row>
  </sheetData>
  <autoFilter ref="A9:CI9" xr:uid="{5232AA14-BD3F-4C88-B67D-FB8B335AB81C}"/>
  <mergeCells count="27">
    <mergeCell ref="JZ8:KG8"/>
    <mergeCell ref="Z8:CI8"/>
    <mergeCell ref="CK8:CM8"/>
    <mergeCell ref="CO8:CV8"/>
    <mergeCell ref="CW8:DD8"/>
    <mergeCell ref="DE8:DL8"/>
    <mergeCell ref="IK8:IR8"/>
    <mergeCell ref="IS8:IZ8"/>
    <mergeCell ref="JA8:JH8"/>
    <mergeCell ref="JJ8:JQ8"/>
    <mergeCell ref="JR8:JY8"/>
    <mergeCell ref="GU8:HB8"/>
    <mergeCell ref="HC8:HJ8"/>
    <mergeCell ref="HL8:HS8"/>
    <mergeCell ref="HT8:IA8"/>
    <mergeCell ref="IB8:II8"/>
    <mergeCell ref="U8:V8"/>
    <mergeCell ref="DN8:DU8"/>
    <mergeCell ref="DV8:EC8"/>
    <mergeCell ref="ED8:EK8"/>
    <mergeCell ref="EM8:ET8"/>
    <mergeCell ref="GM8:GT8"/>
    <mergeCell ref="EU8:FB8"/>
    <mergeCell ref="FC8:FJ8"/>
    <mergeCell ref="FL8:FS8"/>
    <mergeCell ref="FT8:GA8"/>
    <mergeCell ref="GB8:GI8"/>
  </mergeCells>
  <conditionalFormatting sqref="BR10:BR12">
    <cfRule type="expression" dxfId="5" priority="629">
      <formula>BQ10="ТСО: Post-project 2018"</formula>
    </cfRule>
  </conditionalFormatting>
  <conditionalFormatting sqref="R10:R12">
    <cfRule type="expression" dxfId="4" priority="632">
      <formula>R10&lt;#REF!+#REF!</formula>
    </cfRule>
  </conditionalFormatting>
  <conditionalFormatting sqref="GK6">
    <cfRule type="expression" dxfId="3" priority="3">
      <formula>$GK5&lt;&gt;$GK7</formula>
    </cfRule>
    <cfRule type="expression" dxfId="2" priority="4">
      <formula>$GK5=$GK7</formula>
    </cfRule>
  </conditionalFormatting>
  <conditionalFormatting sqref="KI6">
    <cfRule type="expression" dxfId="1" priority="1">
      <formula>$KI$5&lt;&gt;$KI$7</formula>
    </cfRule>
    <cfRule type="expression" dxfId="0" priority="2">
      <formula>$KI$5=$KI$7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9"/>
  <sheetViews>
    <sheetView zoomScale="85" zoomScaleNormal="85" workbookViewId="0">
      <pane ySplit="4" topLeftCell="A5" activePane="bottomLeft" state="frozen"/>
      <selection activeCell="AD27" sqref="AD27"/>
      <selection pane="bottomLeft" activeCell="AV4" sqref="AV4"/>
    </sheetView>
  </sheetViews>
  <sheetFormatPr defaultRowHeight="14.4" outlineLevelCol="2" x14ac:dyDescent="0.3"/>
  <cols>
    <col min="1" max="1" width="9.88671875" customWidth="1"/>
    <col min="2" max="2" width="15.5546875" style="8" hidden="1" customWidth="1" outlineLevel="1"/>
    <col min="3" max="3" width="0" hidden="1" customWidth="1" outlineLevel="1"/>
    <col min="4" max="4" width="10.33203125" style="8" bestFit="1" customWidth="1" collapsed="1"/>
    <col min="5" max="5" width="10.33203125" style="8" bestFit="1" customWidth="1"/>
    <col min="6" max="8" width="0" hidden="1" customWidth="1" outlineLevel="2"/>
    <col min="9" max="9" width="15.33203125" hidden="1" customWidth="1" outlineLevel="2"/>
    <col min="10" max="10" width="12.33203125" hidden="1" customWidth="1" outlineLevel="2"/>
    <col min="11" max="15" width="0" hidden="1" customWidth="1" outlineLevel="2"/>
    <col min="16" max="16" width="18.5546875" hidden="1" customWidth="1" outlineLevel="2"/>
    <col min="17" max="24" width="9.109375" hidden="1" customWidth="1" outlineLevel="2"/>
    <col min="25" max="25" width="12.6640625" style="3" customWidth="1" outlineLevel="1" collapsed="1"/>
    <col min="26" max="27" width="12.6640625" style="3" hidden="1" customWidth="1" outlineLevel="2"/>
    <col min="28" max="28" width="9.109375" hidden="1" customWidth="1" outlineLevel="2"/>
    <col min="29" max="29" width="15.33203125" style="3" hidden="1" customWidth="1" outlineLevel="2"/>
    <col min="30" max="30" width="12.6640625" style="3" hidden="1" customWidth="1" outlineLevel="2"/>
    <col min="31" max="32" width="9.109375" hidden="1" customWidth="1" outlineLevel="2"/>
    <col min="33" max="33" width="12.6640625" style="3" hidden="1" customWidth="1" outlineLevel="2"/>
    <col min="34" max="34" width="9.109375" hidden="1" customWidth="1" outlineLevel="2"/>
    <col min="35" max="43" width="12.33203125" style="3" hidden="1" customWidth="1" outlineLevel="2"/>
    <col min="44" max="44" width="9.109375" hidden="1" customWidth="1" outlineLevel="2"/>
    <col min="45" max="46" width="12.6640625" style="3" hidden="1" customWidth="1" outlineLevel="2"/>
    <col min="47" max="47" width="12.6640625" style="3" customWidth="1" outlineLevel="1" collapsed="1"/>
    <col min="48" max="48" width="9.109375" style="3" customWidth="1" outlineLevel="1"/>
  </cols>
  <sheetData>
    <row r="1" spans="1:48" x14ac:dyDescent="0.3">
      <c r="I1" s="7">
        <f>'1'!AB7</f>
        <v>0</v>
      </c>
    </row>
    <row r="2" spans="1:48" x14ac:dyDescent="0.3">
      <c r="I2" s="7"/>
    </row>
    <row r="3" spans="1:48" ht="15" thickBot="1" x14ac:dyDescent="0.35">
      <c r="I3" s="7"/>
    </row>
    <row r="4" spans="1:48" ht="64.5" customHeight="1" x14ac:dyDescent="0.3">
      <c r="A4" s="55" t="s">
        <v>17</v>
      </c>
      <c r="B4" s="54">
        <v>1</v>
      </c>
      <c r="C4" s="54">
        <v>1</v>
      </c>
      <c r="D4" s="55" t="s">
        <v>21</v>
      </c>
      <c r="E4" s="55" t="s">
        <v>22</v>
      </c>
      <c r="F4" s="54">
        <v>1</v>
      </c>
      <c r="G4" s="54">
        <v>1</v>
      </c>
      <c r="H4" s="54">
        <v>1</v>
      </c>
      <c r="I4" s="54">
        <v>1</v>
      </c>
      <c r="J4" s="54">
        <v>1</v>
      </c>
      <c r="K4" s="54">
        <v>1</v>
      </c>
      <c r="L4" s="54">
        <v>1</v>
      </c>
      <c r="M4" s="54">
        <v>1</v>
      </c>
      <c r="N4" s="54">
        <v>1</v>
      </c>
      <c r="O4" s="54">
        <v>1</v>
      </c>
      <c r="P4" s="54">
        <v>1</v>
      </c>
      <c r="Q4" s="54">
        <v>1</v>
      </c>
      <c r="R4" s="54">
        <v>1</v>
      </c>
      <c r="S4" s="54">
        <v>1</v>
      </c>
      <c r="T4" s="54">
        <v>1</v>
      </c>
      <c r="U4" s="54">
        <v>1</v>
      </c>
      <c r="V4" s="54">
        <v>1</v>
      </c>
      <c r="W4" s="54">
        <v>1</v>
      </c>
      <c r="X4" s="54">
        <v>1</v>
      </c>
      <c r="Y4" s="45" t="s">
        <v>15</v>
      </c>
      <c r="Z4" s="54">
        <v>1</v>
      </c>
      <c r="AA4" s="54">
        <v>1</v>
      </c>
      <c r="AB4" s="54">
        <v>1</v>
      </c>
      <c r="AC4" s="54">
        <v>1</v>
      </c>
      <c r="AD4" s="54">
        <v>1</v>
      </c>
      <c r="AE4" s="54">
        <v>1</v>
      </c>
      <c r="AF4" s="54">
        <v>1</v>
      </c>
      <c r="AG4" s="54">
        <v>1</v>
      </c>
      <c r="AH4" s="54">
        <v>1</v>
      </c>
      <c r="AI4" s="54">
        <v>1</v>
      </c>
      <c r="AJ4" s="54">
        <v>1</v>
      </c>
      <c r="AK4" s="54">
        <v>1</v>
      </c>
      <c r="AL4" s="54">
        <v>1</v>
      </c>
      <c r="AM4" s="54">
        <v>1</v>
      </c>
      <c r="AN4" s="54">
        <v>1</v>
      </c>
      <c r="AO4" s="54">
        <v>1</v>
      </c>
      <c r="AP4" s="54">
        <v>1</v>
      </c>
      <c r="AQ4" s="54">
        <v>1</v>
      </c>
      <c r="AR4" s="54">
        <v>1</v>
      </c>
      <c r="AS4" s="54">
        <v>1</v>
      </c>
      <c r="AT4" s="54">
        <v>1</v>
      </c>
      <c r="AU4" s="45" t="s">
        <v>16</v>
      </c>
      <c r="AV4" s="54">
        <v>1</v>
      </c>
    </row>
    <row r="5" spans="1:48" x14ac:dyDescent="0.3">
      <c r="A5" s="58">
        <v>25876</v>
      </c>
      <c r="D5" s="57">
        <v>43466</v>
      </c>
      <c r="E5" s="57">
        <v>43551</v>
      </c>
      <c r="Y5" s="58">
        <v>15800</v>
      </c>
      <c r="Z5"/>
      <c r="AA5"/>
      <c r="AC5"/>
      <c r="AD5"/>
      <c r="AG5"/>
      <c r="AI5"/>
      <c r="AJ5"/>
      <c r="AK5"/>
      <c r="AL5"/>
      <c r="AM5"/>
      <c r="AN5"/>
      <c r="AO5"/>
      <c r="AP5"/>
      <c r="AQ5"/>
      <c r="AS5"/>
      <c r="AT5"/>
      <c r="AU5" s="58">
        <v>16320</v>
      </c>
      <c r="AV5" t="s">
        <v>23</v>
      </c>
    </row>
    <row r="6" spans="1:48" x14ac:dyDescent="0.3">
      <c r="A6" s="58">
        <v>35824</v>
      </c>
      <c r="D6" s="57">
        <v>43475</v>
      </c>
      <c r="E6" s="57">
        <v>43659</v>
      </c>
      <c r="Y6" s="58">
        <v>29580</v>
      </c>
      <c r="Z6"/>
      <c r="AA6"/>
      <c r="AC6"/>
      <c r="AD6"/>
      <c r="AG6"/>
      <c r="AI6"/>
      <c r="AJ6"/>
      <c r="AK6"/>
      <c r="AL6"/>
      <c r="AM6"/>
      <c r="AN6"/>
      <c r="AO6"/>
      <c r="AP6"/>
      <c r="AQ6"/>
      <c r="AS6"/>
      <c r="AT6"/>
      <c r="AU6" s="58">
        <v>27590</v>
      </c>
      <c r="AV6" t="s">
        <v>23</v>
      </c>
    </row>
    <row r="7" spans="1:48" x14ac:dyDescent="0.3">
      <c r="A7" s="58">
        <v>75863</v>
      </c>
      <c r="D7" s="57">
        <v>43466</v>
      </c>
      <c r="E7" s="57">
        <v>43830</v>
      </c>
      <c r="Y7" s="58">
        <v>9685</v>
      </c>
      <c r="Z7"/>
      <c r="AA7"/>
      <c r="AC7"/>
      <c r="AD7"/>
      <c r="AG7"/>
      <c r="AI7"/>
      <c r="AJ7"/>
      <c r="AK7"/>
      <c r="AL7"/>
      <c r="AM7"/>
      <c r="AN7"/>
      <c r="AO7"/>
      <c r="AP7"/>
      <c r="AQ7"/>
      <c r="AS7"/>
      <c r="AT7"/>
      <c r="AU7" s="58">
        <v>10240</v>
      </c>
      <c r="AV7" t="s">
        <v>23</v>
      </c>
    </row>
    <row r="8" spans="1:48" x14ac:dyDescent="0.3">
      <c r="A8" s="58">
        <v>29832</v>
      </c>
      <c r="D8" s="57">
        <v>43730</v>
      </c>
      <c r="E8" s="57">
        <v>43818</v>
      </c>
      <c r="Y8" s="58">
        <v>33500</v>
      </c>
      <c r="Z8"/>
      <c r="AA8"/>
      <c r="AC8"/>
      <c r="AD8"/>
      <c r="AG8"/>
      <c r="AI8"/>
      <c r="AJ8"/>
      <c r="AK8"/>
      <c r="AL8"/>
      <c r="AM8"/>
      <c r="AN8"/>
      <c r="AO8"/>
      <c r="AP8"/>
      <c r="AQ8"/>
      <c r="AS8"/>
      <c r="AT8"/>
      <c r="AU8" s="58">
        <v>32850</v>
      </c>
      <c r="AV8" t="s">
        <v>23</v>
      </c>
    </row>
    <row r="9" spans="1:48" x14ac:dyDescent="0.3">
      <c r="A9" s="58">
        <v>48653</v>
      </c>
      <c r="D9" s="57">
        <v>43597</v>
      </c>
      <c r="E9" s="57">
        <v>43772</v>
      </c>
      <c r="Y9" s="58">
        <v>17560</v>
      </c>
      <c r="Z9"/>
      <c r="AA9"/>
      <c r="AC9"/>
      <c r="AD9"/>
      <c r="AG9"/>
      <c r="AI9"/>
      <c r="AJ9"/>
      <c r="AK9"/>
      <c r="AL9"/>
      <c r="AM9"/>
      <c r="AN9"/>
      <c r="AO9"/>
      <c r="AP9"/>
      <c r="AQ9"/>
      <c r="AS9"/>
      <c r="AT9"/>
      <c r="AU9" s="58">
        <v>18000</v>
      </c>
      <c r="AV9" t="s">
        <v>23</v>
      </c>
    </row>
  </sheetData>
  <autoFilter ref="A4:AV7" xr:uid="{00000000-0009-0000-0000-000006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P.S.</cp:lastModifiedBy>
  <dcterms:created xsi:type="dcterms:W3CDTF">2018-08-08T08:53:02Z</dcterms:created>
  <dcterms:modified xsi:type="dcterms:W3CDTF">2019-04-14T16:15:39Z</dcterms:modified>
</cp:coreProperties>
</file>