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updateLinks="never" codeName="ЭтаКнига" defaultThemeVersion="124226"/>
  <bookViews>
    <workbookView xWindow="930" yWindow="0" windowWidth="18270" windowHeight="7665" activeTab="1"/>
  </bookViews>
  <sheets>
    <sheet name="CTRL-SK-712w" sheetId="28" r:id="rId1"/>
    <sheet name="учёт_SK-712w" sheetId="20" r:id="rId2"/>
    <sheet name="таблица шкафов_(База)_SK-712w" sheetId="21" r:id="rId3"/>
  </sheets>
  <definedNames>
    <definedName name="_xlnm.Print_Area" localSheetId="0">'CTRL-SK-712w'!$A$1:$AC$56</definedName>
    <definedName name="Сохранить_данные">'CTRL-SK-712w'!$M$18:$R$19</definedName>
  </definedNames>
  <calcPr calcId="125725"/>
</workbook>
</file>

<file path=xl/calcChain.xml><?xml version="1.0" encoding="utf-8"?>
<calcChain xmlns="http://schemas.openxmlformats.org/spreadsheetml/2006/main">
  <c r="M31" i="21"/>
  <c r="M32"/>
  <c r="M33"/>
  <c r="M34"/>
  <c r="M35"/>
  <c r="M36"/>
  <c r="M37"/>
  <c r="M38"/>
  <c r="M39"/>
  <c r="M40"/>
  <c r="M41"/>
  <c r="M42"/>
  <c r="M4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4"/>
  <c r="E6"/>
  <c r="V34"/>
  <c r="W32"/>
  <c r="W31"/>
  <c r="W30"/>
  <c r="W29"/>
  <c r="W28"/>
  <c r="W27"/>
  <c r="W26"/>
  <c r="W24"/>
  <c r="W25"/>
  <c r="W23"/>
  <c r="W22"/>
  <c r="W21"/>
  <c r="V32"/>
  <c r="V31"/>
  <c r="V30"/>
  <c r="V29"/>
  <c r="V28"/>
  <c r="V27"/>
  <c r="V26"/>
  <c r="V25"/>
  <c r="V24"/>
  <c r="O5"/>
  <c r="O8"/>
  <c r="O9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"/>
  <c r="O4"/>
  <c r="O3" l="1"/>
  <c r="N3"/>
  <c r="F44" l="1"/>
  <c r="M44" s="1"/>
  <c r="I44"/>
  <c r="V14"/>
  <c r="V5" s="1"/>
  <c r="W5" s="1"/>
  <c r="T13"/>
  <c r="T4" s="1"/>
  <c r="G14" i="28" l="1"/>
  <c r="H5"/>
  <c r="H3"/>
  <c r="D1" i="21"/>
  <c r="U4" l="1"/>
  <c r="G11" i="28" s="1"/>
  <c r="C1" i="21"/>
  <c r="C2" s="1"/>
  <c r="L2" s="1"/>
  <c r="M2" s="1"/>
  <c r="P4" i="28"/>
  <c r="S11" i="21" s="1"/>
  <c r="V21" l="1"/>
  <c r="D2"/>
  <c r="H7" i="28" s="1"/>
  <c r="S5" s="1"/>
  <c r="I4"/>
  <c r="S33" i="20"/>
  <c r="S32"/>
  <c r="S31"/>
  <c r="S30" l="1"/>
  <c r="S29"/>
  <c r="S28"/>
  <c r="S27"/>
  <c r="S26"/>
  <c r="S23"/>
  <c r="S35" l="1"/>
  <c r="S24" l="1"/>
  <c r="T31" l="1"/>
  <c r="U31"/>
  <c r="V31"/>
  <c r="T26"/>
  <c r="U26"/>
  <c r="V26"/>
  <c r="T28"/>
  <c r="U28"/>
  <c r="V28"/>
  <c r="U29"/>
  <c r="T29"/>
  <c r="V29"/>
  <c r="V27"/>
  <c r="U27"/>
  <c r="T27"/>
  <c r="S25"/>
  <c r="T32"/>
  <c r="U32"/>
  <c r="V32"/>
  <c r="T33"/>
  <c r="U33"/>
  <c r="V33"/>
  <c r="U30"/>
  <c r="T30"/>
  <c r="V30"/>
  <c r="I43" i="21" l="1"/>
  <c r="F43"/>
  <c r="I42"/>
  <c r="F42"/>
  <c r="I34"/>
  <c r="F34"/>
  <c r="I33"/>
  <c r="F33"/>
  <c r="I32"/>
  <c r="F32"/>
  <c r="I31"/>
  <c r="F31"/>
  <c r="I30"/>
  <c r="F30"/>
  <c r="I29"/>
  <c r="F29"/>
  <c r="I28"/>
  <c r="F28"/>
  <c r="I27"/>
  <c r="F27"/>
  <c r="I26"/>
  <c r="F26"/>
  <c r="I25"/>
  <c r="F25"/>
  <c r="I24"/>
  <c r="F24"/>
  <c r="I23"/>
  <c r="F23"/>
  <c r="I22"/>
  <c r="F22"/>
  <c r="I21"/>
  <c r="F21"/>
  <c r="I20"/>
  <c r="F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I10"/>
  <c r="F10"/>
  <c r="I9"/>
  <c r="F9"/>
  <c r="I8"/>
  <c r="F8"/>
  <c r="I7"/>
  <c r="F7"/>
  <c r="I6"/>
  <c r="F6"/>
  <c r="I5"/>
  <c r="F5"/>
  <c r="I4"/>
  <c r="F4"/>
  <c r="J2"/>
  <c r="E2"/>
  <c r="G2" s="1"/>
  <c r="I2" s="1"/>
  <c r="F2" l="1"/>
  <c r="H2" l="1"/>
  <c r="S4" i="28"/>
</calcChain>
</file>

<file path=xl/comments1.xml><?xml version="1.0" encoding="utf-8"?>
<comments xmlns="http://schemas.openxmlformats.org/spreadsheetml/2006/main">
  <authors>
    <author>Test</author>
  </authors>
  <commentList>
    <comment ref="C187" authorId="0">
      <text>
        <r>
          <rPr>
            <b/>
            <sz val="9"/>
            <color indexed="81"/>
            <rFont val="Tahoma"/>
            <family val="2"/>
            <charset val="204"/>
          </rPr>
          <t>тест платы от сибустора</t>
        </r>
      </text>
    </comment>
    <comment ref="D217" authorId="0">
      <text>
        <r>
          <rPr>
            <b/>
            <sz val="9"/>
            <color indexed="81"/>
            <rFont val="Tahoma"/>
            <charset val="1"/>
          </rPr>
          <t>плата перепрошита</t>
        </r>
      </text>
    </comment>
    <comment ref="E217" authorId="0">
      <text>
        <r>
          <rPr>
            <b/>
            <sz val="9"/>
            <color indexed="81"/>
            <rFont val="Tahoma"/>
            <charset val="1"/>
          </rPr>
          <t>плата перепрошита</t>
        </r>
      </text>
    </comment>
    <comment ref="J219" authorId="0">
      <text>
        <r>
          <rPr>
            <b/>
            <sz val="9"/>
            <color indexed="81"/>
            <rFont val="Tahoma"/>
            <charset val="1"/>
          </rPr>
          <t>перепрошивка плат 
с CS на CSE
+20M</t>
        </r>
      </text>
    </comment>
    <comment ref="J220" authorId="0">
      <text>
        <r>
          <rPr>
            <b/>
            <sz val="9"/>
            <color indexed="81"/>
            <rFont val="Tahoma"/>
            <charset val="1"/>
          </rPr>
          <t>перепрошивка плат 
с CS на CSE
+20M</t>
        </r>
      </text>
    </comment>
    <comment ref="J221" authorId="0">
      <text>
        <r>
          <rPr>
            <b/>
            <sz val="9"/>
            <color indexed="81"/>
            <rFont val="Tahoma"/>
            <charset val="1"/>
          </rPr>
          <t>перепрошивка плат 
с CS на CSE
+20M</t>
        </r>
      </text>
    </comment>
    <comment ref="J222" authorId="0">
      <text>
        <r>
          <rPr>
            <b/>
            <sz val="9"/>
            <color indexed="81"/>
            <rFont val="Tahoma"/>
            <charset val="1"/>
          </rPr>
          <t>перепрошивка плат 
с CS на CSE</t>
        </r>
      </text>
    </comment>
    <comment ref="J223" authorId="0">
      <text>
        <r>
          <rPr>
            <b/>
            <sz val="9"/>
            <color indexed="81"/>
            <rFont val="Tahoma"/>
            <charset val="1"/>
          </rPr>
          <t>перепрошивка плат 
с CS на CSE</t>
        </r>
      </text>
    </comment>
    <comment ref="J224" authorId="0">
      <text>
        <r>
          <rPr>
            <b/>
            <sz val="9"/>
            <color indexed="81"/>
            <rFont val="Tahoma"/>
            <charset val="1"/>
          </rPr>
          <t>перепрошивка плат 
с CS на CSE</t>
        </r>
      </text>
    </comment>
  </commentList>
</comments>
</file>

<file path=xl/comments2.xml><?xml version="1.0" encoding="utf-8"?>
<comments xmlns="http://schemas.openxmlformats.org/spreadsheetml/2006/main">
  <authors>
    <author>Test</author>
  </authors>
  <commentList>
    <comment ref="M4" authorId="0">
      <text>
        <r>
          <rPr>
            <b/>
            <sz val="9"/>
            <color indexed="81"/>
            <rFont val="Tahoma"/>
            <family val="2"/>
            <charset val="204"/>
          </rPr>
          <t>Test:
тест 65м</t>
        </r>
        <r>
          <rPr>
            <sz val="9"/>
            <color indexed="81"/>
            <rFont val="Tahoma"/>
            <family val="2"/>
            <charset val="204"/>
          </rPr>
          <t xml:space="preserve">
упаковка 40м</t>
        </r>
      </text>
    </comment>
    <comment ref="M39" authorId="0">
      <text>
        <r>
          <rPr>
            <b/>
            <sz val="9"/>
            <color indexed="81"/>
            <rFont val="Tahoma"/>
            <family val="2"/>
            <charset val="204"/>
          </rPr>
          <t>Test:
тест 65м</t>
        </r>
        <r>
          <rPr>
            <sz val="9"/>
            <color indexed="81"/>
            <rFont val="Tahoma"/>
            <family val="2"/>
            <charset val="204"/>
          </rPr>
          <t xml:space="preserve">
упаковка 40м</t>
        </r>
      </text>
    </comment>
    <comment ref="M40" authorId="0">
      <text>
        <r>
          <rPr>
            <sz val="9"/>
            <color indexed="81"/>
            <rFont val="Tahoma"/>
            <family val="2"/>
            <charset val="204"/>
          </rPr>
          <t>45</t>
        </r>
      </text>
    </comment>
    <comment ref="C4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Подпись: Test:
250080014
12,10,18
ПАВЕЛ
тест виктор 151018
</t>
        </r>
      </text>
    </comment>
  </commentList>
</comments>
</file>

<file path=xl/sharedStrings.xml><?xml version="1.0" encoding="utf-8"?>
<sst xmlns="http://schemas.openxmlformats.org/spreadsheetml/2006/main" count="145" uniqueCount="79">
  <si>
    <t>май</t>
  </si>
  <si>
    <t>июль</t>
  </si>
  <si>
    <t>январь</t>
  </si>
  <si>
    <t>февраль</t>
  </si>
  <si>
    <t>март</t>
  </si>
  <si>
    <t>апрель</t>
  </si>
  <si>
    <t>июнь</t>
  </si>
  <si>
    <t>август</t>
  </si>
  <si>
    <t>сентябрь</t>
  </si>
  <si>
    <t>октябрь</t>
  </si>
  <si>
    <t>ноябрь</t>
  </si>
  <si>
    <t>декабрь</t>
  </si>
  <si>
    <t>Артикул</t>
  </si>
  <si>
    <t>Дата</t>
  </si>
  <si>
    <t>ОБНОВИТЬ БАЗУ</t>
  </si>
  <si>
    <t>кол-нас</t>
  </si>
  <si>
    <t>KW/A</t>
  </si>
  <si>
    <t>№</t>
  </si>
  <si>
    <t>willo_OEM_V2.19_5_p,</t>
  </si>
  <si>
    <t>серийный №</t>
  </si>
  <si>
    <t>Модель</t>
  </si>
  <si>
    <t>Сборка</t>
  </si>
  <si>
    <t>тест</t>
  </si>
  <si>
    <t>Горбанёв Н.</t>
  </si>
  <si>
    <t>Старостин П.</t>
  </si>
  <si>
    <t>вр</t>
  </si>
  <si>
    <t>Заказ пр-ва</t>
  </si>
  <si>
    <t>Серийный №</t>
  </si>
  <si>
    <t>Проверка</t>
  </si>
  <si>
    <t>Оператор</t>
  </si>
  <si>
    <t>Двойченков А.</t>
  </si>
  <si>
    <t>сборка</t>
  </si>
  <si>
    <t>проверка</t>
  </si>
  <si>
    <t>Кириллов В.</t>
  </si>
  <si>
    <t>Попов Д.</t>
  </si>
  <si>
    <t>Левыкин В.</t>
  </si>
  <si>
    <t>Время</t>
  </si>
  <si>
    <t>зак/произ</t>
  </si>
  <si>
    <t>W-CTRL-SKm-W-B-3x(7,2A)-T4-OI-R3-GSM</t>
  </si>
  <si>
    <t>Модель шк. (АРТ)</t>
  </si>
  <si>
    <t>Сирош А</t>
  </si>
  <si>
    <t>2019</t>
  </si>
  <si>
    <t>Записать
в таблицу
учёта</t>
  </si>
  <si>
    <t>Никитин А.</t>
  </si>
  <si>
    <t>статискика сборки шкафов SCE</t>
  </si>
  <si>
    <t>Апрель</t>
  </si>
  <si>
    <t>Ноябрь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</si>
  <si>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</si>
  <si>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</si>
  <si>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</si>
  <si>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</si>
  <si>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</si>
  <si>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</si>
  <si>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</si>
  <si>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</si>
  <si>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</si>
  <si>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</si>
  <si>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0117</t>
  </si>
  <si>
    <t>0118</t>
  </si>
  <si>
    <t>W-CTRL-SC-712/w-2-0,75(2,2A)/M400</t>
  </si>
  <si>
    <t>21800007</t>
  </si>
  <si>
    <t>2455792</t>
  </si>
  <si>
    <t>W-CTRL-SC-712/w-3-2,2(5,3A)/M400</t>
  </si>
  <si>
    <t>21803897</t>
  </si>
  <si>
    <t>2455798</t>
  </si>
  <si>
    <t>W-CTRL-SC-712/w-3-1,5(3,7A)/M400</t>
  </si>
  <si>
    <t>21805396</t>
  </si>
  <si>
    <t>2455797</t>
  </si>
  <si>
    <t>W-CTRL-SC-712/w-3-0,75(2,2A)/M400</t>
  </si>
  <si>
    <t>21800010</t>
  </si>
  <si>
    <t>2455796</t>
  </si>
  <si>
    <t>W-CTRL-SC-712/w-2-1,5(3,7A)/M400</t>
  </si>
  <si>
    <t>21800009</t>
  </si>
  <si>
    <t>2455793</t>
  </si>
  <si>
    <t>21800008</t>
  </si>
  <si>
    <t>21822033</t>
  </si>
  <si>
    <t>П.О.</t>
  </si>
  <si>
    <t>5710001218383922455798</t>
  </si>
  <si>
    <t>21838392</t>
  </si>
</sst>
</file>

<file path=xl/styles.xml><?xml version="1.0" encoding="utf-8"?>
<styleSheet xmlns="http://schemas.openxmlformats.org/spreadsheetml/2006/main">
  <numFmts count="3">
    <numFmt numFmtId="164" formatCode="ddd/dd/mmm/yy"/>
    <numFmt numFmtId="165" formatCode="[$-419]mmmm\ yyyy;@"/>
    <numFmt numFmtId="166" formatCode="h:mm;@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26"/>
      <color theme="0" tint="-4.9989318521683403E-2"/>
      <name val="Calibri"/>
      <family val="2"/>
      <charset val="204"/>
      <scheme val="minor"/>
    </font>
    <font>
      <sz val="6"/>
      <color theme="3" tint="0.3999755851924192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6"/>
      <name val="Calibri"/>
      <family val="2"/>
      <charset val="204"/>
      <scheme val="minor"/>
    </font>
    <font>
      <sz val="6"/>
      <color theme="0"/>
      <name val="Calibri"/>
      <family val="2"/>
      <charset val="204"/>
      <scheme val="minor"/>
    </font>
    <font>
      <sz val="11"/>
      <color theme="9" tint="0.59999389629810485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11"/>
      <color theme="3" tint="0.3999755851924192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00B050"/>
        </stop>
      </gradient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rgb="FFFFC000"/>
      </left>
      <right style="double">
        <color rgb="FFFFC000"/>
      </right>
      <top style="double">
        <color rgb="FFFFC000"/>
      </top>
      <bottom style="double">
        <color rgb="FFFFC000"/>
      </bottom>
      <diagonal/>
    </border>
    <border>
      <left style="double">
        <color theme="6" tint="0.59996337778862885"/>
      </left>
      <right style="double">
        <color theme="6" tint="0.59996337778862885"/>
      </right>
      <top style="double">
        <color theme="6" tint="0.59996337778862885"/>
      </top>
      <bottom style="double">
        <color theme="6" tint="0.59996337778862885"/>
      </bottom>
      <diagonal/>
    </border>
    <border>
      <left style="double">
        <color rgb="FFFFC000"/>
      </left>
      <right style="double">
        <color rgb="FFFFC000"/>
      </right>
      <top style="double">
        <color rgb="FFFFC000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theme="2" tint="-9.9948118533890809E-2"/>
      </left>
      <right style="double">
        <color theme="2" tint="-9.9948118533890809E-2"/>
      </right>
      <top style="double">
        <color theme="2" tint="-9.9948118533890809E-2"/>
      </top>
      <bottom style="double">
        <color theme="2" tint="-9.9948118533890809E-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0" xfId="0" applyNumberFormat="1" applyAlignment="1" applyProtection="1">
      <alignment horizontal="center" vertical="center"/>
      <protection locked="0"/>
    </xf>
    <xf numFmtId="0" fontId="0" fillId="5" borderId="0" xfId="0" applyNumberFormat="1" applyFill="1" applyAlignment="1" applyProtection="1">
      <alignment horizontal="center" vertical="center"/>
      <protection locked="0"/>
    </xf>
    <xf numFmtId="0" fontId="0" fillId="7" borderId="0" xfId="0" applyNumberForma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6" borderId="0" xfId="0" applyNumberFormat="1" applyFill="1" applyAlignment="1" applyProtection="1">
      <alignment horizontal="center" vertical="center"/>
      <protection locked="0"/>
    </xf>
    <xf numFmtId="0" fontId="0" fillId="8" borderId="0" xfId="0" applyNumberFormat="1" applyFill="1" applyAlignment="1" applyProtection="1">
      <alignment horizontal="center" vertical="center"/>
      <protection locked="0"/>
    </xf>
    <xf numFmtId="0" fontId="0" fillId="9" borderId="0" xfId="0" applyNumberFormat="1" applyFill="1" applyAlignment="1" applyProtection="1">
      <alignment horizontal="center" vertical="center"/>
      <protection locked="0"/>
    </xf>
    <xf numFmtId="0" fontId="0" fillId="10" borderId="0" xfId="0" applyNumberFormat="1" applyFill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Border="1" applyProtection="1"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4" fontId="0" fillId="0" borderId="0" xfId="0" applyNumberFormat="1" applyBorder="1" applyProtection="1"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2" xfId="0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0" borderId="0" xfId="0" applyFill="1" applyBorder="1" applyProtection="1">
      <protection locked="0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Border="1" applyAlignment="1" applyProtection="1">
      <alignment horizontal="center"/>
      <protection locked="0"/>
    </xf>
    <xf numFmtId="0" fontId="0" fillId="12" borderId="0" xfId="0" applyNumberForma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7" fillId="0" borderId="0" xfId="1" applyFont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4" borderId="4" xfId="0" applyFill="1" applyBorder="1" applyAlignment="1" applyProtection="1">
      <alignment horizontal="left" vertical="center"/>
    </xf>
    <xf numFmtId="0" fontId="0" fillId="4" borderId="4" xfId="0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1" fontId="3" fillId="2" borderId="0" xfId="1" applyNumberFormat="1" applyFill="1" applyAlignment="1" applyProtection="1">
      <alignment horizontal="center" vertical="center"/>
      <protection locked="0"/>
    </xf>
    <xf numFmtId="1" fontId="0" fillId="9" borderId="0" xfId="0" applyNumberFormat="1" applyFill="1" applyAlignment="1" applyProtection="1">
      <alignment horizontal="center" vertical="center"/>
    </xf>
    <xf numFmtId="1" fontId="0" fillId="4" borderId="0" xfId="0" applyNumberFormat="1" applyFill="1" applyBorder="1" applyAlignment="1" applyProtection="1">
      <alignment vertical="center"/>
    </xf>
    <xf numFmtId="1" fontId="0" fillId="0" borderId="0" xfId="0" applyNumberFormat="1" applyFill="1" applyAlignment="1">
      <alignment horizontal="center" vertical="center"/>
    </xf>
    <xf numFmtId="0" fontId="3" fillId="0" borderId="0" xfId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5" fontId="0" fillId="0" borderId="0" xfId="0" applyNumberFormat="1" applyFill="1" applyAlignment="1" applyProtection="1">
      <alignment horizontal="center" vertical="center"/>
      <protection locked="0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166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166" fontId="9" fillId="0" borderId="0" xfId="0" applyNumberFormat="1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left" vertical="center"/>
    </xf>
    <xf numFmtId="0" fontId="7" fillId="0" borderId="0" xfId="1" applyNumberFormat="1" applyFont="1" applyFill="1" applyBorder="1" applyAlignment="1" applyProtection="1">
      <alignment horizontal="left" vertical="center"/>
      <protection locked="0"/>
    </xf>
    <xf numFmtId="164" fontId="7" fillId="0" borderId="0" xfId="1" applyNumberFormat="1" applyFont="1" applyBorder="1" applyAlignment="1" applyProtection="1">
      <alignment horizontal="center" vertical="center"/>
      <protection locked="0"/>
    </xf>
    <xf numFmtId="1" fontId="7" fillId="0" borderId="0" xfId="1" applyNumberFormat="1" applyFont="1" applyBorder="1"/>
    <xf numFmtId="0" fontId="7" fillId="0" borderId="0" xfId="1" applyFont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166" fontId="7" fillId="0" borderId="0" xfId="1" applyNumberFormat="1" applyFon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NumberForma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66" fontId="5" fillId="0" borderId="13" xfId="0" applyNumberFormat="1" applyFont="1" applyBorder="1" applyAlignment="1" applyProtection="1">
      <alignment horizontal="center"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Fill="1" applyBorder="1" applyAlignment="1">
      <alignment horizontal="center" vertical="center"/>
    </xf>
    <xf numFmtId="166" fontId="5" fillId="11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1" fontId="0" fillId="0" borderId="13" xfId="0" applyNumberFormat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164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6" fontId="5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0" fillId="0" borderId="0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49" fontId="5" fillId="0" borderId="13" xfId="0" applyNumberFormat="1" applyFont="1" applyBorder="1" applyProtection="1">
      <protection locked="0"/>
    </xf>
    <xf numFmtId="49" fontId="17" fillId="0" borderId="13" xfId="0" applyNumberFormat="1" applyFont="1" applyBorder="1" applyAlignment="1" applyProtection="1">
      <alignment vertical="center"/>
      <protection locked="0"/>
    </xf>
    <xf numFmtId="49" fontId="16" fillId="0" borderId="13" xfId="0" applyNumberFormat="1" applyFont="1" applyBorder="1" applyAlignment="1" applyProtection="1">
      <alignment vertical="center"/>
      <protection locked="0"/>
    </xf>
    <xf numFmtId="49" fontId="0" fillId="0" borderId="15" xfId="0" applyNumberFormat="1" applyBorder="1" applyProtection="1">
      <protection locked="0"/>
    </xf>
    <xf numFmtId="49" fontId="0" fillId="0" borderId="14" xfId="0" applyNumberFormat="1" applyBorder="1" applyProtection="1">
      <protection locked="0"/>
    </xf>
    <xf numFmtId="1" fontId="0" fillId="0" borderId="13" xfId="0" applyNumberFormat="1" applyBorder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5" borderId="18" xfId="0" applyFill="1" applyBorder="1" applyProtection="1">
      <protection locked="0"/>
    </xf>
    <xf numFmtId="0" fontId="0" fillId="15" borderId="18" xfId="0" applyFill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>
      <alignment horizontal="center" vertical="center"/>
    </xf>
    <xf numFmtId="1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15" xfId="0" applyNumberFormat="1" applyFont="1" applyFill="1" applyBorder="1" applyAlignment="1" applyProtection="1">
      <alignment horizontal="center" vertical="center"/>
      <protection locked="0"/>
    </xf>
    <xf numFmtId="0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3" borderId="9" xfId="0" applyNumberFormat="1" applyFont="1" applyFill="1" applyBorder="1" applyAlignment="1" applyProtection="1">
      <alignment horizontal="center" vertical="center"/>
      <protection locked="0"/>
    </xf>
    <xf numFmtId="49" fontId="8" fillId="3" borderId="10" xfId="0" applyNumberFormat="1" applyFont="1" applyFill="1" applyBorder="1" applyAlignment="1" applyProtection="1">
      <alignment horizontal="center" vertical="center"/>
      <protection locked="0"/>
    </xf>
    <xf numFmtId="1" fontId="0" fillId="4" borderId="0" xfId="0" applyNumberFormat="1" applyFill="1" applyBorder="1" applyAlignment="1" applyProtection="1">
      <alignment horizontal="center" vertical="center"/>
    </xf>
    <xf numFmtId="0" fontId="5" fillId="13" borderId="0" xfId="1" applyFont="1" applyFill="1" applyBorder="1" applyAlignment="1" applyProtection="1">
      <alignment horizontal="center" vertical="center"/>
    </xf>
    <xf numFmtId="0" fontId="5" fillId="13" borderId="0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center"/>
    </xf>
    <xf numFmtId="0" fontId="9" fillId="13" borderId="0" xfId="1" applyNumberFormat="1" applyFont="1" applyFill="1" applyBorder="1" applyAlignment="1" applyProtection="1">
      <alignment horizontal="center" vertical="center"/>
    </xf>
    <xf numFmtId="0" fontId="9" fillId="13" borderId="0" xfId="0" applyNumberFormat="1" applyFont="1" applyFill="1" applyBorder="1" applyAlignment="1" applyProtection="1">
      <alignment horizontal="center" vertical="center"/>
    </xf>
    <xf numFmtId="0" fontId="9" fillId="13" borderId="4" xfId="0" applyNumberFormat="1" applyFont="1" applyFill="1" applyBorder="1" applyAlignment="1" applyProtection="1">
      <alignment horizontal="center" vertical="center"/>
    </xf>
    <xf numFmtId="0" fontId="0" fillId="13" borderId="7" xfId="0" applyFill="1" applyBorder="1" applyAlignment="1" applyProtection="1">
      <alignment horizontal="left" vertical="center"/>
    </xf>
    <xf numFmtId="166" fontId="0" fillId="13" borderId="5" xfId="0" applyNumberFormat="1" applyFill="1" applyBorder="1" applyAlignment="1" applyProtection="1">
      <alignment horizontal="center" vertical="center"/>
    </xf>
    <xf numFmtId="14" fontId="0" fillId="13" borderId="5" xfId="0" applyNumberForma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10" fillId="4" borderId="0" xfId="0" applyFont="1" applyFill="1" applyBorder="1" applyAlignment="1" applyProtection="1">
      <alignment horizontal="center" vertical="center"/>
    </xf>
    <xf numFmtId="166" fontId="7" fillId="4" borderId="0" xfId="1" applyNumberFormat="1" applyFont="1" applyFill="1" applyBorder="1" applyAlignment="1" applyProtection="1">
      <alignment horizontal="center" vertical="center"/>
    </xf>
    <xf numFmtId="166" fontId="15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horizontal="center"/>
    </xf>
    <xf numFmtId="0" fontId="8" fillId="3" borderId="8" xfId="0" applyFont="1" applyFill="1" applyBorder="1" applyAlignment="1" applyProtection="1">
      <alignment horizontal="center" vertical="center"/>
      <protection locked="0" hidden="1"/>
    </xf>
    <xf numFmtId="0" fontId="8" fillId="3" borderId="9" xfId="0" applyFont="1" applyFill="1" applyBorder="1" applyAlignment="1" applyProtection="1">
      <alignment horizontal="center" vertical="center"/>
      <protection locked="0" hidden="1"/>
    </xf>
    <xf numFmtId="0" fontId="8" fillId="3" borderId="10" xfId="0" applyFont="1" applyFill="1" applyBorder="1" applyAlignment="1" applyProtection="1">
      <alignment horizontal="center" vertical="center"/>
      <protection locked="0" hidden="1"/>
    </xf>
    <xf numFmtId="0" fontId="3" fillId="14" borderId="0" xfId="1" applyFill="1" applyAlignment="1" applyProtection="1">
      <alignment horizontal="center" vertical="center" wrapText="1"/>
      <protection locked="0"/>
    </xf>
    <xf numFmtId="0" fontId="3" fillId="14" borderId="0" xfId="1" applyFill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9" borderId="0" xfId="0" applyNumberForma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3">
    <dxf>
      <font>
        <color theme="2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theme="2" tint="-0.24994659260841701"/>
      </font>
      <fill>
        <patternFill>
          <bgColor theme="0"/>
        </patternFill>
      </fill>
    </dxf>
    <dxf>
      <font>
        <color theme="9" tint="0.79998168889431442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  <fill>
        <patternFill>
          <bgColor theme="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0" tint="-4.9989318521683403E-2"/>
      </font>
    </dxf>
    <dxf>
      <font>
        <b/>
        <i/>
        <color rgb="FF7030A0"/>
      </font>
    </dxf>
    <dxf>
      <font>
        <b/>
        <i/>
        <color rgb="FF7030A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87310"/>
      <color rgb="FFFAFCE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5"/>
  <c:chart>
    <c:title/>
    <c:plotArea>
      <c:layout>
        <c:manualLayout>
          <c:layoutTarget val="inner"/>
          <c:xMode val="edge"/>
          <c:yMode val="edge"/>
          <c:x val="6.7438188187744511E-2"/>
          <c:y val="2.7022230528197452E-2"/>
          <c:w val="0.8732571177199"/>
          <c:h val="0.83990770141589965"/>
        </c:manualLayout>
      </c:layout>
      <c:lineChart>
        <c:grouping val="standard"/>
        <c:ser>
          <c:idx val="2"/>
          <c:order val="0"/>
          <c:tx>
            <c:v>2018</c:v>
          </c:tx>
          <c:marker>
            <c:symbol val="none"/>
          </c:marker>
          <c:cat>
            <c:multiLvlStrRef>
              <c:f>'учёт_SK-712w'!$R$23:$R$34</c:f>
            </c:multiLvlStrRef>
          </c:cat>
          <c:val>
            <c:numRef>
              <c:f>'учёт_SK-712w'!$S$23:$S$34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CB5-4FB6-BB8F-E2D01A0CCE24}"/>
            </c:ext>
          </c:extLst>
        </c:ser>
        <c:marker val="1"/>
        <c:axId val="76793728"/>
        <c:axId val="76795264"/>
      </c:lineChart>
      <c:catAx>
        <c:axId val="76793728"/>
        <c:scaling>
          <c:orientation val="minMax"/>
        </c:scaling>
        <c:axPos val="b"/>
        <c:numFmt formatCode="General" sourceLinked="0"/>
        <c:tickLblPos val="nextTo"/>
        <c:crossAx val="76795264"/>
        <c:crosses val="autoZero"/>
        <c:auto val="1"/>
        <c:lblAlgn val="ctr"/>
        <c:lblOffset val="100"/>
      </c:catAx>
      <c:valAx>
        <c:axId val="76795264"/>
        <c:scaling>
          <c:orientation val="minMax"/>
        </c:scaling>
        <c:axPos val="l"/>
        <c:majorGridlines/>
        <c:numFmt formatCode="General" sourceLinked="1"/>
        <c:tickLblPos val="nextTo"/>
        <c:crossAx val="767937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</xdr:colOff>
      <xdr:row>4</xdr:row>
      <xdr:rowOff>0</xdr:rowOff>
    </xdr:from>
    <xdr:to>
      <xdr:col>32</xdr:col>
      <xdr:colOff>116416</xdr:colOff>
      <xdr:row>17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AX77"/>
  <sheetViews>
    <sheetView zoomScale="130" zoomScaleNormal="130" workbookViewId="0">
      <selection activeCell="O23" sqref="O23:R26"/>
    </sheetView>
  </sheetViews>
  <sheetFormatPr defaultColWidth="0" defaultRowHeight="15" zeroHeight="1"/>
  <cols>
    <col min="1" max="7" width="3.42578125" style="45" customWidth="1"/>
    <col min="8" max="8" width="2.85546875" style="45" customWidth="1"/>
    <col min="9" max="29" width="3.42578125" style="45" customWidth="1"/>
    <col min="30" max="50" width="0" style="45" hidden="1" customWidth="1"/>
    <col min="51" max="16384" width="3.42578125" style="45" hidden="1"/>
  </cols>
  <sheetData>
    <row r="1" spans="1:49">
      <c r="A1" s="73"/>
      <c r="B1" s="73">
        <v>2</v>
      </c>
      <c r="C1" s="73">
        <v>3</v>
      </c>
      <c r="D1" s="73">
        <v>4</v>
      </c>
      <c r="E1" s="73">
        <v>5</v>
      </c>
      <c r="F1" s="73">
        <v>6</v>
      </c>
      <c r="G1" s="73">
        <v>7</v>
      </c>
      <c r="H1" s="73">
        <v>8</v>
      </c>
      <c r="I1" s="73">
        <v>9</v>
      </c>
      <c r="J1" s="73">
        <v>10</v>
      </c>
      <c r="K1" s="73">
        <v>11</v>
      </c>
      <c r="L1" s="73">
        <v>12</v>
      </c>
      <c r="M1" s="73">
        <v>13</v>
      </c>
      <c r="N1" s="73">
        <v>14</v>
      </c>
      <c r="O1" s="73">
        <v>15</v>
      </c>
      <c r="P1" s="73">
        <v>16</v>
      </c>
      <c r="Q1" s="73">
        <v>17</v>
      </c>
      <c r="R1" s="73">
        <v>18</v>
      </c>
      <c r="S1" s="73">
        <v>19</v>
      </c>
      <c r="T1" s="73">
        <v>20</v>
      </c>
      <c r="U1" s="73">
        <v>21</v>
      </c>
      <c r="V1" s="73">
        <v>22</v>
      </c>
      <c r="W1" s="73">
        <v>23</v>
      </c>
      <c r="X1" s="73">
        <v>24</v>
      </c>
      <c r="Y1" s="73">
        <v>25</v>
      </c>
      <c r="Z1" s="73">
        <v>26</v>
      </c>
      <c r="AA1" s="73">
        <v>27</v>
      </c>
      <c r="AB1" s="73">
        <v>28</v>
      </c>
      <c r="AC1" s="73">
        <v>29</v>
      </c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</row>
    <row r="2" spans="1:49">
      <c r="A2" s="73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</row>
    <row r="3" spans="1:49">
      <c r="A3" s="73">
        <v>3</v>
      </c>
      <c r="B3" s="47"/>
      <c r="C3" s="49" t="s">
        <v>26</v>
      </c>
      <c r="D3" s="50"/>
      <c r="E3" s="50"/>
      <c r="F3" s="50"/>
      <c r="G3" s="50"/>
      <c r="H3" s="147" t="str">
        <f>MID(D9,8,8)</f>
        <v>21838392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</row>
    <row r="4" spans="1:49">
      <c r="A4" s="73">
        <v>4</v>
      </c>
      <c r="B4" s="47"/>
      <c r="C4" s="51" t="s">
        <v>13</v>
      </c>
      <c r="D4" s="52"/>
      <c r="E4" s="52"/>
      <c r="F4" s="52"/>
      <c r="G4" s="52"/>
      <c r="H4" s="52"/>
      <c r="I4" s="153">
        <f ca="1" xml:space="preserve"> TODAY()</f>
        <v>43515</v>
      </c>
      <c r="J4" s="153"/>
      <c r="K4" s="153"/>
      <c r="L4" s="153"/>
      <c r="M4" s="153"/>
      <c r="N4" s="153"/>
      <c r="O4" s="153"/>
      <c r="P4" s="152">
        <f ca="1">NOW()</f>
        <v>43515.668122916664</v>
      </c>
      <c r="Q4" s="152"/>
      <c r="R4" s="152"/>
      <c r="S4" s="158">
        <f ca="1">SUM('таблица шкафов_(База)_SK-712w'!S11:S12)</f>
        <v>43515.68895625</v>
      </c>
      <c r="T4" s="159"/>
      <c r="U4" s="159"/>
      <c r="V4" s="47"/>
      <c r="W4" s="47"/>
      <c r="X4" s="47"/>
      <c r="Y4" s="47"/>
      <c r="Z4" s="47"/>
      <c r="AA4" s="47"/>
      <c r="AB4" s="47"/>
      <c r="AC4" s="47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</row>
    <row r="5" spans="1:49" ht="15.75" thickBot="1">
      <c r="A5" s="73">
        <v>5</v>
      </c>
      <c r="B5" s="47"/>
      <c r="C5" s="51" t="s">
        <v>12</v>
      </c>
      <c r="D5" s="52"/>
      <c r="E5" s="52"/>
      <c r="F5" s="52"/>
      <c r="G5" s="52"/>
      <c r="H5" s="151" t="str">
        <f>MID(D9,16,8)</f>
        <v>2455798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7" t="str">
        <f>MID(H7,14,1)</f>
        <v>/</v>
      </c>
      <c r="T5" s="157"/>
      <c r="U5" s="47"/>
      <c r="V5" s="47"/>
      <c r="W5" s="47"/>
      <c r="X5" s="47"/>
      <c r="Y5" s="47"/>
      <c r="Z5" s="47"/>
      <c r="AA5" s="47"/>
      <c r="AB5" s="47"/>
      <c r="AC5" s="47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</row>
    <row r="6" spans="1:49" ht="16.5" thickTop="1" thickBot="1">
      <c r="A6" s="73">
        <v>6</v>
      </c>
      <c r="B6" s="47"/>
      <c r="C6" s="51" t="s">
        <v>27</v>
      </c>
      <c r="D6" s="52"/>
      <c r="E6" s="52"/>
      <c r="F6" s="52"/>
      <c r="G6" s="52"/>
      <c r="H6" s="154">
        <v>250089946</v>
      </c>
      <c r="I6" s="155"/>
      <c r="J6" s="155"/>
      <c r="K6" s="155"/>
      <c r="L6" s="155"/>
      <c r="M6" s="155"/>
      <c r="N6" s="155"/>
      <c r="O6" s="155"/>
      <c r="P6" s="155"/>
      <c r="Q6" s="155"/>
      <c r="R6" s="156"/>
      <c r="S6" s="157"/>
      <c r="T6" s="157"/>
      <c r="U6" s="47"/>
      <c r="V6" s="47"/>
      <c r="W6" s="47"/>
      <c r="X6" s="47"/>
      <c r="Y6" s="47"/>
      <c r="Z6" s="47"/>
      <c r="AA6" s="47"/>
      <c r="AB6" s="47"/>
      <c r="AC6" s="47"/>
      <c r="AD6" s="48"/>
      <c r="AE6" s="48"/>
      <c r="AF6" s="48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48"/>
      <c r="AW6" s="48"/>
    </row>
    <row r="7" spans="1:49" ht="15.75" thickTop="1">
      <c r="A7" s="73">
        <v>7</v>
      </c>
      <c r="B7" s="47"/>
      <c r="C7" s="47"/>
      <c r="D7" s="47"/>
      <c r="E7" s="47"/>
      <c r="F7" s="47"/>
      <c r="G7" s="47"/>
      <c r="H7" s="148" t="str">
        <f>HYPERLINK('таблица шкафов_(База)_SK-712w'!D2)</f>
        <v>W-CTRL-SC-712/w-3-2,2(5,3A)/M400</v>
      </c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47"/>
      <c r="AA7" s="47"/>
      <c r="AB7" s="47"/>
      <c r="AC7" s="47"/>
      <c r="AD7" s="48"/>
      <c r="AE7" s="48"/>
      <c r="AF7" s="48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48"/>
      <c r="AW7" s="48"/>
    </row>
    <row r="8" spans="1:49" ht="15.75" thickBot="1">
      <c r="A8" s="73">
        <v>8</v>
      </c>
      <c r="B8" s="47"/>
      <c r="C8" s="75" t="s">
        <v>39</v>
      </c>
      <c r="D8" s="47"/>
      <c r="E8" s="47"/>
      <c r="F8" s="47"/>
      <c r="G8" s="47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50"/>
      <c r="T8" s="150"/>
      <c r="U8" s="150"/>
      <c r="V8" s="150"/>
      <c r="W8" s="150"/>
      <c r="X8" s="150"/>
      <c r="Y8" s="150"/>
      <c r="Z8" s="47"/>
      <c r="AA8" s="47"/>
      <c r="AB8" s="47"/>
      <c r="AC8" s="47"/>
      <c r="AD8" s="48"/>
      <c r="AE8" s="48"/>
      <c r="AF8" s="48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48"/>
      <c r="AW8" s="48"/>
    </row>
    <row r="9" spans="1:49" ht="16.5" thickTop="1" thickBot="1">
      <c r="A9" s="73">
        <v>9</v>
      </c>
      <c r="B9" s="47"/>
      <c r="C9" s="47"/>
      <c r="D9" s="138" t="s">
        <v>77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40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  <c r="AE9" s="48"/>
      <c r="AF9" s="48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48"/>
      <c r="AW9" s="48"/>
    </row>
    <row r="10" spans="1:49" ht="15.75" thickTop="1">
      <c r="A10" s="73">
        <v>10</v>
      </c>
      <c r="B10" s="47"/>
      <c r="C10" s="47"/>
      <c r="D10" s="141"/>
      <c r="E10" s="141"/>
      <c r="F10" s="141"/>
      <c r="G10" s="141"/>
      <c r="H10" s="141"/>
      <c r="I10" s="141"/>
      <c r="J10" s="141"/>
      <c r="K10" s="141"/>
      <c r="L10" s="57"/>
      <c r="M10" s="57"/>
      <c r="N10" s="57"/>
      <c r="O10" s="57"/>
      <c r="P10" s="57"/>
      <c r="Q10" s="57"/>
      <c r="R10" s="5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E10" s="48"/>
      <c r="AF10" s="48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48"/>
      <c r="AW10" s="48"/>
    </row>
    <row r="11" spans="1:49" ht="15.75" thickBot="1">
      <c r="A11" s="73">
        <v>11</v>
      </c>
      <c r="B11" s="47"/>
      <c r="C11" s="49" t="s">
        <v>21</v>
      </c>
      <c r="D11" s="50"/>
      <c r="E11" s="50"/>
      <c r="F11" s="50"/>
      <c r="G11" s="142" t="str">
        <f>HYPERLINK('таблица шкафов_(База)_SK-712w'!U4)</f>
        <v>Никитин А.</v>
      </c>
      <c r="H11" s="143"/>
      <c r="I11" s="143"/>
      <c r="J11" s="143"/>
      <c r="K11" s="143"/>
      <c r="L11" s="143"/>
      <c r="M11" s="143"/>
      <c r="N11" s="143"/>
      <c r="O11" s="143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8"/>
      <c r="AE11" s="48"/>
      <c r="AF11" s="48"/>
      <c r="AG11" s="53"/>
      <c r="AH11" s="53"/>
      <c r="AI11" s="59"/>
      <c r="AJ11" s="60"/>
      <c r="AK11" s="60"/>
      <c r="AL11" s="60"/>
      <c r="AM11" s="60"/>
      <c r="AN11" s="60"/>
      <c r="AO11" s="60"/>
      <c r="AP11" s="60"/>
      <c r="AQ11" s="60"/>
      <c r="AR11" s="53"/>
      <c r="AS11" s="53"/>
      <c r="AT11" s="53"/>
      <c r="AU11" s="53"/>
      <c r="AV11" s="48"/>
      <c r="AW11" s="48"/>
    </row>
    <row r="12" spans="1:49" ht="15" customHeight="1" thickTop="1" thickBot="1">
      <c r="A12" s="73">
        <v>12</v>
      </c>
      <c r="B12" s="47"/>
      <c r="C12" s="47"/>
      <c r="D12" s="47"/>
      <c r="E12" s="47"/>
      <c r="F12" s="47"/>
      <c r="G12" s="144">
        <v>900</v>
      </c>
      <c r="H12" s="145"/>
      <c r="I12" s="145"/>
      <c r="J12" s="145"/>
      <c r="K12" s="145"/>
      <c r="L12" s="145"/>
      <c r="M12" s="145"/>
      <c r="N12" s="145"/>
      <c r="O12" s="146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  <c r="AE12" s="48"/>
      <c r="AF12" s="48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48"/>
      <c r="AW12" s="48"/>
    </row>
    <row r="13" spans="1:49" ht="15" customHeight="1" thickTop="1">
      <c r="A13" s="73">
        <v>13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8"/>
      <c r="AE13" s="48"/>
      <c r="AF13" s="48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48"/>
      <c r="AW13" s="48"/>
    </row>
    <row r="14" spans="1:49" ht="15" customHeight="1" thickBot="1">
      <c r="A14" s="73">
        <v>14</v>
      </c>
      <c r="B14" s="47"/>
      <c r="C14" s="49" t="s">
        <v>28</v>
      </c>
      <c r="D14" s="50"/>
      <c r="E14" s="50"/>
      <c r="F14" s="50"/>
      <c r="G14" s="142" t="str">
        <f>HYPERLINK('таблица шкафов_(База)_SK-712w'!W5)</f>
        <v>Кириллов В.</v>
      </c>
      <c r="H14" s="143"/>
      <c r="I14" s="143"/>
      <c r="J14" s="143"/>
      <c r="K14" s="143"/>
      <c r="L14" s="143"/>
      <c r="M14" s="143"/>
      <c r="N14" s="143"/>
      <c r="O14" s="143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8"/>
      <c r="AF14" s="48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48"/>
      <c r="AW14" s="48"/>
    </row>
    <row r="15" spans="1:49" ht="15" customHeight="1" thickTop="1" thickBot="1">
      <c r="A15" s="73">
        <v>15</v>
      </c>
      <c r="B15" s="68"/>
      <c r="C15" s="68"/>
      <c r="D15" s="68"/>
      <c r="E15" s="68"/>
      <c r="F15" s="68"/>
      <c r="G15" s="161">
        <v>111</v>
      </c>
      <c r="H15" s="162"/>
      <c r="I15" s="162"/>
      <c r="J15" s="162"/>
      <c r="K15" s="162"/>
      <c r="L15" s="162"/>
      <c r="M15" s="162"/>
      <c r="N15" s="162"/>
      <c r="O15" s="163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48"/>
      <c r="AE15" s="48"/>
      <c r="AF15" s="48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48"/>
      <c r="AW15" s="48"/>
    </row>
    <row r="16" spans="1:49" ht="15" customHeight="1" thickTop="1">
      <c r="A16" s="73">
        <v>16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</row>
    <row r="17" spans="1:49">
      <c r="A17" s="73">
        <v>17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/>
      <c r="M17" s="69"/>
      <c r="N17" s="69"/>
      <c r="O17" s="69"/>
      <c r="P17" s="69"/>
      <c r="Q17" s="69"/>
      <c r="R17" s="69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ht="15" customHeight="1">
      <c r="A18" s="73">
        <v>18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160"/>
      <c r="N18" s="160"/>
      <c r="O18" s="160"/>
      <c r="P18" s="160"/>
      <c r="Q18" s="160"/>
      <c r="R18" s="160"/>
      <c r="S18" s="160"/>
      <c r="T18" s="160"/>
      <c r="U18" s="160"/>
      <c r="V18" s="68"/>
      <c r="W18" s="68"/>
      <c r="X18" s="68"/>
      <c r="Y18" s="68"/>
      <c r="Z18" s="68"/>
      <c r="AA18" s="68"/>
      <c r="AB18" s="68"/>
      <c r="AC18" s="6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ht="15" customHeight="1">
      <c r="A19" s="73">
        <v>19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160"/>
      <c r="N19" s="160"/>
      <c r="O19" s="160"/>
      <c r="P19" s="160"/>
      <c r="Q19" s="160"/>
      <c r="R19" s="160"/>
      <c r="S19" s="160"/>
      <c r="T19" s="160"/>
      <c r="U19" s="160"/>
      <c r="V19" s="68"/>
      <c r="W19" s="68"/>
      <c r="X19" s="68"/>
      <c r="Y19" s="68"/>
      <c r="Z19" s="68"/>
      <c r="AA19" s="68"/>
      <c r="AB19" s="68"/>
      <c r="AC19" s="6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</row>
    <row r="20" spans="1:49" ht="15" customHeight="1">
      <c r="A20" s="73">
        <v>20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160"/>
      <c r="N20" s="160"/>
      <c r="O20" s="160"/>
      <c r="P20" s="160"/>
      <c r="Q20" s="160"/>
      <c r="R20" s="160"/>
      <c r="S20" s="160"/>
      <c r="T20" s="160"/>
      <c r="U20" s="160"/>
      <c r="V20" s="68"/>
      <c r="W20" s="68"/>
      <c r="X20" s="68"/>
      <c r="Y20" s="68"/>
      <c r="Z20" s="68"/>
      <c r="AA20" s="68"/>
      <c r="AB20" s="68"/>
      <c r="AC20" s="6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9" ht="15" customHeight="1">
      <c r="A21" s="73">
        <v>21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160"/>
      <c r="N21" s="160"/>
      <c r="O21" s="160"/>
      <c r="P21" s="160"/>
      <c r="Q21" s="160"/>
      <c r="R21" s="160"/>
      <c r="S21" s="160"/>
      <c r="T21" s="160"/>
      <c r="U21" s="160"/>
      <c r="V21" s="68"/>
      <c r="W21" s="68"/>
      <c r="X21" s="68"/>
      <c r="Y21" s="68"/>
      <c r="Z21" s="68"/>
      <c r="AA21" s="68"/>
      <c r="AB21" s="68"/>
      <c r="AC21" s="6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</row>
    <row r="22" spans="1:49" ht="15" customHeight="1">
      <c r="A22" s="73">
        <v>22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160"/>
      <c r="N22" s="160"/>
      <c r="O22" s="160"/>
      <c r="P22" s="160"/>
      <c r="Q22" s="160"/>
      <c r="R22" s="160"/>
      <c r="S22" s="160"/>
      <c r="T22" s="160"/>
      <c r="U22" s="160"/>
      <c r="V22" s="68"/>
      <c r="W22" s="68"/>
      <c r="X22" s="68"/>
      <c r="Y22" s="68"/>
      <c r="Z22" s="68"/>
      <c r="AA22" s="68"/>
      <c r="AB22" s="68"/>
      <c r="AC22" s="6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</row>
    <row r="23" spans="1:49" ht="15" customHeight="1">
      <c r="A23" s="73">
        <v>23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160"/>
      <c r="N23" s="160"/>
      <c r="O23" s="164" t="s">
        <v>42</v>
      </c>
      <c r="P23" s="165"/>
      <c r="Q23" s="165"/>
      <c r="R23" s="165"/>
      <c r="S23" s="160"/>
      <c r="T23" s="160"/>
      <c r="U23" s="160"/>
      <c r="V23" s="68"/>
      <c r="W23" s="68"/>
      <c r="X23" s="68"/>
      <c r="Y23" s="68"/>
      <c r="Z23" s="68"/>
      <c r="AA23" s="68"/>
      <c r="AB23" s="68"/>
      <c r="AC23" s="6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</row>
    <row r="24" spans="1:49" ht="15" customHeight="1">
      <c r="A24" s="73">
        <v>24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160"/>
      <c r="N24" s="160"/>
      <c r="O24" s="165"/>
      <c r="P24" s="165"/>
      <c r="Q24" s="165"/>
      <c r="R24" s="165"/>
      <c r="S24" s="160"/>
      <c r="T24" s="160"/>
      <c r="U24" s="160"/>
      <c r="V24" s="68"/>
      <c r="W24" s="68"/>
      <c r="X24" s="68"/>
      <c r="Y24" s="68"/>
      <c r="Z24" s="68"/>
      <c r="AA24" s="68"/>
      <c r="AB24" s="68"/>
      <c r="AC24" s="6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</row>
    <row r="25" spans="1:49" ht="15" customHeight="1">
      <c r="A25" s="73">
        <v>25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160"/>
      <c r="N25" s="160"/>
      <c r="O25" s="165"/>
      <c r="P25" s="165"/>
      <c r="Q25" s="165"/>
      <c r="R25" s="165"/>
      <c r="S25" s="160"/>
      <c r="T25" s="160"/>
      <c r="U25" s="160"/>
      <c r="V25" s="68"/>
      <c r="W25" s="68"/>
      <c r="X25" s="68"/>
      <c r="Y25" s="68"/>
      <c r="Z25" s="68"/>
      <c r="AA25" s="68"/>
      <c r="AB25" s="68"/>
      <c r="AC25" s="6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</row>
    <row r="26" spans="1:49" ht="15" customHeight="1">
      <c r="A26" s="73">
        <v>26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160"/>
      <c r="N26" s="160"/>
      <c r="O26" s="165"/>
      <c r="P26" s="165"/>
      <c r="Q26" s="165"/>
      <c r="R26" s="165"/>
      <c r="S26" s="160"/>
      <c r="T26" s="160"/>
      <c r="U26" s="160"/>
      <c r="V26" s="68"/>
      <c r="W26" s="68"/>
      <c r="X26" s="68"/>
      <c r="Y26" s="68"/>
      <c r="Z26" s="68"/>
      <c r="AA26" s="68"/>
      <c r="AB26" s="68"/>
      <c r="AC26" s="6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</row>
    <row r="27" spans="1:49" ht="15" customHeight="1">
      <c r="A27" s="73">
        <v>27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160"/>
      <c r="N27" s="160"/>
      <c r="O27" s="160"/>
      <c r="P27" s="160"/>
      <c r="Q27" s="160"/>
      <c r="R27" s="160"/>
      <c r="S27" s="160"/>
      <c r="T27" s="160"/>
      <c r="U27" s="160"/>
      <c r="V27" s="68"/>
      <c r="W27" s="68"/>
      <c r="X27" s="68"/>
      <c r="Y27" s="68"/>
      <c r="Z27" s="68"/>
      <c r="AA27" s="68"/>
      <c r="AB27" s="68"/>
      <c r="AC27" s="6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</row>
    <row r="28" spans="1:49">
      <c r="A28" s="73">
        <v>28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160"/>
      <c r="T28" s="160"/>
      <c r="U28" s="160"/>
      <c r="V28" s="68"/>
      <c r="W28" s="68"/>
      <c r="X28" s="68"/>
      <c r="Y28" s="68"/>
      <c r="Z28" s="68"/>
      <c r="AA28" s="68"/>
      <c r="AB28" s="68"/>
      <c r="AC28" s="6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</row>
    <row r="29" spans="1:49" hidden="1">
      <c r="A29" s="73">
        <v>29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</row>
    <row r="30" spans="1:49" ht="15" hidden="1" customHeight="1">
      <c r="A30" s="73">
        <v>30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</row>
    <row r="31" spans="1:49" ht="15" hidden="1" customHeight="1">
      <c r="A31" s="73">
        <v>31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</row>
    <row r="32" spans="1:49" ht="15" hidden="1" customHeight="1">
      <c r="A32" s="73">
        <v>32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</row>
    <row r="33" spans="1:49" ht="15" hidden="1" customHeight="1">
      <c r="A33" s="73">
        <v>33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</row>
    <row r="34" spans="1:49" ht="15" hidden="1" customHeight="1">
      <c r="A34" s="73">
        <v>34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</row>
    <row r="35" spans="1:49" hidden="1">
      <c r="A35" s="73">
        <v>35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</row>
    <row r="36" spans="1:49" hidden="1">
      <c r="A36" s="73">
        <v>36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</row>
    <row r="37" spans="1:49" hidden="1">
      <c r="A37" s="73">
        <v>37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</row>
    <row r="38" spans="1:49" hidden="1">
      <c r="A38" s="73">
        <v>38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</row>
    <row r="39" spans="1:49" hidden="1">
      <c r="A39" s="73">
        <v>39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</row>
    <row r="40" spans="1:49" hidden="1">
      <c r="A40" s="73">
        <v>40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</row>
    <row r="41" spans="1:49" hidden="1">
      <c r="A41" s="73">
        <v>41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</row>
    <row r="42" spans="1:49" ht="15" hidden="1" customHeight="1">
      <c r="A42" s="73">
        <v>42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</row>
    <row r="43" spans="1:49" ht="15" hidden="1" customHeight="1">
      <c r="A43" s="73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</row>
    <row r="44" spans="1:49" ht="15" hidden="1" customHeight="1">
      <c r="A44" s="73">
        <v>44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</row>
    <row r="45" spans="1:49" ht="15" hidden="1" customHeight="1">
      <c r="A45" s="73">
        <v>45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</row>
    <row r="46" spans="1:49" ht="15" hidden="1" customHeight="1">
      <c r="A46" s="73">
        <v>46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</row>
    <row r="47" spans="1:49" ht="15" hidden="1" customHeight="1">
      <c r="A47" s="73">
        <v>47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</row>
    <row r="48" spans="1:49" ht="15" hidden="1" customHeight="1">
      <c r="A48" s="73">
        <v>48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</row>
    <row r="49" spans="1:50" ht="15" hidden="1" customHeight="1">
      <c r="A49" s="73">
        <v>49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</row>
    <row r="50" spans="1:50" ht="15" hidden="1" customHeight="1">
      <c r="A50" s="73">
        <v>50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</row>
    <row r="51" spans="1:50" ht="15" hidden="1" customHeight="1">
      <c r="A51" s="73">
        <v>51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</row>
    <row r="52" spans="1:50" ht="15" hidden="1" customHeight="1">
      <c r="A52" s="73">
        <v>52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</row>
    <row r="53" spans="1:50" ht="15" hidden="1" customHeight="1">
      <c r="A53" s="73">
        <v>53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</row>
    <row r="54" spans="1:50" ht="15" hidden="1" customHeight="1">
      <c r="A54" s="73">
        <v>54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</row>
    <row r="55" spans="1:50" ht="15" hidden="1" customHeight="1">
      <c r="A55" s="73">
        <v>55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</row>
    <row r="56" spans="1:50" ht="15" hidden="1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</row>
    <row r="57" spans="1:50" ht="15" hidden="1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</row>
    <row r="58" spans="1:50" ht="15" hidden="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53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</row>
    <row r="59" spans="1:50" ht="15" hidden="1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</row>
    <row r="60" spans="1:50" ht="15" hidden="1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</row>
    <row r="61" spans="1:50" ht="15" hidden="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</row>
    <row r="62" spans="1:50" hidden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</row>
    <row r="63" spans="1:50" hidden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</row>
    <row r="64" spans="1:50" hidden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</row>
    <row r="65" spans="1:50" hidden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</row>
    <row r="66" spans="1:50" hidden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</row>
    <row r="67" spans="1:50" hidden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</row>
    <row r="68" spans="1:50" hidden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</row>
    <row r="69" spans="1:50" hidden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</row>
    <row r="70" spans="1:50" hidden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</row>
    <row r="71" spans="1:50" hidden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</row>
    <row r="72" spans="1:50" hidden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</row>
    <row r="73" spans="1:50" hidden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</row>
    <row r="74" spans="1:50" hidden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</row>
    <row r="75" spans="1:50" hidden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</row>
    <row r="76" spans="1:50" hidden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</row>
    <row r="77" spans="1:50" hidden="1">
      <c r="L77" s="48"/>
    </row>
  </sheetData>
  <sheetProtection sheet="1" objects="1" scenarios="1" selectLockedCells="1"/>
  <mergeCells count="20">
    <mergeCell ref="M18:U22"/>
    <mergeCell ref="M23:N27"/>
    <mergeCell ref="S23:U28"/>
    <mergeCell ref="O27:R27"/>
    <mergeCell ref="G15:O15"/>
    <mergeCell ref="O23:R26"/>
    <mergeCell ref="H3:R3"/>
    <mergeCell ref="H7:Y8"/>
    <mergeCell ref="H5:R5"/>
    <mergeCell ref="P4:R4"/>
    <mergeCell ref="I4:O4"/>
    <mergeCell ref="H6:R6"/>
    <mergeCell ref="S5:T6"/>
    <mergeCell ref="S4:U4"/>
    <mergeCell ref="D9:R9"/>
    <mergeCell ref="D10:G10"/>
    <mergeCell ref="H10:K10"/>
    <mergeCell ref="G11:O11"/>
    <mergeCell ref="G14:O14"/>
    <mergeCell ref="G12:O12"/>
  </mergeCells>
  <hyperlinks>
    <hyperlink ref="O23:R26" location="'учёт_SK-712w'!A1" display="'учёт_SK-712w'!A1"/>
  </hyperlinks>
  <pageMargins left="0" right="0" top="0" bottom="0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tabColor rgb="FF00B050"/>
  </sheetPr>
  <dimension ref="A1:AC395"/>
  <sheetViews>
    <sheetView tabSelected="1" zoomScale="120" zoomScaleNormal="120" workbookViewId="0">
      <pane ySplit="1" topLeftCell="A2" activePane="bottomLeft" state="frozen"/>
      <selection pane="bottomLeft" activeCell="L11" sqref="L11"/>
    </sheetView>
  </sheetViews>
  <sheetFormatPr defaultColWidth="0" defaultRowHeight="15"/>
  <cols>
    <col min="1" max="1" width="6.85546875" style="71" customWidth="1"/>
    <col min="2" max="2" width="15" style="32" customWidth="1"/>
    <col min="3" max="3" width="12.7109375" style="23" customWidth="1"/>
    <col min="4" max="4" width="10.5703125" style="21" customWidth="1"/>
    <col min="5" max="5" width="8.140625" style="21" customWidth="1"/>
    <col min="6" max="6" width="12.42578125" style="133" customWidth="1"/>
    <col min="7" max="7" width="7.42578125" style="21" customWidth="1"/>
    <col min="8" max="8" width="17.7109375" style="21" customWidth="1"/>
    <col min="9" max="9" width="18.85546875" style="21" customWidth="1"/>
    <col min="10" max="10" width="36.28515625" style="21" customWidth="1"/>
    <col min="11" max="11" width="5.7109375" style="110" customWidth="1"/>
    <col min="12" max="12" width="6.5703125" style="70" customWidth="1"/>
    <col min="13" max="13" width="8" style="70" customWidth="1"/>
    <col min="14" max="14" width="4.5703125" style="21" customWidth="1"/>
    <col min="15" max="29" width="0" style="22" hidden="1" customWidth="1"/>
    <col min="30" max="16384" width="9.140625" style="22" hidden="1"/>
  </cols>
  <sheetData>
    <row r="1" spans="1:28" ht="15.75" customHeight="1">
      <c r="A1" s="76"/>
      <c r="B1" s="77" t="s">
        <v>13</v>
      </c>
      <c r="C1" s="78" t="s">
        <v>19</v>
      </c>
      <c r="D1" s="79" t="s">
        <v>12</v>
      </c>
      <c r="E1" s="79"/>
      <c r="F1" s="76" t="s">
        <v>37</v>
      </c>
      <c r="G1" s="79" t="s">
        <v>76</v>
      </c>
      <c r="H1" s="79" t="s">
        <v>21</v>
      </c>
      <c r="I1" s="79" t="s">
        <v>22</v>
      </c>
      <c r="J1" s="80" t="s">
        <v>20</v>
      </c>
      <c r="L1" s="81" t="s">
        <v>36</v>
      </c>
      <c r="M1" s="81"/>
      <c r="O1" s="62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5"/>
    </row>
    <row r="2" spans="1:28" s="25" customFormat="1" ht="15" customHeight="1">
      <c r="A2" s="71"/>
      <c r="B2" s="32"/>
      <c r="C2" s="23"/>
      <c r="D2" s="23"/>
      <c r="E2" s="23"/>
      <c r="F2" s="133"/>
      <c r="G2" s="13"/>
      <c r="H2" s="13"/>
      <c r="I2" s="24"/>
      <c r="J2" s="21"/>
      <c r="K2" s="110"/>
      <c r="L2" s="74"/>
      <c r="M2" s="74"/>
      <c r="N2" s="20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 ht="15.75" thickBot="1">
      <c r="A3" s="71">
        <v>1</v>
      </c>
      <c r="B3" s="33">
        <v>2</v>
      </c>
      <c r="C3" s="21">
        <v>3</v>
      </c>
      <c r="D3" s="21">
        <v>4</v>
      </c>
      <c r="F3" s="133">
        <v>1</v>
      </c>
      <c r="G3" s="20"/>
      <c r="H3" s="20"/>
      <c r="I3" s="26"/>
      <c r="J3" s="21">
        <v>5</v>
      </c>
      <c r="K3" s="110" t="s">
        <v>45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16.5" thickTop="1" thickBot="1">
      <c r="A4" s="84">
        <v>2</v>
      </c>
      <c r="B4" s="85">
        <v>43496</v>
      </c>
      <c r="C4" s="86">
        <v>250088730</v>
      </c>
      <c r="D4" s="86" t="s">
        <v>61</v>
      </c>
      <c r="E4" s="86"/>
      <c r="F4" s="132" t="s">
        <v>60</v>
      </c>
      <c r="G4" s="87"/>
      <c r="H4" s="87" t="e">
        <v>#VALUE!</v>
      </c>
      <c r="I4" s="88" t="s">
        <v>33</v>
      </c>
      <c r="J4" s="86" t="s">
        <v>59</v>
      </c>
      <c r="K4" s="117"/>
      <c r="L4" s="89">
        <v>43496.566872800926</v>
      </c>
      <c r="M4" s="89"/>
      <c r="O4" s="37"/>
      <c r="P4" s="37"/>
      <c r="Q4" s="37"/>
      <c r="R4" s="37"/>
      <c r="S4" s="37"/>
      <c r="T4" s="37"/>
      <c r="U4" s="37"/>
      <c r="V4" s="37"/>
      <c r="W4" s="37"/>
      <c r="X4" s="5"/>
      <c r="Y4" s="5"/>
      <c r="Z4" s="5"/>
      <c r="AA4" s="5"/>
      <c r="AB4" s="5"/>
    </row>
    <row r="5" spans="1:28" ht="16.5" thickTop="1" thickBot="1">
      <c r="A5" s="84">
        <v>3</v>
      </c>
      <c r="B5" s="90">
        <v>43497</v>
      </c>
      <c r="C5" s="86">
        <v>250088840</v>
      </c>
      <c r="D5" s="91" t="s">
        <v>64</v>
      </c>
      <c r="E5" s="91"/>
      <c r="F5" s="132" t="s">
        <v>63</v>
      </c>
      <c r="G5" s="86"/>
      <c r="H5" s="86" t="e">
        <v>#VALUE!</v>
      </c>
      <c r="I5" s="88" t="s">
        <v>33</v>
      </c>
      <c r="J5" s="86" t="s">
        <v>62</v>
      </c>
      <c r="K5" s="111"/>
      <c r="L5" s="89">
        <v>43497.50090324074</v>
      </c>
      <c r="M5" s="89"/>
    </row>
    <row r="6" spans="1:28" ht="16.5" thickTop="1" thickBot="1">
      <c r="A6" s="84">
        <v>4</v>
      </c>
      <c r="B6" s="90">
        <v>43497</v>
      </c>
      <c r="C6" s="86">
        <v>250088925</v>
      </c>
      <c r="D6" s="91" t="s">
        <v>67</v>
      </c>
      <c r="E6" s="91"/>
      <c r="F6" s="132" t="s">
        <v>66</v>
      </c>
      <c r="G6" s="86"/>
      <c r="H6" s="86" t="e">
        <v>#VALUE!</v>
      </c>
      <c r="I6" s="88" t="s">
        <v>33</v>
      </c>
      <c r="J6" s="86" t="s">
        <v>65</v>
      </c>
      <c r="K6" s="111"/>
      <c r="L6" s="89">
        <v>43497.627243287039</v>
      </c>
      <c r="M6" s="89"/>
    </row>
    <row r="7" spans="1:28" ht="16.5" thickTop="1" thickBot="1">
      <c r="A7" s="84">
        <v>5</v>
      </c>
      <c r="B7" s="90">
        <v>43497</v>
      </c>
      <c r="C7" s="86">
        <v>250088733</v>
      </c>
      <c r="D7" s="91" t="s">
        <v>70</v>
      </c>
      <c r="E7" s="91"/>
      <c r="F7" s="132" t="s">
        <v>69</v>
      </c>
      <c r="G7" s="86"/>
      <c r="H7" s="86" t="e">
        <v>#VALUE!</v>
      </c>
      <c r="I7" s="88" t="s">
        <v>33</v>
      </c>
      <c r="J7" s="86" t="s">
        <v>68</v>
      </c>
      <c r="K7" s="111"/>
      <c r="L7" s="89">
        <v>43497.640979398151</v>
      </c>
      <c r="M7" s="89"/>
    </row>
    <row r="8" spans="1:28" ht="16.5" thickTop="1" thickBot="1">
      <c r="A8" s="84">
        <v>6</v>
      </c>
      <c r="B8" s="90">
        <v>43500</v>
      </c>
      <c r="C8" s="91">
        <v>250088732</v>
      </c>
      <c r="D8" s="91" t="s">
        <v>73</v>
      </c>
      <c r="E8" s="91"/>
      <c r="F8" s="132" t="s">
        <v>72</v>
      </c>
      <c r="G8" s="86"/>
      <c r="H8" s="86" t="e">
        <v>#VALUE!</v>
      </c>
      <c r="I8" s="88" t="s">
        <v>33</v>
      </c>
      <c r="J8" s="86" t="s">
        <v>71</v>
      </c>
      <c r="K8" s="111"/>
      <c r="L8" s="89">
        <v>43500.358273958336</v>
      </c>
      <c r="M8" s="89"/>
    </row>
    <row r="9" spans="1:28" ht="16.5" thickTop="1" thickBot="1">
      <c r="A9" s="84">
        <v>7</v>
      </c>
      <c r="B9" s="90">
        <v>43500</v>
      </c>
      <c r="C9" s="91">
        <v>250088731</v>
      </c>
      <c r="D9" s="91" t="s">
        <v>61</v>
      </c>
      <c r="E9" s="91"/>
      <c r="F9" s="132" t="s">
        <v>74</v>
      </c>
      <c r="G9" s="86"/>
      <c r="H9" s="86" t="e">
        <v>#VALUE!</v>
      </c>
      <c r="I9" s="88" t="s">
        <v>33</v>
      </c>
      <c r="J9" s="86" t="s">
        <v>59</v>
      </c>
      <c r="K9" s="111"/>
      <c r="L9" s="89">
        <v>43500.37877314815</v>
      </c>
      <c r="M9" s="89"/>
    </row>
    <row r="10" spans="1:28" ht="16.5" thickTop="1" thickBot="1">
      <c r="A10" s="84">
        <v>8</v>
      </c>
      <c r="B10" s="90">
        <v>43501</v>
      </c>
      <c r="C10" s="91">
        <v>250089326</v>
      </c>
      <c r="D10" s="91" t="s">
        <v>73</v>
      </c>
      <c r="E10" s="91"/>
      <c r="F10" s="132" t="s">
        <v>75</v>
      </c>
      <c r="G10" s="86"/>
      <c r="H10" s="86" t="s">
        <v>43</v>
      </c>
      <c r="I10" s="88" t="s">
        <v>33</v>
      </c>
      <c r="J10" s="86" t="s">
        <v>71</v>
      </c>
      <c r="K10" s="111"/>
      <c r="L10" s="89">
        <v>43501.379071064817</v>
      </c>
      <c r="M10" s="89"/>
    </row>
    <row r="11" spans="1:28" ht="16.5" thickTop="1" thickBot="1">
      <c r="A11" s="84"/>
      <c r="B11" s="90">
        <v>43515</v>
      </c>
      <c r="C11" s="91">
        <v>250089946</v>
      </c>
      <c r="D11" s="91" t="s">
        <v>64</v>
      </c>
      <c r="E11" s="91"/>
      <c r="F11" s="132" t="s">
        <v>78</v>
      </c>
      <c r="G11" s="86"/>
      <c r="H11" s="86" t="s">
        <v>43</v>
      </c>
      <c r="I11" s="88" t="s">
        <v>33</v>
      </c>
      <c r="J11" s="86" t="s">
        <v>62</v>
      </c>
      <c r="K11" s="111"/>
      <c r="L11" s="89">
        <v>43515.597384259258</v>
      </c>
      <c r="M11" s="89">
        <v>43515.625162037039</v>
      </c>
    </row>
    <row r="12" spans="1:28" ht="16.5" thickTop="1" thickBot="1">
      <c r="A12" s="84"/>
      <c r="B12" s="90"/>
      <c r="C12" s="91"/>
      <c r="D12" s="91"/>
      <c r="E12" s="91"/>
      <c r="F12" s="132"/>
      <c r="G12" s="86"/>
      <c r="H12" s="86"/>
      <c r="I12" s="88"/>
      <c r="J12" s="86"/>
      <c r="K12" s="111"/>
      <c r="L12" s="89"/>
      <c r="M12" s="89"/>
    </row>
    <row r="13" spans="1:28" ht="16.5" thickTop="1" thickBot="1">
      <c r="A13" s="84"/>
      <c r="B13" s="90"/>
      <c r="C13" s="91"/>
      <c r="D13" s="91"/>
      <c r="E13" s="91"/>
      <c r="F13" s="132"/>
      <c r="G13" s="86"/>
      <c r="H13" s="86"/>
      <c r="I13" s="88"/>
      <c r="J13" s="86"/>
      <c r="K13" s="111"/>
      <c r="L13" s="89"/>
      <c r="M13" s="89"/>
    </row>
    <row r="14" spans="1:28" ht="16.5" thickTop="1" thickBot="1">
      <c r="A14" s="84"/>
      <c r="B14" s="90"/>
      <c r="C14" s="91"/>
      <c r="D14" s="91"/>
      <c r="E14" s="91"/>
      <c r="F14" s="132"/>
      <c r="G14" s="86"/>
      <c r="H14" s="86"/>
      <c r="I14" s="88"/>
      <c r="J14" s="86"/>
      <c r="K14" s="111"/>
      <c r="L14" s="89"/>
      <c r="M14" s="89"/>
    </row>
    <row r="15" spans="1:28" ht="16.5" thickTop="1" thickBot="1">
      <c r="A15" s="84"/>
      <c r="B15" s="90"/>
      <c r="C15" s="91"/>
      <c r="D15" s="91"/>
      <c r="E15" s="91"/>
      <c r="F15" s="132"/>
      <c r="G15" s="86"/>
      <c r="H15" s="86"/>
      <c r="I15" s="88"/>
      <c r="J15" s="86"/>
      <c r="K15" s="111"/>
      <c r="L15" s="89"/>
      <c r="M15" s="89"/>
    </row>
    <row r="16" spans="1:28" ht="16.5" thickTop="1" thickBot="1">
      <c r="A16" s="84"/>
      <c r="B16" s="90"/>
      <c r="C16" s="91"/>
      <c r="D16" s="91"/>
      <c r="E16" s="91"/>
      <c r="F16" s="132"/>
      <c r="G16" s="86"/>
      <c r="H16" s="86"/>
      <c r="I16" s="88"/>
      <c r="J16" s="86"/>
      <c r="K16" s="111"/>
      <c r="L16" s="89"/>
      <c r="M16" s="89"/>
      <c r="S16" s="28"/>
    </row>
    <row r="17" spans="1:24" ht="16.5" thickTop="1" thickBot="1">
      <c r="A17" s="84"/>
      <c r="B17" s="90"/>
      <c r="C17" s="91"/>
      <c r="D17" s="91"/>
      <c r="E17" s="91"/>
      <c r="F17" s="132"/>
      <c r="G17" s="86"/>
      <c r="H17" s="86"/>
      <c r="I17" s="88"/>
      <c r="J17" s="86"/>
      <c r="K17" s="111"/>
      <c r="L17" s="89"/>
      <c r="M17" s="89"/>
    </row>
    <row r="18" spans="1:24" ht="16.5" thickTop="1" thickBot="1">
      <c r="A18" s="84"/>
      <c r="B18" s="90"/>
      <c r="C18" s="91"/>
      <c r="D18" s="91"/>
      <c r="E18" s="91"/>
      <c r="F18" s="132"/>
      <c r="G18" s="86"/>
      <c r="H18" s="86"/>
      <c r="I18" s="88"/>
      <c r="J18" s="86"/>
      <c r="K18" s="111"/>
      <c r="L18" s="89"/>
      <c r="M18" s="89"/>
    </row>
    <row r="19" spans="1:24" ht="16.5" thickTop="1" thickBot="1">
      <c r="A19" s="84"/>
      <c r="B19" s="90"/>
      <c r="C19" s="91"/>
      <c r="D19" s="91"/>
      <c r="E19" s="91"/>
      <c r="F19" s="132"/>
      <c r="G19" s="86"/>
      <c r="H19" s="86"/>
      <c r="I19" s="88"/>
      <c r="J19" s="86"/>
      <c r="K19" s="111"/>
      <c r="L19" s="89"/>
      <c r="M19" s="89"/>
    </row>
    <row r="20" spans="1:24" ht="16.5" thickTop="1" thickBot="1">
      <c r="A20" s="84"/>
      <c r="B20" s="90"/>
      <c r="C20" s="91"/>
      <c r="D20" s="91"/>
      <c r="E20" s="91"/>
      <c r="F20" s="132"/>
      <c r="G20" s="86"/>
      <c r="H20" s="86"/>
      <c r="I20" s="88"/>
      <c r="J20" s="86"/>
      <c r="K20" s="111"/>
      <c r="L20" s="89"/>
      <c r="M20" s="89"/>
    </row>
    <row r="21" spans="1:24" ht="16.5" thickTop="1" thickBot="1">
      <c r="A21" s="84"/>
      <c r="B21" s="90"/>
      <c r="C21" s="91"/>
      <c r="D21" s="91"/>
      <c r="E21" s="91"/>
      <c r="F21" s="132"/>
      <c r="G21" s="86"/>
      <c r="H21" s="86"/>
      <c r="I21" s="88"/>
      <c r="J21" s="86"/>
      <c r="K21" s="111"/>
      <c r="L21" s="89"/>
      <c r="M21" s="89"/>
      <c r="R21" s="3"/>
      <c r="S21" s="14"/>
      <c r="T21" s="14"/>
      <c r="U21" s="14"/>
      <c r="V21" s="14"/>
      <c r="W21" s="10"/>
      <c r="X21" s="11"/>
    </row>
    <row r="22" spans="1:24" ht="16.5" thickTop="1" thickBot="1">
      <c r="A22" s="84"/>
      <c r="B22" s="90"/>
      <c r="C22" s="91"/>
      <c r="D22" s="91"/>
      <c r="E22" s="91"/>
      <c r="F22" s="132"/>
      <c r="G22" s="86"/>
      <c r="H22" s="86"/>
      <c r="I22" s="86"/>
      <c r="J22" s="86"/>
      <c r="K22" s="111"/>
      <c r="L22" s="89"/>
      <c r="M22" s="89"/>
      <c r="R22" s="3"/>
      <c r="S22" s="12"/>
      <c r="T22" s="43"/>
      <c r="U22" s="43"/>
      <c r="V22" s="37"/>
      <c r="W22" s="10"/>
      <c r="X22" s="11"/>
    </row>
    <row r="23" spans="1:24" ht="16.5" thickTop="1" thickBot="1">
      <c r="A23" s="84"/>
      <c r="B23" s="90"/>
      <c r="C23" s="91"/>
      <c r="D23" s="91"/>
      <c r="E23" s="91"/>
      <c r="F23" s="132"/>
      <c r="G23" s="86"/>
      <c r="H23" s="86"/>
      <c r="I23" s="86"/>
      <c r="J23" s="86"/>
      <c r="K23" s="111"/>
      <c r="L23" s="89"/>
      <c r="M23" s="89"/>
      <c r="R23" s="9" t="s">
        <v>2</v>
      </c>
      <c r="S23" s="17">
        <f>COUNT(E612:E632)</f>
        <v>0</v>
      </c>
      <c r="W23" s="15"/>
      <c r="X23" s="16"/>
    </row>
    <row r="24" spans="1:24" ht="16.5" thickTop="1" thickBot="1">
      <c r="A24" s="84"/>
      <c r="B24" s="90"/>
      <c r="C24" s="91"/>
      <c r="D24" s="91"/>
      <c r="E24" s="91"/>
      <c r="F24" s="132"/>
      <c r="G24" s="86"/>
      <c r="H24" s="86"/>
      <c r="I24" s="86"/>
      <c r="J24" s="86"/>
      <c r="K24" s="111"/>
      <c r="L24" s="89"/>
      <c r="M24" s="89"/>
      <c r="R24" s="9" t="s">
        <v>3</v>
      </c>
      <c r="S24" s="17">
        <f>COUNT(#REF!)</f>
        <v>0</v>
      </c>
      <c r="T24" s="43"/>
      <c r="U24" s="43"/>
      <c r="V24" s="37"/>
      <c r="W24" s="15"/>
      <c r="X24" s="16"/>
    </row>
    <row r="25" spans="1:24" ht="16.5" thickTop="1" thickBot="1">
      <c r="A25" s="84"/>
      <c r="B25" s="90"/>
      <c r="C25" s="91"/>
      <c r="D25" s="91"/>
      <c r="E25" s="91"/>
      <c r="F25" s="132"/>
      <c r="G25" s="86"/>
      <c r="H25" s="86"/>
      <c r="I25" s="86"/>
      <c r="J25" s="86"/>
      <c r="K25" s="111"/>
      <c r="L25" s="89"/>
      <c r="M25" s="89"/>
      <c r="R25" s="9" t="s">
        <v>4</v>
      </c>
      <c r="S25" s="17">
        <f>COUNT(F671:F699)</f>
        <v>0</v>
      </c>
      <c r="T25" s="43"/>
      <c r="U25" s="43"/>
      <c r="V25" s="37"/>
      <c r="W25" s="15"/>
      <c r="X25" s="16"/>
    </row>
    <row r="26" spans="1:24" ht="16.5" thickTop="1" thickBot="1">
      <c r="A26" s="84"/>
      <c r="B26" s="90"/>
      <c r="C26" s="91"/>
      <c r="D26" s="91"/>
      <c r="E26" s="91"/>
      <c r="F26" s="132"/>
      <c r="G26" s="86"/>
      <c r="H26" s="86"/>
      <c r="I26" s="86"/>
      <c r="J26" s="86"/>
      <c r="K26" s="111"/>
      <c r="L26" s="89"/>
      <c r="M26" s="89"/>
      <c r="R26" s="9" t="s">
        <v>5</v>
      </c>
      <c r="S26" s="17">
        <f>COUNT(C4:C21)</f>
        <v>8</v>
      </c>
      <c r="T26" s="17">
        <f>COUNTIF($F$4:$F$21,2)</f>
        <v>0</v>
      </c>
      <c r="U26" s="17">
        <f>COUNTIF($F$4:$F$21,3)</f>
        <v>0</v>
      </c>
      <c r="V26" s="17">
        <f>COUNTIF($F$4:$F$21,4)</f>
        <v>0</v>
      </c>
      <c r="W26" s="15"/>
      <c r="X26" s="16"/>
    </row>
    <row r="27" spans="1:24" ht="16.5" thickTop="1" thickBot="1">
      <c r="A27" s="84"/>
      <c r="B27" s="90"/>
      <c r="C27" s="91"/>
      <c r="D27" s="91"/>
      <c r="E27" s="91"/>
      <c r="F27" s="132"/>
      <c r="G27" s="86"/>
      <c r="H27" s="86"/>
      <c r="I27" s="86"/>
      <c r="J27" s="86"/>
      <c r="K27" s="117"/>
      <c r="L27" s="89"/>
      <c r="M27" s="89"/>
      <c r="R27" s="9" t="s">
        <v>0</v>
      </c>
      <c r="S27" s="17">
        <f>COUNT(C22:C42)</f>
        <v>0</v>
      </c>
      <c r="T27" s="17">
        <f>COUNTIF($F$22:$F$42,2)</f>
        <v>0</v>
      </c>
      <c r="U27" s="17">
        <f>COUNTIF($F$22:$F$42,3)</f>
        <v>0</v>
      </c>
      <c r="V27" s="17">
        <f>COUNTIF($F$22:$F$42,4)</f>
        <v>0</v>
      </c>
      <c r="W27" s="15"/>
      <c r="X27" s="16"/>
    </row>
    <row r="28" spans="1:24" ht="16.5" thickTop="1" thickBot="1">
      <c r="A28" s="84"/>
      <c r="B28" s="90"/>
      <c r="C28" s="91"/>
      <c r="D28" s="92"/>
      <c r="E28" s="92"/>
      <c r="F28" s="132"/>
      <c r="G28" s="86"/>
      <c r="H28" s="86"/>
      <c r="I28" s="86"/>
      <c r="J28" s="86"/>
      <c r="K28" s="111"/>
      <c r="L28" s="89"/>
      <c r="M28" s="89"/>
      <c r="R28" s="9" t="s">
        <v>6</v>
      </c>
      <c r="S28" s="17">
        <f>COUNT(C43:C66)</f>
        <v>0</v>
      </c>
      <c r="T28" s="17">
        <f>COUNTIF($F$43:$F$66,2)</f>
        <v>0</v>
      </c>
      <c r="U28" s="17">
        <f>COUNTIF($F$43:$F$66,3)</f>
        <v>0</v>
      </c>
      <c r="V28" s="17">
        <f>COUNTIF($F$43:$F$66,4)</f>
        <v>0</v>
      </c>
      <c r="W28" s="15"/>
      <c r="X28" s="16"/>
    </row>
    <row r="29" spans="1:24" ht="16.5" thickTop="1" thickBot="1">
      <c r="A29" s="84"/>
      <c r="B29" s="90"/>
      <c r="C29" s="91"/>
      <c r="D29" s="92"/>
      <c r="E29" s="92"/>
      <c r="F29" s="132"/>
      <c r="G29" s="86"/>
      <c r="H29" s="86"/>
      <c r="I29" s="86"/>
      <c r="J29" s="86"/>
      <c r="K29" s="111"/>
      <c r="L29" s="89"/>
      <c r="M29" s="89"/>
      <c r="R29" s="9" t="s">
        <v>1</v>
      </c>
      <c r="S29" s="17">
        <f>COUNT(C67:C87)</f>
        <v>0</v>
      </c>
      <c r="T29" s="17">
        <f>COUNTIF($F$67:$F$87,2)</f>
        <v>0</v>
      </c>
      <c r="U29" s="17">
        <f>COUNTIF($F$67:$F$87,3)</f>
        <v>0</v>
      </c>
      <c r="V29" s="17">
        <f>COUNTIF($F$67:$F$87,4)</f>
        <v>0</v>
      </c>
      <c r="W29" s="15"/>
      <c r="X29" s="16"/>
    </row>
    <row r="30" spans="1:24" ht="16.5" thickTop="1" thickBot="1">
      <c r="A30" s="84"/>
      <c r="B30" s="90"/>
      <c r="C30" s="91"/>
      <c r="D30" s="91"/>
      <c r="E30" s="91"/>
      <c r="F30" s="132"/>
      <c r="G30" s="86"/>
      <c r="H30" s="86"/>
      <c r="I30" s="86"/>
      <c r="J30" s="86"/>
      <c r="K30" s="111"/>
      <c r="L30" s="89"/>
      <c r="M30" s="89"/>
      <c r="R30" s="9" t="s">
        <v>7</v>
      </c>
      <c r="S30" s="17">
        <f>COUNT(C88:C106)</f>
        <v>0</v>
      </c>
      <c r="T30" s="17">
        <f>COUNTIF($F$88:$F$106,2)</f>
        <v>0</v>
      </c>
      <c r="U30" s="17">
        <f>COUNTIF($F$88:$F$106,3)</f>
        <v>0</v>
      </c>
      <c r="V30" s="17">
        <f>COUNTIF($F$88:$F$106,4)</f>
        <v>0</v>
      </c>
      <c r="W30" s="15"/>
      <c r="X30" s="16"/>
    </row>
    <row r="31" spans="1:24" ht="16.5" thickTop="1" thickBot="1">
      <c r="A31" s="84"/>
      <c r="B31" s="90"/>
      <c r="C31" s="91"/>
      <c r="D31" s="91"/>
      <c r="E31" s="91"/>
      <c r="F31" s="132"/>
      <c r="G31" s="86"/>
      <c r="H31" s="86"/>
      <c r="I31" s="86"/>
      <c r="J31" s="86"/>
      <c r="K31" s="111"/>
      <c r="L31" s="89"/>
      <c r="M31" s="89"/>
      <c r="R31" s="9" t="s">
        <v>8</v>
      </c>
      <c r="S31" s="44">
        <f>COUNT(C107:C137)</f>
        <v>0</v>
      </c>
      <c r="T31" s="43">
        <f>COUNTIF(F107:F137,2)</f>
        <v>0</v>
      </c>
      <c r="U31" s="43">
        <f>COUNTIF(F107:F137,3)</f>
        <v>0</v>
      </c>
      <c r="V31" s="43">
        <f>COUNTIF(F107:F137,4)</f>
        <v>0</v>
      </c>
      <c r="W31" s="15"/>
      <c r="X31" s="16"/>
    </row>
    <row r="32" spans="1:24" ht="16.5" thickTop="1" thickBot="1">
      <c r="A32" s="84"/>
      <c r="B32" s="90"/>
      <c r="C32" s="91"/>
      <c r="D32" s="91"/>
      <c r="E32" s="91"/>
      <c r="F32" s="132"/>
      <c r="G32" s="86"/>
      <c r="H32" s="86"/>
      <c r="I32" s="86"/>
      <c r="J32" s="86"/>
      <c r="K32" s="111"/>
      <c r="L32" s="89"/>
      <c r="M32" s="89"/>
      <c r="R32" s="9" t="s">
        <v>9</v>
      </c>
      <c r="S32" s="17">
        <f>COUNT(C138:C167)</f>
        <v>0</v>
      </c>
      <c r="T32" s="17">
        <f>COUNTIF($F$138:$F$167,2)</f>
        <v>0</v>
      </c>
      <c r="U32" s="17">
        <f>COUNTIF($F$138:$F$167,3)</f>
        <v>0</v>
      </c>
      <c r="V32" s="17">
        <f>COUNTIF($F$138:$F$167,4)</f>
        <v>0</v>
      </c>
      <c r="W32" s="15"/>
      <c r="X32" s="16"/>
    </row>
    <row r="33" spans="1:24" ht="16.5" thickTop="1" thickBot="1">
      <c r="A33" s="84"/>
      <c r="B33" s="90"/>
      <c r="C33" s="91"/>
      <c r="D33" s="91"/>
      <c r="E33" s="91"/>
      <c r="F33" s="132"/>
      <c r="G33" s="86"/>
      <c r="H33" s="86"/>
      <c r="I33" s="86"/>
      <c r="J33" s="86"/>
      <c r="K33" s="111"/>
      <c r="L33" s="89"/>
      <c r="M33" s="89"/>
      <c r="R33" s="9" t="s">
        <v>10</v>
      </c>
      <c r="S33" s="17">
        <f>COUNT(C168:C195)</f>
        <v>0</v>
      </c>
      <c r="T33" s="17">
        <f>COUNTIF($F$168:$F$195,2)</f>
        <v>0</v>
      </c>
      <c r="U33" s="17">
        <f>COUNTIF($F$168:$F$195,3)</f>
        <v>0</v>
      </c>
      <c r="V33" s="17">
        <f>COUNTIF($F$168:$F$195,4)</f>
        <v>0</v>
      </c>
      <c r="W33" s="15"/>
      <c r="X33" s="16"/>
    </row>
    <row r="34" spans="1:24" ht="16.5" thickTop="1" thickBot="1">
      <c r="A34" s="84"/>
      <c r="B34" s="90"/>
      <c r="C34" s="91"/>
      <c r="D34" s="91"/>
      <c r="E34" s="91"/>
      <c r="F34" s="132"/>
      <c r="G34" s="86"/>
      <c r="H34" s="86"/>
      <c r="I34" s="86"/>
      <c r="J34" s="86"/>
      <c r="K34" s="111"/>
      <c r="L34" s="89"/>
      <c r="M34" s="89"/>
      <c r="R34" s="9" t="s">
        <v>11</v>
      </c>
      <c r="S34" s="17">
        <v>0</v>
      </c>
      <c r="T34" s="43"/>
      <c r="U34" s="43"/>
      <c r="V34" s="43"/>
      <c r="W34" s="15"/>
      <c r="X34" s="16"/>
    </row>
    <row r="35" spans="1:24" ht="16.5" thickTop="1" thickBot="1">
      <c r="A35" s="84"/>
      <c r="B35" s="90"/>
      <c r="C35" s="91"/>
      <c r="D35" s="91"/>
      <c r="E35" s="91"/>
      <c r="F35" s="132"/>
      <c r="G35" s="86"/>
      <c r="H35" s="86"/>
      <c r="I35" s="86"/>
      <c r="J35" s="86"/>
      <c r="K35" s="111"/>
      <c r="L35" s="89"/>
      <c r="M35" s="89"/>
      <c r="S35" s="43">
        <f>AVERAGE(S26:S31)</f>
        <v>1.3333333333333333</v>
      </c>
      <c r="T35" s="43"/>
      <c r="U35" s="43"/>
      <c r="V35" s="43"/>
    </row>
    <row r="36" spans="1:24" ht="16.5" thickTop="1" thickBot="1">
      <c r="A36" s="84"/>
      <c r="B36" s="90"/>
      <c r="C36" s="91"/>
      <c r="D36" s="91"/>
      <c r="E36" s="91"/>
      <c r="F36" s="132"/>
      <c r="G36" s="86"/>
      <c r="H36" s="86"/>
      <c r="I36" s="86"/>
      <c r="J36" s="86"/>
      <c r="K36" s="111"/>
      <c r="L36" s="89"/>
      <c r="M36" s="89"/>
    </row>
    <row r="37" spans="1:24" ht="16.5" thickTop="1" thickBot="1">
      <c r="A37" s="84"/>
      <c r="B37" s="85"/>
      <c r="C37" s="91"/>
      <c r="D37" s="91"/>
      <c r="E37" s="91"/>
      <c r="F37" s="132"/>
      <c r="G37" s="86"/>
      <c r="H37" s="86"/>
      <c r="I37" s="86"/>
      <c r="J37" s="86"/>
      <c r="K37" s="111"/>
      <c r="L37" s="89"/>
      <c r="M37" s="89"/>
    </row>
    <row r="38" spans="1:24" ht="16.5" thickTop="1" thickBot="1">
      <c r="A38" s="84"/>
      <c r="B38" s="90"/>
      <c r="C38" s="91"/>
      <c r="D38" s="91"/>
      <c r="E38" s="91"/>
      <c r="F38" s="132"/>
      <c r="G38" s="86"/>
      <c r="H38" s="86"/>
      <c r="I38" s="86"/>
      <c r="J38" s="86"/>
      <c r="K38" s="111"/>
      <c r="L38" s="89"/>
      <c r="M38" s="89"/>
    </row>
    <row r="39" spans="1:24" ht="16.5" thickTop="1" thickBot="1">
      <c r="A39" s="84"/>
      <c r="B39" s="90"/>
      <c r="C39" s="91"/>
      <c r="D39" s="91"/>
      <c r="E39" s="91"/>
      <c r="F39" s="132"/>
      <c r="G39" s="86"/>
      <c r="H39" s="86"/>
      <c r="I39" s="86"/>
      <c r="J39" s="86"/>
      <c r="K39" s="111"/>
      <c r="L39" s="89"/>
      <c r="M39" s="89"/>
    </row>
    <row r="40" spans="1:24" ht="16.5" thickTop="1" thickBot="1">
      <c r="A40" s="84"/>
      <c r="B40" s="90"/>
      <c r="C40" s="91"/>
      <c r="D40" s="91"/>
      <c r="E40" s="91"/>
      <c r="F40" s="132"/>
      <c r="G40" s="86"/>
      <c r="H40" s="86"/>
      <c r="I40" s="86"/>
      <c r="J40" s="86"/>
      <c r="K40" s="111"/>
      <c r="L40" s="89"/>
      <c r="M40" s="89"/>
    </row>
    <row r="41" spans="1:24" ht="16.5" thickTop="1" thickBot="1">
      <c r="A41" s="84"/>
      <c r="B41" s="90"/>
      <c r="C41" s="91"/>
      <c r="D41" s="91"/>
      <c r="E41" s="91"/>
      <c r="F41" s="132"/>
      <c r="G41" s="86"/>
      <c r="H41" s="86"/>
      <c r="I41" s="86"/>
      <c r="J41" s="86"/>
      <c r="K41" s="111"/>
      <c r="L41" s="89"/>
      <c r="M41" s="89"/>
    </row>
    <row r="42" spans="1:24" ht="16.5" thickTop="1" thickBot="1">
      <c r="A42" s="84"/>
      <c r="B42" s="90"/>
      <c r="C42" s="91"/>
      <c r="D42" s="91"/>
      <c r="E42" s="91"/>
      <c r="F42" s="132"/>
      <c r="G42" s="86"/>
      <c r="H42" s="86"/>
      <c r="I42" s="86"/>
      <c r="J42" s="86"/>
      <c r="K42" s="111"/>
      <c r="L42" s="89"/>
      <c r="M42" s="89"/>
    </row>
    <row r="43" spans="1:24" ht="16.5" thickTop="1" thickBot="1">
      <c r="A43" s="84"/>
      <c r="B43" s="90"/>
      <c r="C43" s="91"/>
      <c r="D43" s="91"/>
      <c r="E43" s="91"/>
      <c r="F43" s="132"/>
      <c r="G43" s="86"/>
      <c r="H43" s="86"/>
      <c r="I43" s="86"/>
      <c r="J43" s="86"/>
      <c r="K43" s="111"/>
      <c r="L43" s="89"/>
      <c r="M43" s="89"/>
    </row>
    <row r="44" spans="1:24" ht="16.5" thickTop="1" thickBot="1">
      <c r="A44" s="84"/>
      <c r="B44" s="90"/>
      <c r="C44" s="91"/>
      <c r="D44" s="91"/>
      <c r="E44" s="91"/>
      <c r="F44" s="132"/>
      <c r="G44" s="86"/>
      <c r="H44" s="86"/>
      <c r="I44" s="86"/>
      <c r="J44" s="86"/>
      <c r="K44" s="111"/>
      <c r="L44" s="89"/>
      <c r="M44" s="89"/>
    </row>
    <row r="45" spans="1:24" ht="16.5" thickTop="1" thickBot="1">
      <c r="A45" s="84"/>
      <c r="B45" s="90"/>
      <c r="C45" s="91"/>
      <c r="D45" s="91"/>
      <c r="E45" s="91"/>
      <c r="F45" s="132"/>
      <c r="G45" s="86"/>
      <c r="H45" s="86"/>
      <c r="I45" s="86"/>
      <c r="J45" s="86"/>
      <c r="K45" s="111"/>
      <c r="L45" s="89"/>
      <c r="M45" s="89"/>
    </row>
    <row r="46" spans="1:24" ht="16.5" thickTop="1" thickBot="1">
      <c r="A46" s="84"/>
      <c r="B46" s="90"/>
      <c r="C46" s="91"/>
      <c r="D46" s="91"/>
      <c r="E46" s="91"/>
      <c r="F46" s="132"/>
      <c r="G46" s="86"/>
      <c r="H46" s="86"/>
      <c r="I46" s="86"/>
      <c r="J46" s="86"/>
      <c r="K46" s="111"/>
      <c r="L46" s="89"/>
      <c r="M46" s="89"/>
    </row>
    <row r="47" spans="1:24" ht="16.5" thickTop="1" thickBot="1">
      <c r="A47" s="84"/>
      <c r="B47" s="90"/>
      <c r="C47" s="91"/>
      <c r="D47" s="91"/>
      <c r="E47" s="91"/>
      <c r="F47" s="132"/>
      <c r="G47" s="86"/>
      <c r="H47" s="86"/>
      <c r="I47" s="86"/>
      <c r="J47" s="86"/>
      <c r="K47" s="117"/>
      <c r="L47" s="89"/>
      <c r="M47" s="89"/>
    </row>
    <row r="48" spans="1:24" ht="16.5" thickTop="1" thickBot="1">
      <c r="A48" s="84"/>
      <c r="B48" s="90"/>
      <c r="C48" s="91"/>
      <c r="D48" s="91"/>
      <c r="E48" s="91"/>
      <c r="F48" s="132"/>
      <c r="G48" s="86"/>
      <c r="H48" s="86"/>
      <c r="I48" s="86"/>
      <c r="J48" s="86"/>
      <c r="K48" s="111"/>
      <c r="L48" s="89"/>
      <c r="M48" s="89"/>
    </row>
    <row r="49" spans="1:13" ht="16.5" thickTop="1" thickBot="1">
      <c r="A49" s="84"/>
      <c r="B49" s="90"/>
      <c r="C49" s="91"/>
      <c r="D49" s="91"/>
      <c r="E49" s="91"/>
      <c r="F49" s="132"/>
      <c r="G49" s="86"/>
      <c r="H49" s="86"/>
      <c r="I49" s="86"/>
      <c r="J49" s="86"/>
      <c r="K49" s="111"/>
      <c r="L49" s="89"/>
      <c r="M49" s="89"/>
    </row>
    <row r="50" spans="1:13" ht="16.5" thickTop="1" thickBot="1">
      <c r="A50" s="84"/>
      <c r="B50" s="90"/>
      <c r="C50" s="91"/>
      <c r="D50" s="91"/>
      <c r="E50" s="91"/>
      <c r="F50" s="132"/>
      <c r="G50" s="86"/>
      <c r="H50" s="86"/>
      <c r="I50" s="86"/>
      <c r="J50" s="86"/>
      <c r="K50" s="111"/>
      <c r="L50" s="89"/>
      <c r="M50" s="89"/>
    </row>
    <row r="51" spans="1:13" ht="16.5" thickTop="1" thickBot="1">
      <c r="A51" s="84"/>
      <c r="B51" s="90"/>
      <c r="C51" s="91"/>
      <c r="D51" s="91"/>
      <c r="E51" s="91"/>
      <c r="F51" s="132"/>
      <c r="G51" s="86"/>
      <c r="H51" s="86"/>
      <c r="I51" s="86"/>
      <c r="J51" s="86"/>
      <c r="K51" s="111"/>
      <c r="L51" s="89"/>
      <c r="M51" s="89"/>
    </row>
    <row r="52" spans="1:13" ht="16.5" thickTop="1" thickBot="1">
      <c r="A52" s="84"/>
      <c r="B52" s="90"/>
      <c r="C52" s="91"/>
      <c r="D52" s="91"/>
      <c r="E52" s="91"/>
      <c r="F52" s="132"/>
      <c r="G52" s="86"/>
      <c r="H52" s="86"/>
      <c r="I52" s="86"/>
      <c r="J52" s="86"/>
      <c r="K52" s="111"/>
      <c r="L52" s="89"/>
      <c r="M52" s="89"/>
    </row>
    <row r="53" spans="1:13" ht="16.5" thickTop="1" thickBot="1">
      <c r="A53" s="84"/>
      <c r="B53" s="90"/>
      <c r="C53" s="91"/>
      <c r="D53" s="91"/>
      <c r="E53" s="91"/>
      <c r="F53" s="132"/>
      <c r="G53" s="86"/>
      <c r="H53" s="86"/>
      <c r="I53" s="86"/>
      <c r="J53" s="86"/>
      <c r="K53" s="111"/>
      <c r="L53" s="89"/>
      <c r="M53" s="89"/>
    </row>
    <row r="54" spans="1:13" ht="16.5" thickTop="1" thickBot="1">
      <c r="A54" s="84"/>
      <c r="B54" s="90"/>
      <c r="C54" s="91"/>
      <c r="D54" s="91"/>
      <c r="E54" s="91"/>
      <c r="F54" s="132"/>
      <c r="G54" s="86"/>
      <c r="H54" s="86"/>
      <c r="I54" s="86"/>
      <c r="J54" s="86"/>
      <c r="K54" s="111"/>
      <c r="L54" s="89"/>
      <c r="M54" s="89"/>
    </row>
    <row r="55" spans="1:13" ht="16.5" thickTop="1" thickBot="1">
      <c r="A55" s="84"/>
      <c r="B55" s="90"/>
      <c r="C55" s="91"/>
      <c r="D55" s="91"/>
      <c r="E55" s="91"/>
      <c r="F55" s="132"/>
      <c r="G55" s="86"/>
      <c r="H55" s="86"/>
      <c r="I55" s="86"/>
      <c r="J55" s="86"/>
      <c r="K55" s="111"/>
      <c r="L55" s="89"/>
      <c r="M55" s="89"/>
    </row>
    <row r="56" spans="1:13" ht="16.5" thickTop="1" thickBot="1">
      <c r="A56" s="84"/>
      <c r="B56" s="90"/>
      <c r="C56" s="91"/>
      <c r="D56" s="91"/>
      <c r="E56" s="91"/>
      <c r="F56" s="132"/>
      <c r="G56" s="86"/>
      <c r="H56" s="86"/>
      <c r="I56" s="86"/>
      <c r="J56" s="86"/>
      <c r="K56" s="111"/>
      <c r="L56" s="89"/>
      <c r="M56" s="89"/>
    </row>
    <row r="57" spans="1:13" ht="16.5" thickTop="1" thickBot="1">
      <c r="A57" s="84"/>
      <c r="B57" s="90"/>
      <c r="C57" s="91"/>
      <c r="D57" s="91"/>
      <c r="E57" s="91"/>
      <c r="F57" s="132"/>
      <c r="G57" s="86"/>
      <c r="H57" s="86"/>
      <c r="I57" s="86"/>
      <c r="J57" s="86"/>
      <c r="K57" s="111"/>
      <c r="L57" s="89"/>
      <c r="M57" s="89"/>
    </row>
    <row r="58" spans="1:13" ht="16.5" thickTop="1" thickBot="1">
      <c r="A58" s="84"/>
      <c r="B58" s="90"/>
      <c r="C58" s="91"/>
      <c r="D58" s="91"/>
      <c r="E58" s="91"/>
      <c r="F58" s="132"/>
      <c r="G58" s="86"/>
      <c r="H58" s="86"/>
      <c r="I58" s="86"/>
      <c r="J58" s="86"/>
      <c r="K58" s="111"/>
      <c r="L58" s="89"/>
      <c r="M58" s="89"/>
    </row>
    <row r="59" spans="1:13" ht="16.5" thickTop="1" thickBot="1">
      <c r="A59" s="84"/>
      <c r="B59" s="90"/>
      <c r="C59" s="91"/>
      <c r="D59" s="91"/>
      <c r="E59" s="91"/>
      <c r="F59" s="132"/>
      <c r="G59" s="86"/>
      <c r="H59" s="86"/>
      <c r="I59" s="86"/>
      <c r="J59" s="86"/>
      <c r="K59" s="111"/>
      <c r="L59" s="89"/>
      <c r="M59" s="89"/>
    </row>
    <row r="60" spans="1:13" ht="16.5" thickTop="1" thickBot="1">
      <c r="A60" s="84"/>
      <c r="B60" s="90"/>
      <c r="C60" s="91"/>
      <c r="D60" s="91"/>
      <c r="E60" s="91"/>
      <c r="F60" s="132"/>
      <c r="G60" s="86"/>
      <c r="H60" s="86"/>
      <c r="I60" s="86"/>
      <c r="J60" s="86"/>
      <c r="K60" s="111"/>
      <c r="L60" s="89"/>
      <c r="M60" s="89"/>
    </row>
    <row r="61" spans="1:13" ht="16.5" thickTop="1" thickBot="1">
      <c r="A61" s="84"/>
      <c r="B61" s="90"/>
      <c r="C61" s="91"/>
      <c r="D61" s="86"/>
      <c r="E61" s="86"/>
      <c r="F61" s="132"/>
      <c r="G61" s="86"/>
      <c r="H61" s="86"/>
      <c r="I61" s="86"/>
      <c r="J61" s="86"/>
      <c r="K61" s="111"/>
      <c r="L61" s="89"/>
      <c r="M61" s="89"/>
    </row>
    <row r="62" spans="1:13" ht="16.5" thickTop="1" thickBot="1">
      <c r="A62" s="84"/>
      <c r="B62" s="90"/>
      <c r="C62" s="91"/>
      <c r="D62" s="86"/>
      <c r="E62" s="86"/>
      <c r="F62" s="132"/>
      <c r="G62" s="86"/>
      <c r="H62" s="86"/>
      <c r="I62" s="86"/>
      <c r="J62" s="86"/>
      <c r="K62" s="111"/>
      <c r="L62" s="89"/>
      <c r="M62" s="89"/>
    </row>
    <row r="63" spans="1:13" ht="16.5" thickTop="1" thickBot="1">
      <c r="A63" s="84"/>
      <c r="B63" s="90"/>
      <c r="C63" s="91"/>
      <c r="D63" s="86"/>
      <c r="E63" s="86"/>
      <c r="F63" s="132"/>
      <c r="G63" s="86"/>
      <c r="H63" s="86"/>
      <c r="I63" s="86"/>
      <c r="J63" s="86"/>
      <c r="K63" s="111"/>
      <c r="L63" s="89"/>
      <c r="M63" s="89"/>
    </row>
    <row r="64" spans="1:13" ht="16.5" thickTop="1" thickBot="1">
      <c r="A64" s="84"/>
      <c r="B64" s="90"/>
      <c r="C64" s="91"/>
      <c r="D64" s="86"/>
      <c r="E64" s="86"/>
      <c r="F64" s="132"/>
      <c r="G64" s="86"/>
      <c r="H64" s="86"/>
      <c r="I64" s="86"/>
      <c r="J64" s="86"/>
      <c r="K64" s="111"/>
      <c r="L64" s="89"/>
      <c r="M64" s="89"/>
    </row>
    <row r="65" spans="1:18" ht="16.5" thickTop="1" thickBot="1">
      <c r="A65" s="84"/>
      <c r="B65" s="90"/>
      <c r="C65" s="91"/>
      <c r="D65" s="86"/>
      <c r="E65" s="86"/>
      <c r="F65" s="132"/>
      <c r="G65" s="86"/>
      <c r="H65" s="86"/>
      <c r="I65" s="86"/>
      <c r="J65" s="86"/>
      <c r="K65" s="111"/>
      <c r="L65" s="89"/>
      <c r="M65" s="89"/>
    </row>
    <row r="66" spans="1:18" ht="16.5" thickTop="1" thickBot="1">
      <c r="A66" s="84"/>
      <c r="B66" s="90"/>
      <c r="C66" s="91"/>
      <c r="D66" s="86"/>
      <c r="E66" s="86"/>
      <c r="F66" s="132"/>
      <c r="G66" s="86"/>
      <c r="H66" s="86"/>
      <c r="I66" s="86"/>
      <c r="J66" s="86"/>
      <c r="K66" s="111"/>
      <c r="L66" s="89"/>
      <c r="M66" s="89"/>
    </row>
    <row r="67" spans="1:18" ht="16.5" thickTop="1" thickBot="1">
      <c r="A67" s="84"/>
      <c r="B67" s="85"/>
      <c r="C67" s="91"/>
      <c r="D67" s="86"/>
      <c r="E67" s="86"/>
      <c r="F67" s="132"/>
      <c r="G67" s="86"/>
      <c r="H67" s="86"/>
      <c r="I67" s="86"/>
      <c r="J67" s="86"/>
      <c r="K67" s="111"/>
      <c r="L67" s="89"/>
      <c r="M67" s="89"/>
    </row>
    <row r="68" spans="1:18" ht="16.5" thickTop="1" thickBot="1">
      <c r="A68" s="84"/>
      <c r="B68" s="85"/>
      <c r="C68" s="91"/>
      <c r="D68" s="86"/>
      <c r="E68" s="86"/>
      <c r="F68" s="132"/>
      <c r="G68" s="86"/>
      <c r="H68" s="86"/>
      <c r="I68" s="86"/>
      <c r="J68" s="86"/>
      <c r="K68" s="111"/>
      <c r="L68" s="89"/>
      <c r="M68" s="89"/>
    </row>
    <row r="69" spans="1:18" ht="16.5" thickTop="1" thickBot="1">
      <c r="A69" s="84"/>
      <c r="B69" s="85"/>
      <c r="C69" s="91"/>
      <c r="D69" s="86"/>
      <c r="E69" s="86"/>
      <c r="F69" s="132"/>
      <c r="G69" s="86"/>
      <c r="H69" s="86"/>
      <c r="I69" s="86"/>
      <c r="J69" s="86"/>
      <c r="K69" s="111"/>
      <c r="L69" s="89"/>
      <c r="M69" s="89"/>
    </row>
    <row r="70" spans="1:18" ht="16.5" thickTop="1" thickBot="1">
      <c r="A70" s="84"/>
      <c r="B70" s="85"/>
      <c r="C70" s="91"/>
      <c r="D70" s="86"/>
      <c r="E70" s="86"/>
      <c r="F70" s="132"/>
      <c r="G70" s="86"/>
      <c r="H70" s="86"/>
      <c r="I70" s="86"/>
      <c r="J70" s="86"/>
      <c r="K70" s="111"/>
      <c r="L70" s="89"/>
      <c r="M70" s="89"/>
    </row>
    <row r="71" spans="1:18" ht="16.5" thickTop="1" thickBot="1">
      <c r="A71" s="84"/>
      <c r="B71" s="85"/>
      <c r="C71" s="91"/>
      <c r="D71" s="86"/>
      <c r="E71" s="86"/>
      <c r="F71" s="132"/>
      <c r="G71" s="86"/>
      <c r="H71" s="86"/>
      <c r="I71" s="86"/>
      <c r="J71" s="86"/>
      <c r="K71" s="111"/>
      <c r="L71" s="89"/>
      <c r="M71" s="89"/>
    </row>
    <row r="72" spans="1:18" ht="16.5" thickTop="1" thickBot="1">
      <c r="A72" s="84"/>
      <c r="B72" s="85"/>
      <c r="C72" s="91"/>
      <c r="D72" s="86"/>
      <c r="E72" s="86"/>
      <c r="F72" s="132"/>
      <c r="G72" s="86"/>
      <c r="H72" s="86"/>
      <c r="I72" s="86"/>
      <c r="J72" s="86"/>
      <c r="K72" s="111"/>
      <c r="L72" s="89"/>
      <c r="M72" s="89"/>
    </row>
    <row r="73" spans="1:18" ht="16.5" thickTop="1" thickBot="1">
      <c r="A73" s="84"/>
      <c r="B73" s="90"/>
      <c r="C73" s="91"/>
      <c r="D73" s="86"/>
      <c r="E73" s="86"/>
      <c r="F73" s="132"/>
      <c r="G73" s="86"/>
      <c r="H73" s="86"/>
      <c r="I73" s="86"/>
      <c r="J73" s="86"/>
      <c r="K73" s="111"/>
      <c r="L73" s="89"/>
      <c r="M73" s="89"/>
      <c r="N73" s="27"/>
      <c r="O73" s="39"/>
      <c r="P73" s="39"/>
      <c r="Q73" s="39"/>
      <c r="R73" s="39"/>
    </row>
    <row r="74" spans="1:18" ht="16.5" thickTop="1" thickBot="1">
      <c r="A74" s="84"/>
      <c r="B74" s="90"/>
      <c r="C74" s="91"/>
      <c r="D74" s="86"/>
      <c r="E74" s="86"/>
      <c r="F74" s="132"/>
      <c r="G74" s="86"/>
      <c r="H74" s="86"/>
      <c r="I74" s="86"/>
      <c r="J74" s="86"/>
      <c r="K74" s="111"/>
      <c r="L74" s="89"/>
      <c r="M74" s="89"/>
      <c r="N74" s="27"/>
      <c r="O74" s="39"/>
      <c r="P74" s="39"/>
      <c r="Q74" s="39"/>
      <c r="R74" s="39"/>
    </row>
    <row r="75" spans="1:18" ht="16.5" thickTop="1" thickBot="1">
      <c r="A75" s="84"/>
      <c r="B75" s="90"/>
      <c r="C75" s="91"/>
      <c r="D75" s="86"/>
      <c r="E75" s="86"/>
      <c r="F75" s="132"/>
      <c r="G75" s="86"/>
      <c r="H75" s="86"/>
      <c r="I75" s="86"/>
      <c r="J75" s="86"/>
      <c r="K75" s="117"/>
      <c r="L75" s="89"/>
      <c r="M75" s="89"/>
      <c r="N75" s="27"/>
      <c r="O75" s="39"/>
      <c r="P75" s="39"/>
      <c r="Q75" s="39"/>
      <c r="R75" s="39"/>
    </row>
    <row r="76" spans="1:18" ht="16.5" thickTop="1" thickBot="1">
      <c r="A76" s="84"/>
      <c r="B76" s="90"/>
      <c r="C76" s="91"/>
      <c r="D76" s="86"/>
      <c r="E76" s="86"/>
      <c r="F76" s="132"/>
      <c r="G76" s="86"/>
      <c r="H76" s="86"/>
      <c r="I76" s="86"/>
      <c r="J76" s="86"/>
      <c r="K76" s="111"/>
      <c r="L76" s="89"/>
      <c r="M76" s="89"/>
      <c r="N76" s="27"/>
      <c r="O76" s="39"/>
      <c r="P76" s="39"/>
      <c r="Q76" s="39"/>
      <c r="R76" s="39"/>
    </row>
    <row r="77" spans="1:18" ht="16.5" thickTop="1" thickBot="1">
      <c r="A77" s="84"/>
      <c r="B77" s="90"/>
      <c r="C77" s="91"/>
      <c r="D77" s="86"/>
      <c r="E77" s="86"/>
      <c r="F77" s="132"/>
      <c r="G77" s="86"/>
      <c r="H77" s="86"/>
      <c r="I77" s="86"/>
      <c r="J77" s="86"/>
      <c r="K77" s="111"/>
      <c r="L77" s="89"/>
      <c r="M77" s="89"/>
      <c r="N77" s="27"/>
      <c r="O77" s="39"/>
      <c r="P77" s="39"/>
      <c r="Q77" s="39"/>
      <c r="R77" s="39"/>
    </row>
    <row r="78" spans="1:18" ht="16.5" thickTop="1" thickBot="1">
      <c r="A78" s="84"/>
      <c r="B78" s="90"/>
      <c r="C78" s="91"/>
      <c r="D78" s="86"/>
      <c r="E78" s="86"/>
      <c r="F78" s="132"/>
      <c r="G78" s="86"/>
      <c r="H78" s="86"/>
      <c r="I78" s="86"/>
      <c r="J78" s="86"/>
      <c r="K78" s="111"/>
      <c r="L78" s="89"/>
      <c r="M78" s="89"/>
      <c r="N78" s="27"/>
      <c r="O78" s="39"/>
      <c r="P78" s="39"/>
      <c r="Q78" s="39"/>
      <c r="R78" s="39"/>
    </row>
    <row r="79" spans="1:18" ht="16.5" thickTop="1" thickBot="1">
      <c r="A79" s="84"/>
      <c r="B79" s="90"/>
      <c r="C79" s="91"/>
      <c r="D79" s="86"/>
      <c r="E79" s="86"/>
      <c r="F79" s="132"/>
      <c r="G79" s="86"/>
      <c r="H79" s="86"/>
      <c r="I79" s="86"/>
      <c r="J79" s="86"/>
      <c r="K79" s="111"/>
      <c r="L79" s="89"/>
      <c r="M79" s="89"/>
      <c r="N79" s="27"/>
      <c r="O79" s="39"/>
      <c r="P79" s="39"/>
      <c r="Q79" s="39"/>
      <c r="R79" s="39"/>
    </row>
    <row r="80" spans="1:18" ht="16.5" thickTop="1" thickBot="1">
      <c r="A80" s="84"/>
      <c r="B80" s="85"/>
      <c r="C80" s="91"/>
      <c r="D80" s="86"/>
      <c r="E80" s="86"/>
      <c r="F80" s="132"/>
      <c r="G80" s="86"/>
      <c r="H80" s="86"/>
      <c r="I80" s="86"/>
      <c r="J80" s="86"/>
      <c r="K80" s="111"/>
      <c r="L80" s="89"/>
      <c r="M80" s="89"/>
      <c r="N80" s="27"/>
      <c r="O80" s="39"/>
      <c r="P80" s="39"/>
      <c r="Q80" s="39"/>
      <c r="R80" s="39"/>
    </row>
    <row r="81" spans="1:18" ht="16.5" thickTop="1" thickBot="1">
      <c r="A81" s="84"/>
      <c r="B81" s="90"/>
      <c r="C81" s="91"/>
      <c r="D81" s="86"/>
      <c r="E81" s="86"/>
      <c r="F81" s="132"/>
      <c r="G81" s="86"/>
      <c r="H81" s="86"/>
      <c r="I81" s="86"/>
      <c r="J81" s="86"/>
      <c r="K81" s="111"/>
      <c r="L81" s="89"/>
      <c r="M81" s="89"/>
      <c r="N81" s="27"/>
      <c r="O81" s="39"/>
      <c r="P81" s="39"/>
      <c r="Q81" s="39"/>
      <c r="R81" s="39"/>
    </row>
    <row r="82" spans="1:18" ht="16.5" thickTop="1" thickBot="1">
      <c r="A82" s="84"/>
      <c r="B82" s="85"/>
      <c r="C82" s="91"/>
      <c r="D82" s="86"/>
      <c r="E82" s="86"/>
      <c r="F82" s="132"/>
      <c r="G82" s="86"/>
      <c r="H82" s="86"/>
      <c r="I82" s="86"/>
      <c r="J82" s="86"/>
      <c r="K82" s="111"/>
      <c r="L82" s="89"/>
      <c r="M82" s="89"/>
      <c r="N82" s="27"/>
      <c r="O82" s="39"/>
      <c r="P82" s="39"/>
      <c r="Q82" s="39"/>
      <c r="R82" s="39"/>
    </row>
    <row r="83" spans="1:18" ht="16.5" thickTop="1" thickBot="1">
      <c r="A83" s="84"/>
      <c r="B83" s="85"/>
      <c r="C83" s="91"/>
      <c r="D83" s="86"/>
      <c r="E83" s="86"/>
      <c r="F83" s="132"/>
      <c r="G83" s="86"/>
      <c r="H83" s="86"/>
      <c r="I83" s="86"/>
      <c r="J83" s="86"/>
      <c r="K83" s="111"/>
      <c r="L83" s="89"/>
      <c r="M83" s="89"/>
      <c r="N83" s="27"/>
      <c r="O83" s="39"/>
      <c r="P83" s="39"/>
      <c r="Q83" s="39"/>
      <c r="R83" s="39"/>
    </row>
    <row r="84" spans="1:18" ht="16.5" thickTop="1" thickBot="1">
      <c r="A84" s="84"/>
      <c r="B84" s="85"/>
      <c r="C84" s="91"/>
      <c r="D84" s="86"/>
      <c r="E84" s="86"/>
      <c r="F84" s="132"/>
      <c r="G84" s="86"/>
      <c r="H84" s="86"/>
      <c r="I84" s="86"/>
      <c r="J84" s="86"/>
      <c r="K84" s="111"/>
      <c r="L84" s="89"/>
      <c r="M84" s="89"/>
      <c r="N84" s="27"/>
      <c r="O84" s="39"/>
      <c r="P84" s="39"/>
      <c r="Q84" s="39"/>
      <c r="R84" s="39"/>
    </row>
    <row r="85" spans="1:18" ht="16.5" thickTop="1" thickBot="1">
      <c r="A85" s="84"/>
      <c r="B85" s="85"/>
      <c r="C85" s="91"/>
      <c r="D85" s="86"/>
      <c r="E85" s="86"/>
      <c r="F85" s="132"/>
      <c r="G85" s="86"/>
      <c r="H85" s="86"/>
      <c r="I85" s="86"/>
      <c r="J85" s="86"/>
      <c r="K85" s="111"/>
      <c r="L85" s="89"/>
      <c r="M85" s="89"/>
      <c r="N85" s="27"/>
      <c r="O85" s="39"/>
      <c r="P85" s="39"/>
      <c r="Q85" s="39"/>
      <c r="R85" s="39"/>
    </row>
    <row r="86" spans="1:18" ht="16.5" thickTop="1" thickBot="1">
      <c r="A86" s="84"/>
      <c r="B86" s="85"/>
      <c r="C86" s="91"/>
      <c r="D86" s="86"/>
      <c r="E86" s="86"/>
      <c r="F86" s="132"/>
      <c r="G86" s="86"/>
      <c r="H86" s="86"/>
      <c r="I86" s="86"/>
      <c r="J86" s="86"/>
      <c r="K86" s="111"/>
      <c r="L86" s="89"/>
      <c r="M86" s="89"/>
      <c r="N86" s="27"/>
      <c r="O86" s="39"/>
      <c r="P86" s="39"/>
      <c r="Q86" s="39"/>
      <c r="R86" s="39"/>
    </row>
    <row r="87" spans="1:18" ht="16.5" thickTop="1" thickBot="1">
      <c r="A87" s="84"/>
      <c r="B87" s="90"/>
      <c r="C87" s="91"/>
      <c r="D87" s="86"/>
      <c r="E87" s="86"/>
      <c r="F87" s="132"/>
      <c r="G87" s="86"/>
      <c r="H87" s="86"/>
      <c r="I87" s="86"/>
      <c r="J87" s="86"/>
      <c r="K87" s="111"/>
      <c r="L87" s="89"/>
      <c r="M87" s="89"/>
      <c r="N87" s="27"/>
      <c r="O87" s="39"/>
      <c r="P87" s="39"/>
      <c r="Q87" s="39"/>
      <c r="R87" s="39"/>
    </row>
    <row r="88" spans="1:18" ht="16.5" thickTop="1" thickBot="1">
      <c r="A88" s="84"/>
      <c r="B88" s="90"/>
      <c r="C88" s="91"/>
      <c r="D88" s="86"/>
      <c r="E88" s="86"/>
      <c r="F88" s="132"/>
      <c r="G88" s="86"/>
      <c r="H88" s="86"/>
      <c r="I88" s="86"/>
      <c r="J88" s="86"/>
      <c r="K88" s="111"/>
      <c r="L88" s="89"/>
      <c r="M88" s="89"/>
      <c r="N88" s="27"/>
      <c r="O88" s="39"/>
      <c r="P88" s="39"/>
      <c r="Q88" s="39"/>
      <c r="R88" s="39"/>
    </row>
    <row r="89" spans="1:18" ht="16.5" thickTop="1" thickBot="1">
      <c r="A89" s="84"/>
      <c r="B89" s="90"/>
      <c r="C89" s="91"/>
      <c r="D89" s="86"/>
      <c r="E89" s="86"/>
      <c r="F89" s="132"/>
      <c r="G89" s="86"/>
      <c r="H89" s="86"/>
      <c r="I89" s="86"/>
      <c r="J89" s="86"/>
      <c r="K89" s="111"/>
      <c r="L89" s="89"/>
      <c r="M89" s="89"/>
      <c r="N89" s="27"/>
      <c r="O89" s="39"/>
      <c r="P89" s="39"/>
      <c r="Q89" s="39"/>
      <c r="R89" s="39"/>
    </row>
    <row r="90" spans="1:18" ht="16.5" thickTop="1" thickBot="1">
      <c r="A90" s="84"/>
      <c r="B90" s="90"/>
      <c r="C90" s="91"/>
      <c r="D90" s="86"/>
      <c r="E90" s="86"/>
      <c r="F90" s="132"/>
      <c r="G90" s="86"/>
      <c r="H90" s="86"/>
      <c r="I90" s="86"/>
      <c r="J90" s="86"/>
      <c r="K90" s="111"/>
      <c r="L90" s="89"/>
      <c r="M90" s="89"/>
      <c r="N90" s="27"/>
      <c r="O90" s="39"/>
      <c r="P90" s="39"/>
      <c r="Q90" s="39"/>
      <c r="R90" s="39"/>
    </row>
    <row r="91" spans="1:18" ht="16.5" thickTop="1" thickBot="1">
      <c r="A91" s="84"/>
      <c r="B91" s="90"/>
      <c r="C91" s="91"/>
      <c r="D91" s="86"/>
      <c r="E91" s="86"/>
      <c r="F91" s="132"/>
      <c r="G91" s="86"/>
      <c r="H91" s="86"/>
      <c r="I91" s="86"/>
      <c r="J91" s="86"/>
      <c r="K91" s="111"/>
      <c r="L91" s="89"/>
      <c r="M91" s="89"/>
      <c r="N91" s="27"/>
      <c r="O91" s="39"/>
      <c r="P91" s="39"/>
      <c r="Q91" s="39"/>
      <c r="R91" s="39"/>
    </row>
    <row r="92" spans="1:18" ht="16.5" thickTop="1" thickBot="1">
      <c r="A92" s="84"/>
      <c r="B92" s="90"/>
      <c r="C92" s="91"/>
      <c r="D92" s="86"/>
      <c r="E92" s="86"/>
      <c r="F92" s="132"/>
      <c r="G92" s="86"/>
      <c r="H92" s="86"/>
      <c r="I92" s="86"/>
      <c r="J92" s="86"/>
      <c r="K92" s="111"/>
      <c r="L92" s="89"/>
      <c r="M92" s="89"/>
      <c r="N92" s="27"/>
      <c r="O92" s="39"/>
      <c r="P92" s="39"/>
      <c r="Q92" s="39"/>
      <c r="R92" s="39"/>
    </row>
    <row r="93" spans="1:18" ht="16.5" thickTop="1" thickBot="1">
      <c r="A93" s="84"/>
      <c r="B93" s="90"/>
      <c r="C93" s="91"/>
      <c r="D93" s="86"/>
      <c r="E93" s="86"/>
      <c r="F93" s="132"/>
      <c r="G93" s="86"/>
      <c r="H93" s="86"/>
      <c r="I93" s="86"/>
      <c r="J93" s="86"/>
      <c r="K93" s="111"/>
      <c r="L93" s="89"/>
      <c r="M93" s="89"/>
      <c r="N93" s="27"/>
      <c r="O93" s="39"/>
      <c r="P93" s="39"/>
      <c r="Q93" s="39"/>
      <c r="R93" s="39"/>
    </row>
    <row r="94" spans="1:18" ht="16.5" thickTop="1" thickBot="1">
      <c r="A94" s="84"/>
      <c r="B94" s="90"/>
      <c r="C94" s="91"/>
      <c r="D94" s="86"/>
      <c r="E94" s="86"/>
      <c r="F94" s="132"/>
      <c r="G94" s="86"/>
      <c r="H94" s="86"/>
      <c r="I94" s="86"/>
      <c r="J94" s="86"/>
      <c r="K94" s="111"/>
      <c r="L94" s="89"/>
      <c r="M94" s="89"/>
      <c r="N94" s="27"/>
      <c r="O94" s="39"/>
      <c r="P94" s="39"/>
      <c r="Q94" s="39"/>
      <c r="R94" s="39"/>
    </row>
    <row r="95" spans="1:18" ht="16.5" thickTop="1" thickBot="1">
      <c r="A95" s="84"/>
      <c r="B95" s="90"/>
      <c r="C95" s="91"/>
      <c r="D95" s="86"/>
      <c r="E95" s="86"/>
      <c r="F95" s="132"/>
      <c r="G95" s="86"/>
      <c r="H95" s="86"/>
      <c r="I95" s="86"/>
      <c r="J95" s="86"/>
      <c r="K95" s="111"/>
      <c r="L95" s="93"/>
      <c r="M95" s="93"/>
      <c r="N95" s="27"/>
      <c r="O95" s="39"/>
      <c r="P95" s="39"/>
      <c r="Q95" s="39"/>
      <c r="R95" s="39"/>
    </row>
    <row r="96" spans="1:18" ht="16.5" thickTop="1" thickBot="1">
      <c r="A96" s="84"/>
      <c r="B96" s="90"/>
      <c r="C96" s="91"/>
      <c r="D96" s="86"/>
      <c r="E96" s="86"/>
      <c r="F96" s="132"/>
      <c r="G96" s="86"/>
      <c r="H96" s="86"/>
      <c r="I96" s="86"/>
      <c r="J96" s="86"/>
      <c r="K96" s="111"/>
      <c r="L96" s="89"/>
      <c r="M96" s="89"/>
      <c r="N96" s="27"/>
      <c r="O96" s="39"/>
      <c r="P96" s="39"/>
      <c r="Q96" s="39"/>
      <c r="R96" s="39"/>
    </row>
    <row r="97" spans="1:18" ht="16.5" thickTop="1" thickBot="1">
      <c r="A97" s="84"/>
      <c r="B97" s="90"/>
      <c r="C97" s="91"/>
      <c r="D97" s="86"/>
      <c r="E97" s="86"/>
      <c r="F97" s="132"/>
      <c r="G97" s="86"/>
      <c r="H97" s="86"/>
      <c r="I97" s="86"/>
      <c r="J97" s="86"/>
      <c r="K97" s="111"/>
      <c r="L97" s="89"/>
      <c r="M97" s="89"/>
      <c r="N97" s="27"/>
      <c r="O97" s="39"/>
      <c r="P97" s="39"/>
      <c r="Q97" s="39"/>
      <c r="R97" s="39"/>
    </row>
    <row r="98" spans="1:18" ht="16.5" thickTop="1" thickBot="1">
      <c r="A98" s="84"/>
      <c r="B98" s="90"/>
      <c r="C98" s="91"/>
      <c r="D98" s="86"/>
      <c r="E98" s="86"/>
      <c r="F98" s="132"/>
      <c r="G98" s="86"/>
      <c r="H98" s="86"/>
      <c r="I98" s="86"/>
      <c r="J98" s="86"/>
      <c r="K98" s="117"/>
      <c r="L98" s="89"/>
      <c r="M98" s="89"/>
      <c r="N98" s="27"/>
      <c r="O98" s="39"/>
      <c r="P98" s="39"/>
      <c r="Q98" s="39"/>
      <c r="R98" s="39"/>
    </row>
    <row r="99" spans="1:18" ht="16.5" thickTop="1" thickBot="1">
      <c r="A99" s="84"/>
      <c r="B99" s="90"/>
      <c r="C99" s="91"/>
      <c r="D99" s="86"/>
      <c r="E99" s="86"/>
      <c r="F99" s="132"/>
      <c r="G99" s="86"/>
      <c r="H99" s="86"/>
      <c r="I99" s="86"/>
      <c r="J99" s="86"/>
      <c r="K99" s="111"/>
      <c r="L99" s="89"/>
      <c r="M99" s="89"/>
      <c r="N99" s="27"/>
      <c r="O99" s="39"/>
      <c r="P99" s="39"/>
      <c r="Q99" s="39"/>
      <c r="R99" s="39"/>
    </row>
    <row r="100" spans="1:18" ht="16.5" thickTop="1" thickBot="1">
      <c r="A100" s="84"/>
      <c r="B100" s="90"/>
      <c r="C100" s="91"/>
      <c r="D100" s="86"/>
      <c r="E100" s="86"/>
      <c r="F100" s="132"/>
      <c r="G100" s="86"/>
      <c r="H100" s="86"/>
      <c r="I100" s="86"/>
      <c r="J100" s="86"/>
      <c r="K100" s="111"/>
      <c r="L100" s="89"/>
      <c r="M100" s="89"/>
      <c r="N100" s="27"/>
      <c r="O100" s="39"/>
      <c r="P100" s="39"/>
      <c r="Q100" s="39"/>
      <c r="R100" s="39"/>
    </row>
    <row r="101" spans="1:18" ht="16.5" thickTop="1" thickBot="1">
      <c r="A101" s="84"/>
      <c r="B101" s="90"/>
      <c r="C101" s="91"/>
      <c r="D101" s="86"/>
      <c r="E101" s="86"/>
      <c r="F101" s="132"/>
      <c r="G101" s="86"/>
      <c r="H101" s="86"/>
      <c r="I101" s="86"/>
      <c r="J101" s="86"/>
      <c r="K101" s="111"/>
      <c r="L101" s="89"/>
      <c r="M101" s="89"/>
      <c r="N101" s="27"/>
      <c r="O101" s="39"/>
      <c r="P101" s="39"/>
      <c r="Q101" s="39"/>
      <c r="R101" s="39"/>
    </row>
    <row r="102" spans="1:18" ht="16.5" thickTop="1" thickBot="1">
      <c r="A102" s="84"/>
      <c r="B102" s="90"/>
      <c r="C102" s="91"/>
      <c r="D102" s="86"/>
      <c r="E102" s="86"/>
      <c r="F102" s="132"/>
      <c r="G102" s="86"/>
      <c r="H102" s="86"/>
      <c r="I102" s="86"/>
      <c r="J102" s="86"/>
      <c r="K102" s="111"/>
      <c r="L102" s="89"/>
      <c r="M102" s="89"/>
      <c r="N102" s="27"/>
      <c r="O102" s="39"/>
      <c r="P102" s="39"/>
      <c r="Q102" s="39"/>
      <c r="R102" s="39"/>
    </row>
    <row r="103" spans="1:18" ht="16.5" thickTop="1" thickBot="1">
      <c r="A103" s="84"/>
      <c r="B103" s="90"/>
      <c r="C103" s="91"/>
      <c r="D103" s="86"/>
      <c r="E103" s="86"/>
      <c r="F103" s="132"/>
      <c r="G103" s="86"/>
      <c r="H103" s="86"/>
      <c r="I103" s="86"/>
      <c r="J103" s="86"/>
      <c r="K103" s="111"/>
      <c r="L103" s="89"/>
      <c r="M103" s="89"/>
      <c r="N103" s="27"/>
      <c r="O103" s="39"/>
      <c r="P103" s="39"/>
      <c r="Q103" s="39"/>
      <c r="R103" s="39"/>
    </row>
    <row r="104" spans="1:18" ht="16.5" thickTop="1" thickBot="1">
      <c r="A104" s="84"/>
      <c r="B104" s="90"/>
      <c r="C104" s="91"/>
      <c r="D104" s="86"/>
      <c r="E104" s="86"/>
      <c r="F104" s="132"/>
      <c r="G104" s="86"/>
      <c r="H104" s="86"/>
      <c r="I104" s="86"/>
      <c r="J104" s="86"/>
      <c r="K104" s="111"/>
      <c r="L104" s="89"/>
      <c r="M104" s="89"/>
      <c r="N104" s="27"/>
      <c r="O104" s="39"/>
      <c r="P104" s="39"/>
      <c r="Q104" s="39"/>
      <c r="R104" s="39"/>
    </row>
    <row r="105" spans="1:18" ht="16.5" thickTop="1" thickBot="1">
      <c r="A105" s="84"/>
      <c r="B105" s="90"/>
      <c r="C105" s="91"/>
      <c r="D105" s="86"/>
      <c r="E105" s="86"/>
      <c r="F105" s="132"/>
      <c r="G105" s="86"/>
      <c r="H105" s="86"/>
      <c r="I105" s="86"/>
      <c r="J105" s="86"/>
      <c r="K105" s="111"/>
      <c r="L105" s="89"/>
      <c r="M105" s="89"/>
      <c r="N105" s="27"/>
      <c r="O105" s="39"/>
      <c r="P105" s="39"/>
      <c r="Q105" s="39"/>
      <c r="R105" s="39"/>
    </row>
    <row r="106" spans="1:18" ht="16.5" thickTop="1" thickBot="1">
      <c r="A106" s="84"/>
      <c r="B106" s="90"/>
      <c r="C106" s="91"/>
      <c r="D106" s="86"/>
      <c r="E106" s="86"/>
      <c r="F106" s="132"/>
      <c r="G106" s="86"/>
      <c r="H106" s="86"/>
      <c r="I106" s="86"/>
      <c r="J106" s="86"/>
      <c r="K106" s="111"/>
      <c r="L106" s="89"/>
      <c r="M106" s="89"/>
      <c r="N106" s="27"/>
      <c r="O106" s="39"/>
      <c r="P106" s="39"/>
      <c r="Q106" s="39"/>
      <c r="R106" s="39"/>
    </row>
    <row r="107" spans="1:18" ht="16.5" thickTop="1" thickBot="1">
      <c r="A107" s="84"/>
      <c r="B107" s="90"/>
      <c r="C107" s="91"/>
      <c r="D107" s="86"/>
      <c r="E107" s="86"/>
      <c r="F107" s="132"/>
      <c r="G107" s="86"/>
      <c r="H107" s="86"/>
      <c r="I107" s="86"/>
      <c r="J107" s="86"/>
      <c r="K107" s="111"/>
      <c r="L107" s="89"/>
      <c r="M107" s="89"/>
      <c r="N107" s="27"/>
      <c r="O107" s="39"/>
      <c r="P107" s="39"/>
      <c r="Q107" s="39"/>
      <c r="R107" s="39"/>
    </row>
    <row r="108" spans="1:18" ht="16.5" thickTop="1" thickBot="1">
      <c r="A108" s="84"/>
      <c r="B108" s="90"/>
      <c r="C108" s="91"/>
      <c r="D108" s="86"/>
      <c r="E108" s="86"/>
      <c r="F108" s="132"/>
      <c r="G108" s="86"/>
      <c r="H108" s="86"/>
      <c r="I108" s="86"/>
      <c r="J108" s="86"/>
      <c r="K108" s="111"/>
      <c r="L108" s="89"/>
      <c r="M108" s="89"/>
      <c r="N108" s="27"/>
      <c r="O108" s="39"/>
      <c r="P108" s="39"/>
      <c r="Q108" s="39"/>
      <c r="R108" s="39"/>
    </row>
    <row r="109" spans="1:18" ht="16.5" thickTop="1" thickBot="1">
      <c r="A109" s="84"/>
      <c r="B109" s="90"/>
      <c r="C109" s="91"/>
      <c r="D109" s="86"/>
      <c r="E109" s="86"/>
      <c r="F109" s="132"/>
      <c r="G109" s="86"/>
      <c r="H109" s="86"/>
      <c r="I109" s="86"/>
      <c r="J109" s="86"/>
      <c r="K109" s="111"/>
      <c r="L109" s="89"/>
      <c r="M109" s="89"/>
      <c r="N109" s="27"/>
      <c r="O109" s="39"/>
      <c r="P109" s="39"/>
      <c r="Q109" s="39"/>
      <c r="R109" s="39"/>
    </row>
    <row r="110" spans="1:18" ht="16.5" thickTop="1" thickBot="1">
      <c r="A110" s="84"/>
      <c r="B110" s="90"/>
      <c r="C110" s="91"/>
      <c r="D110" s="86"/>
      <c r="E110" s="86"/>
      <c r="F110" s="132"/>
      <c r="G110" s="86"/>
      <c r="H110" s="86"/>
      <c r="I110" s="86"/>
      <c r="J110" s="86"/>
      <c r="K110" s="111"/>
      <c r="L110" s="89"/>
      <c r="M110" s="89"/>
    </row>
    <row r="111" spans="1:18" ht="16.5" thickTop="1" thickBot="1">
      <c r="A111" s="84"/>
      <c r="B111" s="90"/>
      <c r="C111" s="91"/>
      <c r="D111" s="86"/>
      <c r="E111" s="86"/>
      <c r="F111" s="132"/>
      <c r="G111" s="86"/>
      <c r="H111" s="86"/>
      <c r="I111" s="86"/>
      <c r="J111" s="86"/>
      <c r="K111" s="111"/>
      <c r="L111" s="89"/>
      <c r="M111" s="89"/>
    </row>
    <row r="112" spans="1:18" ht="16.5" thickTop="1" thickBot="1">
      <c r="A112" s="84"/>
      <c r="B112" s="90"/>
      <c r="C112" s="91"/>
      <c r="D112" s="86"/>
      <c r="E112" s="86"/>
      <c r="F112" s="132"/>
      <c r="G112" s="86"/>
      <c r="H112" s="86"/>
      <c r="I112" s="86"/>
      <c r="J112" s="86"/>
      <c r="K112" s="111"/>
      <c r="L112" s="89"/>
      <c r="M112" s="89"/>
    </row>
    <row r="113" spans="1:13" ht="16.5" thickTop="1" thickBot="1">
      <c r="A113" s="84"/>
      <c r="B113" s="90"/>
      <c r="C113" s="91"/>
      <c r="D113" s="86"/>
      <c r="E113" s="86"/>
      <c r="F113" s="132"/>
      <c r="G113" s="86"/>
      <c r="H113" s="86"/>
      <c r="I113" s="86"/>
      <c r="J113" s="86"/>
      <c r="K113" s="111"/>
      <c r="L113" s="89"/>
      <c r="M113" s="89"/>
    </row>
    <row r="114" spans="1:13" ht="16.5" thickTop="1" thickBot="1">
      <c r="A114" s="84"/>
      <c r="B114" s="90"/>
      <c r="C114" s="91"/>
      <c r="D114" s="86"/>
      <c r="E114" s="86"/>
      <c r="F114" s="132"/>
      <c r="G114" s="86"/>
      <c r="H114" s="86"/>
      <c r="I114" s="86"/>
      <c r="J114" s="86"/>
      <c r="K114" s="111"/>
      <c r="L114" s="89"/>
      <c r="M114" s="89"/>
    </row>
    <row r="115" spans="1:13" ht="16.5" thickTop="1" thickBot="1">
      <c r="A115" s="84"/>
      <c r="B115" s="90"/>
      <c r="C115" s="91"/>
      <c r="D115" s="86"/>
      <c r="E115" s="86"/>
      <c r="F115" s="132"/>
      <c r="G115" s="86"/>
      <c r="H115" s="86"/>
      <c r="I115" s="86"/>
      <c r="J115" s="86"/>
      <c r="K115" s="111"/>
      <c r="L115" s="89"/>
      <c r="M115" s="89"/>
    </row>
    <row r="116" spans="1:13" ht="16.5" thickTop="1" thickBot="1">
      <c r="A116" s="84"/>
      <c r="B116" s="90"/>
      <c r="C116" s="91"/>
      <c r="D116" s="86"/>
      <c r="E116" s="86"/>
      <c r="F116" s="132"/>
      <c r="G116" s="86"/>
      <c r="H116" s="86"/>
      <c r="I116" s="86"/>
      <c r="J116" s="86"/>
      <c r="K116" s="111"/>
      <c r="L116" s="89"/>
      <c r="M116" s="89"/>
    </row>
    <row r="117" spans="1:13" ht="16.5" thickTop="1" thickBot="1">
      <c r="A117" s="84"/>
      <c r="B117" s="90"/>
      <c r="C117" s="91"/>
      <c r="D117" s="86"/>
      <c r="E117" s="86"/>
      <c r="F117" s="132"/>
      <c r="G117" s="86"/>
      <c r="H117" s="86"/>
      <c r="I117" s="86"/>
      <c r="J117" s="86"/>
      <c r="K117" s="117"/>
      <c r="L117" s="89"/>
      <c r="M117" s="89"/>
    </row>
    <row r="118" spans="1:13" ht="16.5" thickTop="1" thickBot="1">
      <c r="A118" s="84"/>
      <c r="B118" s="90"/>
      <c r="C118" s="91"/>
      <c r="D118" s="86"/>
      <c r="E118" s="86"/>
      <c r="F118" s="132"/>
      <c r="G118" s="86"/>
      <c r="H118" s="86"/>
      <c r="I118" s="86"/>
      <c r="J118" s="86"/>
      <c r="K118" s="111"/>
      <c r="L118" s="89"/>
      <c r="M118" s="89"/>
    </row>
    <row r="119" spans="1:13" ht="16.5" thickTop="1" thickBot="1">
      <c r="A119" s="84"/>
      <c r="B119" s="85"/>
      <c r="C119" s="91"/>
      <c r="D119" s="86"/>
      <c r="E119" s="86"/>
      <c r="F119" s="132"/>
      <c r="G119" s="86"/>
      <c r="H119" s="86"/>
      <c r="I119" s="86"/>
      <c r="J119" s="86"/>
      <c r="K119" s="111"/>
      <c r="L119" s="89"/>
      <c r="M119" s="89"/>
    </row>
    <row r="120" spans="1:13" ht="16.5" thickTop="1" thickBot="1">
      <c r="A120" s="84"/>
      <c r="B120" s="85"/>
      <c r="C120" s="91"/>
      <c r="D120" s="86"/>
      <c r="E120" s="86"/>
      <c r="F120" s="132"/>
      <c r="G120" s="86"/>
      <c r="H120" s="86"/>
      <c r="I120" s="86"/>
      <c r="J120" s="86"/>
      <c r="K120" s="111"/>
      <c r="L120" s="89"/>
      <c r="M120" s="89"/>
    </row>
    <row r="121" spans="1:13" ht="16.5" thickTop="1" thickBot="1">
      <c r="A121" s="84"/>
      <c r="B121" s="85"/>
      <c r="C121" s="91"/>
      <c r="D121" s="86"/>
      <c r="E121" s="86"/>
      <c r="F121" s="132"/>
      <c r="G121" s="86"/>
      <c r="H121" s="86"/>
      <c r="I121" s="86"/>
      <c r="J121" s="86"/>
      <c r="K121" s="111"/>
      <c r="L121" s="89"/>
      <c r="M121" s="89"/>
    </row>
    <row r="122" spans="1:13" ht="16.5" thickTop="1" thickBot="1">
      <c r="A122" s="84"/>
      <c r="B122" s="85"/>
      <c r="C122" s="91"/>
      <c r="D122" s="86"/>
      <c r="E122" s="86"/>
      <c r="F122" s="132"/>
      <c r="G122" s="86"/>
      <c r="H122" s="86"/>
      <c r="I122" s="86"/>
      <c r="J122" s="86"/>
      <c r="K122" s="111"/>
      <c r="L122" s="89"/>
      <c r="M122" s="89"/>
    </row>
    <row r="123" spans="1:13" ht="16.5" thickTop="1" thickBot="1">
      <c r="A123" s="84"/>
      <c r="B123" s="85"/>
      <c r="C123" s="91"/>
      <c r="D123" s="86"/>
      <c r="E123" s="86"/>
      <c r="F123" s="132"/>
      <c r="G123" s="86"/>
      <c r="H123" s="86"/>
      <c r="I123" s="86"/>
      <c r="J123" s="86"/>
      <c r="K123" s="111"/>
      <c r="L123" s="89"/>
      <c r="M123" s="89"/>
    </row>
    <row r="124" spans="1:13" ht="16.5" thickTop="1" thickBot="1">
      <c r="A124" s="84"/>
      <c r="B124" s="85"/>
      <c r="C124" s="91"/>
      <c r="D124" s="86"/>
      <c r="E124" s="86"/>
      <c r="F124" s="132"/>
      <c r="G124" s="86"/>
      <c r="H124" s="86"/>
      <c r="I124" s="86"/>
      <c r="J124" s="86"/>
      <c r="K124" s="111"/>
      <c r="L124" s="89"/>
      <c r="M124" s="89"/>
    </row>
    <row r="125" spans="1:13" ht="16.5" thickTop="1" thickBot="1">
      <c r="A125" s="84"/>
      <c r="B125" s="85"/>
      <c r="C125" s="91"/>
      <c r="D125" s="86"/>
      <c r="E125" s="86"/>
      <c r="F125" s="132"/>
      <c r="G125" s="86"/>
      <c r="H125" s="86"/>
      <c r="I125" s="86"/>
      <c r="J125" s="86"/>
      <c r="K125" s="111"/>
      <c r="L125" s="89"/>
      <c r="M125" s="89"/>
    </row>
    <row r="126" spans="1:13" ht="16.5" thickTop="1" thickBot="1">
      <c r="A126" s="84"/>
      <c r="B126" s="85"/>
      <c r="C126" s="91"/>
      <c r="D126" s="86"/>
      <c r="E126" s="86"/>
      <c r="F126" s="132"/>
      <c r="G126" s="86"/>
      <c r="H126" s="86"/>
      <c r="I126" s="86"/>
      <c r="J126" s="86"/>
      <c r="K126" s="111"/>
      <c r="L126" s="89"/>
      <c r="M126" s="89"/>
    </row>
    <row r="127" spans="1:13" ht="16.5" thickTop="1" thickBot="1">
      <c r="A127" s="84"/>
      <c r="B127" s="85"/>
      <c r="C127" s="91"/>
      <c r="D127" s="86"/>
      <c r="E127" s="86"/>
      <c r="F127" s="132"/>
      <c r="G127" s="86"/>
      <c r="H127" s="86"/>
      <c r="I127" s="86"/>
      <c r="J127" s="86"/>
      <c r="K127" s="111"/>
      <c r="L127" s="89"/>
      <c r="M127" s="89"/>
    </row>
    <row r="128" spans="1:13" ht="16.5" thickTop="1" thickBot="1">
      <c r="A128" s="84"/>
      <c r="B128" s="85"/>
      <c r="C128" s="91"/>
      <c r="D128" s="86"/>
      <c r="E128" s="86"/>
      <c r="F128" s="132"/>
      <c r="G128" s="86"/>
      <c r="H128" s="86"/>
      <c r="I128" s="86"/>
      <c r="J128" s="86"/>
      <c r="K128" s="111"/>
      <c r="L128" s="89"/>
      <c r="M128" s="89"/>
    </row>
    <row r="129" spans="1:14" ht="16.5" thickTop="1" thickBot="1">
      <c r="A129" s="84"/>
      <c r="B129" s="85"/>
      <c r="C129" s="91"/>
      <c r="D129" s="86"/>
      <c r="E129" s="86"/>
      <c r="F129" s="132"/>
      <c r="G129" s="86"/>
      <c r="H129" s="86"/>
      <c r="I129" s="86"/>
      <c r="J129" s="86"/>
      <c r="K129" s="111"/>
      <c r="L129" s="89"/>
      <c r="M129" s="89"/>
    </row>
    <row r="130" spans="1:14" ht="16.5" thickTop="1" thickBot="1">
      <c r="A130" s="84"/>
      <c r="B130" s="85"/>
      <c r="C130" s="91"/>
      <c r="D130" s="86"/>
      <c r="E130" s="86"/>
      <c r="F130" s="132"/>
      <c r="G130" s="86"/>
      <c r="H130" s="86"/>
      <c r="I130" s="86"/>
      <c r="J130" s="86"/>
      <c r="K130" s="111"/>
      <c r="L130" s="89"/>
      <c r="M130" s="89"/>
    </row>
    <row r="131" spans="1:14" ht="16.5" thickTop="1" thickBot="1">
      <c r="A131" s="84"/>
      <c r="B131" s="85"/>
      <c r="C131" s="91"/>
      <c r="D131" s="86"/>
      <c r="E131" s="86"/>
      <c r="F131" s="132"/>
      <c r="G131" s="86"/>
      <c r="H131" s="86"/>
      <c r="I131" s="86"/>
      <c r="J131" s="86"/>
      <c r="K131" s="111"/>
      <c r="L131" s="89"/>
      <c r="M131" s="89"/>
    </row>
    <row r="132" spans="1:14" ht="16.5" thickTop="1" thickBot="1">
      <c r="A132" s="84"/>
      <c r="B132" s="90"/>
      <c r="C132" s="91"/>
      <c r="D132" s="86"/>
      <c r="E132" s="86"/>
      <c r="F132" s="132"/>
      <c r="G132" s="86"/>
      <c r="H132" s="86"/>
      <c r="I132" s="86"/>
      <c r="J132" s="86"/>
      <c r="K132" s="111"/>
      <c r="L132" s="89"/>
      <c r="M132" s="89"/>
    </row>
    <row r="133" spans="1:14" ht="16.5" thickTop="1" thickBot="1">
      <c r="A133" s="84"/>
      <c r="B133" s="90"/>
      <c r="C133" s="91"/>
      <c r="D133" s="86"/>
      <c r="E133" s="86"/>
      <c r="F133" s="132"/>
      <c r="G133" s="86"/>
      <c r="H133" s="86"/>
      <c r="I133" s="86"/>
      <c r="J133" s="86"/>
      <c r="K133" s="111"/>
      <c r="L133" s="89"/>
      <c r="M133" s="89"/>
    </row>
    <row r="134" spans="1:14" ht="16.5" thickTop="1" thickBot="1">
      <c r="A134" s="84"/>
      <c r="B134" s="90"/>
      <c r="C134" s="91"/>
      <c r="D134" s="86"/>
      <c r="E134" s="86"/>
      <c r="F134" s="132"/>
      <c r="G134" s="86"/>
      <c r="H134" s="86"/>
      <c r="I134" s="86"/>
      <c r="J134" s="86"/>
      <c r="K134" s="111"/>
      <c r="L134" s="89"/>
      <c r="M134" s="89"/>
    </row>
    <row r="135" spans="1:14" ht="16.5" thickTop="1" thickBot="1">
      <c r="A135" s="84"/>
      <c r="B135" s="90"/>
      <c r="C135" s="91"/>
      <c r="D135" s="86"/>
      <c r="E135" s="86"/>
      <c r="F135" s="132"/>
      <c r="G135" s="86"/>
      <c r="H135" s="86"/>
      <c r="I135" s="86"/>
      <c r="J135" s="86"/>
      <c r="K135" s="111"/>
      <c r="L135" s="89"/>
      <c r="M135" s="89"/>
    </row>
    <row r="136" spans="1:14" ht="16.5" thickTop="1" thickBot="1">
      <c r="A136" s="84"/>
      <c r="B136" s="85"/>
      <c r="C136" s="91"/>
      <c r="D136" s="86"/>
      <c r="E136" s="86"/>
      <c r="F136" s="132"/>
      <c r="G136" s="86"/>
      <c r="H136" s="86"/>
      <c r="I136" s="86"/>
      <c r="J136" s="86"/>
      <c r="K136" s="111"/>
      <c r="L136" s="89"/>
      <c r="M136" s="89"/>
    </row>
    <row r="137" spans="1:14" ht="16.5" thickTop="1" thickBot="1">
      <c r="A137" s="84"/>
      <c r="B137" s="90"/>
      <c r="C137" s="91"/>
      <c r="D137" s="86"/>
      <c r="E137" s="86"/>
      <c r="F137" s="132"/>
      <c r="G137" s="86"/>
      <c r="H137" s="86"/>
      <c r="I137" s="86"/>
      <c r="J137" s="86"/>
      <c r="K137" s="111"/>
      <c r="L137" s="89"/>
      <c r="M137" s="89"/>
    </row>
    <row r="138" spans="1:14" ht="16.5" thickTop="1" thickBot="1">
      <c r="A138" s="84"/>
      <c r="B138" s="90"/>
      <c r="C138" s="91"/>
      <c r="D138" s="86"/>
      <c r="E138" s="86"/>
      <c r="F138" s="132"/>
      <c r="G138" s="86"/>
      <c r="H138" s="86"/>
      <c r="I138" s="86"/>
      <c r="J138" s="86"/>
      <c r="K138" s="111"/>
      <c r="L138" s="89"/>
      <c r="M138" s="89"/>
    </row>
    <row r="139" spans="1:14" ht="16.5" thickTop="1" thickBot="1">
      <c r="A139" s="84"/>
      <c r="B139" s="90"/>
      <c r="C139" s="91"/>
      <c r="D139" s="86"/>
      <c r="E139" s="86"/>
      <c r="F139" s="132"/>
      <c r="G139" s="86"/>
      <c r="H139" s="86"/>
      <c r="I139" s="86"/>
      <c r="J139" s="94"/>
      <c r="K139" s="111"/>
      <c r="L139" s="89"/>
      <c r="M139" s="89"/>
    </row>
    <row r="140" spans="1:14" ht="16.5" thickTop="1" thickBot="1">
      <c r="A140" s="84"/>
      <c r="B140" s="90"/>
      <c r="C140" s="91"/>
      <c r="D140" s="86"/>
      <c r="E140" s="86"/>
      <c r="F140" s="132"/>
      <c r="G140" s="86"/>
      <c r="H140" s="86"/>
      <c r="I140" s="86"/>
      <c r="J140" s="94"/>
      <c r="K140" s="111"/>
      <c r="L140" s="89"/>
      <c r="M140" s="89"/>
    </row>
    <row r="141" spans="1:14" ht="16.5" thickTop="1" thickBot="1">
      <c r="A141" s="84"/>
      <c r="B141" s="90"/>
      <c r="C141" s="91"/>
      <c r="D141" s="86"/>
      <c r="E141" s="86"/>
      <c r="F141" s="132"/>
      <c r="G141" s="86"/>
      <c r="H141" s="86"/>
      <c r="I141" s="86"/>
      <c r="J141" s="94"/>
      <c r="K141" s="111"/>
      <c r="L141" s="89"/>
      <c r="M141" s="89"/>
    </row>
    <row r="142" spans="1:14" ht="16.5" thickTop="1" thickBot="1">
      <c r="A142" s="84"/>
      <c r="B142" s="90"/>
      <c r="C142" s="91"/>
      <c r="D142" s="86"/>
      <c r="E142" s="86"/>
      <c r="F142" s="132"/>
      <c r="G142" s="86"/>
      <c r="H142" s="86"/>
      <c r="I142" s="86"/>
      <c r="J142" s="94"/>
      <c r="K142" s="112"/>
      <c r="L142" s="89"/>
      <c r="M142" s="89"/>
      <c r="N142" s="61"/>
    </row>
    <row r="143" spans="1:14" ht="16.5" thickTop="1" thickBot="1">
      <c r="A143" s="84"/>
      <c r="B143" s="90"/>
      <c r="C143" s="91"/>
      <c r="D143" s="86"/>
      <c r="E143" s="86"/>
      <c r="F143" s="132"/>
      <c r="G143" s="86"/>
      <c r="H143" s="86"/>
      <c r="I143" s="86"/>
      <c r="J143" s="94"/>
      <c r="K143" s="111"/>
      <c r="L143" s="89"/>
      <c r="M143" s="89"/>
    </row>
    <row r="144" spans="1:14" ht="16.5" thickTop="1" thickBot="1">
      <c r="A144" s="84"/>
      <c r="B144" s="90"/>
      <c r="C144" s="91"/>
      <c r="D144" s="86"/>
      <c r="E144" s="86"/>
      <c r="F144" s="132"/>
      <c r="G144" s="86"/>
      <c r="H144" s="86"/>
      <c r="I144" s="86"/>
      <c r="J144" s="94"/>
      <c r="K144" s="111"/>
      <c r="L144" s="89"/>
      <c r="M144" s="89"/>
    </row>
    <row r="145" spans="1:13" ht="16.5" thickTop="1" thickBot="1">
      <c r="A145" s="84"/>
      <c r="B145" s="90"/>
      <c r="C145" s="91"/>
      <c r="D145" s="86"/>
      <c r="E145" s="86"/>
      <c r="F145" s="132"/>
      <c r="G145" s="86"/>
      <c r="H145" s="86"/>
      <c r="I145" s="86"/>
      <c r="J145" s="94"/>
      <c r="K145" s="111"/>
      <c r="L145" s="89"/>
      <c r="M145" s="89"/>
    </row>
    <row r="146" spans="1:13" ht="16.5" thickTop="1" thickBot="1">
      <c r="A146" s="84"/>
      <c r="B146" s="90"/>
      <c r="C146" s="91"/>
      <c r="D146" s="86"/>
      <c r="E146" s="86"/>
      <c r="F146" s="132"/>
      <c r="G146" s="86"/>
      <c r="H146" s="86"/>
      <c r="I146" s="86"/>
      <c r="J146" s="86"/>
      <c r="K146" s="111"/>
      <c r="L146" s="89"/>
      <c r="M146" s="89"/>
    </row>
    <row r="147" spans="1:13" ht="16.5" thickTop="1" thickBot="1">
      <c r="A147" s="84"/>
      <c r="B147" s="90"/>
      <c r="C147" s="91"/>
      <c r="D147" s="86"/>
      <c r="E147" s="86"/>
      <c r="F147" s="132"/>
      <c r="G147" s="86"/>
      <c r="H147" s="86"/>
      <c r="I147" s="86"/>
      <c r="J147" s="86"/>
      <c r="K147" s="117"/>
      <c r="L147" s="89"/>
      <c r="M147" s="89"/>
    </row>
    <row r="148" spans="1:13" ht="16.5" thickTop="1" thickBot="1">
      <c r="A148" s="84"/>
      <c r="B148" s="90"/>
      <c r="C148" s="91"/>
      <c r="D148" s="86"/>
      <c r="E148" s="86"/>
      <c r="F148" s="132"/>
      <c r="G148" s="86"/>
      <c r="H148" s="86"/>
      <c r="I148" s="86"/>
      <c r="J148" s="86"/>
      <c r="K148" s="117"/>
      <c r="L148" s="89"/>
      <c r="M148" s="89"/>
    </row>
    <row r="149" spans="1:13" ht="16.5" thickTop="1" thickBot="1">
      <c r="A149" s="84"/>
      <c r="B149" s="90"/>
      <c r="C149" s="91"/>
      <c r="D149" s="86"/>
      <c r="E149" s="86"/>
      <c r="F149" s="132"/>
      <c r="G149" s="86"/>
      <c r="H149" s="86"/>
      <c r="I149" s="86"/>
      <c r="J149" s="94"/>
      <c r="K149" s="111"/>
      <c r="L149" s="89"/>
      <c r="M149" s="89"/>
    </row>
    <row r="150" spans="1:13" ht="16.5" thickTop="1" thickBot="1">
      <c r="A150" s="84"/>
      <c r="B150" s="90"/>
      <c r="C150" s="91"/>
      <c r="D150" s="86"/>
      <c r="E150" s="86"/>
      <c r="F150" s="132"/>
      <c r="G150" s="86"/>
      <c r="H150" s="86"/>
      <c r="I150" s="86"/>
      <c r="J150" s="86"/>
      <c r="K150" s="111"/>
      <c r="L150" s="89"/>
      <c r="M150" s="89"/>
    </row>
    <row r="151" spans="1:13" ht="16.5" thickTop="1" thickBot="1">
      <c r="A151" s="84"/>
      <c r="B151" s="90"/>
      <c r="C151" s="91"/>
      <c r="D151" s="86"/>
      <c r="E151" s="86"/>
      <c r="F151" s="132"/>
      <c r="G151" s="86"/>
      <c r="H151" s="86"/>
      <c r="I151" s="86"/>
      <c r="J151" s="86"/>
      <c r="K151" s="111"/>
      <c r="L151" s="89"/>
      <c r="M151" s="89"/>
    </row>
    <row r="152" spans="1:13" ht="16.5" thickTop="1" thickBot="1">
      <c r="A152" s="84"/>
      <c r="B152" s="90"/>
      <c r="C152" s="91"/>
      <c r="D152" s="86"/>
      <c r="E152" s="86"/>
      <c r="F152" s="132"/>
      <c r="G152" s="86"/>
      <c r="H152" s="86"/>
      <c r="I152" s="86"/>
      <c r="J152" s="86"/>
      <c r="K152" s="111"/>
      <c r="L152" s="89"/>
      <c r="M152" s="89"/>
    </row>
    <row r="153" spans="1:13" ht="16.5" thickTop="1" thickBot="1">
      <c r="A153" s="84"/>
      <c r="B153" s="90"/>
      <c r="C153" s="91"/>
      <c r="D153" s="86"/>
      <c r="E153" s="86"/>
      <c r="F153" s="132"/>
      <c r="G153" s="86"/>
      <c r="H153" s="86"/>
      <c r="I153" s="86"/>
      <c r="J153" s="86"/>
      <c r="K153" s="111"/>
      <c r="L153" s="89"/>
      <c r="M153" s="89"/>
    </row>
    <row r="154" spans="1:13" ht="16.5" thickTop="1" thickBot="1">
      <c r="A154" s="84"/>
      <c r="B154" s="90"/>
      <c r="C154" s="91"/>
      <c r="D154" s="86"/>
      <c r="E154" s="86"/>
      <c r="F154" s="132"/>
      <c r="G154" s="86"/>
      <c r="H154" s="86"/>
      <c r="I154" s="86"/>
      <c r="J154" s="86"/>
      <c r="K154" s="111"/>
      <c r="L154" s="89"/>
      <c r="M154" s="89"/>
    </row>
    <row r="155" spans="1:13" ht="16.5" thickTop="1" thickBot="1">
      <c r="A155" s="84"/>
      <c r="B155" s="90"/>
      <c r="C155" s="91"/>
      <c r="D155" s="86"/>
      <c r="E155" s="86"/>
      <c r="F155" s="132"/>
      <c r="G155" s="86"/>
      <c r="H155" s="86"/>
      <c r="I155" s="86"/>
      <c r="J155" s="86"/>
      <c r="K155" s="111"/>
      <c r="L155" s="89"/>
      <c r="M155" s="89"/>
    </row>
    <row r="156" spans="1:13" ht="16.5" thickTop="1" thickBot="1">
      <c r="A156" s="84"/>
      <c r="B156" s="90"/>
      <c r="C156" s="91"/>
      <c r="D156" s="86"/>
      <c r="E156" s="86"/>
      <c r="F156" s="132"/>
      <c r="G156" s="86"/>
      <c r="H156" s="86"/>
      <c r="I156" s="86"/>
      <c r="J156" s="86"/>
      <c r="K156" s="111"/>
      <c r="L156" s="89"/>
      <c r="M156" s="89"/>
    </row>
    <row r="157" spans="1:13" ht="16.5" thickTop="1" thickBot="1">
      <c r="A157" s="84"/>
      <c r="B157" s="90"/>
      <c r="C157" s="91"/>
      <c r="D157" s="86"/>
      <c r="E157" s="86"/>
      <c r="F157" s="132"/>
      <c r="G157" s="86"/>
      <c r="H157" s="86"/>
      <c r="I157" s="86"/>
      <c r="J157" s="86"/>
      <c r="K157" s="111"/>
      <c r="L157" s="89"/>
      <c r="M157" s="89"/>
    </row>
    <row r="158" spans="1:13" ht="16.5" thickTop="1" thickBot="1">
      <c r="A158" s="84"/>
      <c r="B158" s="90"/>
      <c r="C158" s="91"/>
      <c r="D158" s="86"/>
      <c r="E158" s="86"/>
      <c r="F158" s="132"/>
      <c r="G158" s="86"/>
      <c r="H158" s="86"/>
      <c r="I158" s="86"/>
      <c r="J158" s="86"/>
      <c r="K158" s="111"/>
      <c r="L158" s="89"/>
      <c r="M158" s="89"/>
    </row>
    <row r="159" spans="1:13" ht="16.5" thickTop="1" thickBot="1">
      <c r="A159" s="84"/>
      <c r="B159" s="90"/>
      <c r="C159" s="91"/>
      <c r="D159" s="86"/>
      <c r="E159" s="86"/>
      <c r="F159" s="132"/>
      <c r="G159" s="86"/>
      <c r="H159" s="86"/>
      <c r="I159" s="86"/>
      <c r="J159" s="86"/>
      <c r="K159" s="111"/>
      <c r="L159" s="89"/>
      <c r="M159" s="89"/>
    </row>
    <row r="160" spans="1:13" ht="16.5" thickTop="1" thickBot="1">
      <c r="A160" s="84"/>
      <c r="B160" s="90"/>
      <c r="C160" s="91"/>
      <c r="D160" s="86"/>
      <c r="E160" s="86"/>
      <c r="F160" s="132"/>
      <c r="G160" s="86"/>
      <c r="H160" s="86"/>
      <c r="I160" s="86"/>
      <c r="J160" s="86"/>
      <c r="K160" s="111"/>
      <c r="L160" s="89"/>
      <c r="M160" s="89"/>
    </row>
    <row r="161" spans="1:13" ht="16.5" thickTop="1" thickBot="1">
      <c r="A161" s="84"/>
      <c r="B161" s="90"/>
      <c r="C161" s="91"/>
      <c r="D161" s="86"/>
      <c r="E161" s="86"/>
      <c r="F161" s="132"/>
      <c r="G161" s="86"/>
      <c r="H161" s="86"/>
      <c r="I161" s="86"/>
      <c r="J161" s="86"/>
      <c r="K161" s="111"/>
      <c r="L161" s="89"/>
      <c r="M161" s="89"/>
    </row>
    <row r="162" spans="1:13" ht="16.5" thickTop="1" thickBot="1">
      <c r="A162" s="84"/>
      <c r="B162" s="90"/>
      <c r="C162" s="91"/>
      <c r="D162" s="86"/>
      <c r="E162" s="86"/>
      <c r="F162" s="132"/>
      <c r="G162" s="86"/>
      <c r="H162" s="86"/>
      <c r="I162" s="86"/>
      <c r="J162" s="86"/>
      <c r="K162" s="111"/>
      <c r="L162" s="89"/>
      <c r="M162" s="89"/>
    </row>
    <row r="163" spans="1:13" ht="16.5" thickTop="1" thickBot="1">
      <c r="A163" s="84"/>
      <c r="B163" s="90"/>
      <c r="C163" s="91"/>
      <c r="D163" s="86"/>
      <c r="E163" s="86"/>
      <c r="F163" s="132"/>
      <c r="G163" s="86"/>
      <c r="H163" s="86"/>
      <c r="I163" s="86"/>
      <c r="J163" s="86"/>
      <c r="K163" s="113"/>
      <c r="L163" s="89"/>
      <c r="M163" s="89"/>
    </row>
    <row r="164" spans="1:13" ht="16.5" thickTop="1" thickBot="1">
      <c r="A164" s="84"/>
      <c r="B164" s="90"/>
      <c r="C164" s="91"/>
      <c r="D164" s="86"/>
      <c r="E164" s="86"/>
      <c r="F164" s="132"/>
      <c r="G164" s="86"/>
      <c r="H164" s="86"/>
      <c r="I164" s="86"/>
      <c r="J164" s="86"/>
      <c r="K164" s="113"/>
      <c r="L164" s="89"/>
      <c r="M164" s="89"/>
    </row>
    <row r="165" spans="1:13" ht="16.5" thickTop="1" thickBot="1">
      <c r="A165" s="84"/>
      <c r="B165" s="90"/>
      <c r="C165" s="91"/>
      <c r="D165" s="86"/>
      <c r="E165" s="86"/>
      <c r="F165" s="132"/>
      <c r="G165" s="86"/>
      <c r="H165" s="86"/>
      <c r="I165" s="86"/>
      <c r="J165" s="86"/>
      <c r="K165" s="113"/>
      <c r="L165" s="89"/>
      <c r="M165" s="89"/>
    </row>
    <row r="166" spans="1:13" ht="16.5" thickTop="1" thickBot="1">
      <c r="A166" s="84"/>
      <c r="B166" s="90"/>
      <c r="C166" s="91"/>
      <c r="D166" s="86"/>
      <c r="E166" s="86"/>
      <c r="F166" s="132"/>
      <c r="G166" s="86"/>
      <c r="H166" s="86"/>
      <c r="I166" s="86"/>
      <c r="J166" s="86"/>
      <c r="K166" s="113"/>
      <c r="L166" s="89"/>
      <c r="M166" s="89"/>
    </row>
    <row r="167" spans="1:13" ht="16.5" thickTop="1" thickBot="1">
      <c r="A167" s="84"/>
      <c r="B167" s="90"/>
      <c r="C167" s="91"/>
      <c r="D167" s="86"/>
      <c r="E167" s="86"/>
      <c r="F167" s="132"/>
      <c r="G167" s="86"/>
      <c r="H167" s="86"/>
      <c r="I167" s="86"/>
      <c r="J167" s="86"/>
      <c r="K167" s="113"/>
      <c r="L167" s="89"/>
      <c r="M167" s="89"/>
    </row>
    <row r="168" spans="1:13" ht="16.5" thickTop="1" thickBot="1">
      <c r="A168" s="84"/>
      <c r="B168" s="90"/>
      <c r="C168" s="91"/>
      <c r="D168" s="86"/>
      <c r="E168" s="86"/>
      <c r="F168" s="132"/>
      <c r="G168" s="86"/>
      <c r="H168" s="86"/>
      <c r="I168" s="86"/>
      <c r="J168" s="86"/>
      <c r="K168" s="113"/>
      <c r="L168" s="89"/>
      <c r="M168" s="89"/>
    </row>
    <row r="169" spans="1:13" ht="16.5" thickTop="1" thickBot="1">
      <c r="A169" s="84"/>
      <c r="B169" s="90"/>
      <c r="C169" s="91"/>
      <c r="D169" s="86"/>
      <c r="E169" s="86"/>
      <c r="F169" s="132"/>
      <c r="G169" s="86"/>
      <c r="H169" s="86"/>
      <c r="I169" s="86"/>
      <c r="J169" s="86"/>
      <c r="K169" s="113"/>
      <c r="L169" s="89"/>
      <c r="M169" s="89"/>
    </row>
    <row r="170" spans="1:13" ht="16.5" thickTop="1" thickBot="1">
      <c r="A170" s="84"/>
      <c r="B170" s="90"/>
      <c r="C170" s="91"/>
      <c r="D170" s="86"/>
      <c r="E170" s="86"/>
      <c r="F170" s="132"/>
      <c r="G170" s="86"/>
      <c r="H170" s="86"/>
      <c r="I170" s="86"/>
      <c r="J170" s="86"/>
      <c r="K170" s="113"/>
      <c r="L170" s="89"/>
      <c r="M170" s="89"/>
    </row>
    <row r="171" spans="1:13" ht="16.5" thickTop="1" thickBot="1">
      <c r="A171" s="84"/>
      <c r="B171" s="90"/>
      <c r="C171" s="91"/>
      <c r="D171" s="86"/>
      <c r="E171" s="86"/>
      <c r="F171" s="132"/>
      <c r="G171" s="86"/>
      <c r="H171" s="86"/>
      <c r="I171" s="86"/>
      <c r="J171" s="86"/>
      <c r="K171" s="113"/>
      <c r="L171" s="89"/>
      <c r="M171" s="89"/>
    </row>
    <row r="172" spans="1:13" ht="16.5" thickTop="1" thickBot="1">
      <c r="A172" s="84"/>
      <c r="B172" s="90"/>
      <c r="C172" s="91"/>
      <c r="D172" s="86"/>
      <c r="E172" s="86"/>
      <c r="F172" s="132"/>
      <c r="G172" s="86"/>
      <c r="H172" s="86"/>
      <c r="I172" s="86"/>
      <c r="J172" s="86"/>
      <c r="K172" s="113"/>
      <c r="L172" s="89"/>
      <c r="M172" s="89"/>
    </row>
    <row r="173" spans="1:13" ht="16.5" thickTop="1" thickBot="1">
      <c r="A173" s="84"/>
      <c r="B173" s="90"/>
      <c r="C173" s="91"/>
      <c r="D173" s="86"/>
      <c r="E173" s="86"/>
      <c r="F173" s="132"/>
      <c r="G173" s="86"/>
      <c r="H173" s="86"/>
      <c r="I173" s="86"/>
      <c r="J173" s="86"/>
      <c r="K173" s="113"/>
      <c r="L173" s="89"/>
      <c r="M173" s="89"/>
    </row>
    <row r="174" spans="1:13" ht="16.5" thickTop="1" thickBot="1">
      <c r="A174" s="84"/>
      <c r="B174" s="90"/>
      <c r="C174" s="91"/>
      <c r="D174" s="86"/>
      <c r="E174" s="86"/>
      <c r="F174" s="132"/>
      <c r="G174" s="86"/>
      <c r="H174" s="86"/>
      <c r="I174" s="86"/>
      <c r="J174" s="86"/>
      <c r="K174" s="114"/>
      <c r="L174" s="89"/>
      <c r="M174" s="89"/>
    </row>
    <row r="175" spans="1:13" ht="16.5" thickTop="1" thickBot="1">
      <c r="A175" s="84"/>
      <c r="B175" s="90"/>
      <c r="C175" s="91"/>
      <c r="D175" s="86"/>
      <c r="E175" s="86"/>
      <c r="F175" s="132"/>
      <c r="G175" s="86"/>
      <c r="H175" s="86"/>
      <c r="I175" s="86"/>
      <c r="J175" s="86"/>
      <c r="K175" s="111"/>
      <c r="L175" s="89"/>
      <c r="M175" s="89"/>
    </row>
    <row r="176" spans="1:13" ht="16.5" thickTop="1" thickBot="1">
      <c r="A176" s="84"/>
      <c r="B176" s="90"/>
      <c r="C176" s="91"/>
      <c r="D176" s="86"/>
      <c r="E176" s="86"/>
      <c r="F176" s="132"/>
      <c r="G176" s="86"/>
      <c r="H176" s="86"/>
      <c r="I176" s="86"/>
      <c r="J176" s="86"/>
      <c r="K176" s="111"/>
      <c r="L176" s="89"/>
      <c r="M176" s="89"/>
    </row>
    <row r="177" spans="1:14" ht="16.5" thickTop="1" thickBot="1">
      <c r="A177" s="84"/>
      <c r="B177" s="90"/>
      <c r="C177" s="91"/>
      <c r="D177" s="86"/>
      <c r="E177" s="86"/>
      <c r="F177" s="132"/>
      <c r="G177" s="86"/>
      <c r="H177" s="86"/>
      <c r="I177" s="86"/>
      <c r="J177" s="86"/>
      <c r="K177" s="111"/>
      <c r="L177" s="89"/>
      <c r="M177" s="89"/>
    </row>
    <row r="178" spans="1:14" ht="16.5" thickTop="1" thickBot="1">
      <c r="A178" s="84"/>
      <c r="B178" s="90"/>
      <c r="C178" s="91"/>
      <c r="D178" s="86"/>
      <c r="E178" s="86"/>
      <c r="F178" s="132"/>
      <c r="G178" s="86"/>
      <c r="H178" s="86"/>
      <c r="I178" s="86"/>
      <c r="J178" s="86"/>
      <c r="K178" s="111"/>
      <c r="L178" s="89"/>
      <c r="M178" s="89"/>
    </row>
    <row r="179" spans="1:14" ht="16.5" thickTop="1" thickBot="1">
      <c r="A179" s="84"/>
      <c r="B179" s="90"/>
      <c r="C179" s="91"/>
      <c r="D179" s="86"/>
      <c r="E179" s="86"/>
      <c r="F179" s="132"/>
      <c r="G179" s="86"/>
      <c r="H179" s="86"/>
      <c r="I179" s="86"/>
      <c r="J179" s="86"/>
      <c r="K179" s="111"/>
      <c r="L179" s="89"/>
      <c r="M179" s="89"/>
    </row>
    <row r="180" spans="1:14" ht="16.5" thickTop="1" thickBot="1">
      <c r="A180" s="84"/>
      <c r="B180" s="90"/>
      <c r="C180" s="91"/>
      <c r="D180" s="86"/>
      <c r="E180" s="86"/>
      <c r="F180" s="132"/>
      <c r="G180" s="86"/>
      <c r="H180" s="86"/>
      <c r="I180" s="86"/>
      <c r="J180" s="86"/>
      <c r="K180" s="111"/>
      <c r="L180" s="89"/>
      <c r="M180" s="89"/>
    </row>
    <row r="181" spans="1:14" ht="16.5" thickTop="1" thickBot="1">
      <c r="A181" s="84"/>
      <c r="B181" s="90"/>
      <c r="C181" s="91"/>
      <c r="D181" s="95"/>
      <c r="E181" s="95"/>
      <c r="F181" s="132"/>
      <c r="G181" s="86"/>
      <c r="H181" s="86"/>
      <c r="I181" s="86"/>
      <c r="J181" s="86"/>
      <c r="K181" s="111"/>
      <c r="L181" s="89"/>
      <c r="M181" s="89"/>
    </row>
    <row r="182" spans="1:14" ht="16.5" thickTop="1" thickBot="1">
      <c r="A182" s="84"/>
      <c r="B182" s="90"/>
      <c r="C182" s="91"/>
      <c r="D182" s="86"/>
      <c r="E182" s="86"/>
      <c r="F182" s="132"/>
      <c r="G182" s="86"/>
      <c r="H182" s="86"/>
      <c r="I182" s="86"/>
      <c r="J182" s="86"/>
      <c r="K182" s="111"/>
      <c r="L182" s="89"/>
      <c r="M182" s="89"/>
    </row>
    <row r="183" spans="1:14" ht="16.5" thickTop="1" thickBot="1">
      <c r="A183" s="84"/>
      <c r="B183" s="90"/>
      <c r="C183" s="91"/>
      <c r="D183" s="86"/>
      <c r="E183" s="86"/>
      <c r="F183" s="132"/>
      <c r="G183" s="86"/>
      <c r="H183" s="86"/>
      <c r="I183" s="86"/>
      <c r="J183" s="86"/>
      <c r="K183" s="111"/>
      <c r="L183" s="89"/>
      <c r="M183" s="89"/>
    </row>
    <row r="184" spans="1:14" ht="16.5" thickTop="1" thickBot="1">
      <c r="A184" s="84"/>
      <c r="B184" s="90"/>
      <c r="C184" s="91"/>
      <c r="D184" s="86"/>
      <c r="E184" s="86"/>
      <c r="F184" s="132"/>
      <c r="G184" s="86"/>
      <c r="H184" s="86"/>
      <c r="I184" s="86"/>
      <c r="J184" s="86"/>
      <c r="K184" s="111"/>
      <c r="L184" s="89"/>
      <c r="M184" s="89"/>
    </row>
    <row r="185" spans="1:14" ht="16.5" thickTop="1" thickBot="1">
      <c r="A185" s="84"/>
      <c r="B185" s="90"/>
      <c r="C185" s="91"/>
      <c r="D185" s="86"/>
      <c r="E185" s="86"/>
      <c r="F185" s="132"/>
      <c r="G185" s="86"/>
      <c r="H185" s="86"/>
      <c r="I185" s="86"/>
      <c r="J185" s="86"/>
      <c r="K185" s="111"/>
      <c r="L185" s="89"/>
      <c r="M185" s="89"/>
    </row>
    <row r="186" spans="1:14" ht="16.5" thickTop="1" thickBot="1">
      <c r="A186" s="84"/>
      <c r="B186" s="90"/>
      <c r="C186" s="91"/>
      <c r="D186" s="86"/>
      <c r="E186" s="86"/>
      <c r="F186" s="132"/>
      <c r="G186" s="86"/>
      <c r="H186" s="86"/>
      <c r="I186" s="86"/>
      <c r="J186" s="86"/>
      <c r="K186" s="111"/>
      <c r="L186" s="89"/>
      <c r="M186" s="89"/>
    </row>
    <row r="187" spans="1:14" s="82" customFormat="1" ht="16.5" thickTop="1" thickBot="1">
      <c r="A187" s="84"/>
      <c r="B187" s="90"/>
      <c r="C187" s="91"/>
      <c r="D187" s="86"/>
      <c r="E187" s="86"/>
      <c r="F187" s="132"/>
      <c r="G187" s="86"/>
      <c r="H187" s="86"/>
      <c r="I187" s="86"/>
      <c r="J187" s="86"/>
      <c r="K187" s="111"/>
      <c r="L187" s="89"/>
      <c r="M187" s="89"/>
      <c r="N187" s="83"/>
    </row>
    <row r="188" spans="1:14" s="82" customFormat="1" ht="16.5" thickTop="1" thickBot="1">
      <c r="A188" s="84"/>
      <c r="B188" s="90"/>
      <c r="C188" s="91"/>
      <c r="D188" s="86"/>
      <c r="E188" s="86"/>
      <c r="F188" s="132"/>
      <c r="G188" s="86"/>
      <c r="H188" s="86"/>
      <c r="I188" s="86"/>
      <c r="J188" s="86"/>
      <c r="K188" s="117"/>
      <c r="L188" s="89"/>
      <c r="M188" s="89"/>
      <c r="N188" s="83"/>
    </row>
    <row r="189" spans="1:14" s="82" customFormat="1" ht="16.5" thickTop="1" thickBot="1">
      <c r="A189" s="84"/>
      <c r="B189" s="90"/>
      <c r="C189" s="91"/>
      <c r="D189" s="86"/>
      <c r="E189" s="86"/>
      <c r="F189" s="132"/>
      <c r="G189" s="86"/>
      <c r="H189" s="86"/>
      <c r="I189" s="86"/>
      <c r="J189" s="86"/>
      <c r="K189" s="111"/>
      <c r="L189" s="89"/>
      <c r="M189" s="89"/>
      <c r="N189" s="83"/>
    </row>
    <row r="190" spans="1:14" s="82" customFormat="1" ht="16.5" thickTop="1" thickBot="1">
      <c r="A190" s="84"/>
      <c r="B190" s="90"/>
      <c r="C190" s="91"/>
      <c r="D190" s="86"/>
      <c r="E190" s="86"/>
      <c r="F190" s="132"/>
      <c r="G190" s="86"/>
      <c r="H190" s="86"/>
      <c r="I190" s="86"/>
      <c r="J190" s="86"/>
      <c r="K190" s="111"/>
      <c r="L190" s="89"/>
      <c r="M190" s="89"/>
      <c r="N190" s="83"/>
    </row>
    <row r="191" spans="1:14" s="82" customFormat="1" ht="16.5" thickTop="1" thickBot="1">
      <c r="A191" s="84"/>
      <c r="B191" s="90"/>
      <c r="C191" s="91"/>
      <c r="D191" s="86"/>
      <c r="E191" s="86"/>
      <c r="F191" s="132"/>
      <c r="G191" s="86"/>
      <c r="H191" s="86"/>
      <c r="I191" s="86"/>
      <c r="J191" s="86"/>
      <c r="K191" s="111"/>
      <c r="L191" s="89"/>
      <c r="M191" s="89"/>
      <c r="N191" s="83"/>
    </row>
    <row r="192" spans="1:14" s="82" customFormat="1" ht="16.5" thickTop="1" thickBot="1">
      <c r="A192" s="84"/>
      <c r="B192" s="90"/>
      <c r="C192" s="91"/>
      <c r="D192" s="86"/>
      <c r="E192" s="86"/>
      <c r="F192" s="132"/>
      <c r="G192" s="86"/>
      <c r="H192" s="86"/>
      <c r="I192" s="86"/>
      <c r="J192" s="86"/>
      <c r="K192" s="111"/>
      <c r="L192" s="89"/>
      <c r="M192" s="89"/>
      <c r="N192" s="83"/>
    </row>
    <row r="193" spans="1:14" s="82" customFormat="1" ht="16.5" thickTop="1" thickBot="1">
      <c r="A193" s="84"/>
      <c r="B193" s="90"/>
      <c r="C193" s="91"/>
      <c r="D193" s="86"/>
      <c r="E193" s="86"/>
      <c r="F193" s="132"/>
      <c r="G193" s="86"/>
      <c r="H193" s="86"/>
      <c r="I193" s="86"/>
      <c r="J193" s="86"/>
      <c r="K193" s="111"/>
      <c r="L193" s="89"/>
      <c r="M193" s="89"/>
      <c r="N193" s="83"/>
    </row>
    <row r="194" spans="1:14" s="82" customFormat="1" ht="16.5" thickTop="1" thickBot="1">
      <c r="A194" s="84"/>
      <c r="B194" s="90"/>
      <c r="C194" s="91"/>
      <c r="D194" s="86"/>
      <c r="E194" s="86"/>
      <c r="F194" s="132"/>
      <c r="G194" s="86"/>
      <c r="H194" s="86"/>
      <c r="I194" s="86"/>
      <c r="J194" s="86"/>
      <c r="K194" s="117"/>
      <c r="L194" s="89"/>
      <c r="M194" s="89"/>
      <c r="N194" s="83"/>
    </row>
    <row r="195" spans="1:14" s="82" customFormat="1" ht="16.5" thickTop="1" thickBot="1">
      <c r="A195" s="84"/>
      <c r="B195" s="90"/>
      <c r="C195" s="91"/>
      <c r="D195" s="86"/>
      <c r="E195" s="86"/>
      <c r="F195" s="132"/>
      <c r="G195" s="86"/>
      <c r="H195" s="86"/>
      <c r="I195" s="86"/>
      <c r="J195" s="86"/>
      <c r="K195" s="111"/>
      <c r="L195" s="89"/>
      <c r="M195" s="89"/>
      <c r="N195" s="83"/>
    </row>
    <row r="196" spans="1:14" s="82" customFormat="1" ht="16.5" thickTop="1" thickBot="1">
      <c r="A196" s="84"/>
      <c r="B196" s="90"/>
      <c r="C196" s="91"/>
      <c r="D196" s="86"/>
      <c r="E196" s="86"/>
      <c r="F196" s="132"/>
      <c r="G196" s="86"/>
      <c r="H196" s="86"/>
      <c r="I196" s="86"/>
      <c r="J196" s="86"/>
      <c r="K196" s="111"/>
      <c r="L196" s="89"/>
      <c r="M196" s="89"/>
      <c r="N196" s="83"/>
    </row>
    <row r="197" spans="1:14" s="82" customFormat="1" ht="16.5" thickTop="1" thickBot="1">
      <c r="A197" s="84"/>
      <c r="B197" s="90"/>
      <c r="C197" s="91"/>
      <c r="D197" s="86"/>
      <c r="E197" s="86"/>
      <c r="F197" s="132"/>
      <c r="G197" s="86"/>
      <c r="H197" s="86"/>
      <c r="I197" s="86"/>
      <c r="J197" s="86"/>
      <c r="K197" s="111"/>
      <c r="L197" s="89"/>
      <c r="M197" s="89"/>
      <c r="N197" s="83"/>
    </row>
    <row r="198" spans="1:14" s="82" customFormat="1" ht="16.5" thickTop="1" thickBot="1">
      <c r="A198" s="84"/>
      <c r="B198" s="90"/>
      <c r="C198" s="91"/>
      <c r="D198" s="86"/>
      <c r="E198" s="86"/>
      <c r="F198" s="132"/>
      <c r="G198" s="86"/>
      <c r="H198" s="86"/>
      <c r="I198" s="86"/>
      <c r="J198" s="86"/>
      <c r="K198" s="111"/>
      <c r="L198" s="89"/>
      <c r="M198" s="89"/>
      <c r="N198" s="83"/>
    </row>
    <row r="199" spans="1:14" s="82" customFormat="1" ht="16.5" thickTop="1" thickBot="1">
      <c r="A199" s="84"/>
      <c r="B199" s="90"/>
      <c r="C199" s="91"/>
      <c r="D199" s="86"/>
      <c r="E199" s="86"/>
      <c r="F199" s="132"/>
      <c r="G199" s="86"/>
      <c r="H199" s="86"/>
      <c r="I199" s="86"/>
      <c r="J199" s="86"/>
      <c r="K199" s="111"/>
      <c r="L199" s="89"/>
      <c r="M199" s="89"/>
      <c r="N199" s="83"/>
    </row>
    <row r="200" spans="1:14" s="82" customFormat="1" ht="16.5" thickTop="1" thickBot="1">
      <c r="A200" s="84"/>
      <c r="B200" s="90"/>
      <c r="C200" s="91"/>
      <c r="D200" s="86"/>
      <c r="E200" s="86"/>
      <c r="F200" s="132"/>
      <c r="G200" s="86"/>
      <c r="H200" s="86"/>
      <c r="I200" s="86"/>
      <c r="J200" s="86"/>
      <c r="K200" s="111"/>
      <c r="L200" s="89"/>
      <c r="M200" s="89"/>
      <c r="N200" s="83"/>
    </row>
    <row r="201" spans="1:14" s="82" customFormat="1" ht="16.5" thickTop="1" thickBot="1">
      <c r="A201" s="84"/>
      <c r="B201" s="90"/>
      <c r="C201" s="91"/>
      <c r="D201" s="86"/>
      <c r="E201" s="86"/>
      <c r="F201" s="132"/>
      <c r="G201" s="86"/>
      <c r="H201" s="86"/>
      <c r="I201" s="86"/>
      <c r="J201" s="86"/>
      <c r="K201" s="111"/>
      <c r="L201" s="89"/>
      <c r="M201" s="89"/>
      <c r="N201" s="83"/>
    </row>
    <row r="202" spans="1:14" s="82" customFormat="1" ht="16.5" thickTop="1" thickBot="1">
      <c r="A202" s="84"/>
      <c r="B202" s="90"/>
      <c r="C202" s="91"/>
      <c r="D202" s="86"/>
      <c r="E202" s="86"/>
      <c r="F202" s="132"/>
      <c r="G202" s="86"/>
      <c r="H202" s="86"/>
      <c r="I202" s="86"/>
      <c r="J202" s="86"/>
      <c r="K202" s="111"/>
      <c r="L202" s="89"/>
      <c r="M202" s="89"/>
      <c r="N202" s="83"/>
    </row>
    <row r="203" spans="1:14" s="82" customFormat="1" ht="16.5" thickTop="1" thickBot="1">
      <c r="A203" s="84"/>
      <c r="B203" s="90"/>
      <c r="C203" s="91"/>
      <c r="D203" s="86"/>
      <c r="E203" s="86"/>
      <c r="F203" s="132"/>
      <c r="G203" s="86"/>
      <c r="H203" s="86"/>
      <c r="I203" s="86"/>
      <c r="J203" s="86"/>
      <c r="K203" s="111"/>
      <c r="L203" s="89"/>
      <c r="M203" s="89"/>
      <c r="N203" s="83"/>
    </row>
    <row r="204" spans="1:14" s="82" customFormat="1" ht="16.5" thickTop="1" thickBot="1">
      <c r="A204" s="84"/>
      <c r="B204" s="90"/>
      <c r="C204" s="91"/>
      <c r="D204" s="86"/>
      <c r="E204" s="86"/>
      <c r="F204" s="132"/>
      <c r="G204" s="86"/>
      <c r="H204" s="86"/>
      <c r="I204" s="86"/>
      <c r="J204" s="86"/>
      <c r="K204" s="111"/>
      <c r="L204" s="89"/>
      <c r="M204" s="89"/>
      <c r="N204" s="83"/>
    </row>
    <row r="205" spans="1:14" s="82" customFormat="1" ht="16.5" thickTop="1" thickBot="1">
      <c r="A205" s="84"/>
      <c r="B205" s="90"/>
      <c r="C205" s="91"/>
      <c r="D205" s="86"/>
      <c r="E205" s="86"/>
      <c r="F205" s="132"/>
      <c r="G205" s="86"/>
      <c r="H205" s="86"/>
      <c r="I205" s="86"/>
      <c r="J205" s="86"/>
      <c r="K205" s="111"/>
      <c r="L205" s="89"/>
      <c r="M205" s="89"/>
      <c r="N205" s="83"/>
    </row>
    <row r="206" spans="1:14" s="82" customFormat="1" ht="16.5" thickTop="1" thickBot="1">
      <c r="A206" s="84"/>
      <c r="B206" s="90"/>
      <c r="C206" s="91"/>
      <c r="D206" s="86"/>
      <c r="E206" s="86"/>
      <c r="F206" s="132"/>
      <c r="G206" s="86"/>
      <c r="H206" s="86"/>
      <c r="I206" s="86"/>
      <c r="J206" s="86"/>
      <c r="K206" s="111"/>
      <c r="L206" s="89"/>
      <c r="M206" s="89"/>
      <c r="N206" s="83"/>
    </row>
    <row r="207" spans="1:14" s="82" customFormat="1" ht="16.5" thickTop="1" thickBot="1">
      <c r="A207" s="96"/>
      <c r="B207" s="97"/>
      <c r="C207" s="98"/>
      <c r="D207" s="99"/>
      <c r="E207" s="99"/>
      <c r="F207" s="134"/>
      <c r="G207" s="99"/>
      <c r="H207" s="99"/>
      <c r="I207" s="99"/>
      <c r="J207" s="99"/>
      <c r="K207" s="115"/>
      <c r="L207" s="100"/>
      <c r="M207" s="100"/>
      <c r="N207" s="83"/>
    </row>
    <row r="208" spans="1:14" ht="16.5" thickTop="1" thickBot="1">
      <c r="A208" s="101"/>
      <c r="B208" s="102"/>
      <c r="C208" s="103"/>
      <c r="D208" s="104"/>
      <c r="E208" s="104"/>
      <c r="F208" s="135"/>
      <c r="G208" s="104"/>
      <c r="H208" s="104"/>
      <c r="I208" s="104"/>
      <c r="J208" s="104"/>
      <c r="K208" s="116"/>
      <c r="L208" s="105"/>
      <c r="M208" s="105"/>
    </row>
    <row r="209" spans="1:13" ht="16.5" thickTop="1" thickBot="1">
      <c r="A209" s="101"/>
      <c r="B209" s="102"/>
      <c r="C209" s="103"/>
      <c r="D209" s="104"/>
      <c r="E209" s="104"/>
      <c r="F209" s="135"/>
      <c r="G209" s="104"/>
      <c r="H209" s="104"/>
      <c r="I209" s="104"/>
      <c r="J209" s="106"/>
      <c r="K209" s="116"/>
      <c r="L209" s="105"/>
      <c r="M209" s="105"/>
    </row>
    <row r="210" spans="1:13" ht="16.5" thickTop="1" thickBot="1">
      <c r="A210" s="101"/>
      <c r="B210" s="102"/>
      <c r="C210" s="103"/>
      <c r="D210" s="104"/>
      <c r="E210" s="104"/>
      <c r="F210" s="135"/>
      <c r="G210" s="104"/>
      <c r="H210" s="104"/>
      <c r="I210" s="104"/>
      <c r="J210" s="104"/>
      <c r="K210" s="116"/>
      <c r="L210" s="105"/>
      <c r="M210" s="105"/>
    </row>
    <row r="211" spans="1:13" ht="16.5" thickTop="1" thickBot="1">
      <c r="A211" s="101"/>
      <c r="B211" s="102"/>
      <c r="C211" s="103"/>
      <c r="D211" s="104"/>
      <c r="E211" s="104"/>
      <c r="F211" s="135"/>
      <c r="G211" s="104"/>
      <c r="H211" s="104"/>
      <c r="I211" s="104"/>
      <c r="J211" s="104"/>
      <c r="K211" s="116"/>
      <c r="L211" s="105"/>
      <c r="M211" s="105"/>
    </row>
    <row r="212" spans="1:13" ht="16.5" thickTop="1" thickBot="1">
      <c r="A212" s="101"/>
      <c r="B212" s="102"/>
      <c r="C212" s="103"/>
      <c r="D212" s="104"/>
      <c r="E212" s="104"/>
      <c r="F212" s="135"/>
      <c r="G212" s="104"/>
      <c r="H212" s="104"/>
      <c r="I212" s="104"/>
      <c r="J212" s="104"/>
      <c r="K212" s="116"/>
      <c r="L212" s="105"/>
      <c r="M212" s="105"/>
    </row>
    <row r="213" spans="1:13" ht="16.5" thickTop="1" thickBot="1">
      <c r="A213" s="101"/>
      <c r="B213" s="102"/>
      <c r="C213" s="103"/>
      <c r="D213" s="104"/>
      <c r="E213" s="104"/>
      <c r="F213" s="135"/>
      <c r="G213" s="104"/>
      <c r="H213" s="104"/>
      <c r="I213" s="104"/>
      <c r="J213" s="104"/>
      <c r="K213" s="117"/>
      <c r="L213" s="105"/>
      <c r="M213" s="105"/>
    </row>
    <row r="214" spans="1:13" ht="16.5" thickTop="1" thickBot="1">
      <c r="A214" s="101"/>
      <c r="B214" s="102"/>
      <c r="C214" s="103"/>
      <c r="D214" s="104"/>
      <c r="E214" s="104"/>
      <c r="F214" s="135"/>
      <c r="G214" s="104"/>
      <c r="H214" s="104"/>
      <c r="I214" s="104"/>
      <c r="J214" s="104"/>
      <c r="K214" s="116"/>
      <c r="L214" s="105"/>
      <c r="M214" s="105"/>
    </row>
    <row r="215" spans="1:13" ht="16.5" thickTop="1" thickBot="1">
      <c r="A215" s="101"/>
      <c r="B215" s="102"/>
      <c r="C215" s="103"/>
      <c r="D215" s="104"/>
      <c r="E215" s="104"/>
      <c r="F215" s="135"/>
      <c r="G215" s="104"/>
      <c r="H215" s="104"/>
      <c r="I215" s="104"/>
      <c r="J215" s="104"/>
      <c r="K215" s="116"/>
      <c r="L215" s="105"/>
      <c r="M215" s="105"/>
    </row>
    <row r="216" spans="1:13" ht="16.5" thickTop="1" thickBot="1">
      <c r="A216" s="101"/>
      <c r="B216" s="102"/>
      <c r="C216" s="103"/>
      <c r="D216" s="104"/>
      <c r="E216" s="104"/>
      <c r="F216" s="135"/>
      <c r="G216" s="104"/>
      <c r="H216" s="104"/>
      <c r="I216" s="104"/>
      <c r="J216" s="104"/>
      <c r="K216" s="116"/>
      <c r="L216" s="105"/>
      <c r="M216" s="105"/>
    </row>
    <row r="217" spans="1:13" ht="16.5" thickTop="1" thickBot="1">
      <c r="A217" s="101"/>
      <c r="B217" s="102"/>
      <c r="C217" s="103"/>
      <c r="D217" s="104"/>
      <c r="E217" s="104"/>
      <c r="F217" s="135"/>
      <c r="G217" s="104"/>
      <c r="H217" s="104"/>
      <c r="I217" s="104"/>
      <c r="J217" s="104"/>
      <c r="K217" s="116"/>
      <c r="L217" s="105"/>
      <c r="M217" s="105"/>
    </row>
    <row r="218" spans="1:13" ht="16.5" thickTop="1" thickBot="1">
      <c r="A218" s="101"/>
      <c r="B218" s="102"/>
      <c r="C218" s="103"/>
      <c r="D218" s="104"/>
      <c r="E218" s="104"/>
      <c r="F218" s="135"/>
      <c r="G218" s="104"/>
      <c r="H218" s="104"/>
      <c r="I218" s="104"/>
      <c r="J218" s="104"/>
      <c r="K218" s="116"/>
      <c r="L218" s="105"/>
      <c r="M218" s="105"/>
    </row>
    <row r="219" spans="1:13" ht="16.5" thickTop="1" thickBot="1">
      <c r="A219" s="101"/>
      <c r="B219" s="102"/>
      <c r="C219" s="125"/>
      <c r="D219" s="126"/>
      <c r="E219" s="126"/>
      <c r="F219" s="135"/>
      <c r="G219" s="104"/>
      <c r="H219" s="104"/>
      <c r="I219" s="104"/>
      <c r="J219" s="126"/>
      <c r="K219" s="116"/>
      <c r="L219" s="105"/>
      <c r="M219" s="105"/>
    </row>
    <row r="220" spans="1:13" ht="16.5" thickTop="1" thickBot="1">
      <c r="A220" s="101"/>
      <c r="B220" s="102"/>
      <c r="C220" s="103"/>
      <c r="D220" s="104"/>
      <c r="E220" s="104"/>
      <c r="F220" s="135"/>
      <c r="G220" s="104"/>
      <c r="H220" s="104"/>
      <c r="I220" s="104"/>
      <c r="J220" s="104"/>
      <c r="K220" s="116"/>
      <c r="L220" s="105"/>
      <c r="M220" s="105"/>
    </row>
    <row r="221" spans="1:13" ht="16.5" thickTop="1" thickBot="1">
      <c r="A221" s="101"/>
      <c r="B221" s="102"/>
      <c r="C221" s="103"/>
      <c r="D221" s="104"/>
      <c r="E221" s="104"/>
      <c r="F221" s="135"/>
      <c r="G221" s="104"/>
      <c r="H221" s="104"/>
      <c r="I221" s="104"/>
      <c r="J221" s="104"/>
      <c r="K221" s="116"/>
      <c r="L221" s="105"/>
      <c r="M221" s="105"/>
    </row>
    <row r="222" spans="1:13" ht="16.5" thickTop="1" thickBot="1">
      <c r="A222" s="101"/>
      <c r="B222" s="102"/>
      <c r="C222" s="103"/>
      <c r="D222" s="104"/>
      <c r="E222" s="104"/>
      <c r="F222" s="135"/>
      <c r="G222" s="104"/>
      <c r="H222" s="104"/>
      <c r="I222" s="104"/>
      <c r="J222" s="104"/>
      <c r="K222" s="116"/>
      <c r="L222" s="105"/>
      <c r="M222" s="105"/>
    </row>
    <row r="223" spans="1:13" ht="16.5" thickTop="1" thickBot="1">
      <c r="A223" s="101"/>
      <c r="B223" s="102"/>
      <c r="C223" s="103"/>
      <c r="D223" s="104"/>
      <c r="E223" s="104"/>
      <c r="F223" s="135"/>
      <c r="G223" s="104"/>
      <c r="H223" s="104"/>
      <c r="I223" s="104"/>
      <c r="J223" s="104"/>
      <c r="K223" s="116"/>
      <c r="L223" s="105"/>
      <c r="M223" s="105"/>
    </row>
    <row r="224" spans="1:13" ht="16.5" thickTop="1" thickBot="1">
      <c r="A224" s="101"/>
      <c r="B224" s="102"/>
      <c r="C224" s="103"/>
      <c r="D224" s="104"/>
      <c r="E224" s="104"/>
      <c r="F224" s="135"/>
      <c r="G224" s="104"/>
      <c r="H224" s="104"/>
      <c r="I224" s="104"/>
      <c r="J224" s="104"/>
      <c r="K224" s="116"/>
      <c r="L224" s="105"/>
      <c r="M224" s="105"/>
    </row>
    <row r="225" spans="1:13" ht="16.5" thickTop="1" thickBot="1">
      <c r="A225" s="101"/>
      <c r="B225" s="102"/>
      <c r="C225" s="103"/>
      <c r="D225" s="104"/>
      <c r="E225" s="104"/>
      <c r="F225" s="135"/>
      <c r="G225" s="104"/>
      <c r="H225" s="104"/>
      <c r="I225" s="104"/>
      <c r="J225" s="104"/>
      <c r="K225" s="116"/>
      <c r="L225" s="105"/>
      <c r="M225" s="105"/>
    </row>
    <row r="226" spans="1:13" ht="16.5" thickTop="1" thickBot="1">
      <c r="A226" s="101"/>
      <c r="B226" s="102"/>
      <c r="C226" s="103"/>
      <c r="D226" s="104"/>
      <c r="E226" s="104"/>
      <c r="F226" s="135"/>
      <c r="G226" s="104"/>
      <c r="H226" s="104"/>
      <c r="I226" s="104"/>
      <c r="J226" s="104"/>
      <c r="K226" s="116"/>
      <c r="L226" s="105"/>
      <c r="M226" s="105"/>
    </row>
    <row r="227" spans="1:13" ht="16.5" thickTop="1" thickBot="1">
      <c r="A227" s="101"/>
      <c r="B227" s="102"/>
      <c r="C227" s="103"/>
      <c r="D227" s="104"/>
      <c r="E227" s="104"/>
      <c r="F227" s="135"/>
      <c r="G227" s="104"/>
      <c r="H227" s="104"/>
      <c r="I227" s="104"/>
      <c r="J227" s="104"/>
      <c r="K227" s="116"/>
      <c r="L227" s="105"/>
      <c r="M227" s="105"/>
    </row>
    <row r="228" spans="1:13" ht="16.5" thickTop="1" thickBot="1">
      <c r="A228" s="101"/>
      <c r="B228" s="102"/>
      <c r="C228" s="103"/>
      <c r="D228" s="104"/>
      <c r="E228" s="104"/>
      <c r="F228" s="135"/>
      <c r="G228" s="104"/>
      <c r="H228" s="104"/>
      <c r="I228" s="104"/>
      <c r="J228" s="104"/>
      <c r="K228" s="116"/>
      <c r="L228" s="105"/>
      <c r="M228" s="105"/>
    </row>
    <row r="229" spans="1:13" ht="16.5" thickTop="1" thickBot="1">
      <c r="A229" s="101"/>
      <c r="B229" s="102"/>
      <c r="C229" s="103"/>
      <c r="D229" s="104"/>
      <c r="E229" s="104"/>
      <c r="F229" s="135"/>
      <c r="G229" s="104"/>
      <c r="H229" s="104"/>
      <c r="I229" s="104"/>
      <c r="J229" s="104"/>
      <c r="K229" s="116"/>
      <c r="L229" s="105"/>
      <c r="M229" s="105"/>
    </row>
    <row r="230" spans="1:13" ht="16.5" thickTop="1" thickBot="1">
      <c r="A230" s="101"/>
      <c r="B230" s="102"/>
      <c r="C230" s="103"/>
      <c r="D230" s="104"/>
      <c r="E230" s="104"/>
      <c r="F230" s="135"/>
      <c r="G230" s="104"/>
      <c r="H230" s="104"/>
      <c r="I230" s="104"/>
      <c r="J230" s="104"/>
      <c r="K230" s="116"/>
      <c r="L230" s="105"/>
      <c r="M230" s="105"/>
    </row>
    <row r="231" spans="1:13" ht="16.5" thickTop="1" thickBot="1">
      <c r="A231" s="101"/>
      <c r="B231" s="102"/>
      <c r="C231" s="103"/>
      <c r="D231" s="104"/>
      <c r="E231" s="104"/>
      <c r="F231" s="135"/>
      <c r="G231" s="104"/>
      <c r="H231" s="104"/>
      <c r="I231" s="104"/>
      <c r="J231" s="104"/>
      <c r="K231" s="116"/>
      <c r="L231" s="105"/>
      <c r="M231" s="105"/>
    </row>
    <row r="232" spans="1:13" ht="16.5" thickTop="1" thickBot="1">
      <c r="A232" s="101"/>
      <c r="B232" s="102"/>
      <c r="C232" s="103"/>
      <c r="D232" s="104"/>
      <c r="E232" s="104"/>
      <c r="F232" s="135"/>
      <c r="G232" s="104"/>
      <c r="H232" s="104"/>
      <c r="I232" s="104"/>
      <c r="J232" s="104"/>
      <c r="K232" s="116"/>
      <c r="L232" s="105"/>
      <c r="M232" s="105"/>
    </row>
    <row r="233" spans="1:13" ht="16.5" thickTop="1" thickBot="1">
      <c r="A233" s="101"/>
      <c r="B233" s="102"/>
      <c r="C233" s="103"/>
      <c r="D233" s="104"/>
      <c r="E233" s="104"/>
      <c r="F233" s="135"/>
      <c r="G233" s="104"/>
      <c r="H233" s="104"/>
      <c r="I233" s="104"/>
      <c r="J233" s="104"/>
      <c r="K233" s="116"/>
      <c r="L233" s="105"/>
      <c r="M233" s="105"/>
    </row>
    <row r="234" spans="1:13" ht="16.5" thickTop="1" thickBot="1">
      <c r="A234" s="101"/>
      <c r="B234" s="102"/>
      <c r="C234" s="103"/>
      <c r="D234" s="104"/>
      <c r="E234" s="104"/>
      <c r="F234" s="135"/>
      <c r="G234" s="104"/>
      <c r="H234" s="104"/>
      <c r="I234" s="104"/>
      <c r="J234" s="104"/>
      <c r="K234" s="116"/>
      <c r="L234" s="105"/>
      <c r="M234" s="105"/>
    </row>
    <row r="235" spans="1:13" ht="16.5" thickTop="1" thickBot="1">
      <c r="A235" s="101"/>
      <c r="B235" s="102"/>
      <c r="C235" s="103"/>
      <c r="D235" s="104"/>
      <c r="E235" s="104"/>
      <c r="F235" s="135"/>
      <c r="G235" s="104"/>
      <c r="H235" s="104"/>
      <c r="I235" s="104"/>
      <c r="J235" s="104"/>
      <c r="K235" s="116"/>
      <c r="L235" s="105"/>
      <c r="M235" s="105"/>
    </row>
    <row r="236" spans="1:13" ht="16.5" thickTop="1" thickBot="1">
      <c r="A236" s="101"/>
      <c r="B236" s="102"/>
      <c r="C236" s="103"/>
      <c r="D236" s="104"/>
      <c r="E236" s="104"/>
      <c r="F236" s="135"/>
      <c r="G236" s="104"/>
      <c r="H236" s="104"/>
      <c r="I236" s="104"/>
      <c r="J236" s="104"/>
      <c r="K236" s="116"/>
      <c r="L236" s="105"/>
      <c r="M236" s="105"/>
    </row>
    <row r="237" spans="1:13" ht="16.5" thickTop="1" thickBot="1">
      <c r="A237" s="101"/>
      <c r="B237" s="102"/>
      <c r="C237" s="103"/>
      <c r="D237" s="104"/>
      <c r="E237" s="104"/>
      <c r="F237" s="135"/>
      <c r="G237" s="104"/>
      <c r="H237" s="104"/>
      <c r="I237" s="104"/>
      <c r="J237" s="104"/>
      <c r="K237" s="116"/>
      <c r="L237" s="105"/>
      <c r="M237" s="105"/>
    </row>
    <row r="238" spans="1:13" ht="16.5" thickTop="1" thickBot="1">
      <c r="A238" s="101"/>
      <c r="B238" s="102"/>
      <c r="C238" s="103"/>
      <c r="D238" s="104"/>
      <c r="E238" s="104"/>
      <c r="F238" s="135"/>
      <c r="G238" s="104"/>
      <c r="H238" s="104"/>
      <c r="I238" s="104"/>
      <c r="J238" s="104"/>
      <c r="K238" s="116"/>
      <c r="L238" s="105"/>
      <c r="M238" s="105"/>
    </row>
    <row r="239" spans="1:13" ht="16.5" thickTop="1" thickBot="1">
      <c r="A239" s="101"/>
      <c r="B239" s="102"/>
      <c r="C239" s="103"/>
      <c r="D239" s="104"/>
      <c r="E239" s="104"/>
      <c r="F239" s="135"/>
      <c r="G239" s="104"/>
      <c r="H239" s="104"/>
      <c r="I239" s="104"/>
      <c r="J239" s="104"/>
      <c r="K239" s="116"/>
      <c r="L239" s="105"/>
      <c r="M239" s="105"/>
    </row>
    <row r="240" spans="1:13" ht="16.5" thickTop="1" thickBot="1">
      <c r="A240" s="101"/>
      <c r="B240" s="102"/>
      <c r="C240" s="103"/>
      <c r="D240" s="104"/>
      <c r="E240" s="104"/>
      <c r="F240" s="135"/>
      <c r="G240" s="104"/>
      <c r="H240" s="104"/>
      <c r="I240" s="104"/>
      <c r="J240" s="104"/>
      <c r="K240" s="116"/>
      <c r="L240" s="105"/>
      <c r="M240" s="105"/>
    </row>
    <row r="241" spans="1:13" ht="16.5" thickTop="1" thickBot="1">
      <c r="A241" s="101"/>
      <c r="B241" s="102"/>
      <c r="C241" s="103"/>
      <c r="D241" s="104"/>
      <c r="E241" s="104"/>
      <c r="F241" s="135"/>
      <c r="G241" s="104"/>
      <c r="H241" s="104"/>
      <c r="I241" s="104"/>
      <c r="J241" s="104"/>
      <c r="K241" s="116"/>
      <c r="L241" s="105"/>
      <c r="M241" s="105"/>
    </row>
    <row r="242" spans="1:13" ht="16.5" thickTop="1" thickBot="1">
      <c r="A242" s="101"/>
      <c r="B242" s="102"/>
      <c r="C242" s="103"/>
      <c r="D242" s="104"/>
      <c r="E242" s="104"/>
      <c r="F242" s="135"/>
      <c r="G242" s="104"/>
      <c r="H242" s="104"/>
      <c r="I242" s="104"/>
      <c r="J242" s="104"/>
      <c r="K242" s="116"/>
      <c r="L242" s="105"/>
      <c r="M242" s="105"/>
    </row>
    <row r="243" spans="1:13" ht="16.5" thickTop="1" thickBot="1">
      <c r="A243" s="101"/>
      <c r="B243" s="102"/>
      <c r="C243" s="103"/>
      <c r="D243" s="104"/>
      <c r="E243" s="104"/>
      <c r="F243" s="135"/>
      <c r="G243" s="104"/>
      <c r="H243" s="104"/>
      <c r="I243" s="104"/>
      <c r="J243" s="104"/>
      <c r="K243" s="116"/>
      <c r="L243" s="105"/>
      <c r="M243" s="105"/>
    </row>
    <row r="244" spans="1:13" ht="16.5" thickTop="1" thickBot="1">
      <c r="A244" s="101"/>
      <c r="B244" s="102"/>
      <c r="C244" s="103"/>
      <c r="D244" s="104"/>
      <c r="E244" s="104"/>
      <c r="F244" s="135"/>
      <c r="G244" s="104"/>
      <c r="H244" s="104"/>
      <c r="I244" s="104"/>
      <c r="J244" s="104"/>
      <c r="K244" s="116"/>
      <c r="L244" s="105"/>
      <c r="M244" s="105"/>
    </row>
    <row r="245" spans="1:13" ht="16.5" thickTop="1" thickBot="1">
      <c r="A245" s="101"/>
      <c r="B245" s="102"/>
      <c r="C245" s="103"/>
      <c r="D245" s="104"/>
      <c r="E245" s="104"/>
      <c r="F245" s="135"/>
      <c r="G245" s="104"/>
      <c r="H245" s="104"/>
      <c r="I245" s="104"/>
      <c r="J245" s="104"/>
      <c r="K245" s="116"/>
      <c r="L245" s="105"/>
      <c r="M245" s="105"/>
    </row>
    <row r="246" spans="1:13" ht="16.5" thickTop="1" thickBot="1">
      <c r="A246" s="101"/>
      <c r="B246" s="102"/>
      <c r="C246" s="103"/>
      <c r="D246" s="104"/>
      <c r="E246" s="104"/>
      <c r="F246" s="135"/>
      <c r="G246" s="104"/>
      <c r="H246" s="104"/>
      <c r="I246" s="104"/>
      <c r="J246" s="104"/>
      <c r="K246" s="116"/>
      <c r="L246" s="105"/>
      <c r="M246" s="105"/>
    </row>
    <row r="247" spans="1:13" ht="16.5" thickTop="1" thickBot="1">
      <c r="A247" s="101"/>
      <c r="B247" s="102"/>
      <c r="C247" s="103"/>
      <c r="D247" s="104"/>
      <c r="E247" s="104"/>
      <c r="F247" s="135"/>
      <c r="G247" s="104"/>
      <c r="H247" s="104"/>
      <c r="I247" s="104"/>
      <c r="J247" s="104"/>
      <c r="K247" s="116"/>
      <c r="L247" s="105"/>
      <c r="M247" s="105"/>
    </row>
    <row r="248" spans="1:13" ht="16.5" thickTop="1" thickBot="1">
      <c r="A248" s="101"/>
      <c r="B248" s="102"/>
      <c r="C248" s="103"/>
      <c r="D248" s="104"/>
      <c r="E248" s="104"/>
      <c r="F248" s="135"/>
      <c r="G248" s="104"/>
      <c r="H248" s="104"/>
      <c r="I248" s="104"/>
      <c r="J248" s="104"/>
      <c r="K248" s="116"/>
      <c r="L248" s="105"/>
      <c r="M248" s="105"/>
    </row>
    <row r="249" spans="1:13" ht="16.5" thickTop="1" thickBot="1">
      <c r="A249" s="101"/>
      <c r="B249" s="102"/>
      <c r="C249" s="103"/>
      <c r="D249" s="104"/>
      <c r="E249" s="104"/>
      <c r="F249" s="135"/>
      <c r="G249" s="104"/>
      <c r="H249" s="104"/>
      <c r="I249" s="104"/>
      <c r="J249" s="104"/>
      <c r="K249" s="116"/>
      <c r="L249" s="105"/>
      <c r="M249" s="105"/>
    </row>
    <row r="250" spans="1:13" ht="16.5" thickTop="1" thickBot="1">
      <c r="A250" s="101"/>
      <c r="B250" s="102"/>
      <c r="C250" s="103"/>
      <c r="D250" s="104"/>
      <c r="E250" s="104"/>
      <c r="F250" s="135"/>
      <c r="G250" s="104"/>
      <c r="H250" s="104"/>
      <c r="I250" s="104"/>
      <c r="J250" s="104"/>
      <c r="K250" s="116"/>
      <c r="L250" s="105"/>
      <c r="M250" s="105"/>
    </row>
    <row r="251" spans="1:13" ht="16.5" thickTop="1" thickBot="1">
      <c r="A251" s="101"/>
      <c r="B251" s="102"/>
      <c r="C251" s="103"/>
      <c r="D251" s="104"/>
      <c r="E251" s="104"/>
      <c r="F251" s="135"/>
      <c r="G251" s="104"/>
      <c r="H251" s="104"/>
      <c r="I251" s="104"/>
      <c r="J251" s="104"/>
      <c r="K251" s="116"/>
      <c r="L251" s="105"/>
      <c r="M251" s="105"/>
    </row>
    <row r="252" spans="1:13" ht="16.5" thickTop="1" thickBot="1">
      <c r="A252" s="101"/>
      <c r="B252" s="102"/>
      <c r="C252" s="103"/>
      <c r="D252" s="104"/>
      <c r="E252" s="104"/>
      <c r="F252" s="135"/>
      <c r="G252" s="104"/>
      <c r="H252" s="104"/>
      <c r="I252" s="104"/>
      <c r="J252" s="104"/>
      <c r="K252" s="116"/>
      <c r="L252" s="105"/>
      <c r="M252" s="105"/>
    </row>
    <row r="253" spans="1:13" ht="16.5" thickTop="1" thickBot="1">
      <c r="A253" s="101"/>
      <c r="B253" s="102"/>
      <c r="C253" s="103"/>
      <c r="D253" s="104"/>
      <c r="E253" s="104"/>
      <c r="F253" s="135"/>
      <c r="G253" s="104"/>
      <c r="H253" s="104"/>
      <c r="I253" s="104"/>
      <c r="J253" s="104"/>
      <c r="K253" s="116"/>
      <c r="L253" s="105"/>
      <c r="M253" s="105"/>
    </row>
    <row r="254" spans="1:13" ht="16.5" thickTop="1" thickBot="1">
      <c r="A254" s="101"/>
      <c r="B254" s="102"/>
      <c r="C254" s="103"/>
      <c r="D254" s="104"/>
      <c r="E254" s="104"/>
      <c r="F254" s="135"/>
      <c r="G254" s="104"/>
      <c r="H254" s="104"/>
      <c r="I254" s="104"/>
      <c r="J254" s="104"/>
      <c r="K254" s="116"/>
      <c r="L254" s="105"/>
      <c r="M254" s="105"/>
    </row>
    <row r="255" spans="1:13" ht="16.5" thickTop="1" thickBot="1">
      <c r="A255" s="101"/>
      <c r="B255" s="102"/>
      <c r="C255" s="103"/>
      <c r="D255" s="104"/>
      <c r="E255" s="104"/>
      <c r="F255" s="135"/>
      <c r="G255" s="104"/>
      <c r="H255" s="104"/>
      <c r="I255" s="104"/>
      <c r="J255" s="104"/>
      <c r="K255" s="116"/>
      <c r="L255" s="105"/>
      <c r="M255" s="105"/>
    </row>
    <row r="256" spans="1:13" ht="16.5" thickTop="1" thickBot="1">
      <c r="A256" s="101"/>
      <c r="B256" s="102"/>
      <c r="C256" s="103"/>
      <c r="D256" s="104"/>
      <c r="E256" s="104"/>
      <c r="F256" s="135"/>
      <c r="G256" s="104"/>
      <c r="H256" s="104"/>
      <c r="I256" s="104"/>
      <c r="J256" s="104"/>
      <c r="K256" s="116"/>
      <c r="L256" s="105"/>
      <c r="M256" s="105"/>
    </row>
    <row r="257" spans="1:13" ht="16.5" thickTop="1" thickBot="1">
      <c r="A257" s="101"/>
      <c r="B257" s="102"/>
      <c r="C257" s="103"/>
      <c r="D257" s="104"/>
      <c r="E257" s="104"/>
      <c r="F257" s="135"/>
      <c r="G257" s="104"/>
      <c r="H257" s="104"/>
      <c r="I257" s="104"/>
      <c r="J257" s="104"/>
      <c r="K257" s="116"/>
      <c r="L257" s="105"/>
      <c r="M257" s="105"/>
    </row>
    <row r="258" spans="1:13" ht="16.5" thickTop="1" thickBot="1">
      <c r="A258" s="101"/>
      <c r="B258" s="102"/>
      <c r="C258" s="103"/>
      <c r="D258" s="104"/>
      <c r="E258" s="104"/>
      <c r="F258" s="135"/>
      <c r="G258" s="104"/>
      <c r="H258" s="104"/>
      <c r="I258" s="104"/>
      <c r="J258" s="104"/>
      <c r="K258" s="116"/>
      <c r="L258" s="105"/>
      <c r="M258" s="105"/>
    </row>
    <row r="259" spans="1:13" ht="16.5" thickTop="1" thickBot="1">
      <c r="A259" s="101"/>
      <c r="B259" s="102"/>
      <c r="C259" s="103"/>
      <c r="D259" s="104"/>
      <c r="E259" s="104"/>
      <c r="F259" s="135"/>
      <c r="G259" s="104"/>
      <c r="H259" s="104"/>
      <c r="I259" s="104"/>
      <c r="J259" s="104"/>
      <c r="K259" s="116"/>
      <c r="L259" s="105"/>
      <c r="M259" s="105"/>
    </row>
    <row r="260" spans="1:13" ht="16.5" thickTop="1" thickBot="1">
      <c r="A260" s="101"/>
      <c r="B260" s="102"/>
      <c r="C260" s="103"/>
      <c r="D260" s="104"/>
      <c r="E260" s="104"/>
      <c r="F260" s="135"/>
      <c r="G260" s="104"/>
      <c r="H260" s="104"/>
      <c r="I260" s="104"/>
      <c r="J260" s="104"/>
      <c r="K260" s="116"/>
      <c r="L260" s="105"/>
      <c r="M260" s="105"/>
    </row>
    <row r="261" spans="1:13" ht="16.5" thickTop="1" thickBot="1">
      <c r="A261" s="101"/>
      <c r="B261" s="102"/>
      <c r="C261" s="103"/>
      <c r="D261" s="104"/>
      <c r="E261" s="104"/>
      <c r="F261" s="135"/>
      <c r="G261" s="104"/>
      <c r="H261" s="104"/>
      <c r="I261" s="104"/>
      <c r="J261" s="104"/>
      <c r="K261" s="116"/>
      <c r="L261" s="105"/>
      <c r="M261" s="105"/>
    </row>
    <row r="262" spans="1:13" ht="16.5" thickTop="1" thickBot="1">
      <c r="A262" s="101"/>
      <c r="B262" s="102"/>
      <c r="C262" s="103"/>
      <c r="D262" s="104"/>
      <c r="E262" s="104"/>
      <c r="F262" s="135"/>
      <c r="G262" s="104"/>
      <c r="H262" s="104"/>
      <c r="I262" s="104"/>
      <c r="J262" s="104"/>
      <c r="K262" s="116"/>
      <c r="L262" s="105"/>
      <c r="M262" s="105"/>
    </row>
    <row r="263" spans="1:13" ht="16.5" thickTop="1" thickBot="1">
      <c r="A263" s="101"/>
      <c r="B263" s="102"/>
      <c r="C263" s="103"/>
      <c r="D263" s="104"/>
      <c r="E263" s="104"/>
      <c r="F263" s="135"/>
      <c r="G263" s="104"/>
      <c r="H263" s="104"/>
      <c r="I263" s="104"/>
      <c r="J263" s="104"/>
      <c r="K263" s="116"/>
      <c r="L263" s="105"/>
      <c r="M263" s="105"/>
    </row>
    <row r="264" spans="1:13" ht="16.5" thickTop="1" thickBot="1">
      <c r="A264" s="101"/>
      <c r="B264" s="102"/>
      <c r="C264" s="103"/>
      <c r="D264" s="104"/>
      <c r="E264" s="104"/>
      <c r="F264" s="135"/>
      <c r="G264" s="104"/>
      <c r="H264" s="104"/>
      <c r="I264" s="104"/>
      <c r="J264" s="104"/>
      <c r="K264" s="116"/>
      <c r="L264" s="105"/>
      <c r="M264" s="105"/>
    </row>
    <row r="265" spans="1:13" ht="16.5" thickTop="1" thickBot="1">
      <c r="A265" s="101"/>
      <c r="B265" s="102"/>
      <c r="C265" s="103"/>
      <c r="D265" s="104"/>
      <c r="E265" s="104"/>
      <c r="F265" s="135"/>
      <c r="G265" s="104"/>
      <c r="H265" s="104"/>
      <c r="I265" s="104"/>
      <c r="J265" s="104"/>
      <c r="K265" s="116"/>
      <c r="L265" s="105"/>
      <c r="M265" s="105"/>
    </row>
    <row r="266" spans="1:13" ht="16.5" thickTop="1" thickBot="1">
      <c r="A266" s="101"/>
      <c r="B266" s="102"/>
      <c r="C266" s="103"/>
      <c r="D266" s="104"/>
      <c r="E266" s="104"/>
      <c r="F266" s="135"/>
      <c r="G266" s="104"/>
      <c r="H266" s="104"/>
      <c r="I266" s="104"/>
      <c r="J266" s="104"/>
      <c r="K266" s="116"/>
      <c r="L266" s="105"/>
      <c r="M266" s="105"/>
    </row>
    <row r="267" spans="1:13" ht="16.5" thickTop="1" thickBot="1">
      <c r="A267" s="101"/>
      <c r="B267" s="102"/>
      <c r="C267" s="103"/>
      <c r="D267" s="104"/>
      <c r="E267" s="104"/>
      <c r="F267" s="135"/>
      <c r="G267" s="104"/>
      <c r="H267" s="104"/>
      <c r="I267" s="104"/>
      <c r="J267" s="104"/>
      <c r="K267" s="116"/>
      <c r="L267" s="105"/>
      <c r="M267" s="105"/>
    </row>
    <row r="268" spans="1:13" ht="16.5" thickTop="1" thickBot="1">
      <c r="A268" s="101"/>
      <c r="B268" s="102"/>
      <c r="C268" s="103"/>
      <c r="D268" s="104"/>
      <c r="E268" s="104"/>
      <c r="F268" s="135"/>
      <c r="G268" s="104"/>
      <c r="H268" s="104"/>
      <c r="I268" s="104"/>
      <c r="J268" s="104"/>
      <c r="K268" s="116"/>
      <c r="L268" s="105"/>
      <c r="M268" s="105"/>
    </row>
    <row r="269" spans="1:13" ht="16.5" thickTop="1" thickBot="1">
      <c r="A269" s="101"/>
      <c r="B269" s="102"/>
      <c r="C269" s="103"/>
      <c r="D269" s="104"/>
      <c r="E269" s="104"/>
      <c r="F269" s="135"/>
      <c r="G269" s="104"/>
      <c r="H269" s="104"/>
      <c r="I269" s="104"/>
      <c r="J269" s="104"/>
      <c r="K269" s="116"/>
      <c r="L269" s="105"/>
      <c r="M269" s="105"/>
    </row>
    <row r="270" spans="1:13" ht="16.5" thickTop="1" thickBot="1">
      <c r="A270" s="101"/>
      <c r="B270" s="102"/>
      <c r="C270" s="103"/>
      <c r="D270" s="104"/>
      <c r="E270" s="104"/>
      <c r="F270" s="135"/>
      <c r="G270" s="104"/>
      <c r="H270" s="104"/>
      <c r="I270" s="104"/>
      <c r="J270" s="104"/>
      <c r="K270" s="116"/>
      <c r="L270" s="105"/>
      <c r="M270" s="105"/>
    </row>
    <row r="271" spans="1:13" ht="16.5" thickTop="1" thickBot="1">
      <c r="A271" s="101"/>
      <c r="B271" s="102"/>
      <c r="C271" s="103"/>
      <c r="D271" s="104"/>
      <c r="E271" s="104"/>
      <c r="F271" s="135"/>
      <c r="G271" s="104"/>
      <c r="H271" s="104"/>
      <c r="I271" s="104"/>
      <c r="J271" s="104"/>
      <c r="K271" s="116"/>
      <c r="L271" s="105"/>
      <c r="M271" s="105"/>
    </row>
    <row r="272" spans="1:13" ht="16.5" thickTop="1" thickBot="1">
      <c r="A272" s="101"/>
      <c r="B272" s="102"/>
      <c r="C272" s="103"/>
      <c r="D272" s="104"/>
      <c r="E272" s="104"/>
      <c r="F272" s="135"/>
      <c r="G272" s="104"/>
      <c r="H272" s="104"/>
      <c r="I272" s="104"/>
      <c r="J272" s="104"/>
      <c r="K272" s="116"/>
      <c r="L272" s="105"/>
      <c r="M272" s="105"/>
    </row>
    <row r="273" spans="1:13" ht="16.5" thickTop="1" thickBot="1">
      <c r="A273" s="101"/>
      <c r="B273" s="102"/>
      <c r="C273" s="103"/>
      <c r="D273" s="104"/>
      <c r="E273" s="104"/>
      <c r="F273" s="135"/>
      <c r="G273" s="104"/>
      <c r="H273" s="104"/>
      <c r="I273" s="104"/>
      <c r="J273" s="104"/>
      <c r="K273" s="116"/>
      <c r="L273" s="105"/>
      <c r="M273" s="105"/>
    </row>
    <row r="274" spans="1:13" ht="16.5" thickTop="1" thickBot="1">
      <c r="A274" s="101"/>
      <c r="B274" s="102"/>
      <c r="C274" s="103"/>
      <c r="D274" s="104"/>
      <c r="E274" s="104"/>
      <c r="F274" s="135"/>
      <c r="G274" s="104"/>
      <c r="H274" s="104"/>
      <c r="I274" s="104"/>
      <c r="J274" s="104"/>
      <c r="K274" s="116"/>
      <c r="L274" s="105"/>
      <c r="M274" s="105"/>
    </row>
    <row r="275" spans="1:13" ht="16.5" thickTop="1" thickBot="1">
      <c r="A275" s="101"/>
      <c r="B275" s="102"/>
      <c r="C275" s="103"/>
      <c r="D275" s="104"/>
      <c r="E275" s="104"/>
      <c r="F275" s="135"/>
      <c r="G275" s="104"/>
      <c r="H275" s="104"/>
      <c r="I275" s="104"/>
      <c r="J275" s="104"/>
      <c r="K275" s="116"/>
      <c r="L275" s="105"/>
      <c r="M275" s="105"/>
    </row>
    <row r="276" spans="1:13" ht="16.5" thickTop="1" thickBot="1">
      <c r="A276" s="101"/>
      <c r="B276" s="102"/>
      <c r="C276" s="103"/>
      <c r="D276" s="104"/>
      <c r="E276" s="104"/>
      <c r="F276" s="135"/>
      <c r="G276" s="104"/>
      <c r="H276" s="104"/>
      <c r="I276" s="104"/>
      <c r="J276" s="104"/>
      <c r="K276" s="116"/>
      <c r="L276" s="105"/>
      <c r="M276" s="105"/>
    </row>
    <row r="277" spans="1:13" ht="16.5" thickTop="1" thickBot="1">
      <c r="A277" s="101"/>
      <c r="B277" s="102"/>
      <c r="C277" s="103"/>
      <c r="D277" s="104"/>
      <c r="E277" s="104"/>
      <c r="F277" s="135"/>
      <c r="G277" s="104"/>
      <c r="H277" s="104"/>
      <c r="I277" s="104"/>
      <c r="J277" s="104"/>
      <c r="K277" s="116"/>
      <c r="L277" s="105"/>
      <c r="M277" s="105"/>
    </row>
    <row r="278" spans="1:13" ht="16.5" thickTop="1" thickBot="1">
      <c r="A278" s="101"/>
      <c r="B278" s="102"/>
      <c r="C278" s="103"/>
      <c r="D278" s="104"/>
      <c r="E278" s="104"/>
      <c r="F278" s="135"/>
      <c r="G278" s="104"/>
      <c r="H278" s="104"/>
      <c r="I278" s="104"/>
      <c r="J278" s="104"/>
      <c r="K278" s="116"/>
      <c r="L278" s="105"/>
      <c r="M278" s="105"/>
    </row>
    <row r="279" spans="1:13" ht="16.5" thickTop="1" thickBot="1">
      <c r="A279" s="101"/>
      <c r="B279" s="102"/>
      <c r="C279" s="103"/>
      <c r="D279" s="104"/>
      <c r="E279" s="104"/>
      <c r="F279" s="135"/>
      <c r="G279" s="104"/>
      <c r="H279" s="104"/>
      <c r="I279" s="104"/>
      <c r="J279" s="104"/>
      <c r="K279" s="116"/>
      <c r="L279" s="105"/>
      <c r="M279" s="105"/>
    </row>
    <row r="280" spans="1:13" ht="16.5" thickTop="1" thickBot="1">
      <c r="A280" s="101"/>
      <c r="B280" s="102"/>
      <c r="C280" s="103"/>
      <c r="D280" s="104"/>
      <c r="E280" s="104"/>
      <c r="F280" s="135"/>
      <c r="G280" s="104"/>
      <c r="H280" s="104"/>
      <c r="I280" s="104"/>
      <c r="J280" s="104"/>
      <c r="K280" s="116"/>
      <c r="L280" s="105"/>
      <c r="M280" s="105"/>
    </row>
    <row r="281" spans="1:13" ht="16.5" thickTop="1" thickBot="1">
      <c r="A281" s="101"/>
      <c r="B281" s="102"/>
      <c r="C281" s="103"/>
      <c r="D281" s="104"/>
      <c r="E281" s="104"/>
      <c r="F281" s="135"/>
      <c r="G281" s="104"/>
      <c r="H281" s="104"/>
      <c r="I281" s="104"/>
      <c r="J281" s="104"/>
      <c r="K281" s="116"/>
      <c r="L281" s="105"/>
      <c r="M281" s="105"/>
    </row>
    <row r="282" spans="1:13" ht="16.5" thickTop="1" thickBot="1">
      <c r="A282" s="101"/>
      <c r="B282" s="102"/>
      <c r="C282" s="103"/>
      <c r="D282" s="104"/>
      <c r="E282" s="104"/>
      <c r="F282" s="135"/>
      <c r="G282" s="104"/>
      <c r="H282" s="104"/>
      <c r="I282" s="104"/>
      <c r="J282" s="104"/>
      <c r="K282" s="116"/>
      <c r="L282" s="105"/>
      <c r="M282" s="105"/>
    </row>
    <row r="283" spans="1:13" ht="16.5" thickTop="1" thickBot="1">
      <c r="A283" s="101"/>
      <c r="B283" s="102"/>
      <c r="C283" s="103"/>
      <c r="D283" s="104"/>
      <c r="E283" s="104"/>
      <c r="F283" s="135"/>
      <c r="G283" s="104"/>
      <c r="H283" s="104"/>
      <c r="I283" s="104"/>
      <c r="J283" s="104"/>
      <c r="K283" s="116"/>
      <c r="L283" s="105"/>
      <c r="M283" s="105"/>
    </row>
    <row r="284" spans="1:13" ht="16.5" thickTop="1" thickBot="1">
      <c r="A284" s="101"/>
      <c r="B284" s="102"/>
      <c r="C284" s="103"/>
      <c r="D284" s="104"/>
      <c r="E284" s="104"/>
      <c r="F284" s="135"/>
      <c r="G284" s="104"/>
      <c r="H284" s="104"/>
      <c r="I284" s="104"/>
      <c r="J284" s="104"/>
      <c r="K284" s="116"/>
      <c r="L284" s="105"/>
      <c r="M284" s="105"/>
    </row>
    <row r="285" spans="1:13" ht="16.5" thickTop="1" thickBot="1">
      <c r="A285" s="101"/>
      <c r="B285" s="102"/>
      <c r="C285" s="103"/>
      <c r="D285" s="104"/>
      <c r="E285" s="104"/>
      <c r="F285" s="135"/>
      <c r="G285" s="104"/>
      <c r="H285" s="104"/>
      <c r="I285" s="104"/>
      <c r="J285" s="104"/>
      <c r="K285" s="116"/>
      <c r="L285" s="105"/>
      <c r="M285" s="105"/>
    </row>
    <row r="286" spans="1:13" ht="16.5" thickTop="1" thickBot="1">
      <c r="A286" s="101"/>
      <c r="B286" s="102"/>
      <c r="C286" s="103"/>
      <c r="D286" s="104"/>
      <c r="E286" s="104"/>
      <c r="F286" s="135"/>
      <c r="G286" s="104"/>
      <c r="H286" s="104"/>
      <c r="I286" s="104"/>
      <c r="J286" s="104"/>
      <c r="K286" s="116"/>
      <c r="L286" s="105"/>
      <c r="M286" s="105"/>
    </row>
    <row r="287" spans="1:13" ht="16.5" thickTop="1" thickBot="1">
      <c r="A287" s="101"/>
      <c r="B287" s="102"/>
      <c r="C287" s="103"/>
      <c r="D287" s="104"/>
      <c r="E287" s="104"/>
      <c r="F287" s="135"/>
      <c r="G287" s="104"/>
      <c r="H287" s="104"/>
      <c r="I287" s="104"/>
      <c r="J287" s="104"/>
      <c r="K287" s="116"/>
      <c r="L287" s="105"/>
      <c r="M287" s="105"/>
    </row>
    <row r="288" spans="1:13" ht="16.5" thickTop="1" thickBot="1">
      <c r="A288" s="101"/>
      <c r="B288" s="102"/>
      <c r="C288" s="103"/>
      <c r="D288" s="104"/>
      <c r="E288" s="104"/>
      <c r="F288" s="135"/>
      <c r="G288" s="104"/>
      <c r="H288" s="104"/>
      <c r="I288" s="104"/>
      <c r="J288" s="104"/>
      <c r="K288" s="116"/>
      <c r="L288" s="105"/>
      <c r="M288" s="105"/>
    </row>
    <row r="289" spans="1:13" ht="16.5" thickTop="1" thickBot="1">
      <c r="A289" s="101"/>
      <c r="B289" s="102"/>
      <c r="C289" s="103"/>
      <c r="D289" s="104"/>
      <c r="E289" s="104"/>
      <c r="F289" s="135"/>
      <c r="G289" s="104"/>
      <c r="H289" s="104"/>
      <c r="I289" s="104"/>
      <c r="J289" s="104"/>
      <c r="K289" s="116"/>
      <c r="L289" s="105"/>
      <c r="M289" s="105"/>
    </row>
    <row r="290" spans="1:13" ht="16.5" thickTop="1" thickBot="1">
      <c r="A290" s="101"/>
      <c r="B290" s="102"/>
      <c r="C290" s="103"/>
      <c r="D290" s="104"/>
      <c r="E290" s="104"/>
      <c r="F290" s="135"/>
      <c r="G290" s="104"/>
      <c r="H290" s="104"/>
      <c r="I290" s="104"/>
      <c r="J290" s="104"/>
      <c r="K290" s="116"/>
      <c r="L290" s="105"/>
      <c r="M290" s="105"/>
    </row>
    <row r="291" spans="1:13" ht="16.5" thickTop="1" thickBot="1">
      <c r="A291" s="101"/>
      <c r="B291" s="102"/>
      <c r="C291" s="103"/>
      <c r="D291" s="104"/>
      <c r="E291" s="104"/>
      <c r="F291" s="135"/>
      <c r="G291" s="104"/>
      <c r="H291" s="104"/>
      <c r="I291" s="104"/>
      <c r="J291" s="104"/>
      <c r="K291" s="116"/>
      <c r="L291" s="105"/>
      <c r="M291" s="105"/>
    </row>
    <row r="292" spans="1:13" ht="16.5" thickTop="1" thickBot="1">
      <c r="A292" s="101"/>
      <c r="B292" s="102"/>
      <c r="C292" s="103"/>
      <c r="D292" s="104"/>
      <c r="E292" s="104"/>
      <c r="F292" s="135"/>
      <c r="G292" s="104"/>
      <c r="H292" s="104"/>
      <c r="I292" s="104"/>
      <c r="J292" s="104"/>
      <c r="K292" s="116"/>
      <c r="L292" s="105"/>
      <c r="M292" s="105"/>
    </row>
    <row r="293" spans="1:13" ht="16.5" thickTop="1" thickBot="1">
      <c r="A293" s="101"/>
      <c r="B293" s="102"/>
      <c r="C293" s="103"/>
      <c r="D293" s="104"/>
      <c r="E293" s="104"/>
      <c r="F293" s="135"/>
      <c r="G293" s="104"/>
      <c r="H293" s="104"/>
      <c r="I293" s="104"/>
      <c r="J293" s="104"/>
      <c r="K293" s="116"/>
      <c r="L293" s="105"/>
      <c r="M293" s="105"/>
    </row>
    <row r="294" spans="1:13" ht="16.5" thickTop="1" thickBot="1">
      <c r="A294" s="101"/>
      <c r="B294" s="102"/>
      <c r="C294" s="103"/>
      <c r="D294" s="104"/>
      <c r="E294" s="104"/>
      <c r="F294" s="135"/>
      <c r="G294" s="104"/>
      <c r="H294" s="104"/>
      <c r="I294" s="104"/>
      <c r="J294" s="104"/>
      <c r="K294" s="116"/>
      <c r="L294" s="105"/>
      <c r="M294" s="105"/>
    </row>
    <row r="295" spans="1:13" ht="16.5" thickTop="1" thickBot="1">
      <c r="A295" s="101"/>
      <c r="B295" s="102"/>
      <c r="C295" s="103"/>
      <c r="D295" s="104"/>
      <c r="E295" s="104"/>
      <c r="F295" s="135"/>
      <c r="G295" s="104"/>
      <c r="H295" s="104"/>
      <c r="I295" s="104"/>
      <c r="J295" s="104"/>
      <c r="K295" s="116"/>
      <c r="L295" s="105"/>
      <c r="M295" s="105"/>
    </row>
    <row r="296" spans="1:13" ht="16.5" thickTop="1" thickBot="1">
      <c r="A296" s="101"/>
      <c r="B296" s="102"/>
      <c r="C296" s="103"/>
      <c r="D296" s="104"/>
      <c r="E296" s="104"/>
      <c r="F296" s="135"/>
      <c r="G296" s="104"/>
      <c r="H296" s="104"/>
      <c r="I296" s="104"/>
      <c r="J296" s="104"/>
      <c r="K296" s="116"/>
      <c r="L296" s="105"/>
      <c r="M296" s="105"/>
    </row>
    <row r="297" spans="1:13" ht="16.5" thickTop="1" thickBot="1">
      <c r="A297" s="101"/>
      <c r="B297" s="102"/>
      <c r="C297" s="103"/>
      <c r="D297" s="104"/>
      <c r="E297" s="104"/>
      <c r="F297" s="135"/>
      <c r="G297" s="104"/>
      <c r="H297" s="104"/>
      <c r="I297" s="104"/>
      <c r="J297" s="104"/>
      <c r="K297" s="116"/>
      <c r="L297" s="105"/>
      <c r="M297" s="105"/>
    </row>
    <row r="298" spans="1:13" ht="16.5" thickTop="1" thickBot="1">
      <c r="A298" s="101"/>
      <c r="B298" s="102"/>
      <c r="C298" s="103"/>
      <c r="D298" s="104"/>
      <c r="E298" s="104"/>
      <c r="F298" s="135"/>
      <c r="G298" s="104"/>
      <c r="H298" s="104"/>
      <c r="I298" s="104"/>
      <c r="J298" s="104"/>
      <c r="K298" s="116"/>
      <c r="L298" s="105"/>
      <c r="M298" s="105"/>
    </row>
    <row r="299" spans="1:13" ht="16.5" thickTop="1" thickBot="1">
      <c r="A299" s="101"/>
      <c r="B299" s="102"/>
      <c r="C299" s="103"/>
      <c r="D299" s="104"/>
      <c r="E299" s="104"/>
      <c r="F299" s="135"/>
      <c r="G299" s="104"/>
      <c r="H299" s="104"/>
      <c r="I299" s="104"/>
      <c r="J299" s="104"/>
      <c r="K299" s="116"/>
      <c r="L299" s="105"/>
      <c r="M299" s="105"/>
    </row>
    <row r="300" spans="1:13" ht="16.5" thickTop="1" thickBot="1">
      <c r="A300" s="101"/>
      <c r="B300" s="102"/>
      <c r="C300" s="103"/>
      <c r="D300" s="104"/>
      <c r="E300" s="104"/>
      <c r="F300" s="135"/>
      <c r="G300" s="104"/>
      <c r="H300" s="104"/>
      <c r="I300" s="104"/>
      <c r="J300" s="104"/>
      <c r="K300" s="116"/>
      <c r="L300" s="105"/>
      <c r="M300" s="105"/>
    </row>
    <row r="301" spans="1:13" ht="16.5" thickTop="1" thickBot="1">
      <c r="A301" s="101"/>
      <c r="B301" s="102"/>
      <c r="C301" s="103"/>
      <c r="D301" s="104"/>
      <c r="E301" s="104"/>
      <c r="F301" s="135"/>
      <c r="G301" s="104"/>
      <c r="H301" s="104"/>
      <c r="I301" s="104"/>
      <c r="J301" s="104"/>
      <c r="K301" s="116"/>
      <c r="L301" s="105"/>
      <c r="M301" s="105"/>
    </row>
    <row r="302" spans="1:13" ht="16.5" thickTop="1" thickBot="1">
      <c r="A302" s="101"/>
      <c r="B302" s="102"/>
      <c r="C302" s="103"/>
      <c r="D302" s="104"/>
      <c r="E302" s="104"/>
      <c r="F302" s="135"/>
      <c r="G302" s="104"/>
      <c r="H302" s="104"/>
      <c r="I302" s="104"/>
      <c r="J302" s="104"/>
      <c r="K302" s="116"/>
      <c r="L302" s="105"/>
      <c r="M302" s="105"/>
    </row>
    <row r="303" spans="1:13" ht="16.5" thickTop="1" thickBot="1">
      <c r="A303" s="101"/>
      <c r="B303" s="102"/>
      <c r="C303" s="103"/>
      <c r="D303" s="104"/>
      <c r="E303" s="104"/>
      <c r="F303" s="135"/>
      <c r="G303" s="104"/>
      <c r="H303" s="104"/>
      <c r="I303" s="104"/>
      <c r="J303" s="104"/>
      <c r="K303" s="116"/>
      <c r="L303" s="105"/>
      <c r="M303" s="105"/>
    </row>
    <row r="304" spans="1:13" ht="16.5" thickTop="1" thickBot="1">
      <c r="A304" s="101"/>
      <c r="B304" s="102"/>
      <c r="C304" s="103"/>
      <c r="D304" s="104"/>
      <c r="E304" s="104"/>
      <c r="F304" s="135"/>
      <c r="G304" s="104"/>
      <c r="H304" s="104"/>
      <c r="I304" s="104"/>
      <c r="J304" s="104"/>
      <c r="K304" s="116"/>
      <c r="L304" s="105"/>
      <c r="M304" s="105"/>
    </row>
    <row r="305" spans="1:13" ht="16.5" thickTop="1" thickBot="1">
      <c r="A305" s="101"/>
      <c r="B305" s="102"/>
      <c r="C305" s="103"/>
      <c r="D305" s="104"/>
      <c r="E305" s="104"/>
      <c r="F305" s="135"/>
      <c r="G305" s="104"/>
      <c r="H305" s="104"/>
      <c r="I305" s="104"/>
      <c r="J305" s="104"/>
      <c r="K305" s="116"/>
      <c r="L305" s="105"/>
      <c r="M305" s="105"/>
    </row>
    <row r="306" spans="1:13" ht="16.5" thickTop="1" thickBot="1">
      <c r="A306" s="101"/>
      <c r="B306" s="102"/>
      <c r="C306" s="103"/>
      <c r="D306" s="104"/>
      <c r="E306" s="104"/>
      <c r="F306" s="135"/>
      <c r="G306" s="104"/>
      <c r="H306" s="104"/>
      <c r="I306" s="104"/>
      <c r="J306" s="104"/>
      <c r="K306" s="116"/>
      <c r="L306" s="105"/>
      <c r="M306" s="105"/>
    </row>
    <row r="307" spans="1:13" ht="16.5" thickTop="1" thickBot="1">
      <c r="A307" s="101"/>
      <c r="B307" s="102"/>
      <c r="C307" s="103"/>
      <c r="D307" s="104"/>
      <c r="E307" s="104"/>
      <c r="F307" s="135"/>
      <c r="G307" s="104"/>
      <c r="H307" s="104"/>
      <c r="I307" s="104"/>
      <c r="J307" s="104"/>
      <c r="K307" s="116"/>
      <c r="L307" s="105"/>
      <c r="M307" s="105"/>
    </row>
    <row r="308" spans="1:13" ht="16.5" thickTop="1" thickBot="1">
      <c r="A308" s="101"/>
      <c r="B308" s="102"/>
      <c r="C308" s="103"/>
      <c r="D308" s="104"/>
      <c r="E308" s="104"/>
      <c r="F308" s="135"/>
      <c r="G308" s="104"/>
      <c r="H308" s="104"/>
      <c r="I308" s="104"/>
      <c r="J308" s="104"/>
      <c r="K308" s="116"/>
      <c r="L308" s="105"/>
      <c r="M308" s="105"/>
    </row>
    <row r="309" spans="1:13" ht="16.5" thickTop="1" thickBot="1">
      <c r="A309" s="101"/>
      <c r="B309" s="102"/>
      <c r="C309" s="103"/>
      <c r="D309" s="104"/>
      <c r="E309" s="104"/>
      <c r="F309" s="135"/>
      <c r="G309" s="104"/>
      <c r="H309" s="104"/>
      <c r="I309" s="104"/>
      <c r="J309" s="104"/>
      <c r="K309" s="116"/>
      <c r="L309" s="105"/>
      <c r="M309" s="105"/>
    </row>
    <row r="310" spans="1:13" ht="16.5" thickTop="1" thickBot="1">
      <c r="A310" s="101"/>
      <c r="B310" s="102"/>
      <c r="C310" s="103"/>
      <c r="D310" s="104"/>
      <c r="E310" s="104"/>
      <c r="F310" s="135"/>
      <c r="G310" s="104"/>
      <c r="H310" s="104"/>
      <c r="I310" s="104"/>
      <c r="J310" s="104"/>
      <c r="K310" s="116"/>
      <c r="L310" s="105"/>
      <c r="M310" s="105"/>
    </row>
    <row r="311" spans="1:13" ht="16.5" thickTop="1" thickBot="1">
      <c r="A311" s="101"/>
      <c r="B311" s="102"/>
      <c r="C311" s="103"/>
      <c r="D311" s="104"/>
      <c r="E311" s="104"/>
      <c r="F311" s="135"/>
      <c r="G311" s="104"/>
      <c r="H311" s="104"/>
      <c r="I311" s="104"/>
      <c r="J311" s="104"/>
      <c r="K311" s="116"/>
      <c r="L311" s="105"/>
      <c r="M311" s="105"/>
    </row>
    <row r="312" spans="1:13" ht="16.5" thickTop="1" thickBot="1">
      <c r="A312" s="101"/>
      <c r="B312" s="102"/>
      <c r="C312" s="103"/>
      <c r="D312" s="104"/>
      <c r="E312" s="104"/>
      <c r="F312" s="135"/>
      <c r="G312" s="104"/>
      <c r="H312" s="104"/>
      <c r="I312" s="104"/>
      <c r="J312" s="104"/>
      <c r="K312" s="116"/>
      <c r="L312" s="105"/>
      <c r="M312" s="105"/>
    </row>
    <row r="313" spans="1:13" ht="16.5" thickTop="1" thickBot="1">
      <c r="A313" s="101"/>
      <c r="B313" s="102"/>
      <c r="C313" s="103"/>
      <c r="D313" s="104"/>
      <c r="E313" s="104"/>
      <c r="F313" s="135"/>
      <c r="G313" s="104"/>
      <c r="H313" s="104"/>
      <c r="I313" s="104"/>
      <c r="J313" s="104"/>
      <c r="K313" s="116"/>
      <c r="L313" s="105"/>
      <c r="M313" s="105"/>
    </row>
    <row r="314" spans="1:13" ht="16.5" thickTop="1" thickBot="1">
      <c r="A314" s="101"/>
      <c r="B314" s="102"/>
      <c r="C314" s="103"/>
      <c r="D314" s="104"/>
      <c r="E314" s="104"/>
      <c r="F314" s="135"/>
      <c r="G314" s="104"/>
      <c r="H314" s="104"/>
      <c r="I314" s="104"/>
      <c r="J314" s="104"/>
      <c r="K314" s="116"/>
      <c r="L314" s="105"/>
      <c r="M314" s="105"/>
    </row>
    <row r="315" spans="1:13" ht="16.5" thickTop="1" thickBot="1">
      <c r="A315" s="101"/>
      <c r="B315" s="102"/>
      <c r="C315" s="103"/>
      <c r="D315" s="104"/>
      <c r="E315" s="104"/>
      <c r="F315" s="135"/>
      <c r="G315" s="104"/>
      <c r="H315" s="104"/>
      <c r="I315" s="104"/>
      <c r="J315" s="104"/>
      <c r="K315" s="116"/>
      <c r="L315" s="105"/>
      <c r="M315" s="105"/>
    </row>
    <row r="316" spans="1:13" ht="16.5" thickTop="1" thickBot="1">
      <c r="A316" s="101"/>
      <c r="B316" s="102"/>
      <c r="C316" s="103"/>
      <c r="D316" s="104"/>
      <c r="E316" s="104"/>
      <c r="F316" s="135"/>
      <c r="G316" s="104"/>
      <c r="H316" s="104"/>
      <c r="I316" s="104"/>
      <c r="J316" s="104"/>
      <c r="K316" s="116"/>
      <c r="L316" s="105"/>
      <c r="M316" s="105"/>
    </row>
    <row r="317" spans="1:13" ht="16.5" thickTop="1" thickBot="1">
      <c r="A317" s="101"/>
      <c r="B317" s="102"/>
      <c r="C317" s="103"/>
      <c r="D317" s="104"/>
      <c r="E317" s="104"/>
      <c r="F317" s="135"/>
      <c r="G317" s="104"/>
      <c r="H317" s="104"/>
      <c r="I317" s="104"/>
      <c r="J317" s="104"/>
      <c r="K317" s="116"/>
      <c r="L317" s="105"/>
      <c r="M317" s="105"/>
    </row>
    <row r="318" spans="1:13" ht="16.5" thickTop="1" thickBot="1">
      <c r="A318" s="101"/>
      <c r="B318" s="102"/>
      <c r="C318" s="103"/>
      <c r="D318" s="104"/>
      <c r="E318" s="104"/>
      <c r="F318" s="135"/>
      <c r="G318" s="104"/>
      <c r="H318" s="104"/>
      <c r="I318" s="104"/>
      <c r="J318" s="104"/>
      <c r="K318" s="116"/>
      <c r="L318" s="105"/>
      <c r="M318" s="105"/>
    </row>
    <row r="319" spans="1:13" ht="16.5" thickTop="1" thickBot="1">
      <c r="A319" s="101"/>
      <c r="B319" s="102"/>
      <c r="C319" s="103"/>
      <c r="D319" s="104"/>
      <c r="E319" s="104"/>
      <c r="F319" s="135"/>
      <c r="G319" s="104"/>
      <c r="H319" s="104"/>
      <c r="I319" s="104"/>
      <c r="J319" s="104"/>
      <c r="K319" s="116"/>
      <c r="L319" s="105"/>
      <c r="M319" s="105"/>
    </row>
    <row r="320" spans="1:13" ht="16.5" thickTop="1" thickBot="1">
      <c r="A320" s="101"/>
      <c r="B320" s="102"/>
      <c r="C320" s="103"/>
      <c r="D320" s="104"/>
      <c r="E320" s="104"/>
      <c r="F320" s="135"/>
      <c r="G320" s="104"/>
      <c r="H320" s="104"/>
      <c r="I320" s="104"/>
      <c r="J320" s="104"/>
      <c r="K320" s="116"/>
      <c r="L320" s="105"/>
      <c r="M320" s="105"/>
    </row>
    <row r="321" spans="1:13" ht="16.5" thickTop="1" thickBot="1">
      <c r="A321" s="101"/>
      <c r="B321" s="102"/>
      <c r="C321" s="103"/>
      <c r="D321" s="104"/>
      <c r="E321" s="104"/>
      <c r="F321" s="135"/>
      <c r="G321" s="104"/>
      <c r="H321" s="104"/>
      <c r="I321" s="104"/>
      <c r="J321" s="104"/>
      <c r="K321" s="116"/>
      <c r="L321" s="105"/>
      <c r="M321" s="105"/>
    </row>
    <row r="322" spans="1:13" ht="16.5" thickTop="1" thickBot="1">
      <c r="A322" s="101"/>
      <c r="B322" s="102"/>
      <c r="C322" s="103"/>
      <c r="D322" s="104"/>
      <c r="E322" s="104"/>
      <c r="F322" s="135"/>
      <c r="G322" s="104"/>
      <c r="H322" s="104"/>
      <c r="I322" s="104"/>
      <c r="J322" s="104"/>
      <c r="K322" s="116"/>
      <c r="L322" s="105"/>
      <c r="M322" s="105"/>
    </row>
    <row r="323" spans="1:13" ht="16.5" thickTop="1" thickBot="1">
      <c r="A323" s="101"/>
      <c r="B323" s="102"/>
      <c r="C323" s="103"/>
      <c r="D323" s="104"/>
      <c r="E323" s="104"/>
      <c r="F323" s="135"/>
      <c r="G323" s="104"/>
      <c r="H323" s="104"/>
      <c r="I323" s="104"/>
      <c r="J323" s="104"/>
      <c r="K323" s="116"/>
      <c r="L323" s="105"/>
      <c r="M323" s="105"/>
    </row>
    <row r="324" spans="1:13" ht="16.5" thickTop="1" thickBot="1">
      <c r="A324" s="101"/>
      <c r="B324" s="102"/>
      <c r="C324" s="103"/>
      <c r="D324" s="104"/>
      <c r="E324" s="104"/>
      <c r="F324" s="135"/>
      <c r="G324" s="104"/>
      <c r="H324" s="104"/>
      <c r="I324" s="104"/>
      <c r="J324" s="104"/>
      <c r="K324" s="116"/>
      <c r="L324" s="105"/>
      <c r="M324" s="105"/>
    </row>
    <row r="325" spans="1:13" ht="16.5" thickTop="1" thickBot="1">
      <c r="A325" s="101"/>
      <c r="B325" s="102"/>
      <c r="C325" s="103"/>
      <c r="D325" s="104"/>
      <c r="E325" s="104"/>
      <c r="F325" s="135"/>
      <c r="G325" s="104"/>
      <c r="H325" s="104"/>
      <c r="I325" s="104"/>
      <c r="J325" s="104"/>
      <c r="K325" s="116"/>
      <c r="L325" s="105"/>
      <c r="M325" s="105"/>
    </row>
    <row r="326" spans="1:13" ht="16.5" thickTop="1" thickBot="1">
      <c r="A326" s="101"/>
      <c r="B326" s="102"/>
      <c r="C326" s="103"/>
      <c r="D326" s="104"/>
      <c r="E326" s="104"/>
      <c r="F326" s="135"/>
      <c r="G326" s="104"/>
      <c r="H326" s="104"/>
      <c r="I326" s="104"/>
      <c r="J326" s="104"/>
      <c r="K326" s="116"/>
      <c r="L326" s="105"/>
      <c r="M326" s="105"/>
    </row>
    <row r="327" spans="1:13" ht="16.5" thickTop="1" thickBot="1">
      <c r="A327" s="101"/>
      <c r="B327" s="102"/>
      <c r="C327" s="103"/>
      <c r="D327" s="104"/>
      <c r="E327" s="104"/>
      <c r="F327" s="135"/>
      <c r="G327" s="104"/>
      <c r="H327" s="104"/>
      <c r="I327" s="104"/>
      <c r="J327" s="104"/>
      <c r="K327" s="116"/>
      <c r="L327" s="105"/>
      <c r="M327" s="105"/>
    </row>
    <row r="328" spans="1:13" ht="16.5" thickTop="1" thickBot="1">
      <c r="A328" s="101"/>
      <c r="B328" s="102"/>
      <c r="C328" s="103"/>
      <c r="D328" s="104"/>
      <c r="E328" s="104"/>
      <c r="F328" s="135"/>
      <c r="G328" s="104"/>
      <c r="H328" s="104"/>
      <c r="I328" s="104"/>
      <c r="J328" s="104"/>
      <c r="K328" s="116"/>
      <c r="L328" s="105"/>
      <c r="M328" s="105"/>
    </row>
    <row r="329" spans="1:13" ht="16.5" thickTop="1" thickBot="1">
      <c r="A329" s="101"/>
      <c r="B329" s="102"/>
      <c r="C329" s="103"/>
      <c r="D329" s="104"/>
      <c r="E329" s="104"/>
      <c r="F329" s="135"/>
      <c r="G329" s="104"/>
      <c r="H329" s="104"/>
      <c r="I329" s="104"/>
      <c r="J329" s="104"/>
      <c r="K329" s="116"/>
      <c r="L329" s="105"/>
      <c r="M329" s="105"/>
    </row>
    <row r="330" spans="1:13" ht="16.5" thickTop="1" thickBot="1">
      <c r="A330" s="101"/>
      <c r="B330" s="102"/>
      <c r="C330" s="103"/>
      <c r="D330" s="104"/>
      <c r="E330" s="104"/>
      <c r="F330" s="135"/>
      <c r="G330" s="104"/>
      <c r="H330" s="104"/>
      <c r="I330" s="104"/>
      <c r="J330" s="104"/>
      <c r="K330" s="116"/>
      <c r="L330" s="105"/>
      <c r="M330" s="105"/>
    </row>
    <row r="331" spans="1:13" ht="16.5" thickTop="1" thickBot="1">
      <c r="A331" s="101"/>
      <c r="B331" s="102"/>
      <c r="C331" s="103"/>
      <c r="D331" s="104"/>
      <c r="E331" s="104"/>
      <c r="F331" s="135"/>
      <c r="G331" s="104"/>
      <c r="H331" s="104"/>
      <c r="I331" s="104"/>
      <c r="J331" s="104"/>
      <c r="K331" s="116"/>
      <c r="L331" s="105"/>
      <c r="M331" s="105"/>
    </row>
    <row r="332" spans="1:13" ht="16.5" thickTop="1" thickBot="1">
      <c r="A332" s="101"/>
      <c r="B332" s="102"/>
      <c r="C332" s="103"/>
      <c r="D332" s="104"/>
      <c r="E332" s="104"/>
      <c r="F332" s="135"/>
      <c r="G332" s="104"/>
      <c r="H332" s="104"/>
      <c r="I332" s="104"/>
      <c r="J332" s="104"/>
      <c r="K332" s="116"/>
      <c r="L332" s="105"/>
      <c r="M332" s="105"/>
    </row>
    <row r="333" spans="1:13" ht="16.5" thickTop="1" thickBot="1">
      <c r="A333" s="101"/>
      <c r="B333" s="102"/>
      <c r="C333" s="103"/>
      <c r="D333" s="104"/>
      <c r="E333" s="104"/>
      <c r="F333" s="135"/>
      <c r="G333" s="104"/>
      <c r="H333" s="104"/>
      <c r="I333" s="104"/>
      <c r="J333" s="104"/>
      <c r="K333" s="116"/>
      <c r="L333" s="105"/>
      <c r="M333" s="105"/>
    </row>
    <row r="334" spans="1:13" ht="16.5" thickTop="1" thickBot="1">
      <c r="A334" s="101"/>
      <c r="B334" s="102"/>
      <c r="C334" s="103"/>
      <c r="D334" s="104"/>
      <c r="E334" s="104"/>
      <c r="F334" s="135"/>
      <c r="G334" s="104"/>
      <c r="H334" s="104"/>
      <c r="I334" s="104"/>
      <c r="J334" s="104"/>
      <c r="K334" s="116"/>
      <c r="L334" s="105"/>
      <c r="M334" s="105"/>
    </row>
    <row r="335" spans="1:13" ht="16.5" thickTop="1" thickBot="1">
      <c r="A335" s="101"/>
      <c r="B335" s="102"/>
      <c r="C335" s="103"/>
      <c r="D335" s="104"/>
      <c r="E335" s="104"/>
      <c r="F335" s="135"/>
      <c r="G335" s="104"/>
      <c r="H335" s="104"/>
      <c r="I335" s="104"/>
      <c r="J335" s="104"/>
      <c r="K335" s="116"/>
      <c r="L335" s="105"/>
      <c r="M335" s="105"/>
    </row>
    <row r="336" spans="1:13" ht="16.5" thickTop="1" thickBot="1">
      <c r="A336" s="101"/>
      <c r="B336" s="102"/>
      <c r="C336" s="103"/>
      <c r="D336" s="104"/>
      <c r="E336" s="104"/>
      <c r="F336" s="135"/>
      <c r="G336" s="104"/>
      <c r="H336" s="104"/>
      <c r="I336" s="104"/>
      <c r="J336" s="104"/>
      <c r="K336" s="116"/>
      <c r="L336" s="105"/>
      <c r="M336" s="105"/>
    </row>
    <row r="337" spans="1:13" ht="16.5" thickTop="1" thickBot="1">
      <c r="A337" s="101"/>
      <c r="B337" s="102"/>
      <c r="C337" s="103"/>
      <c r="D337" s="104"/>
      <c r="E337" s="104"/>
      <c r="F337" s="135"/>
      <c r="G337" s="104"/>
      <c r="H337" s="104"/>
      <c r="I337" s="104"/>
      <c r="J337" s="104"/>
      <c r="K337" s="116"/>
      <c r="L337" s="105"/>
      <c r="M337" s="105"/>
    </row>
    <row r="338" spans="1:13" ht="16.5" thickTop="1" thickBot="1">
      <c r="A338" s="101"/>
      <c r="B338" s="102"/>
      <c r="C338" s="103"/>
      <c r="D338" s="104"/>
      <c r="E338" s="104"/>
      <c r="F338" s="135"/>
      <c r="G338" s="104"/>
      <c r="H338" s="104"/>
      <c r="I338" s="104"/>
      <c r="J338" s="104"/>
      <c r="K338" s="116"/>
      <c r="L338" s="105"/>
      <c r="M338" s="105"/>
    </row>
    <row r="339" spans="1:13" ht="16.5" thickTop="1" thickBot="1">
      <c r="A339" s="101"/>
      <c r="B339" s="102"/>
      <c r="C339" s="103"/>
      <c r="D339" s="104"/>
      <c r="E339" s="104"/>
      <c r="F339" s="135"/>
      <c r="G339" s="104"/>
      <c r="H339" s="104"/>
      <c r="I339" s="104"/>
      <c r="J339" s="104"/>
      <c r="K339" s="116"/>
      <c r="L339" s="105"/>
      <c r="M339" s="105"/>
    </row>
    <row r="340" spans="1:13" ht="16.5" thickTop="1" thickBot="1">
      <c r="A340" s="101"/>
      <c r="B340" s="102"/>
      <c r="C340" s="103"/>
      <c r="D340" s="104"/>
      <c r="E340" s="104"/>
      <c r="F340" s="135"/>
      <c r="G340" s="104"/>
      <c r="H340" s="104"/>
      <c r="I340" s="104"/>
      <c r="J340" s="104"/>
      <c r="K340" s="116"/>
      <c r="L340" s="105"/>
      <c r="M340" s="105"/>
    </row>
    <row r="341" spans="1:13" ht="16.5" thickTop="1" thickBot="1">
      <c r="A341" s="101"/>
      <c r="B341" s="102"/>
      <c r="C341" s="103"/>
      <c r="D341" s="104"/>
      <c r="E341" s="104"/>
      <c r="F341" s="135"/>
      <c r="G341" s="104"/>
      <c r="H341" s="104"/>
      <c r="I341" s="104"/>
      <c r="J341" s="104"/>
      <c r="K341" s="116"/>
      <c r="L341" s="105"/>
      <c r="M341" s="105"/>
    </row>
    <row r="342" spans="1:13" ht="16.5" thickTop="1" thickBot="1">
      <c r="A342" s="101"/>
      <c r="B342" s="102"/>
      <c r="C342" s="103"/>
      <c r="D342" s="104"/>
      <c r="E342" s="104"/>
      <c r="F342" s="135"/>
      <c r="G342" s="104"/>
      <c r="H342" s="104"/>
      <c r="I342" s="104"/>
      <c r="J342" s="104"/>
      <c r="K342" s="116"/>
      <c r="L342" s="105"/>
      <c r="M342" s="105"/>
    </row>
    <row r="343" spans="1:13" ht="16.5" thickTop="1" thickBot="1">
      <c r="A343" s="101"/>
      <c r="B343" s="102"/>
      <c r="C343" s="103"/>
      <c r="D343" s="104"/>
      <c r="E343" s="104"/>
      <c r="F343" s="135"/>
      <c r="G343" s="104"/>
      <c r="H343" s="104"/>
      <c r="I343" s="104"/>
      <c r="J343" s="104"/>
      <c r="K343" s="116"/>
      <c r="L343" s="105"/>
      <c r="M343" s="105"/>
    </row>
    <row r="344" spans="1:13" ht="16.5" thickTop="1" thickBot="1">
      <c r="A344" s="101"/>
      <c r="B344" s="102"/>
      <c r="C344" s="103"/>
      <c r="D344" s="104"/>
      <c r="E344" s="104"/>
      <c r="F344" s="135"/>
      <c r="G344" s="104"/>
      <c r="H344" s="104"/>
      <c r="I344" s="104"/>
      <c r="J344" s="104"/>
      <c r="K344" s="116"/>
      <c r="L344" s="105"/>
      <c r="M344" s="105"/>
    </row>
    <row r="345" spans="1:13" ht="16.5" thickTop="1" thickBot="1">
      <c r="A345" s="101"/>
      <c r="B345" s="102"/>
      <c r="C345" s="103"/>
      <c r="D345" s="104"/>
      <c r="E345" s="104"/>
      <c r="F345" s="135"/>
      <c r="G345" s="104"/>
      <c r="H345" s="104"/>
      <c r="I345" s="104"/>
      <c r="J345" s="104"/>
      <c r="K345" s="116"/>
      <c r="L345" s="105"/>
      <c r="M345" s="105"/>
    </row>
    <row r="346" spans="1:13" ht="16.5" thickTop="1" thickBot="1">
      <c r="A346" s="101"/>
      <c r="B346" s="102"/>
      <c r="C346" s="103"/>
      <c r="D346" s="104"/>
      <c r="E346" s="104"/>
      <c r="F346" s="135"/>
      <c r="G346" s="104"/>
      <c r="H346" s="104"/>
      <c r="I346" s="104"/>
      <c r="J346" s="104"/>
      <c r="K346" s="116"/>
      <c r="L346" s="105"/>
      <c r="M346" s="105"/>
    </row>
    <row r="347" spans="1:13" ht="16.5" thickTop="1" thickBot="1">
      <c r="A347" s="101"/>
      <c r="B347" s="102"/>
      <c r="C347" s="103"/>
      <c r="D347" s="104"/>
      <c r="E347" s="104"/>
      <c r="F347" s="135"/>
      <c r="G347" s="104"/>
      <c r="H347" s="104"/>
      <c r="I347" s="104"/>
      <c r="J347" s="104"/>
      <c r="K347" s="116"/>
      <c r="L347" s="105"/>
      <c r="M347" s="105"/>
    </row>
    <row r="348" spans="1:13" ht="16.5" thickTop="1" thickBot="1">
      <c r="A348" s="101"/>
      <c r="B348" s="102"/>
      <c r="C348" s="103"/>
      <c r="D348" s="104"/>
      <c r="E348" s="104"/>
      <c r="F348" s="135"/>
      <c r="G348" s="104"/>
      <c r="H348" s="104"/>
      <c r="I348" s="104"/>
      <c r="J348" s="104"/>
      <c r="K348" s="116"/>
      <c r="L348" s="105"/>
      <c r="M348" s="105"/>
    </row>
    <row r="349" spans="1:13" ht="16.5" thickTop="1" thickBot="1">
      <c r="A349" s="101"/>
      <c r="B349" s="102"/>
      <c r="C349" s="103"/>
      <c r="D349" s="104"/>
      <c r="E349" s="104"/>
      <c r="F349" s="135"/>
      <c r="G349" s="104"/>
      <c r="H349" s="104"/>
      <c r="I349" s="104"/>
      <c r="J349" s="104"/>
      <c r="K349" s="116"/>
      <c r="L349" s="105"/>
      <c r="M349" s="105"/>
    </row>
    <row r="350" spans="1:13" ht="16.5" thickTop="1" thickBot="1">
      <c r="A350" s="101"/>
      <c r="B350" s="102"/>
      <c r="C350" s="103"/>
      <c r="D350" s="104"/>
      <c r="E350" s="104"/>
      <c r="F350" s="135"/>
      <c r="G350" s="104"/>
      <c r="H350" s="104"/>
      <c r="I350" s="104"/>
      <c r="J350" s="104"/>
      <c r="K350" s="116"/>
      <c r="L350" s="105"/>
      <c r="M350" s="105"/>
    </row>
    <row r="351" spans="1:13" ht="16.5" thickTop="1" thickBot="1">
      <c r="A351" s="101"/>
      <c r="B351" s="102"/>
      <c r="C351" s="103"/>
      <c r="D351" s="104"/>
      <c r="E351" s="104"/>
      <c r="F351" s="135"/>
      <c r="G351" s="104"/>
      <c r="H351" s="104"/>
      <c r="I351" s="104"/>
      <c r="J351" s="104"/>
      <c r="K351" s="116"/>
      <c r="L351" s="105"/>
      <c r="M351" s="105"/>
    </row>
    <row r="352" spans="1:13" ht="16.5" thickTop="1" thickBot="1">
      <c r="A352" s="101"/>
      <c r="B352" s="102"/>
      <c r="C352" s="103"/>
      <c r="D352" s="104"/>
      <c r="E352" s="104"/>
      <c r="F352" s="135"/>
      <c r="G352" s="104"/>
      <c r="H352" s="104"/>
      <c r="I352" s="104"/>
      <c r="J352" s="104"/>
      <c r="K352" s="116"/>
      <c r="L352" s="105"/>
      <c r="M352" s="105"/>
    </row>
    <row r="353" spans="1:13" ht="16.5" thickTop="1" thickBot="1">
      <c r="A353" s="101"/>
      <c r="B353" s="102"/>
      <c r="C353" s="103"/>
      <c r="D353" s="104"/>
      <c r="E353" s="104"/>
      <c r="F353" s="135"/>
      <c r="G353" s="104"/>
      <c r="H353" s="104"/>
      <c r="I353" s="104"/>
      <c r="J353" s="104"/>
      <c r="K353" s="116"/>
      <c r="L353" s="105"/>
      <c r="M353" s="105"/>
    </row>
    <row r="354" spans="1:13" ht="16.5" thickTop="1" thickBot="1">
      <c r="A354" s="101"/>
      <c r="B354" s="102"/>
      <c r="C354" s="103"/>
      <c r="D354" s="104"/>
      <c r="E354" s="104"/>
      <c r="F354" s="135"/>
      <c r="G354" s="104"/>
      <c r="H354" s="104"/>
      <c r="I354" s="104"/>
      <c r="J354" s="104"/>
      <c r="K354" s="116"/>
      <c r="L354" s="105"/>
      <c r="M354" s="105"/>
    </row>
    <row r="355" spans="1:13" ht="16.5" thickTop="1" thickBot="1">
      <c r="A355" s="101"/>
      <c r="B355" s="102"/>
      <c r="C355" s="103"/>
      <c r="D355" s="104"/>
      <c r="E355" s="104"/>
      <c r="F355" s="135"/>
      <c r="G355" s="104"/>
      <c r="H355" s="104"/>
      <c r="I355" s="104"/>
      <c r="J355" s="104"/>
      <c r="K355" s="116"/>
      <c r="L355" s="105"/>
      <c r="M355" s="105"/>
    </row>
    <row r="356" spans="1:13" ht="16.5" thickTop="1" thickBot="1">
      <c r="A356" s="101"/>
      <c r="B356" s="102"/>
      <c r="C356" s="103"/>
      <c r="D356" s="104"/>
      <c r="E356" s="104"/>
      <c r="F356" s="135"/>
      <c r="G356" s="104"/>
      <c r="H356" s="104"/>
      <c r="I356" s="104"/>
      <c r="J356" s="104"/>
      <c r="K356" s="116"/>
      <c r="L356" s="105"/>
      <c r="M356" s="105"/>
    </row>
    <row r="357" spans="1:13" ht="16.5" thickTop="1" thickBot="1">
      <c r="A357" s="101"/>
      <c r="B357" s="102"/>
      <c r="C357" s="103"/>
      <c r="D357" s="104"/>
      <c r="E357" s="104"/>
      <c r="F357" s="135"/>
      <c r="G357" s="104"/>
      <c r="H357" s="104"/>
      <c r="I357" s="104"/>
      <c r="J357" s="104"/>
      <c r="K357" s="116"/>
      <c r="L357" s="105"/>
      <c r="M357" s="105"/>
    </row>
    <row r="358" spans="1:13" ht="16.5" thickTop="1" thickBot="1">
      <c r="A358" s="101"/>
      <c r="B358" s="102"/>
      <c r="C358" s="103"/>
      <c r="D358" s="104"/>
      <c r="E358" s="104"/>
      <c r="F358" s="135"/>
      <c r="G358" s="104"/>
      <c r="H358" s="104"/>
      <c r="I358" s="104"/>
      <c r="J358" s="104"/>
      <c r="K358" s="116"/>
      <c r="L358" s="105"/>
      <c r="M358" s="105"/>
    </row>
    <row r="359" spans="1:13" ht="16.5" thickTop="1" thickBot="1">
      <c r="A359" s="101"/>
      <c r="B359" s="102"/>
      <c r="C359" s="103"/>
      <c r="D359" s="104"/>
      <c r="E359" s="104"/>
      <c r="F359" s="135"/>
      <c r="G359" s="104"/>
      <c r="H359" s="104"/>
      <c r="I359" s="104"/>
      <c r="J359" s="104"/>
      <c r="K359" s="116"/>
      <c r="L359" s="105"/>
      <c r="M359" s="105"/>
    </row>
    <row r="360" spans="1:13" ht="16.5" thickTop="1" thickBot="1">
      <c r="A360" s="101"/>
      <c r="B360" s="102"/>
      <c r="C360" s="103"/>
      <c r="D360" s="104"/>
      <c r="E360" s="104"/>
      <c r="F360" s="135"/>
      <c r="G360" s="104"/>
      <c r="H360" s="104"/>
      <c r="I360" s="104"/>
      <c r="J360" s="104"/>
      <c r="K360" s="116"/>
      <c r="L360" s="105"/>
      <c r="M360" s="105"/>
    </row>
    <row r="361" spans="1:13" ht="16.5" thickTop="1" thickBot="1">
      <c r="A361" s="101"/>
      <c r="B361" s="102"/>
      <c r="C361" s="103"/>
      <c r="D361" s="104"/>
      <c r="E361" s="104"/>
      <c r="F361" s="135"/>
      <c r="G361" s="104"/>
      <c r="H361" s="104"/>
      <c r="I361" s="104"/>
      <c r="J361" s="104"/>
      <c r="K361" s="116"/>
      <c r="L361" s="105"/>
      <c r="M361" s="105"/>
    </row>
    <row r="362" spans="1:13" ht="16.5" thickTop="1" thickBot="1">
      <c r="A362" s="101"/>
      <c r="B362" s="102"/>
      <c r="C362" s="103"/>
      <c r="D362" s="104"/>
      <c r="E362" s="104"/>
      <c r="F362" s="135"/>
      <c r="G362" s="104"/>
      <c r="H362" s="104"/>
      <c r="I362" s="104"/>
      <c r="J362" s="104"/>
      <c r="K362" s="116"/>
      <c r="L362" s="105"/>
      <c r="M362" s="105"/>
    </row>
    <row r="363" spans="1:13" ht="16.5" thickTop="1" thickBot="1">
      <c r="A363" s="101"/>
      <c r="B363" s="102"/>
      <c r="C363" s="103"/>
      <c r="D363" s="104"/>
      <c r="E363" s="104"/>
      <c r="F363" s="135"/>
      <c r="G363" s="104"/>
      <c r="H363" s="104"/>
      <c r="I363" s="104"/>
      <c r="J363" s="104"/>
      <c r="K363" s="116"/>
      <c r="L363" s="105"/>
      <c r="M363" s="105"/>
    </row>
    <row r="364" spans="1:13" ht="16.5" thickTop="1" thickBot="1">
      <c r="A364" s="101"/>
      <c r="B364" s="102"/>
      <c r="C364" s="103"/>
      <c r="D364" s="104"/>
      <c r="E364" s="104"/>
      <c r="F364" s="135"/>
      <c r="G364" s="104"/>
      <c r="H364" s="104"/>
      <c r="I364" s="104"/>
      <c r="J364" s="104"/>
      <c r="K364" s="116"/>
      <c r="L364" s="105"/>
      <c r="M364" s="105"/>
    </row>
    <row r="365" spans="1:13" ht="16.5" thickTop="1" thickBot="1">
      <c r="A365" s="101"/>
      <c r="B365" s="102"/>
      <c r="C365" s="103"/>
      <c r="D365" s="104"/>
      <c r="E365" s="104"/>
      <c r="F365" s="135"/>
      <c r="G365" s="104"/>
      <c r="H365" s="104"/>
      <c r="I365" s="104"/>
      <c r="J365" s="104"/>
      <c r="K365" s="116"/>
      <c r="L365" s="105"/>
      <c r="M365" s="105"/>
    </row>
    <row r="366" spans="1:13" ht="16.5" thickTop="1" thickBot="1">
      <c r="A366" s="101"/>
      <c r="B366" s="102"/>
      <c r="C366" s="103"/>
      <c r="D366" s="104"/>
      <c r="E366" s="104"/>
      <c r="F366" s="135"/>
      <c r="G366" s="104"/>
      <c r="H366" s="104"/>
      <c r="I366" s="104"/>
      <c r="J366" s="104"/>
      <c r="K366" s="116"/>
      <c r="L366" s="105"/>
      <c r="M366" s="105"/>
    </row>
    <row r="367" spans="1:13" ht="16.5" thickTop="1" thickBot="1">
      <c r="A367" s="101"/>
      <c r="B367" s="102"/>
      <c r="C367" s="103"/>
      <c r="D367" s="104"/>
      <c r="E367" s="104"/>
      <c r="F367" s="135"/>
      <c r="G367" s="104"/>
      <c r="H367" s="104"/>
      <c r="I367" s="104"/>
      <c r="J367" s="104"/>
      <c r="K367" s="116"/>
      <c r="L367" s="105"/>
      <c r="M367" s="105"/>
    </row>
    <row r="368" spans="1:13" ht="16.5" thickTop="1" thickBot="1">
      <c r="A368" s="101"/>
      <c r="B368" s="102"/>
      <c r="C368" s="103"/>
      <c r="D368" s="104"/>
      <c r="E368" s="104"/>
      <c r="F368" s="135"/>
      <c r="G368" s="104"/>
      <c r="H368" s="104"/>
      <c r="I368" s="104"/>
      <c r="J368" s="104"/>
      <c r="K368" s="116"/>
      <c r="L368" s="105"/>
      <c r="M368" s="105"/>
    </row>
    <row r="369" spans="1:13" ht="16.5" thickTop="1" thickBot="1">
      <c r="A369" s="101"/>
      <c r="B369" s="102"/>
      <c r="C369" s="103"/>
      <c r="D369" s="104"/>
      <c r="E369" s="104"/>
      <c r="F369" s="135"/>
      <c r="G369" s="104"/>
      <c r="H369" s="104"/>
      <c r="I369" s="104"/>
      <c r="J369" s="104"/>
      <c r="K369" s="116"/>
      <c r="L369" s="105"/>
      <c r="M369" s="105"/>
    </row>
    <row r="370" spans="1:13" ht="16.5" thickTop="1" thickBot="1">
      <c r="A370" s="101"/>
      <c r="B370" s="102"/>
      <c r="C370" s="103"/>
      <c r="D370" s="104"/>
      <c r="E370" s="104"/>
      <c r="F370" s="135"/>
      <c r="G370" s="104"/>
      <c r="H370" s="104"/>
      <c r="I370" s="104"/>
      <c r="J370" s="104"/>
      <c r="K370" s="116"/>
      <c r="L370" s="105"/>
      <c r="M370" s="105"/>
    </row>
    <row r="371" spans="1:13" ht="16.5" thickTop="1" thickBot="1">
      <c r="A371" s="101"/>
      <c r="B371" s="102"/>
      <c r="C371" s="103"/>
      <c r="D371" s="104"/>
      <c r="E371" s="104"/>
      <c r="F371" s="135"/>
      <c r="G371" s="104"/>
      <c r="H371" s="104"/>
      <c r="I371" s="104"/>
      <c r="J371" s="104"/>
      <c r="K371" s="116"/>
      <c r="L371" s="105"/>
      <c r="M371" s="105"/>
    </row>
    <row r="372" spans="1:13" ht="16.5" thickTop="1" thickBot="1">
      <c r="A372" s="101"/>
      <c r="B372" s="102"/>
      <c r="C372" s="103"/>
      <c r="D372" s="104"/>
      <c r="E372" s="104"/>
      <c r="F372" s="135"/>
      <c r="G372" s="104"/>
      <c r="H372" s="104"/>
      <c r="I372" s="104"/>
      <c r="J372" s="104"/>
      <c r="K372" s="116"/>
      <c r="L372" s="105"/>
      <c r="M372" s="105"/>
    </row>
    <row r="373" spans="1:13" ht="16.5" thickTop="1" thickBot="1">
      <c r="A373" s="101"/>
      <c r="B373" s="102"/>
      <c r="C373" s="103"/>
      <c r="D373" s="104"/>
      <c r="E373" s="104"/>
      <c r="F373" s="135"/>
      <c r="G373" s="104"/>
      <c r="H373" s="104"/>
      <c r="I373" s="104"/>
      <c r="J373" s="104"/>
      <c r="K373" s="116"/>
      <c r="L373" s="105"/>
      <c r="M373" s="105"/>
    </row>
    <row r="374" spans="1:13" ht="16.5" thickTop="1" thickBot="1">
      <c r="A374" s="101"/>
      <c r="B374" s="102"/>
      <c r="C374" s="103"/>
      <c r="D374" s="104"/>
      <c r="E374" s="104"/>
      <c r="F374" s="135"/>
      <c r="G374" s="104"/>
      <c r="H374" s="104"/>
      <c r="I374" s="104"/>
      <c r="J374" s="104"/>
      <c r="K374" s="116"/>
      <c r="L374" s="105"/>
      <c r="M374" s="105"/>
    </row>
    <row r="375" spans="1:13" ht="16.5" thickTop="1" thickBot="1">
      <c r="A375" s="101"/>
      <c r="B375" s="102"/>
      <c r="C375" s="103"/>
      <c r="D375" s="104"/>
      <c r="E375" s="104"/>
      <c r="F375" s="135"/>
      <c r="G375" s="104"/>
      <c r="H375" s="104"/>
      <c r="I375" s="104"/>
      <c r="J375" s="104"/>
      <c r="K375" s="116"/>
      <c r="L375" s="105"/>
      <c r="M375" s="105"/>
    </row>
    <row r="376" spans="1:13" ht="16.5" thickTop="1" thickBot="1">
      <c r="A376" s="101"/>
      <c r="B376" s="102"/>
      <c r="C376" s="103"/>
      <c r="D376" s="104"/>
      <c r="E376" s="104"/>
      <c r="F376" s="135"/>
      <c r="G376" s="104"/>
      <c r="H376" s="104"/>
      <c r="I376" s="104"/>
      <c r="J376" s="104"/>
      <c r="K376" s="116"/>
      <c r="L376" s="105"/>
      <c r="M376" s="105"/>
    </row>
    <row r="377" spans="1:13" ht="16.5" thickTop="1" thickBot="1">
      <c r="A377" s="101"/>
      <c r="B377" s="102"/>
      <c r="C377" s="103"/>
      <c r="D377" s="104"/>
      <c r="E377" s="104"/>
      <c r="F377" s="135"/>
      <c r="G377" s="104"/>
      <c r="H377" s="104"/>
      <c r="I377" s="104"/>
      <c r="J377" s="104"/>
      <c r="K377" s="116"/>
      <c r="L377" s="105"/>
      <c r="M377" s="105"/>
    </row>
    <row r="378" spans="1:13" ht="16.5" thickTop="1" thickBot="1">
      <c r="A378" s="101"/>
      <c r="B378" s="102"/>
      <c r="C378" s="103"/>
      <c r="D378" s="104"/>
      <c r="E378" s="104"/>
      <c r="F378" s="135"/>
      <c r="G378" s="104"/>
      <c r="H378" s="104"/>
      <c r="I378" s="104"/>
      <c r="J378" s="104"/>
      <c r="K378" s="116"/>
      <c r="L378" s="105"/>
      <c r="M378" s="105"/>
    </row>
    <row r="379" spans="1:13" ht="16.5" thickTop="1" thickBot="1">
      <c r="A379" s="101"/>
      <c r="B379" s="102"/>
      <c r="C379" s="103"/>
      <c r="D379" s="104"/>
      <c r="E379" s="104"/>
      <c r="F379" s="135"/>
      <c r="G379" s="104"/>
      <c r="H379" s="104"/>
      <c r="I379" s="104"/>
      <c r="J379" s="104"/>
      <c r="K379" s="116"/>
      <c r="L379" s="105"/>
      <c r="M379" s="105"/>
    </row>
    <row r="380" spans="1:13" ht="16.5" thickTop="1" thickBot="1">
      <c r="A380" s="101"/>
      <c r="B380" s="102"/>
      <c r="C380" s="103"/>
      <c r="D380" s="104"/>
      <c r="E380" s="104"/>
      <c r="F380" s="135"/>
      <c r="G380" s="104"/>
      <c r="H380" s="104"/>
      <c r="I380" s="104"/>
      <c r="J380" s="104"/>
      <c r="K380" s="116"/>
      <c r="L380" s="105"/>
      <c r="M380" s="105"/>
    </row>
    <row r="381" spans="1:13" ht="16.5" thickTop="1" thickBot="1">
      <c r="A381" s="101"/>
      <c r="B381" s="102"/>
      <c r="C381" s="103"/>
      <c r="D381" s="104"/>
      <c r="E381" s="104"/>
      <c r="F381" s="135"/>
      <c r="G381" s="104"/>
      <c r="H381" s="104"/>
      <c r="I381" s="104"/>
      <c r="J381" s="104"/>
      <c r="K381" s="116"/>
      <c r="L381" s="105"/>
      <c r="M381" s="105"/>
    </row>
    <row r="382" spans="1:13" ht="16.5" thickTop="1" thickBot="1">
      <c r="A382" s="101"/>
      <c r="B382" s="102"/>
      <c r="C382" s="103"/>
      <c r="D382" s="104"/>
      <c r="E382" s="104"/>
      <c r="F382" s="135"/>
      <c r="G382" s="104"/>
      <c r="H382" s="104"/>
      <c r="I382" s="104"/>
      <c r="J382" s="104"/>
      <c r="K382" s="116"/>
      <c r="L382" s="105"/>
      <c r="M382" s="105"/>
    </row>
    <row r="383" spans="1:13" ht="16.5" thickTop="1" thickBot="1">
      <c r="A383" s="101"/>
      <c r="B383" s="102"/>
      <c r="C383" s="103"/>
      <c r="D383" s="104"/>
      <c r="E383" s="104"/>
      <c r="F383" s="135"/>
      <c r="G383" s="104"/>
      <c r="H383" s="104"/>
      <c r="I383" s="104"/>
      <c r="J383" s="104"/>
      <c r="K383" s="116"/>
      <c r="L383" s="105"/>
      <c r="M383" s="105"/>
    </row>
    <row r="384" spans="1:13" ht="16.5" thickTop="1" thickBot="1">
      <c r="A384" s="101"/>
      <c r="B384" s="102"/>
      <c r="C384" s="103"/>
      <c r="D384" s="104"/>
      <c r="E384" s="104"/>
      <c r="F384" s="135"/>
      <c r="G384" s="104"/>
      <c r="H384" s="104"/>
      <c r="I384" s="104"/>
      <c r="J384" s="104"/>
      <c r="K384" s="116"/>
      <c r="L384" s="105"/>
      <c r="M384" s="105"/>
    </row>
    <row r="385" spans="1:13" ht="16.5" thickTop="1" thickBot="1">
      <c r="A385" s="101"/>
      <c r="B385" s="102"/>
      <c r="C385" s="103"/>
      <c r="D385" s="104"/>
      <c r="E385" s="104"/>
      <c r="F385" s="135"/>
      <c r="G385" s="104"/>
      <c r="H385" s="104"/>
      <c r="I385" s="104"/>
      <c r="J385" s="104"/>
      <c r="K385" s="116"/>
      <c r="L385" s="105"/>
      <c r="M385" s="105"/>
    </row>
    <row r="386" spans="1:13" ht="16.5" thickTop="1" thickBot="1">
      <c r="A386" s="101"/>
      <c r="B386" s="102"/>
      <c r="C386" s="103"/>
      <c r="D386" s="104"/>
      <c r="E386" s="104"/>
      <c r="F386" s="135"/>
      <c r="G386" s="104"/>
      <c r="H386" s="104"/>
      <c r="I386" s="104"/>
      <c r="J386" s="104"/>
      <c r="K386" s="116"/>
      <c r="L386" s="105"/>
      <c r="M386" s="105"/>
    </row>
    <row r="387" spans="1:13" ht="16.5" thickTop="1" thickBot="1">
      <c r="A387" s="101"/>
      <c r="B387" s="102"/>
      <c r="C387" s="103"/>
      <c r="D387" s="104"/>
      <c r="E387" s="104"/>
      <c r="F387" s="135"/>
      <c r="G387" s="104"/>
      <c r="H387" s="104"/>
      <c r="I387" s="104"/>
      <c r="J387" s="104"/>
      <c r="K387" s="116"/>
      <c r="L387" s="105"/>
      <c r="M387" s="105"/>
    </row>
    <row r="388" spans="1:13" ht="16.5" thickTop="1" thickBot="1">
      <c r="A388" s="101"/>
      <c r="B388" s="102"/>
      <c r="C388" s="103"/>
      <c r="D388" s="104"/>
      <c r="E388" s="104"/>
      <c r="F388" s="135"/>
      <c r="G388" s="104"/>
      <c r="H388" s="104"/>
      <c r="I388" s="104"/>
      <c r="J388" s="104"/>
      <c r="K388" s="116"/>
      <c r="L388" s="105"/>
      <c r="M388" s="105"/>
    </row>
    <row r="389" spans="1:13" ht="16.5" thickTop="1" thickBot="1">
      <c r="A389" s="101"/>
      <c r="B389" s="102"/>
      <c r="C389" s="103"/>
      <c r="D389" s="104"/>
      <c r="E389" s="104"/>
      <c r="F389" s="135"/>
      <c r="G389" s="104"/>
      <c r="H389" s="104"/>
      <c r="I389" s="104"/>
      <c r="J389" s="104"/>
      <c r="K389" s="116"/>
      <c r="L389" s="105"/>
      <c r="M389" s="105"/>
    </row>
    <row r="390" spans="1:13" ht="16.5" thickTop="1" thickBot="1">
      <c r="A390" s="101"/>
      <c r="B390" s="102"/>
      <c r="C390" s="103"/>
      <c r="D390" s="104"/>
      <c r="E390" s="104"/>
      <c r="F390" s="135"/>
      <c r="G390" s="104"/>
      <c r="H390" s="104"/>
      <c r="I390" s="104"/>
      <c r="J390" s="104"/>
      <c r="K390" s="116"/>
      <c r="L390" s="105"/>
      <c r="M390" s="105"/>
    </row>
    <row r="391" spans="1:13" ht="16.5" thickTop="1" thickBot="1">
      <c r="A391" s="101"/>
      <c r="B391" s="102"/>
      <c r="C391" s="103"/>
      <c r="D391" s="104"/>
      <c r="E391" s="104"/>
      <c r="F391" s="135"/>
      <c r="G391" s="104"/>
      <c r="H391" s="104"/>
      <c r="I391" s="104"/>
      <c r="J391" s="104"/>
      <c r="K391" s="116"/>
      <c r="L391" s="105"/>
      <c r="M391" s="105"/>
    </row>
    <row r="392" spans="1:13" ht="16.5" thickTop="1" thickBot="1">
      <c r="A392" s="101"/>
      <c r="B392" s="102"/>
      <c r="C392" s="103"/>
      <c r="D392" s="104"/>
      <c r="E392" s="104"/>
      <c r="F392" s="135"/>
      <c r="G392" s="104"/>
      <c r="H392" s="104"/>
      <c r="I392" s="104"/>
      <c r="J392" s="104"/>
      <c r="K392" s="116"/>
      <c r="L392" s="105"/>
      <c r="M392" s="105"/>
    </row>
    <row r="393" spans="1:13" ht="16.5" thickTop="1" thickBot="1">
      <c r="A393" s="101"/>
      <c r="B393" s="102"/>
      <c r="C393" s="103"/>
      <c r="D393" s="104"/>
      <c r="E393" s="104"/>
      <c r="F393" s="135"/>
      <c r="G393" s="104"/>
      <c r="H393" s="104"/>
      <c r="I393" s="104"/>
      <c r="J393" s="104"/>
      <c r="K393" s="116"/>
      <c r="L393" s="105"/>
      <c r="M393" s="105"/>
    </row>
    <row r="394" spans="1:13" ht="16.5" thickTop="1" thickBot="1">
      <c r="A394" s="101"/>
      <c r="B394" s="102"/>
      <c r="C394" s="103"/>
      <c r="D394" s="104"/>
      <c r="E394" s="104"/>
      <c r="F394" s="135"/>
      <c r="G394" s="104"/>
      <c r="H394" s="104"/>
      <c r="I394" s="104"/>
      <c r="J394" s="104"/>
      <c r="K394" s="116"/>
      <c r="L394" s="105"/>
      <c r="M394" s="105"/>
    </row>
    <row r="395" spans="1:13" ht="15.75" thickTop="1"/>
  </sheetData>
  <conditionalFormatting sqref="S23:V34">
    <cfRule type="aboveAverage" dxfId="22" priority="11" stdDev="2"/>
  </conditionalFormatting>
  <conditionalFormatting sqref="C1:C1048576 F1:F1048576">
    <cfRule type="duplicateValues" dxfId="21" priority="7"/>
  </conditionalFormatting>
  <conditionalFormatting sqref="B1:B1048576">
    <cfRule type="timePeriod" dxfId="20" priority="14" timePeriod="today">
      <formula>FLOOR(B1,1)=TODAY()</formula>
    </cfRule>
    <cfRule type="timePeriod" dxfId="19" priority="27" timePeriod="thisWeek">
      <formula>AND(TODAY()-ROUNDDOWN(B1,0)&lt;=WEEKDAY(TODAY())-1,ROUNDDOWN(B1,0)-TODAY()&lt;=7-WEEKDAY(TODAY()))</formula>
    </cfRule>
    <cfRule type="timePeriod" dxfId="18" priority="5" timePeriod="thisWeek">
      <formula>AND(TODAY()-ROUNDDOWN(B1,0)&lt;=WEEKDAY(TODAY())-1,ROUNDDOWN(B1,0)-TODAY()&lt;=7-WEEKDAY(TODAY()))</formula>
    </cfRule>
  </conditionalFormatting>
  <conditionalFormatting sqref="J209:J1048576 J1:J207">
    <cfRule type="containsErrors" dxfId="17" priority="3">
      <formula>ISERROR(J1)</formula>
    </cfRule>
  </conditionalFormatting>
  <conditionalFormatting sqref="J1:J1048576 D1:D1048576">
    <cfRule type="uniqueValues" dxfId="16" priority="1"/>
  </conditionalFormatting>
  <hyperlinks>
    <hyperlink ref="A1:J1" location="'CTRL-SCE-B'!H6" display="зак/произ"/>
    <hyperlink ref="L1" location="'CTRL-SCE-B'!H6" display="зак/произ"/>
    <hyperlink ref="J1" location="'CTRL-SCE-B'!H6" display="зак/произ"/>
    <hyperlink ref="F1" location="'CTRL-SCE-B'!H6" display="зак/произ"/>
    <hyperlink ref="D1" location="'CTRL-SCE-B'!H6" display="зак/произ"/>
    <hyperlink ref="H1:I1" location="'CTRL-SCE-B'!H6" display="зак/произ"/>
  </hyperlinks>
  <pageMargins left="0.25" right="0.25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B1:X44"/>
  <sheetViews>
    <sheetView workbookViewId="0">
      <selection activeCell="Q15" sqref="Q15"/>
    </sheetView>
  </sheetViews>
  <sheetFormatPr defaultRowHeight="15"/>
  <cols>
    <col min="1" max="1" width="3.7109375" style="1" customWidth="1"/>
    <col min="2" max="2" width="5.28515625" style="1" customWidth="1"/>
    <col min="3" max="3" width="12.28515625" style="1" bestFit="1" customWidth="1"/>
    <col min="4" max="4" width="39.28515625" style="18" customWidth="1"/>
    <col min="5" max="5" width="7.28515625" style="18" customWidth="1"/>
    <col min="6" max="6" width="8.85546875" style="18" customWidth="1"/>
    <col min="7" max="7" width="11.42578125" style="42" hidden="1" customWidth="1"/>
    <col min="8" max="8" width="0.85546875" style="42" hidden="1" customWidth="1"/>
    <col min="9" max="9" width="5.42578125" style="41" hidden="1" customWidth="1"/>
    <col min="10" max="10" width="23.28515625" style="6" hidden="1" customWidth="1"/>
    <col min="11" max="11" width="6.28515625" style="6" hidden="1" customWidth="1"/>
    <col min="12" max="12" width="9.7109375" style="136" customWidth="1"/>
    <col min="13" max="13" width="9" style="131" customWidth="1"/>
    <col min="14" max="14" width="5.85546875" style="29" customWidth="1"/>
    <col min="15" max="15" width="5" style="29" customWidth="1"/>
    <col min="16" max="16" width="9" style="108" customWidth="1"/>
    <col min="17" max="17" width="9" style="1" customWidth="1"/>
    <col min="18" max="18" width="27.42578125" style="1" customWidth="1"/>
    <col min="19" max="20" width="9.140625" style="1"/>
    <col min="21" max="21" width="17.7109375" style="1" customWidth="1"/>
    <col min="22" max="16384" width="9.140625" style="1"/>
  </cols>
  <sheetData>
    <row r="1" spans="2:23">
      <c r="C1" s="46" t="str">
        <f>HYPERLINK('CTRL-SK-712w'!H5)</f>
        <v>2455798</v>
      </c>
      <c r="D1" s="58">
        <f>SUM('CTRL-SK-712w'!D9:R9)</f>
        <v>0</v>
      </c>
      <c r="E1" s="18" t="s">
        <v>15</v>
      </c>
      <c r="F1" s="18" t="s">
        <v>25</v>
      </c>
      <c r="G1" s="18" t="s">
        <v>16</v>
      </c>
      <c r="H1" s="18"/>
      <c r="I1" s="41" t="s">
        <v>17</v>
      </c>
      <c r="J1" s="30" t="s">
        <v>18</v>
      </c>
      <c r="O1" s="30"/>
      <c r="P1" s="107"/>
    </row>
    <row r="2" spans="2:23">
      <c r="B2" s="4"/>
      <c r="C2" s="169">
        <f>C1*1</f>
        <v>2455798</v>
      </c>
      <c r="D2" s="167" t="str">
        <f>VLOOKUP('таблица шкафов_(База)_SK-712w'!C2,C4:E43,2)</f>
        <v>W-CTRL-SC-712/w-3-2,2(5,3A)/M400</v>
      </c>
      <c r="E2" s="167">
        <f>VLOOKUP(C2,C4:E43,3,)</f>
        <v>0</v>
      </c>
      <c r="F2" s="167" t="str">
        <f>VLOOKUP('таблица шкафов_(База)_SK-712w'!C2,C4:M43,4)</f>
        <v>(5,3A)</v>
      </c>
      <c r="G2" s="167" t="e">
        <f>VLOOKUP(E2,E4:G34,3,)</f>
        <v>#N/A</v>
      </c>
      <c r="H2" s="167">
        <f>VLOOKUP(F2,F4:H34,3,)</f>
        <v>0</v>
      </c>
      <c r="I2" s="167" t="e">
        <f>VLOOKUP(G2,G4:I34,3,)</f>
        <v>#N/A</v>
      </c>
      <c r="J2" s="167">
        <f>VLOOKUP(C2,C4:L35,8)</f>
        <v>0</v>
      </c>
      <c r="L2" s="171">
        <f>VLOOKUP('таблица шкафов_(База)_SK-712w'!C2,C4:M43,5)</f>
        <v>0</v>
      </c>
      <c r="M2" s="174">
        <f>L2/1440</f>
        <v>0</v>
      </c>
      <c r="N2" s="29">
        <v>2018</v>
      </c>
      <c r="O2" s="29" t="s">
        <v>41</v>
      </c>
    </row>
    <row r="3" spans="2:23">
      <c r="B3" s="7"/>
      <c r="C3" s="170"/>
      <c r="D3" s="168"/>
      <c r="E3" s="168"/>
      <c r="F3" s="168"/>
      <c r="G3" s="168"/>
      <c r="H3" s="168"/>
      <c r="I3" s="168"/>
      <c r="J3" s="168"/>
      <c r="L3" s="172"/>
      <c r="M3" s="174"/>
      <c r="N3" s="67">
        <f>SUM('таблица шкафов_(База)_SK-712w'!N4:N43,N4)</f>
        <v>0</v>
      </c>
      <c r="O3" s="67">
        <f>SUM('таблица шкафов_(База)_SK-712w'!O4:O43,O4)</f>
        <v>7</v>
      </c>
    </row>
    <row r="4" spans="2:23">
      <c r="B4" s="8">
        <v>1</v>
      </c>
      <c r="C4" s="19">
        <v>2455790</v>
      </c>
      <c r="D4" s="19" t="s">
        <v>14</v>
      </c>
      <c r="E4" s="19"/>
      <c r="F4" s="40" t="str">
        <f t="shared" ref="F4:F34" si="0">IF(ISERR(MID(D4,FIND("(",D4),FIND(")",D4)-FIND("(",D4)+1)),"",MID(D4,FIND("(",D4),FIND(")",D4)-FIND("(",D4)+1))</f>
        <v/>
      </c>
      <c r="G4" s="35"/>
      <c r="H4" s="35"/>
      <c r="I4" s="31" t="str">
        <f t="shared" ref="I4:I34" si="1">MID(D4,15,1)</f>
        <v/>
      </c>
      <c r="J4" s="36"/>
      <c r="K4" s="40"/>
      <c r="L4" s="137"/>
      <c r="M4" s="72">
        <f>L4/1440</f>
        <v>0</v>
      </c>
      <c r="N4" s="34">
        <f>COUNTIF('учёт_SK-712w'!E$4:$E$207,C4)</f>
        <v>0</v>
      </c>
      <c r="O4" s="34">
        <f>COUNTIF('учёт_SK-712w'!$E$208:$E$506,C4)</f>
        <v>0</v>
      </c>
      <c r="S4" s="1">
        <v>2</v>
      </c>
      <c r="T4" s="56">
        <f>SUM(T13+0)</f>
        <v>900</v>
      </c>
      <c r="U4" s="38" t="str">
        <f>VLOOKUP(T4,T6:U12,2)</f>
        <v>Никитин А.</v>
      </c>
    </row>
    <row r="5" spans="2:23">
      <c r="B5" s="8">
        <v>2</v>
      </c>
      <c r="C5" s="127">
        <v>2455791</v>
      </c>
      <c r="D5" s="19" t="s">
        <v>14</v>
      </c>
      <c r="E5" s="19"/>
      <c r="F5" s="40" t="str">
        <f t="shared" si="0"/>
        <v/>
      </c>
      <c r="G5" s="35"/>
      <c r="H5" s="35"/>
      <c r="I5" s="31" t="str">
        <f t="shared" si="1"/>
        <v/>
      </c>
      <c r="J5" s="36"/>
      <c r="K5" s="40"/>
      <c r="L5" s="137"/>
      <c r="M5" s="72">
        <f t="shared" ref="M5:M43" si="2">L5/1440</f>
        <v>0</v>
      </c>
      <c r="N5" s="34">
        <f>COUNTIF('учёт_SK-712w'!E$4:$E$207,C5)</f>
        <v>0</v>
      </c>
      <c r="O5" s="34">
        <f>COUNTIF('учёт_SK-712w'!$E$208:$E$506,C5)</f>
        <v>0</v>
      </c>
      <c r="T5" s="29"/>
      <c r="V5" s="56">
        <f>SUM(V14+0)</f>
        <v>111</v>
      </c>
      <c r="W5" s="38" t="str">
        <f>VLOOKUP(V5,V6:W12,2)</f>
        <v>Кириллов В.</v>
      </c>
    </row>
    <row r="6" spans="2:23">
      <c r="B6" s="8">
        <v>3</v>
      </c>
      <c r="C6" s="127">
        <v>2455792</v>
      </c>
      <c r="D6" s="127" t="s">
        <v>59</v>
      </c>
      <c r="E6" s="19" t="e">
        <f>VLOOKUP(D6,3,)</f>
        <v>#N/A</v>
      </c>
      <c r="F6" s="40" t="str">
        <f t="shared" si="0"/>
        <v>(2,2A)</v>
      </c>
      <c r="G6" s="35"/>
      <c r="H6" s="35"/>
      <c r="I6" s="31" t="str">
        <f t="shared" si="1"/>
        <v>w</v>
      </c>
      <c r="J6" s="36"/>
      <c r="K6" s="40"/>
      <c r="L6" s="137">
        <v>30</v>
      </c>
      <c r="M6" s="72">
        <f t="shared" si="2"/>
        <v>2.0833333333333332E-2</v>
      </c>
      <c r="N6" s="34">
        <f>COUNTIF('учёт_SK-712w'!E$4:$E$207,C6)</f>
        <v>0</v>
      </c>
      <c r="O6" s="34">
        <v>1</v>
      </c>
      <c r="S6" s="1">
        <v>1</v>
      </c>
      <c r="T6" s="54">
        <v>111</v>
      </c>
      <c r="U6" s="64" t="s">
        <v>33</v>
      </c>
      <c r="V6" s="54">
        <v>111</v>
      </c>
      <c r="W6" s="64" t="s">
        <v>33</v>
      </c>
    </row>
    <row r="7" spans="2:23">
      <c r="B7" s="8">
        <v>4</v>
      </c>
      <c r="C7" s="127">
        <v>2455793</v>
      </c>
      <c r="D7" s="130" t="s">
        <v>71</v>
      </c>
      <c r="E7" s="19"/>
      <c r="F7" s="40" t="str">
        <f t="shared" si="0"/>
        <v>(3,7A)</v>
      </c>
      <c r="G7" s="35"/>
      <c r="H7" s="35"/>
      <c r="I7" s="31" t="str">
        <f t="shared" si="1"/>
        <v>w</v>
      </c>
      <c r="J7" s="36"/>
      <c r="K7" s="40"/>
      <c r="L7" s="137">
        <v>30</v>
      </c>
      <c r="M7" s="72">
        <f t="shared" si="2"/>
        <v>2.0833333333333332E-2</v>
      </c>
      <c r="N7" s="34">
        <f>COUNTIF('учёт_SK-712w'!E$4:$E$207,C7)</f>
        <v>0</v>
      </c>
      <c r="O7" s="34">
        <v>3</v>
      </c>
      <c r="S7" s="1">
        <v>4</v>
      </c>
      <c r="T7" s="54">
        <v>222</v>
      </c>
      <c r="U7" s="65" t="s">
        <v>30</v>
      </c>
      <c r="V7" s="54">
        <v>222</v>
      </c>
      <c r="W7" s="65" t="s">
        <v>30</v>
      </c>
    </row>
    <row r="8" spans="2:23">
      <c r="B8" s="8">
        <v>5</v>
      </c>
      <c r="C8" s="127">
        <v>2455794</v>
      </c>
      <c r="D8" s="19" t="s">
        <v>14</v>
      </c>
      <c r="E8" s="19"/>
      <c r="F8" s="40" t="str">
        <f t="shared" si="0"/>
        <v/>
      </c>
      <c r="G8" s="35"/>
      <c r="H8" s="35"/>
      <c r="I8" s="31" t="str">
        <f t="shared" si="1"/>
        <v/>
      </c>
      <c r="J8" s="36"/>
      <c r="K8" s="40"/>
      <c r="L8" s="137"/>
      <c r="M8" s="72">
        <f t="shared" si="2"/>
        <v>0</v>
      </c>
      <c r="N8" s="34">
        <f>COUNTIF('учёт_SK-712w'!E$4:$E$207,C8)</f>
        <v>0</v>
      </c>
      <c r="O8" s="34">
        <f>COUNTIF('учёт_SK-712w'!$E$208:$E$506,C8)</f>
        <v>0</v>
      </c>
      <c r="S8" s="1">
        <v>5</v>
      </c>
      <c r="T8" s="54">
        <v>333</v>
      </c>
      <c r="U8" s="64" t="s">
        <v>23</v>
      </c>
      <c r="V8" s="54">
        <v>333</v>
      </c>
      <c r="W8" s="64" t="s">
        <v>23</v>
      </c>
    </row>
    <row r="9" spans="2:23">
      <c r="B9" s="8">
        <v>6</v>
      </c>
      <c r="C9" s="127">
        <v>2455795</v>
      </c>
      <c r="D9" s="19" t="s">
        <v>14</v>
      </c>
      <c r="E9" s="19"/>
      <c r="F9" s="40" t="str">
        <f t="shared" si="0"/>
        <v/>
      </c>
      <c r="G9" s="35"/>
      <c r="H9" s="35"/>
      <c r="I9" s="31" t="str">
        <f t="shared" si="1"/>
        <v/>
      </c>
      <c r="J9" s="36"/>
      <c r="K9" s="40"/>
      <c r="L9" s="137"/>
      <c r="M9" s="72">
        <f t="shared" si="2"/>
        <v>0</v>
      </c>
      <c r="N9" s="34">
        <f>COUNTIF('учёт_SK-712w'!E$4:$E$207,C9)</f>
        <v>0</v>
      </c>
      <c r="O9" s="34">
        <f>COUNTIF('учёт_SK-712w'!$E$208:$E$506,C9)</f>
        <v>0</v>
      </c>
      <c r="S9" s="1">
        <v>3</v>
      </c>
      <c r="T9" s="54">
        <v>444</v>
      </c>
      <c r="U9" s="64" t="s">
        <v>35</v>
      </c>
      <c r="V9" s="54">
        <v>444</v>
      </c>
      <c r="W9" s="64" t="s">
        <v>35</v>
      </c>
    </row>
    <row r="10" spans="2:23">
      <c r="B10" s="8">
        <v>7</v>
      </c>
      <c r="C10" s="127">
        <v>2455796</v>
      </c>
      <c r="D10" s="129" t="s">
        <v>68</v>
      </c>
      <c r="E10" s="19"/>
      <c r="F10" s="40" t="str">
        <f t="shared" si="0"/>
        <v>(2,2A)</v>
      </c>
      <c r="G10" s="35"/>
      <c r="H10" s="35"/>
      <c r="I10" s="31" t="str">
        <f t="shared" si="1"/>
        <v>w</v>
      </c>
      <c r="J10" s="36"/>
      <c r="K10" s="40"/>
      <c r="L10" s="137"/>
      <c r="M10" s="72">
        <f t="shared" si="2"/>
        <v>0</v>
      </c>
      <c r="N10" s="34">
        <f>COUNTIF('учёт_SK-712w'!E$4:$E$207,C10)</f>
        <v>0</v>
      </c>
      <c r="O10" s="34">
        <v>1</v>
      </c>
      <c r="S10" s="1">
        <v>6</v>
      </c>
      <c r="T10" s="67">
        <v>555</v>
      </c>
      <c r="U10" s="66" t="s">
        <v>24</v>
      </c>
      <c r="V10" s="67">
        <v>555</v>
      </c>
      <c r="W10" s="66" t="s">
        <v>24</v>
      </c>
    </row>
    <row r="11" spans="2:23">
      <c r="B11" s="8">
        <v>8</v>
      </c>
      <c r="C11" s="127">
        <v>2455797</v>
      </c>
      <c r="D11" s="129" t="s">
        <v>65</v>
      </c>
      <c r="E11" s="19"/>
      <c r="F11" s="40" t="str">
        <f t="shared" si="0"/>
        <v>(3,7A)</v>
      </c>
      <c r="G11" s="35"/>
      <c r="H11" s="35"/>
      <c r="I11" s="31" t="str">
        <f t="shared" si="1"/>
        <v>w</v>
      </c>
      <c r="J11" s="36"/>
      <c r="K11" s="40"/>
      <c r="L11" s="137"/>
      <c r="M11" s="72">
        <f t="shared" si="2"/>
        <v>0</v>
      </c>
      <c r="N11" s="34">
        <f>COUNTIF('учёт_SK-712w'!E$4:$E$207,C11)</f>
        <v>0</v>
      </c>
      <c r="O11" s="34">
        <v>1</v>
      </c>
      <c r="S11" s="175">
        <f ca="1">SUM('CTRL-SK-712w'!P4:R4,M6)</f>
        <v>43515.68895625</v>
      </c>
      <c r="T11" s="54">
        <v>600</v>
      </c>
      <c r="U11" s="64" t="s">
        <v>34</v>
      </c>
      <c r="V11" s="54">
        <v>600</v>
      </c>
      <c r="W11" s="64" t="s">
        <v>34</v>
      </c>
    </row>
    <row r="12" spans="2:23">
      <c r="B12" s="8">
        <v>9</v>
      </c>
      <c r="C12" s="127">
        <v>2455798</v>
      </c>
      <c r="D12" s="128" t="s">
        <v>62</v>
      </c>
      <c r="E12" s="19"/>
      <c r="F12" s="40" t="str">
        <f t="shared" si="0"/>
        <v>(5,3A)</v>
      </c>
      <c r="G12" s="35"/>
      <c r="H12" s="35"/>
      <c r="I12" s="31" t="str">
        <f t="shared" si="1"/>
        <v>w</v>
      </c>
      <c r="J12" s="36"/>
      <c r="K12" s="40"/>
      <c r="L12" s="137">
        <v>30</v>
      </c>
      <c r="M12" s="72">
        <f t="shared" si="2"/>
        <v>2.0833333333333332E-2</v>
      </c>
      <c r="N12" s="34">
        <f>COUNTIF('учёт_SK-712w'!E$4:$E$207,C12)</f>
        <v>0</v>
      </c>
      <c r="O12" s="34">
        <v>1</v>
      </c>
      <c r="S12" s="175"/>
      <c r="T12" s="54">
        <v>900</v>
      </c>
      <c r="U12" s="121" t="s">
        <v>43</v>
      </c>
      <c r="V12" s="54">
        <v>900</v>
      </c>
      <c r="W12" s="2" t="s">
        <v>29</v>
      </c>
    </row>
    <row r="13" spans="2:23">
      <c r="B13" s="8">
        <v>10</v>
      </c>
      <c r="C13" s="127">
        <v>2455799</v>
      </c>
      <c r="D13" s="19" t="s">
        <v>14</v>
      </c>
      <c r="E13" s="19"/>
      <c r="F13" s="40" t="str">
        <f t="shared" si="0"/>
        <v/>
      </c>
      <c r="G13" s="35"/>
      <c r="H13" s="35"/>
      <c r="I13" s="31" t="str">
        <f t="shared" si="1"/>
        <v/>
      </c>
      <c r="J13" s="36"/>
      <c r="K13" s="40"/>
      <c r="L13" s="137"/>
      <c r="M13" s="72">
        <f t="shared" si="2"/>
        <v>0</v>
      </c>
      <c r="N13" s="34">
        <f>COUNTIF('учёт_SK-712w'!E$4:$E$207,C13)</f>
        <v>0</v>
      </c>
      <c r="O13" s="34">
        <f>COUNTIF('учёт_SK-712w'!$E$208:$E$506,C13)</f>
        <v>0</v>
      </c>
      <c r="T13" s="55" t="str">
        <f>HYPERLINK('CTRL-SK-712w'!G12)</f>
        <v>900</v>
      </c>
      <c r="U13" s="1" t="s">
        <v>31</v>
      </c>
    </row>
    <row r="14" spans="2:23">
      <c r="B14" s="8">
        <v>11</v>
      </c>
      <c r="C14" s="127">
        <v>2455800</v>
      </c>
      <c r="D14" s="19" t="s">
        <v>14</v>
      </c>
      <c r="E14" s="19"/>
      <c r="F14" s="40" t="str">
        <f t="shared" si="0"/>
        <v/>
      </c>
      <c r="G14" s="35"/>
      <c r="H14" s="35"/>
      <c r="I14" s="31" t="str">
        <f t="shared" si="1"/>
        <v/>
      </c>
      <c r="J14" s="36"/>
      <c r="K14" s="40"/>
      <c r="L14" s="137"/>
      <c r="M14" s="72">
        <f t="shared" si="2"/>
        <v>0</v>
      </c>
      <c r="N14" s="34">
        <f>COUNTIF('учёт_SK-712w'!E$4:$E$207,C14)</f>
        <v>0</v>
      </c>
      <c r="O14" s="34">
        <f>COUNTIF('учёт_SK-712w'!$E$208:$E$506,C14)</f>
        <v>0</v>
      </c>
      <c r="T14" s="55">
        <v>900</v>
      </c>
      <c r="V14" s="55" t="str">
        <f>HYPERLINK('CTRL-SK-712w'!G15)</f>
        <v>111</v>
      </c>
      <c r="W14" s="45" t="s">
        <v>32</v>
      </c>
    </row>
    <row r="15" spans="2:23">
      <c r="B15" s="8">
        <v>12</v>
      </c>
      <c r="C15" s="127">
        <v>2455801</v>
      </c>
      <c r="D15" s="19" t="s">
        <v>14</v>
      </c>
      <c r="E15" s="19"/>
      <c r="F15" s="40" t="str">
        <f t="shared" si="0"/>
        <v/>
      </c>
      <c r="G15" s="35"/>
      <c r="H15" s="35"/>
      <c r="I15" s="31" t="str">
        <f t="shared" si="1"/>
        <v/>
      </c>
      <c r="J15" s="36"/>
      <c r="K15" s="40"/>
      <c r="L15" s="137"/>
      <c r="M15" s="72">
        <f t="shared" si="2"/>
        <v>0</v>
      </c>
      <c r="N15" s="34">
        <f>COUNTIF('учёт_SK-712w'!E$4:$E$207,C15)</f>
        <v>0</v>
      </c>
      <c r="O15" s="34">
        <f>COUNTIF('учёт_SK-712w'!$E$208:$E$506,C15)</f>
        <v>0</v>
      </c>
      <c r="T15" s="29"/>
      <c r="V15" s="55">
        <v>900</v>
      </c>
    </row>
    <row r="16" spans="2:23">
      <c r="B16" s="8">
        <v>13</v>
      </c>
      <c r="C16" s="127">
        <v>2455802</v>
      </c>
      <c r="D16" s="19" t="s">
        <v>14</v>
      </c>
      <c r="E16" s="19"/>
      <c r="F16" s="40" t="str">
        <f t="shared" si="0"/>
        <v/>
      </c>
      <c r="G16" s="35"/>
      <c r="H16" s="35"/>
      <c r="I16" s="31" t="str">
        <f t="shared" si="1"/>
        <v/>
      </c>
      <c r="J16" s="36"/>
      <c r="K16" s="40"/>
      <c r="L16" s="137"/>
      <c r="M16" s="72">
        <f t="shared" si="2"/>
        <v>0</v>
      </c>
      <c r="N16" s="34">
        <f>COUNTIF('учёт_SK-712w'!E$4:$E$207,C16)</f>
        <v>0</v>
      </c>
      <c r="O16" s="34">
        <f>COUNTIF('учёт_SK-712w'!$E$208:$E$506,C16)</f>
        <v>0</v>
      </c>
    </row>
    <row r="17" spans="2:24">
      <c r="B17" s="8">
        <v>14</v>
      </c>
      <c r="C17" s="127">
        <v>2455803</v>
      </c>
      <c r="D17" s="19" t="s">
        <v>14</v>
      </c>
      <c r="E17" s="19"/>
      <c r="F17" s="40" t="str">
        <f t="shared" si="0"/>
        <v/>
      </c>
      <c r="G17" s="35"/>
      <c r="H17" s="35"/>
      <c r="I17" s="31" t="str">
        <f t="shared" si="1"/>
        <v/>
      </c>
      <c r="J17" s="36"/>
      <c r="K17" s="40"/>
      <c r="L17" s="137"/>
      <c r="M17" s="72">
        <f t="shared" si="2"/>
        <v>0</v>
      </c>
      <c r="N17" s="34">
        <f>COUNTIF('учёт_SK-712w'!E$4:$E$207,C17)</f>
        <v>0</v>
      </c>
      <c r="O17" s="34">
        <f>COUNTIF('учёт_SK-712w'!$E$208:$E$506,C17)</f>
        <v>0</v>
      </c>
      <c r="P17" s="173"/>
      <c r="U17" s="2" t="s">
        <v>40</v>
      </c>
    </row>
    <row r="18" spans="2:24" ht="15.75" thickBot="1">
      <c r="B18" s="8">
        <v>15</v>
      </c>
      <c r="C18" s="127">
        <v>2455804</v>
      </c>
      <c r="D18" s="19" t="s">
        <v>14</v>
      </c>
      <c r="E18" s="19"/>
      <c r="F18" s="40" t="str">
        <f t="shared" si="0"/>
        <v/>
      </c>
      <c r="G18" s="35"/>
      <c r="H18" s="35"/>
      <c r="I18" s="31" t="str">
        <f t="shared" si="1"/>
        <v/>
      </c>
      <c r="J18" s="36"/>
      <c r="K18" s="40"/>
      <c r="L18" s="137"/>
      <c r="M18" s="72">
        <f t="shared" si="2"/>
        <v>0</v>
      </c>
      <c r="N18" s="34">
        <f>COUNTIF('учёт_SK-712w'!E$4:$E$207,C18)</f>
        <v>0</v>
      </c>
      <c r="O18" s="34">
        <f>COUNTIF('учёт_SK-712w'!$E$208:$E$506,C18)</f>
        <v>0</v>
      </c>
      <c r="P18" s="173"/>
    </row>
    <row r="19" spans="2:24" ht="16.5" thickTop="1" thickBot="1">
      <c r="B19" s="8">
        <v>16</v>
      </c>
      <c r="C19" s="127">
        <v>2455805</v>
      </c>
      <c r="D19" s="19" t="s">
        <v>14</v>
      </c>
      <c r="E19" s="19"/>
      <c r="F19" s="40" t="str">
        <f t="shared" si="0"/>
        <v/>
      </c>
      <c r="G19" s="35"/>
      <c r="H19" s="35"/>
      <c r="I19" s="31" t="str">
        <f t="shared" si="1"/>
        <v/>
      </c>
      <c r="J19" s="36"/>
      <c r="K19" s="40"/>
      <c r="L19" s="137"/>
      <c r="M19" s="72">
        <f t="shared" si="2"/>
        <v>0</v>
      </c>
      <c r="N19" s="34">
        <f>COUNTIF('учёт_SK-712w'!E$4:$E$207,C19)</f>
        <v>0</v>
      </c>
      <c r="O19" s="34">
        <f>COUNTIF('учёт_SK-712w'!$E$208:$E$506,C19)</f>
        <v>0</v>
      </c>
      <c r="U19" s="166" t="s">
        <v>44</v>
      </c>
      <c r="V19" s="166"/>
      <c r="W19" s="166"/>
      <c r="X19" s="166"/>
    </row>
    <row r="20" spans="2:24" ht="16.5" thickTop="1" thickBot="1">
      <c r="B20" s="8">
        <v>17</v>
      </c>
      <c r="C20" s="127">
        <v>2455806</v>
      </c>
      <c r="D20" s="19" t="s">
        <v>14</v>
      </c>
      <c r="E20" s="19"/>
      <c r="F20" s="40" t="str">
        <f t="shared" si="0"/>
        <v/>
      </c>
      <c r="G20" s="35"/>
      <c r="H20" s="35"/>
      <c r="I20" s="31" t="str">
        <f t="shared" si="1"/>
        <v/>
      </c>
      <c r="J20" s="36"/>
      <c r="K20" s="40"/>
      <c r="L20" s="137"/>
      <c r="M20" s="72">
        <f t="shared" si="2"/>
        <v>0</v>
      </c>
      <c r="N20" s="34">
        <f>COUNTIF('учёт_SK-712w'!E$4:$E$207,C20)</f>
        <v>0</v>
      </c>
      <c r="O20" s="34">
        <f>COUNTIF('учёт_SK-712w'!$E$208:$E$506,C20)</f>
        <v>0</v>
      </c>
      <c r="U20" s="118"/>
      <c r="V20" s="118">
        <v>2018</v>
      </c>
      <c r="W20" s="118">
        <v>2019</v>
      </c>
      <c r="X20" s="118">
        <v>2020</v>
      </c>
    </row>
    <row r="21" spans="2:24" ht="16.5" thickTop="1" thickBot="1">
      <c r="B21" s="8">
        <v>18</v>
      </c>
      <c r="C21" s="127">
        <v>2455807</v>
      </c>
      <c r="D21" s="19" t="s">
        <v>14</v>
      </c>
      <c r="E21" s="19"/>
      <c r="F21" s="40" t="str">
        <f t="shared" si="0"/>
        <v/>
      </c>
      <c r="G21" s="35"/>
      <c r="H21" s="35"/>
      <c r="I21" s="31" t="str">
        <f t="shared" si="1"/>
        <v/>
      </c>
      <c r="J21" s="36"/>
      <c r="K21" s="40"/>
      <c r="L21" s="137"/>
      <c r="M21" s="72">
        <f t="shared" si="2"/>
        <v>0</v>
      </c>
      <c r="N21" s="34">
        <f>COUNTIF('учёт_SK-712w'!E$4:$E$207,C21)</f>
        <v>0</v>
      </c>
      <c r="O21" s="34">
        <f>COUNTIF('учёт_SK-712w'!$E$208:$E$506,C21)</f>
        <v>0</v>
      </c>
      <c r="P21" s="109"/>
      <c r="U21" s="119" t="s">
        <v>47</v>
      </c>
      <c r="V21" s="119">
        <f>SUMPRODUCT(--(TEXT($C2:$C35,"ММММ")=F1))</f>
        <v>0</v>
      </c>
      <c r="W21" s="119">
        <f>COUNT('учёт_SK-712w'!C208:C222)</f>
        <v>0</v>
      </c>
      <c r="X21" s="119">
        <v>0</v>
      </c>
    </row>
    <row r="22" spans="2:24" ht="16.5" thickTop="1" thickBot="1">
      <c r="B22" s="8">
        <v>19</v>
      </c>
      <c r="C22" s="127">
        <v>2455808</v>
      </c>
      <c r="D22" s="19" t="s">
        <v>14</v>
      </c>
      <c r="E22" s="19"/>
      <c r="F22" s="40" t="str">
        <f t="shared" si="0"/>
        <v/>
      </c>
      <c r="G22" s="35"/>
      <c r="H22" s="35"/>
      <c r="I22" s="31" t="str">
        <f t="shared" si="1"/>
        <v/>
      </c>
      <c r="J22" s="36"/>
      <c r="K22" s="40"/>
      <c r="L22" s="137"/>
      <c r="M22" s="72">
        <f t="shared" si="2"/>
        <v>0</v>
      </c>
      <c r="N22" s="34">
        <f>COUNTIF('учёт_SK-712w'!E$4:$E$207,C22)</f>
        <v>0</v>
      </c>
      <c r="O22" s="34">
        <f>COUNTIF('учёт_SK-712w'!$E$208:$E$506,C22)</f>
        <v>0</v>
      </c>
      <c r="U22" s="119" t="s">
        <v>48</v>
      </c>
      <c r="V22" s="120"/>
      <c r="W22" s="120">
        <f>COUNT('учёт_SK-712w'!C223:C253)</f>
        <v>0</v>
      </c>
      <c r="X22" s="120">
        <v>0</v>
      </c>
    </row>
    <row r="23" spans="2:24" ht="16.5" thickTop="1" thickBot="1">
      <c r="B23" s="8">
        <v>20</v>
      </c>
      <c r="C23" s="127">
        <v>2455809</v>
      </c>
      <c r="D23" s="19" t="s">
        <v>14</v>
      </c>
      <c r="E23" s="19"/>
      <c r="F23" s="40" t="str">
        <f t="shared" si="0"/>
        <v/>
      </c>
      <c r="G23" s="35"/>
      <c r="H23" s="35"/>
      <c r="I23" s="31" t="str">
        <f t="shared" si="1"/>
        <v/>
      </c>
      <c r="J23" s="36"/>
      <c r="K23" s="40"/>
      <c r="L23" s="137"/>
      <c r="M23" s="72">
        <f t="shared" si="2"/>
        <v>0</v>
      </c>
      <c r="N23" s="34">
        <f>COUNTIF('учёт_SK-712w'!E$4:$E$207,C23)</f>
        <v>0</v>
      </c>
      <c r="O23" s="34">
        <f>COUNTIF('учёт_SK-712w'!$E$208:$E$506,C23)</f>
        <v>0</v>
      </c>
      <c r="U23" s="119" t="s">
        <v>49</v>
      </c>
      <c r="V23" s="120"/>
      <c r="W23" s="120">
        <f>COUNT('учёт_SK-712w'!C254:C284)</f>
        <v>0</v>
      </c>
      <c r="X23" s="120">
        <v>0</v>
      </c>
    </row>
    <row r="24" spans="2:24" ht="16.5" thickTop="1" thickBot="1">
      <c r="B24" s="8">
        <v>21</v>
      </c>
      <c r="C24" s="127">
        <v>2455810</v>
      </c>
      <c r="D24" s="19" t="s">
        <v>14</v>
      </c>
      <c r="E24" s="19"/>
      <c r="F24" s="40" t="str">
        <f t="shared" si="0"/>
        <v/>
      </c>
      <c r="G24" s="35"/>
      <c r="H24" s="35"/>
      <c r="I24" s="31" t="str">
        <f t="shared" si="1"/>
        <v/>
      </c>
      <c r="J24" s="36"/>
      <c r="K24" s="40"/>
      <c r="L24" s="137"/>
      <c r="M24" s="72">
        <f t="shared" si="2"/>
        <v>0</v>
      </c>
      <c r="N24" s="34">
        <f>COUNTIF('учёт_SK-712w'!E$4:$E$207,C24)</f>
        <v>0</v>
      </c>
      <c r="O24" s="34">
        <f>COUNTIF('учёт_SK-712w'!$E$208:$E$506,C24)</f>
        <v>0</v>
      </c>
      <c r="U24" s="119" t="s">
        <v>45</v>
      </c>
      <c r="V24" s="120">
        <f>COUNT('учёт_SK-712w'!C4:C21)</f>
        <v>8</v>
      </c>
      <c r="W24" s="120">
        <f>COUNT('учёт_SK-712w'!C225:C255)</f>
        <v>0</v>
      </c>
      <c r="X24" s="120">
        <v>0</v>
      </c>
    </row>
    <row r="25" spans="2:24" ht="16.5" thickTop="1" thickBot="1">
      <c r="B25" s="8">
        <v>22</v>
      </c>
      <c r="C25" s="127">
        <v>2455811</v>
      </c>
      <c r="D25" s="19" t="s">
        <v>14</v>
      </c>
      <c r="E25" s="19"/>
      <c r="F25" s="40" t="str">
        <f t="shared" si="0"/>
        <v/>
      </c>
      <c r="G25" s="35"/>
      <c r="H25" s="35"/>
      <c r="I25" s="31" t="str">
        <f t="shared" si="1"/>
        <v/>
      </c>
      <c r="J25" s="36"/>
      <c r="K25" s="40"/>
      <c r="L25" s="137"/>
      <c r="M25" s="72">
        <f t="shared" si="2"/>
        <v>0</v>
      </c>
      <c r="N25" s="34">
        <f>COUNTIF('учёт_SK-712w'!E$4:$E$207,C25)</f>
        <v>0</v>
      </c>
      <c r="O25" s="34">
        <f>COUNTIF('учёт_SK-712w'!$E$208:$E$506,C25)</f>
        <v>0</v>
      </c>
      <c r="U25" s="119" t="s">
        <v>50</v>
      </c>
      <c r="V25" s="120">
        <f>COUNT('учёт_SK-712w'!C22:C42)</f>
        <v>0</v>
      </c>
      <c r="W25" s="120">
        <f>COUNT('учёт_SK-712w'!C256:C286)</f>
        <v>0</v>
      </c>
      <c r="X25" s="120">
        <v>0</v>
      </c>
    </row>
    <row r="26" spans="2:24" ht="16.5" thickTop="1" thickBot="1">
      <c r="B26" s="8">
        <v>23</v>
      </c>
      <c r="C26" s="127">
        <v>2455812</v>
      </c>
      <c r="D26" s="19" t="s">
        <v>14</v>
      </c>
      <c r="E26" s="19"/>
      <c r="F26" s="40" t="str">
        <f t="shared" si="0"/>
        <v/>
      </c>
      <c r="G26" s="35"/>
      <c r="H26" s="35"/>
      <c r="I26" s="31" t="str">
        <f t="shared" si="1"/>
        <v/>
      </c>
      <c r="J26" s="36"/>
      <c r="K26" s="40"/>
      <c r="L26" s="137"/>
      <c r="M26" s="72">
        <f t="shared" si="2"/>
        <v>0</v>
      </c>
      <c r="N26" s="34">
        <f>COUNTIF('учёт_SK-712w'!E$4:$E$207,C26)</f>
        <v>0</v>
      </c>
      <c r="O26" s="34">
        <f>COUNTIF('учёт_SK-712w'!$E$208:$E$506,C26)</f>
        <v>0</v>
      </c>
      <c r="U26" s="119" t="s">
        <v>51</v>
      </c>
      <c r="V26" s="120">
        <f>COUNT('учёт_SK-712w'!C43:C65)</f>
        <v>0</v>
      </c>
      <c r="W26" s="120">
        <f>COUNT('учёт_SK-712w'!C324:C354)</f>
        <v>0</v>
      </c>
      <c r="X26" s="120">
        <v>0</v>
      </c>
    </row>
    <row r="27" spans="2:24" ht="16.5" thickTop="1" thickBot="1">
      <c r="B27" s="8">
        <v>24</v>
      </c>
      <c r="C27" s="127">
        <v>2455813</v>
      </c>
      <c r="D27" s="19" t="s">
        <v>14</v>
      </c>
      <c r="E27" s="19"/>
      <c r="F27" s="40" t="str">
        <f t="shared" si="0"/>
        <v/>
      </c>
      <c r="G27" s="35"/>
      <c r="H27" s="35"/>
      <c r="I27" s="31" t="str">
        <f t="shared" si="1"/>
        <v/>
      </c>
      <c r="J27" s="36"/>
      <c r="K27" s="40"/>
      <c r="L27" s="137"/>
      <c r="M27" s="72">
        <f t="shared" si="2"/>
        <v>0</v>
      </c>
      <c r="N27" s="34">
        <f>COUNTIF('учёт_SK-712w'!E$4:$E$207,C27)</f>
        <v>0</v>
      </c>
      <c r="O27" s="34">
        <f>COUNTIF('учёт_SK-712w'!$E$208:$E$506,C27)</f>
        <v>0</v>
      </c>
      <c r="U27" s="119" t="s">
        <v>52</v>
      </c>
      <c r="V27" s="120">
        <f>COUNT('учёт_SK-712w'!C67:C87)</f>
        <v>0</v>
      </c>
      <c r="W27" s="120">
        <f>COUNT('учёт_SK-712w'!C355:C384)</f>
        <v>0</v>
      </c>
      <c r="X27" s="120">
        <v>0</v>
      </c>
    </row>
    <row r="28" spans="2:24" ht="16.5" thickTop="1" thickBot="1">
      <c r="B28" s="8">
        <v>25</v>
      </c>
      <c r="C28" s="127">
        <v>2455814</v>
      </c>
      <c r="D28" s="19" t="s">
        <v>14</v>
      </c>
      <c r="E28" s="19"/>
      <c r="F28" s="40" t="str">
        <f t="shared" si="0"/>
        <v/>
      </c>
      <c r="G28" s="35"/>
      <c r="H28" s="35"/>
      <c r="I28" s="31" t="str">
        <f t="shared" si="1"/>
        <v/>
      </c>
      <c r="J28" s="36"/>
      <c r="K28" s="40"/>
      <c r="L28" s="137"/>
      <c r="M28" s="72">
        <f t="shared" si="2"/>
        <v>0</v>
      </c>
      <c r="N28" s="34">
        <f>COUNTIF('учёт_SK-712w'!E$4:$E$207,C28)</f>
        <v>0</v>
      </c>
      <c r="O28" s="34">
        <f>COUNTIF('учёт_SK-712w'!$E$208:$E$506,C28)</f>
        <v>0</v>
      </c>
      <c r="U28" s="119" t="s">
        <v>53</v>
      </c>
      <c r="V28" s="120">
        <f>COUNT('учёт_SK-712w'!C89:C106)</f>
        <v>0</v>
      </c>
      <c r="W28" s="120">
        <f>COUNT('учёт_SK-712w'!C385:C414)</f>
        <v>0</v>
      </c>
      <c r="X28" s="120">
        <v>0</v>
      </c>
    </row>
    <row r="29" spans="2:24" ht="16.5" thickTop="1" thickBot="1">
      <c r="B29" s="8">
        <v>26</v>
      </c>
      <c r="C29" s="127">
        <v>2455815</v>
      </c>
      <c r="D29" s="19" t="s">
        <v>14</v>
      </c>
      <c r="E29" s="19"/>
      <c r="F29" s="40" t="str">
        <f t="shared" si="0"/>
        <v/>
      </c>
      <c r="G29" s="35"/>
      <c r="H29" s="35"/>
      <c r="I29" s="31" t="str">
        <f t="shared" si="1"/>
        <v/>
      </c>
      <c r="J29" s="36"/>
      <c r="K29" s="40"/>
      <c r="L29" s="137"/>
      <c r="M29" s="72">
        <f t="shared" si="2"/>
        <v>0</v>
      </c>
      <c r="N29" s="34">
        <f>COUNTIF('учёт_SK-712w'!E$4:$E$207,C29)</f>
        <v>0</v>
      </c>
      <c r="O29" s="34">
        <f>COUNTIF('учёт_SK-712w'!$E$208:$E$506,C29)</f>
        <v>0</v>
      </c>
      <c r="U29" s="119" t="s">
        <v>54</v>
      </c>
      <c r="V29" s="120">
        <f>COUNT('учёт_SK-712w'!C107:C137)</f>
        <v>0</v>
      </c>
      <c r="W29" s="120">
        <f>COUNT('учёт_SK-712w'!C415:C444)</f>
        <v>0</v>
      </c>
      <c r="X29" s="120">
        <v>0</v>
      </c>
    </row>
    <row r="30" spans="2:24" ht="16.5" thickTop="1" thickBot="1">
      <c r="B30" s="8">
        <v>27</v>
      </c>
      <c r="C30" s="127">
        <v>2455816</v>
      </c>
      <c r="D30" s="19" t="s">
        <v>14</v>
      </c>
      <c r="E30" s="19"/>
      <c r="F30" s="40" t="str">
        <f t="shared" si="0"/>
        <v/>
      </c>
      <c r="G30" s="35"/>
      <c r="H30" s="35"/>
      <c r="I30" s="31" t="str">
        <f t="shared" si="1"/>
        <v/>
      </c>
      <c r="J30" s="36"/>
      <c r="K30" s="40"/>
      <c r="L30" s="137"/>
      <c r="M30" s="72">
        <f t="shared" si="2"/>
        <v>0</v>
      </c>
      <c r="N30" s="34">
        <f>COUNTIF('учёт_SK-712w'!E$4:$E$207,C30)</f>
        <v>0</v>
      </c>
      <c r="O30" s="34">
        <f>COUNTIF('учёт_SK-712w'!$E$208:$E$506,C30)</f>
        <v>0</v>
      </c>
      <c r="U30" s="119" t="s">
        <v>55</v>
      </c>
      <c r="V30" s="120">
        <f>COUNT('учёт_SK-712w'!C138:C173)</f>
        <v>0</v>
      </c>
      <c r="W30" s="120">
        <f>COUNT('учёт_SK-712w'!C445:C474)</f>
        <v>0</v>
      </c>
      <c r="X30" s="120">
        <v>0</v>
      </c>
    </row>
    <row r="31" spans="2:24" ht="16.5" thickTop="1" thickBot="1">
      <c r="B31" s="8">
        <v>28</v>
      </c>
      <c r="C31" s="127">
        <v>2455817</v>
      </c>
      <c r="D31" s="19" t="s">
        <v>14</v>
      </c>
      <c r="E31" s="19"/>
      <c r="F31" s="40" t="str">
        <f t="shared" si="0"/>
        <v/>
      </c>
      <c r="G31" s="35"/>
      <c r="H31" s="35"/>
      <c r="I31" s="31" t="str">
        <f t="shared" si="1"/>
        <v/>
      </c>
      <c r="J31" s="36"/>
      <c r="K31" s="40"/>
      <c r="L31" s="137"/>
      <c r="M31" s="72">
        <f>L31/1440</f>
        <v>0</v>
      </c>
      <c r="N31" s="34">
        <f>COUNTIF('учёт_SK-712w'!E$4:$E$207,C31)</f>
        <v>0</v>
      </c>
      <c r="O31" s="34">
        <f>COUNTIF('учёт_SK-712w'!$E$208:$E$506,C31)</f>
        <v>0</v>
      </c>
      <c r="U31" s="119" t="s">
        <v>46</v>
      </c>
      <c r="V31" s="120">
        <f>COUNT('учёт_SK-712w'!C174:C192)</f>
        <v>0</v>
      </c>
      <c r="W31" s="120">
        <f>COUNT('учёт_SK-712w'!C475:C494)</f>
        <v>0</v>
      </c>
      <c r="X31" s="120">
        <v>0</v>
      </c>
    </row>
    <row r="32" spans="2:24" ht="16.5" thickTop="1" thickBot="1">
      <c r="B32" s="8">
        <v>29</v>
      </c>
      <c r="C32" s="127">
        <v>2455818</v>
      </c>
      <c r="D32" s="19" t="s">
        <v>14</v>
      </c>
      <c r="E32" s="19"/>
      <c r="F32" s="40" t="str">
        <f t="shared" si="0"/>
        <v/>
      </c>
      <c r="G32" s="35"/>
      <c r="H32" s="35"/>
      <c r="I32" s="31" t="str">
        <f t="shared" si="1"/>
        <v/>
      </c>
      <c r="J32" s="36"/>
      <c r="K32" s="40"/>
      <c r="L32" s="137"/>
      <c r="M32" s="72">
        <f t="shared" si="2"/>
        <v>0</v>
      </c>
      <c r="N32" s="34">
        <f>COUNTIF('учёт_SK-712w'!E$4:$E$207,C32)</f>
        <v>0</v>
      </c>
      <c r="O32" s="34">
        <f>COUNTIF('учёт_SK-712w'!$E$208:$E$506,C32)</f>
        <v>0</v>
      </c>
      <c r="U32" s="119" t="s">
        <v>56</v>
      </c>
      <c r="V32" s="120">
        <f>COUNT('учёт_SK-712w'!C193:C207)</f>
        <v>0</v>
      </c>
      <c r="W32" s="120">
        <f>COUNT('учёт_SK-712w'!C495:C524)</f>
        <v>0</v>
      </c>
      <c r="X32" s="120">
        <v>0</v>
      </c>
    </row>
    <row r="33" spans="2:22" ht="16.5" thickTop="1" thickBot="1">
      <c r="B33" s="8">
        <v>30</v>
      </c>
      <c r="C33" s="127">
        <v>2455819</v>
      </c>
      <c r="D33" s="19" t="s">
        <v>14</v>
      </c>
      <c r="E33" s="19"/>
      <c r="F33" s="40" t="str">
        <f t="shared" si="0"/>
        <v/>
      </c>
      <c r="G33" s="35"/>
      <c r="H33" s="35"/>
      <c r="I33" s="31" t="str">
        <f t="shared" si="1"/>
        <v/>
      </c>
      <c r="J33" s="36"/>
      <c r="K33" s="40"/>
      <c r="L33" s="137"/>
      <c r="M33" s="72">
        <f t="shared" si="2"/>
        <v>0</v>
      </c>
      <c r="N33" s="34">
        <f>COUNTIF('учёт_SK-712w'!E$4:$E$207,C33)</f>
        <v>0</v>
      </c>
      <c r="O33" s="34">
        <f>COUNTIF('учёт_SK-712w'!$E$208:$E$506,C33)</f>
        <v>0</v>
      </c>
      <c r="P33" s="107"/>
      <c r="Q33" s="18"/>
      <c r="R33" s="18"/>
      <c r="S33" s="18"/>
      <c r="T33" s="18"/>
      <c r="U33" s="18"/>
    </row>
    <row r="34" spans="2:22" ht="16.5" thickTop="1" thickBot="1">
      <c r="B34" s="8">
        <v>31</v>
      </c>
      <c r="C34" s="127">
        <v>2455820</v>
      </c>
      <c r="D34" s="19" t="s">
        <v>14</v>
      </c>
      <c r="E34" s="19"/>
      <c r="F34" s="40" t="str">
        <f t="shared" si="0"/>
        <v/>
      </c>
      <c r="G34" s="35"/>
      <c r="H34" s="35"/>
      <c r="I34" s="31" t="str">
        <f t="shared" si="1"/>
        <v/>
      </c>
      <c r="J34" s="36"/>
      <c r="K34" s="40"/>
      <c r="L34" s="137"/>
      <c r="M34" s="72">
        <f t="shared" si="2"/>
        <v>0</v>
      </c>
      <c r="N34" s="34">
        <f>COUNTIF('учёт_SK-712w'!E$4:$E$207,C34)</f>
        <v>0</v>
      </c>
      <c r="O34" s="34">
        <f>COUNTIF('учёт_SK-712w'!$E$208:$E$506,C34)</f>
        <v>0</v>
      </c>
      <c r="P34" s="107"/>
      <c r="Q34" s="18"/>
      <c r="R34" s="18"/>
      <c r="S34" s="18"/>
      <c r="T34" s="18"/>
      <c r="U34" s="122" t="s">
        <v>46</v>
      </c>
      <c r="V34" s="123">
        <f>SUMPRODUCT(--(TEXT($C$839:$C$2839,"ММММ")=U34))</f>
        <v>0</v>
      </c>
    </row>
    <row r="35" spans="2:22" ht="15.75" thickTop="1">
      <c r="B35" s="8">
        <v>32</v>
      </c>
      <c r="C35" s="127">
        <v>2455821</v>
      </c>
      <c r="D35" s="19" t="s">
        <v>14</v>
      </c>
      <c r="E35" s="19"/>
      <c r="F35" s="40"/>
      <c r="G35" s="35"/>
      <c r="H35" s="35"/>
      <c r="I35" s="31"/>
      <c r="J35" s="36"/>
      <c r="K35" s="40"/>
      <c r="L35" s="137"/>
      <c r="M35" s="72">
        <f t="shared" si="2"/>
        <v>0</v>
      </c>
      <c r="N35" s="34">
        <f>COUNTIF('учёт_SK-712w'!E$4:$E$207,C35)</f>
        <v>0</v>
      </c>
      <c r="O35" s="34">
        <f>COUNTIF('учёт_SK-712w'!$E$208:$E$506,C35)</f>
        <v>0</v>
      </c>
      <c r="P35" s="107"/>
      <c r="Q35" s="18"/>
      <c r="R35" s="18"/>
      <c r="S35" s="18"/>
      <c r="T35" s="18"/>
      <c r="U35" s="18"/>
    </row>
    <row r="36" spans="2:22">
      <c r="B36" s="4">
        <v>98</v>
      </c>
      <c r="C36" s="127">
        <v>2455822</v>
      </c>
      <c r="D36" s="127" t="s">
        <v>14</v>
      </c>
      <c r="E36" s="19"/>
      <c r="F36" s="40"/>
      <c r="G36" s="35"/>
      <c r="H36" s="35"/>
      <c r="I36" s="31"/>
      <c r="J36" s="36"/>
      <c r="K36" s="40"/>
      <c r="L36" s="137"/>
      <c r="M36" s="72">
        <f t="shared" si="2"/>
        <v>0</v>
      </c>
      <c r="N36" s="34">
        <f>COUNTIF('учёт_SK-712w'!E$4:$E$207,C36)</f>
        <v>0</v>
      </c>
      <c r="O36" s="34">
        <f>COUNTIF('учёт_SK-712w'!$E$208:$E$506,C36)</f>
        <v>0</v>
      </c>
    </row>
    <row r="37" spans="2:22">
      <c r="B37" s="4">
        <v>99</v>
      </c>
      <c r="C37" s="127">
        <v>2455823</v>
      </c>
      <c r="D37" s="127" t="s">
        <v>14</v>
      </c>
      <c r="E37" s="19"/>
      <c r="F37" s="40"/>
      <c r="G37" s="35"/>
      <c r="H37" s="35"/>
      <c r="I37" s="31"/>
      <c r="J37" s="36"/>
      <c r="K37" s="40"/>
      <c r="L37" s="137"/>
      <c r="M37" s="72">
        <f t="shared" si="2"/>
        <v>0</v>
      </c>
      <c r="N37" s="34">
        <f>COUNTIF('учёт_SK-712w'!E$4:$E$207,C37)</f>
        <v>0</v>
      </c>
      <c r="O37" s="34">
        <f>COUNTIF('учёт_SK-712w'!$E$208:$E$506,C37)</f>
        <v>0</v>
      </c>
    </row>
    <row r="38" spans="2:22">
      <c r="B38" s="4">
        <v>100</v>
      </c>
      <c r="C38" s="127">
        <v>2455824</v>
      </c>
      <c r="D38" s="127" t="s">
        <v>14</v>
      </c>
      <c r="E38" s="19"/>
      <c r="F38" s="40"/>
      <c r="G38" s="35"/>
      <c r="H38" s="35"/>
      <c r="I38" s="31"/>
      <c r="J38" s="36"/>
      <c r="K38" s="40"/>
      <c r="L38" s="137"/>
      <c r="M38" s="72">
        <f t="shared" si="2"/>
        <v>0</v>
      </c>
      <c r="N38" s="34">
        <f>COUNTIF('учёт_SK-712w'!E$4:$E$207,C38)</f>
        <v>0</v>
      </c>
      <c r="O38" s="34">
        <f>COUNTIF('учёт_SK-712w'!$E$208:$E$506,C38)</f>
        <v>0</v>
      </c>
      <c r="P38" s="124" t="s">
        <v>58</v>
      </c>
    </row>
    <row r="39" spans="2:22">
      <c r="B39" s="4">
        <v>142</v>
      </c>
      <c r="C39" s="127">
        <v>2455825</v>
      </c>
      <c r="D39" s="127" t="s">
        <v>14</v>
      </c>
      <c r="E39" s="19"/>
      <c r="F39" s="40"/>
      <c r="G39" s="35"/>
      <c r="H39" s="35"/>
      <c r="I39" s="31"/>
      <c r="J39" s="36"/>
      <c r="K39" s="40"/>
      <c r="L39" s="137"/>
      <c r="M39" s="72">
        <f t="shared" si="2"/>
        <v>0</v>
      </c>
      <c r="N39" s="34">
        <f>COUNTIF('учёт_SK-712w'!E$4:$E$207,C39)</f>
        <v>0</v>
      </c>
      <c r="O39" s="34">
        <f>COUNTIF('учёт_SK-712w'!$E$208:$E$506,C39)</f>
        <v>0</v>
      </c>
    </row>
    <row r="40" spans="2:22">
      <c r="B40" s="4">
        <v>143</v>
      </c>
      <c r="C40" s="127">
        <v>2455826</v>
      </c>
      <c r="D40" s="127" t="s">
        <v>14</v>
      </c>
      <c r="E40" s="19"/>
      <c r="F40" s="40"/>
      <c r="G40" s="35"/>
      <c r="H40" s="35"/>
      <c r="I40" s="31"/>
      <c r="J40" s="36"/>
      <c r="K40" s="40"/>
      <c r="L40" s="137"/>
      <c r="M40" s="72">
        <f t="shared" si="2"/>
        <v>0</v>
      </c>
      <c r="N40" s="34">
        <f>COUNTIF('учёт_SK-712w'!E$4:$E$207,C40)</f>
        <v>0</v>
      </c>
      <c r="O40" s="34">
        <f>COUNTIF('учёт_SK-712w'!$E$208:$E$506,C40)</f>
        <v>0</v>
      </c>
      <c r="P40" s="124" t="s">
        <v>57</v>
      </c>
    </row>
    <row r="41" spans="2:22">
      <c r="B41" s="4">
        <v>144</v>
      </c>
      <c r="C41" s="127">
        <v>2455827</v>
      </c>
      <c r="D41" s="19" t="s">
        <v>14</v>
      </c>
      <c r="E41" s="19"/>
      <c r="F41" s="40"/>
      <c r="G41" s="35"/>
      <c r="H41" s="35"/>
      <c r="I41" s="31"/>
      <c r="J41" s="36"/>
      <c r="K41" s="40"/>
      <c r="L41" s="137"/>
      <c r="M41" s="72">
        <f t="shared" si="2"/>
        <v>0</v>
      </c>
      <c r="N41" s="34">
        <f>COUNTIF('учёт_SK-712w'!E$4:$E$207,C41)</f>
        <v>0</v>
      </c>
      <c r="O41" s="34">
        <f>COUNTIF('учёт_SK-712w'!$E$208:$E$506,C41)</f>
        <v>0</v>
      </c>
    </row>
    <row r="42" spans="2:22">
      <c r="B42" s="4">
        <v>145</v>
      </c>
      <c r="C42" s="127">
        <v>2455828</v>
      </c>
      <c r="D42" s="19" t="s">
        <v>14</v>
      </c>
      <c r="E42" s="19"/>
      <c r="F42" s="40" t="str">
        <f t="shared" ref="F42:F43" si="3">IF(ISERR(MID(D42,FIND("(",D42),FIND(")",D42)-FIND("(",D42)+1)),"",MID(D42,FIND("(",D42),FIND(")",D42)-FIND("(",D42)+1))</f>
        <v/>
      </c>
      <c r="G42" s="35"/>
      <c r="H42" s="35"/>
      <c r="I42" s="31" t="str">
        <f t="shared" ref="I42:I43" si="4">MID(D42,15,1)</f>
        <v/>
      </c>
      <c r="J42" s="36"/>
      <c r="K42" s="40"/>
      <c r="L42" s="137"/>
      <c r="M42" s="72">
        <f t="shared" si="2"/>
        <v>0</v>
      </c>
      <c r="N42" s="34">
        <f>COUNTIF('учёт_SK-712w'!E$4:$E$207,C42)</f>
        <v>0</v>
      </c>
      <c r="O42" s="34">
        <f>COUNTIF('учёт_SK-712w'!$E$208:$E$506,C42)</f>
        <v>0</v>
      </c>
    </row>
    <row r="43" spans="2:22">
      <c r="B43" s="4">
        <v>146</v>
      </c>
      <c r="C43" s="19">
        <v>2785245</v>
      </c>
      <c r="D43" s="19" t="s">
        <v>14</v>
      </c>
      <c r="E43" s="19"/>
      <c r="F43" s="40" t="str">
        <f t="shared" si="3"/>
        <v/>
      </c>
      <c r="G43" s="35"/>
      <c r="H43" s="35"/>
      <c r="I43" s="31" t="str">
        <f t="shared" si="4"/>
        <v/>
      </c>
      <c r="J43" s="36"/>
      <c r="K43" s="40"/>
      <c r="L43" s="137"/>
      <c r="M43" s="72">
        <f t="shared" si="2"/>
        <v>0</v>
      </c>
      <c r="N43" s="34">
        <f>COUNTIF('учёт_SK-712w'!E$4:$E$207,C43)</f>
        <v>0</v>
      </c>
      <c r="O43" s="34">
        <f>COUNTIF('учёт_SK-712w'!$E$208:$E$506,C43)</f>
        <v>0</v>
      </c>
    </row>
    <row r="44" spans="2:22">
      <c r="B44" s="1">
        <v>202</v>
      </c>
      <c r="C44" s="1">
        <v>2455545</v>
      </c>
      <c r="D44" s="18" t="s">
        <v>38</v>
      </c>
      <c r="F44" s="18" t="str">
        <f t="shared" ref="F44" si="5">IF(ISERR(MID(D44,FIND("(",D44),FIND(")",D44)-FIND("(",D44)+1)),"",MID(D44,FIND("(",D44),FIND(")",D44)-FIND("(",D44)+1))</f>
        <v>(7,2A)</v>
      </c>
      <c r="I44" s="41" t="str">
        <f t="shared" ref="I44" si="6">MID(D44,15,1)</f>
        <v>-</v>
      </c>
      <c r="M44" s="72" t="e">
        <f t="shared" ref="M44" si="7">F44/1440</f>
        <v>#VALUE!</v>
      </c>
    </row>
  </sheetData>
  <sortState ref="S6:U14">
    <sortCondition ref="T4"/>
  </sortState>
  <mergeCells count="13">
    <mergeCell ref="U19:X19"/>
    <mergeCell ref="H2:H3"/>
    <mergeCell ref="C2:C3"/>
    <mergeCell ref="D2:D3"/>
    <mergeCell ref="E2:E3"/>
    <mergeCell ref="F2:F3"/>
    <mergeCell ref="G2:G3"/>
    <mergeCell ref="L2:L3"/>
    <mergeCell ref="P17:P18"/>
    <mergeCell ref="M2:M3"/>
    <mergeCell ref="S11:S12"/>
    <mergeCell ref="I2:I3"/>
    <mergeCell ref="J2:J3"/>
  </mergeCells>
  <conditionalFormatting sqref="T4:T13">
    <cfRule type="duplicateValues" dxfId="15" priority="19"/>
  </conditionalFormatting>
  <conditionalFormatting sqref="V5 T11:T12 T6:T9">
    <cfRule type="duplicateValues" dxfId="14" priority="18"/>
  </conditionalFormatting>
  <conditionalFormatting sqref="T6:T12">
    <cfRule type="duplicateValues" dxfId="13" priority="23"/>
    <cfRule type="duplicateValues" dxfId="12" priority="30"/>
  </conditionalFormatting>
  <conditionalFormatting sqref="V11:V12 V7:V9">
    <cfRule type="duplicateValues" dxfId="11" priority="17"/>
  </conditionalFormatting>
  <conditionalFormatting sqref="V11:V12 V6:V9">
    <cfRule type="duplicateValues" dxfId="10" priority="16"/>
  </conditionalFormatting>
  <conditionalFormatting sqref="V6:V12">
    <cfRule type="duplicateValues" dxfId="9" priority="15"/>
  </conditionalFormatting>
  <conditionalFormatting sqref="V11 V6:V9">
    <cfRule type="duplicateValues" dxfId="8" priority="13"/>
  </conditionalFormatting>
  <conditionalFormatting sqref="V6:V11">
    <cfRule type="duplicateValues" dxfId="7" priority="12"/>
  </conditionalFormatting>
  <conditionalFormatting sqref="M4:M44">
    <cfRule type="cellIs" dxfId="6" priority="11" operator="equal">
      <formula>0</formula>
    </cfRule>
  </conditionalFormatting>
  <conditionalFormatting sqref="P17:P18 M1 M4:M1048576">
    <cfRule type="containsErrors" dxfId="5" priority="7">
      <formula>ISERROR(M1)</formula>
    </cfRule>
  </conditionalFormatting>
  <conditionalFormatting sqref="C2:D43">
    <cfRule type="containsText" dxfId="4" priority="6" operator="containsText" text="ОБНОВИТЬ БАЗУ">
      <formula>NOT(ISERROR(SEARCH("ОБНОВИТЬ БАЗУ",C2)))</formula>
    </cfRule>
  </conditionalFormatting>
  <conditionalFormatting sqref="C1:D1048576">
    <cfRule type="duplicateValues" dxfId="3" priority="5"/>
  </conditionalFormatting>
  <conditionalFormatting sqref="V21:V32">
    <cfRule type="aboveAverage" dxfId="2" priority="2"/>
  </conditionalFormatting>
  <conditionalFormatting sqref="W21:W32">
    <cfRule type="aboveAverage" dxfId="1" priority="1"/>
  </conditionalFormatting>
  <conditionalFormatting sqref="N4:O43">
    <cfRule type="cellIs" dxfId="0" priority="176" operator="equal">
      <formula>0</formula>
    </cfRule>
    <cfRule type="colorScale" priority="177">
      <colorScale>
        <cfvo type="min" val="0"/>
        <cfvo type="max" val="0"/>
        <color theme="0"/>
        <color rgb="FF00B050"/>
      </colorScale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CTRL-SK-712w</vt:lpstr>
      <vt:lpstr>учёт_SK-712w</vt:lpstr>
      <vt:lpstr>таблица шкафов_(База)_SK-712w</vt:lpstr>
      <vt:lpstr>'CTRL-SK-712w'!Область_печати</vt:lpstr>
      <vt:lpstr>Сохранить_данные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Test</cp:lastModifiedBy>
  <cp:lastPrinted>2018-10-03T07:22:29Z</cp:lastPrinted>
  <dcterms:created xsi:type="dcterms:W3CDTF">2016-10-19T19:09:11Z</dcterms:created>
  <dcterms:modified xsi:type="dcterms:W3CDTF">2019-02-19T13:02:07Z</dcterms:modified>
</cp:coreProperties>
</file>