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yur\Desktop\"/>
    </mc:Choice>
  </mc:AlternateContent>
  <xr:revisionPtr revIDLastSave="0" documentId="13_ncr:1_{9CDCBFB6-907F-4636-96BA-F6D54B29A347}" xr6:coauthVersionLast="40" xr6:coauthVersionMax="40" xr10:uidLastSave="{00000000-0000-0000-0000-000000000000}"/>
  <bookViews>
    <workbookView xWindow="-120" yWindow="-120" windowWidth="29040" windowHeight="15840" xr2:uid="{CA149A7E-FF5D-472D-9A9B-311E5ACC8C88}"/>
  </bookViews>
  <sheets>
    <sheet name="и.б. 01.03.19" sheetId="1" r:id="rId1"/>
    <sheet name="Календарь" sheetId="2" r:id="rId2"/>
  </sheets>
  <externalReferences>
    <externalReference r:id="rId3"/>
    <externalReference r:id="rId4"/>
  </externalReferences>
  <definedNames>
    <definedName name="выхрабд">Календарь!$I$2:$I$23</definedName>
    <definedName name="год">Календарь!$C$1:$C$12</definedName>
    <definedName name="допнер">Календарь!$H$2:$H$23</definedName>
    <definedName name="Категория">[1]Служебный!$A$1:$A$3</definedName>
    <definedName name="месяц">Календарь!$A$1:$A$12</definedName>
    <definedName name="_xlnm.Print_Area" localSheetId="0">'и.б. 01.03.19'!$A$2:$BK$35</definedName>
    <definedName name="персонал" localSheetId="0">#REF!</definedName>
    <definedName name="празд">Календарь!$G$2:$G$23</definedName>
    <definedName name="предпр">Календарь!$F$2:$F$23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/>
  <c r="F19" i="2"/>
  <c r="BE28" i="1"/>
  <c r="BD28" i="1"/>
  <c r="BC28" i="1"/>
  <c r="BB28" i="1"/>
  <c r="BA28" i="1"/>
  <c r="AZ28" i="1"/>
  <c r="AY28" i="1"/>
  <c r="AX28" i="1"/>
  <c r="AW28" i="1"/>
  <c r="AT28" i="1"/>
  <c r="AS28" i="1" a="1"/>
  <c r="AS28" i="1" s="1"/>
  <c r="AR28" i="1"/>
  <c r="AQ28" i="1"/>
  <c r="AP28" i="1"/>
  <c r="AO28" i="1"/>
  <c r="AU28" i="1" s="1"/>
  <c r="AN28" i="1"/>
  <c r="AM28" i="1"/>
  <c r="BF28" i="1" s="1"/>
  <c r="AL28" i="1"/>
  <c r="BE26" i="1"/>
  <c r="BD26" i="1"/>
  <c r="BC26" i="1"/>
  <c r="BB26" i="1"/>
  <c r="BA26" i="1"/>
  <c r="AZ26" i="1"/>
  <c r="AY26" i="1"/>
  <c r="AV26" i="1" s="1"/>
  <c r="AX26" i="1"/>
  <c r="AW26" i="1"/>
  <c r="AU26" i="1"/>
  <c r="AT26" i="1"/>
  <c r="AS26" i="1" a="1"/>
  <c r="AS26" i="1" s="1"/>
  <c r="AR26" i="1"/>
  <c r="AQ26" i="1"/>
  <c r="AP26" i="1"/>
  <c r="AO26" i="1"/>
  <c r="AN26" i="1"/>
  <c r="AM26" i="1"/>
  <c r="BF26" i="1" s="1"/>
  <c r="AL26" i="1"/>
  <c r="BE24" i="1"/>
  <c r="BD24" i="1"/>
  <c r="BC24" i="1"/>
  <c r="BB24" i="1"/>
  <c r="BA24" i="1"/>
  <c r="AZ24" i="1"/>
  <c r="AY24" i="1"/>
  <c r="AX24" i="1"/>
  <c r="AW24" i="1"/>
  <c r="AT24" i="1"/>
  <c r="AS24" i="1" a="1"/>
  <c r="AS24" i="1" s="1"/>
  <c r="AR24" i="1"/>
  <c r="AQ24" i="1"/>
  <c r="AP24" i="1"/>
  <c r="AO24" i="1"/>
  <c r="AU24" i="1" s="1"/>
  <c r="AN24" i="1"/>
  <c r="AM24" i="1"/>
  <c r="BF24" i="1" s="1"/>
  <c r="AL24" i="1"/>
  <c r="BE21" i="1"/>
  <c r="BD21" i="1"/>
  <c r="BC21" i="1"/>
  <c r="BB21" i="1"/>
  <c r="BA21" i="1"/>
  <c r="AZ21" i="1"/>
  <c r="AY21" i="1"/>
  <c r="AX21" i="1"/>
  <c r="AW21" i="1"/>
  <c r="AT21" i="1"/>
  <c r="AS21" i="1"/>
  <c r="AR21" i="1"/>
  <c r="AQ21" i="1"/>
  <c r="AP21" i="1"/>
  <c r="AO21" i="1"/>
  <c r="AU21" i="1" s="1"/>
  <c r="AN21" i="1"/>
  <c r="AM21" i="1"/>
  <c r="BF21" i="1" s="1"/>
  <c r="AL21" i="1"/>
  <c r="BE19" i="1"/>
  <c r="BD19" i="1"/>
  <c r="BC19" i="1"/>
  <c r="BB19" i="1"/>
  <c r="BA19" i="1"/>
  <c r="AZ19" i="1"/>
  <c r="AV19" i="1" s="1"/>
  <c r="AY19" i="1"/>
  <c r="AX19" i="1"/>
  <c r="AW19" i="1"/>
  <c r="AU19" i="1"/>
  <c r="AT19" i="1"/>
  <c r="AS19" i="1"/>
  <c r="AR19" i="1"/>
  <c r="AQ19" i="1"/>
  <c r="AP19" i="1"/>
  <c r="AO19" i="1"/>
  <c r="AN19" i="1"/>
  <c r="AM19" i="1"/>
  <c r="BF19" i="1" s="1"/>
  <c r="AL19" i="1"/>
  <c r="AT16" i="1"/>
  <c r="AR16" i="1"/>
  <c r="AN16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R7" i="1"/>
  <c r="AV21" i="1" l="1"/>
  <c r="AV28" i="1"/>
  <c r="AV24" i="1"/>
  <c r="AL16" i="1" l="1"/>
  <c r="BB16" i="1"/>
  <c r="AS16" i="1" a="1"/>
  <c r="AS16" i="1" s="1"/>
  <c r="BD16" i="1"/>
  <c r="BC16" i="1"/>
  <c r="AP16" i="1"/>
  <c r="BE16" i="1"/>
  <c r="AY16" i="1"/>
  <c r="AZ16" i="1"/>
  <c r="AV16" i="1" s="1"/>
  <c r="AQ16" i="1"/>
  <c r="BA16" i="1"/>
  <c r="AX16" i="1"/>
  <c r="AW16" i="1"/>
  <c r="AO16" i="1"/>
  <c r="AU16" i="1"/>
  <c r="AM16" i="1"/>
  <c r="BF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Дмитрий</author>
  </authors>
  <commentList>
    <comment ref="J1" authorId="0" shapeId="0" xr:uid="{0B4FC226-6907-4F59-A55F-12C63C01ACC8}">
      <text>
        <r>
          <rPr>
            <b/>
            <sz val="9"/>
            <color indexed="81"/>
            <rFont val="Tahoma"/>
            <family val="2"/>
            <charset val="204"/>
          </rPr>
          <t>Мужская норма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<sst xmlns="http://schemas.openxmlformats.org/spreadsheetml/2006/main" count="235" uniqueCount="130">
  <si>
    <t>Исторический бульвар</t>
  </si>
  <si>
    <t>Ген.директор</t>
  </si>
  <si>
    <t>название структурного подразделения</t>
  </si>
  <si>
    <t>ГРАФИК РАБОТЫ</t>
  </si>
  <si>
    <t>Отчетный период</t>
  </si>
  <si>
    <t>с</t>
  </si>
  <si>
    <t>по</t>
  </si>
  <si>
    <t>обслуживающего персонала на</t>
  </si>
  <si>
    <t>года</t>
  </si>
  <si>
    <t>Плановые показатели:</t>
  </si>
  <si>
    <t>Рабочих дней</t>
  </si>
  <si>
    <t>Рабочих часов</t>
  </si>
  <si>
    <t>МАРТ</t>
  </si>
  <si>
    <t>№ п/п</t>
  </si>
  <si>
    <t>Табельний номер</t>
  </si>
  <si>
    <t>Фамилия, и., о.</t>
  </si>
  <si>
    <t>Профессия,
должность</t>
  </si>
  <si>
    <t>Разряд</t>
  </si>
  <si>
    <t>Отметки о явках и неявках на работу по числам месяца (часов)</t>
  </si>
  <si>
    <t>Отработано за месяц</t>
  </si>
  <si>
    <t>Всего неявок</t>
  </si>
  <si>
    <t>Дни неявок</t>
  </si>
  <si>
    <t>Выходные дни</t>
  </si>
  <si>
    <t>Доплаты</t>
  </si>
  <si>
    <t xml:space="preserve">График работы  </t>
  </si>
  <si>
    <t>X</t>
  </si>
  <si>
    <t>дни явок</t>
  </si>
  <si>
    <t>Дни по норме</t>
  </si>
  <si>
    <t>норма часов</t>
  </si>
  <si>
    <t>часов</t>
  </si>
  <si>
    <t>Очередной отпуск</t>
  </si>
  <si>
    <t>Больничные</t>
  </si>
  <si>
    <t>Бесплатный отпуск (А)</t>
  </si>
  <si>
    <t>Отпуск родовой</t>
  </si>
  <si>
    <t>Учеьный отпуск</t>
  </si>
  <si>
    <t>Отпуск ЧАЭС</t>
  </si>
  <si>
    <t>Прогул</t>
  </si>
  <si>
    <t>Отпуск женский</t>
  </si>
  <si>
    <t>Командировка</t>
  </si>
  <si>
    <t>за вредность</t>
  </si>
  <si>
    <t>бригадирские</t>
  </si>
  <si>
    <t>профмастерство</t>
  </si>
  <si>
    <t>классность</t>
  </si>
  <si>
    <t>всего отработано</t>
  </si>
  <si>
    <t>из них</t>
  </si>
  <si>
    <t xml:space="preserve"> </t>
  </si>
  <si>
    <t>ПР</t>
  </si>
  <si>
    <t>Ночные</t>
  </si>
  <si>
    <t>Вечерние</t>
  </si>
  <si>
    <t>Праздничные</t>
  </si>
  <si>
    <t>Сверхурочные</t>
  </si>
  <si>
    <t>Работы в выходной</t>
  </si>
  <si>
    <t>Переработка</t>
  </si>
  <si>
    <t>Х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</si>
  <si>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</si>
  <si>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</si>
  <si>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</si>
  <si>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</si>
  <si>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</si>
  <si>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</si>
  <si>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</si>
  <si>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</si>
  <si>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</si>
  <si>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</si>
  <si>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</si>
  <si>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101</t>
  </si>
  <si>
    <t>в</t>
  </si>
  <si>
    <t>102</t>
  </si>
  <si>
    <t>103</t>
  </si>
  <si>
    <t>108</t>
  </si>
  <si>
    <t>109</t>
  </si>
  <si>
    <t>3333</t>
  </si>
  <si>
    <t>Керівник структурного підрозділу</t>
  </si>
  <si>
    <t>посада</t>
  </si>
  <si>
    <t>особистий підпис</t>
  </si>
  <si>
    <t>розшифровка підпису</t>
  </si>
  <si>
    <t>Представник кадрової служби</t>
  </si>
  <si>
    <t>Обозначения в табеле:</t>
  </si>
  <si>
    <t>Е</t>
  </si>
  <si>
    <t>Выходные и праздничные дни</t>
  </si>
  <si>
    <t>Г</t>
  </si>
  <si>
    <t>Неявки разрешенные законом (выполнение государственных обязанностей)</t>
  </si>
  <si>
    <t>К</t>
  </si>
  <si>
    <t>Командировки служебные</t>
  </si>
  <si>
    <t>От</t>
  </si>
  <si>
    <t>Очередные и дополнительные отпуска</t>
  </si>
  <si>
    <t>Ор</t>
  </si>
  <si>
    <t>У</t>
  </si>
  <si>
    <t>Учебный отпуск</t>
  </si>
  <si>
    <t>Ч</t>
  </si>
  <si>
    <t>Ож</t>
  </si>
  <si>
    <t>Б</t>
  </si>
  <si>
    <t>Нетрудоспособность (болезни, карантин и т.п.)</t>
  </si>
  <si>
    <t>Р</t>
  </si>
  <si>
    <t>Отпуск в связи с родами</t>
  </si>
  <si>
    <t>Пр</t>
  </si>
  <si>
    <t>Прогулы</t>
  </si>
  <si>
    <t>А</t>
  </si>
  <si>
    <t>Неявки с разрешения администрации (Бесплатный отпуск)</t>
  </si>
  <si>
    <t>Ас</t>
  </si>
  <si>
    <t>Неявки по семейным обстоятельствам</t>
  </si>
  <si>
    <t>Новый год</t>
  </si>
  <si>
    <t>День единства</t>
  </si>
  <si>
    <t>День России</t>
  </si>
  <si>
    <t>День Победы</t>
  </si>
  <si>
    <t>Весна и туд</t>
  </si>
  <si>
    <t>Международный</t>
  </si>
  <si>
    <t>декабрь</t>
  </si>
  <si>
    <t>ноябрь</t>
  </si>
  <si>
    <t>Защитник</t>
  </si>
  <si>
    <t>октябрь</t>
  </si>
  <si>
    <t>сентябрь</t>
  </si>
  <si>
    <t>Рождество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</si>
  <si>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</si>
  <si>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</si>
  <si>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</si>
  <si>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</si>
  <si>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</si>
  <si>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</si>
  <si>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</si>
  <si>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НОРМА</t>
  </si>
  <si>
    <t xml:space="preserve">Рабочие выходные </t>
  </si>
  <si>
    <t>Список дополнительных нерабочих дней</t>
  </si>
  <si>
    <t>Список
 праздничных дней
(дополняемый)</t>
  </si>
  <si>
    <r>
      <t xml:space="preserve">Список
 предпраздничных дней </t>
    </r>
    <r>
      <rPr>
        <b/>
        <sz val="16"/>
        <rFont val="Times New Roman"/>
        <family val="1"/>
        <charset val="204"/>
      </rPr>
      <t>*</t>
    </r>
  </si>
  <si>
    <t>Наименование праздников</t>
  </si>
  <si>
    <t>январь</t>
  </si>
  <si>
    <t>Иванов И.И.</t>
  </si>
  <si>
    <t>Петров С.С.</t>
  </si>
  <si>
    <t>20??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</si>
</sst>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\.mm\.yy;@"/>
    <numFmt numFmtId="165" formatCode="[$-419]mmmm\ yyyy;@"/>
    <numFmt numFmtId="166" formatCode="ddd"/>
    <numFmt numFmtId="167" formatCode="0.0"/>
    <numFmt numFmtId="168" formatCode="dd/mm/yyyy\ ddd"/>
    <numFmt numFmtId="169" formatCode="yyyy"/>
    <numFmt numFmtId="170" formatCode="[$-419]mmmm;@"/>
  </numFmts>
  <fonts count="21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5"/>
      <name val="Arial Cyr"/>
      <charset val="204"/>
    </font>
    <font>
      <b/>
      <sz val="5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4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1" applyFont="1"/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1" applyFont="1" applyAlignment="1">
      <alignment horizontal="centerContinuous"/>
    </xf>
    <xf numFmtId="0" fontId="7" fillId="0" borderId="0" xfId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textRotation="90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 wrapText="1"/>
    </xf>
    <xf numFmtId="0" fontId="10" fillId="0" borderId="23" xfId="0" applyFont="1" applyBorder="1" applyAlignment="1">
      <alignment horizontal="center" vertical="center" textRotation="90" wrapText="1"/>
    </xf>
    <xf numFmtId="0" fontId="10" fillId="0" borderId="24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10" fillId="0" borderId="30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textRotation="90" wrapText="1"/>
    </xf>
    <xf numFmtId="0" fontId="10" fillId="2" borderId="31" xfId="0" applyFont="1" applyFill="1" applyBorder="1" applyAlignment="1">
      <alignment horizontal="center" vertical="center" textRotation="90" wrapText="1"/>
    </xf>
    <xf numFmtId="0" fontId="10" fillId="0" borderId="32" xfId="0" applyFont="1" applyBorder="1" applyAlignment="1">
      <alignment horizontal="center" vertical="center" textRotation="90" wrapText="1"/>
    </xf>
    <xf numFmtId="0" fontId="10" fillId="0" borderId="33" xfId="0" applyFont="1" applyBorder="1" applyAlignment="1">
      <alignment vertical="center" textRotation="90" wrapText="1"/>
    </xf>
    <xf numFmtId="0" fontId="10" fillId="0" borderId="33" xfId="0" applyFont="1" applyBorder="1" applyAlignment="1">
      <alignment horizontal="center" vertical="center" textRotation="90" wrapText="1"/>
    </xf>
    <xf numFmtId="0" fontId="10" fillId="0" borderId="34" xfId="0" applyFont="1" applyBorder="1" applyAlignment="1">
      <alignment horizontal="center" vertical="center" textRotation="90" wrapText="1"/>
    </xf>
    <xf numFmtId="0" fontId="10" fillId="0" borderId="35" xfId="0" applyFont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 textRotation="90" wrapText="1"/>
    </xf>
    <xf numFmtId="0" fontId="10" fillId="0" borderId="37" xfId="0" applyFont="1" applyBorder="1" applyAlignment="1">
      <alignment horizontal="center" vertical="center" textRotation="90" wrapText="1"/>
    </xf>
    <xf numFmtId="0" fontId="10" fillId="0" borderId="30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 textRotation="90" wrapText="1"/>
    </xf>
    <xf numFmtId="0" fontId="10" fillId="0" borderId="3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166" fontId="10" fillId="0" borderId="11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vertical="center" textRotation="90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textRotation="255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49" fontId="10" fillId="0" borderId="32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 shrinkToFit="1"/>
    </xf>
    <xf numFmtId="49" fontId="11" fillId="0" borderId="31" xfId="0" applyNumberFormat="1" applyFont="1" applyBorder="1" applyAlignment="1">
      <alignment horizontal="center" vertical="center" wrapText="1" shrinkToFit="1"/>
    </xf>
    <xf numFmtId="0" fontId="1" fillId="0" borderId="31" xfId="0" applyFont="1" applyBorder="1" applyAlignment="1">
      <alignment horizontal="left" vertical="center" wrapText="1" shrinkToFit="1"/>
    </xf>
    <xf numFmtId="49" fontId="2" fillId="0" borderId="31" xfId="0" applyNumberFormat="1" applyFont="1" applyBorder="1" applyAlignment="1">
      <alignment horizontal="left" vertical="center" wrapText="1" shrinkToFit="1"/>
    </xf>
    <xf numFmtId="49" fontId="2" fillId="0" borderId="31" xfId="0" applyNumberFormat="1" applyFont="1" applyBorder="1" applyAlignment="1">
      <alignment horizontal="center" vertical="center" wrapText="1" shrinkToFit="1"/>
    </xf>
    <xf numFmtId="0" fontId="10" fillId="0" borderId="41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wrapText="1" shrinkToFit="1"/>
    </xf>
    <xf numFmtId="0" fontId="10" fillId="0" borderId="42" xfId="0" applyFont="1" applyBorder="1" applyAlignment="1">
      <alignment horizontal="center" vertical="center" wrapText="1" shrinkToFit="1"/>
    </xf>
    <xf numFmtId="0" fontId="11" fillId="0" borderId="43" xfId="0" applyFont="1" applyBorder="1" applyAlignment="1">
      <alignment horizontal="center" vertical="center" wrapText="1" shrinkToFit="1"/>
    </xf>
    <xf numFmtId="0" fontId="11" fillId="4" borderId="44" xfId="0" applyFont="1" applyFill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 shrinkToFit="1"/>
    </xf>
    <xf numFmtId="0" fontId="11" fillId="0" borderId="3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49" fontId="11" fillId="0" borderId="5" xfId="0" applyNumberFormat="1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49" fontId="2" fillId="0" borderId="5" xfId="0" applyNumberFormat="1" applyFont="1" applyBorder="1" applyAlignment="1">
      <alignment horizontal="left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0" fontId="10" fillId="0" borderId="46" xfId="0" applyFont="1" applyBorder="1" applyAlignment="1">
      <alignment horizontal="center" vertical="center" wrapText="1" shrinkToFit="1"/>
    </xf>
    <xf numFmtId="0" fontId="10" fillId="2" borderId="38" xfId="0" applyFont="1" applyFill="1" applyBorder="1" applyAlignment="1">
      <alignment horizontal="center" vertical="center" wrapText="1" shrinkToFit="1"/>
    </xf>
    <xf numFmtId="0" fontId="10" fillId="2" borderId="22" xfId="0" applyFont="1" applyFill="1" applyBorder="1" applyAlignment="1">
      <alignment horizontal="center" vertical="center" wrapText="1" shrinkToFit="1"/>
    </xf>
    <xf numFmtId="0" fontId="10" fillId="0" borderId="47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4" borderId="17" xfId="0" applyFont="1" applyFill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49" fontId="11" fillId="0" borderId="31" xfId="0" applyNumberFormat="1" applyFont="1" applyBorder="1" applyAlignment="1">
      <alignment horizontal="center" vertical="center" wrapText="1" shrinkToFit="1"/>
    </xf>
    <xf numFmtId="0" fontId="1" fillId="0" borderId="31" xfId="0" applyFont="1" applyBorder="1" applyAlignment="1">
      <alignment horizontal="left" vertical="center" wrapText="1" shrinkToFit="1"/>
    </xf>
    <xf numFmtId="49" fontId="2" fillId="0" borderId="31" xfId="0" applyNumberFormat="1" applyFont="1" applyBorder="1" applyAlignment="1">
      <alignment horizontal="left" vertical="center" wrapText="1" shrinkToFit="1"/>
    </xf>
    <xf numFmtId="49" fontId="2" fillId="0" borderId="31" xfId="0" applyNumberFormat="1" applyFont="1" applyBorder="1" applyAlignment="1">
      <alignment horizontal="center" vertical="center" wrapText="1" shrinkToFit="1"/>
    </xf>
    <xf numFmtId="0" fontId="11" fillId="0" borderId="43" xfId="0" applyFont="1" applyBorder="1" applyAlignment="1">
      <alignment horizontal="center" vertical="center" wrapText="1" shrinkToFit="1"/>
    </xf>
    <xf numFmtId="0" fontId="11" fillId="4" borderId="44" xfId="0" applyFont="1" applyFill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 shrinkToFit="1"/>
    </xf>
    <xf numFmtId="0" fontId="11" fillId="0" borderId="31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49" fontId="11" fillId="0" borderId="15" xfId="0" applyNumberFormat="1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left" vertical="center" wrapText="1" shrinkToFit="1"/>
    </xf>
    <xf numFmtId="49" fontId="2" fillId="0" borderId="15" xfId="0" applyNumberFormat="1" applyFont="1" applyBorder="1" applyAlignment="1">
      <alignment horizontal="left" vertical="center" wrapText="1" shrinkToFit="1"/>
    </xf>
    <xf numFmtId="49" fontId="2" fillId="0" borderId="15" xfId="0" applyNumberFormat="1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32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wrapText="1" shrinkToFit="1"/>
    </xf>
    <xf numFmtId="0" fontId="11" fillId="4" borderId="25" xfId="0" applyFont="1" applyFill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wrapText="1" shrinkToFi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wrapText="1" shrinkToFit="1"/>
    </xf>
    <xf numFmtId="49" fontId="11" fillId="4" borderId="5" xfId="0" applyNumberFormat="1" applyFont="1" applyFill="1" applyBorder="1" applyAlignment="1">
      <alignment horizontal="center" vertical="center" wrapText="1" shrinkToFit="1"/>
    </xf>
    <xf numFmtId="0" fontId="1" fillId="4" borderId="5" xfId="0" applyFont="1" applyFill="1" applyBorder="1" applyAlignment="1">
      <alignment horizontal="left" vertical="center" wrapText="1" shrinkToFit="1"/>
    </xf>
    <xf numFmtId="49" fontId="2" fillId="4" borderId="5" xfId="0" applyNumberFormat="1" applyFont="1" applyFill="1" applyBorder="1" applyAlignment="1">
      <alignment horizontal="left" vertical="center" wrapText="1" shrinkToFit="1"/>
    </xf>
    <xf numFmtId="49" fontId="2" fillId="4" borderId="5" xfId="0" applyNumberFormat="1" applyFont="1" applyFill="1" applyBorder="1" applyAlignment="1">
      <alignment horizontal="center" vertical="center" wrapText="1" shrinkToFit="1"/>
    </xf>
    <xf numFmtId="0" fontId="10" fillId="4" borderId="46" xfId="0" applyFont="1" applyFill="1" applyBorder="1" applyAlignment="1">
      <alignment horizontal="center" vertical="center" wrapText="1" shrinkToFit="1"/>
    </xf>
    <xf numFmtId="0" fontId="10" fillId="4" borderId="38" xfId="0" applyFont="1" applyFill="1" applyBorder="1" applyAlignment="1">
      <alignment horizontal="center" vertical="center" wrapText="1" shrinkToFit="1"/>
    </xf>
    <xf numFmtId="0" fontId="10" fillId="4" borderId="47" xfId="0" applyFont="1" applyFill="1" applyBorder="1" applyAlignment="1">
      <alignment horizontal="center" vertical="center" wrapText="1" shrinkToFit="1"/>
    </xf>
    <xf numFmtId="0" fontId="11" fillId="4" borderId="16" xfId="0" applyFont="1" applyFill="1" applyBorder="1" applyAlignment="1">
      <alignment horizontal="center" vertical="center" wrapText="1" shrinkToFi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 shrinkToFit="1"/>
    </xf>
    <xf numFmtId="0" fontId="11" fillId="4" borderId="5" xfId="0" applyFont="1" applyFill="1" applyBorder="1" applyAlignment="1">
      <alignment horizontal="center" vertical="center" wrapText="1" shrinkToFit="1"/>
    </xf>
    <xf numFmtId="0" fontId="2" fillId="4" borderId="0" xfId="0" applyFont="1" applyFill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 shrinkToFit="1"/>
    </xf>
    <xf numFmtId="49" fontId="11" fillId="4" borderId="31" xfId="0" applyNumberFormat="1" applyFont="1" applyFill="1" applyBorder="1" applyAlignment="1">
      <alignment horizontal="center" vertical="center" wrapText="1" shrinkToFit="1"/>
    </xf>
    <xf numFmtId="0" fontId="1" fillId="4" borderId="31" xfId="0" applyFont="1" applyFill="1" applyBorder="1" applyAlignment="1">
      <alignment horizontal="left" vertical="center" wrapText="1" shrinkToFit="1"/>
    </xf>
    <xf numFmtId="49" fontId="2" fillId="4" borderId="31" xfId="0" applyNumberFormat="1" applyFont="1" applyFill="1" applyBorder="1" applyAlignment="1">
      <alignment horizontal="left" vertical="center" wrapText="1" shrinkToFit="1"/>
    </xf>
    <xf numFmtId="49" fontId="2" fillId="4" borderId="31" xfId="0" applyNumberFormat="1" applyFont="1" applyFill="1" applyBorder="1" applyAlignment="1">
      <alignment horizontal="center" vertical="center" wrapText="1" shrinkToFit="1"/>
    </xf>
    <xf numFmtId="0" fontId="10" fillId="4" borderId="41" xfId="0" applyFont="1" applyFill="1" applyBorder="1" applyAlignment="1">
      <alignment horizontal="center" vertical="center" wrapText="1" shrinkToFit="1"/>
    </xf>
    <xf numFmtId="0" fontId="10" fillId="4" borderId="36" xfId="0" applyFont="1" applyFill="1" applyBorder="1" applyAlignment="1">
      <alignment horizontal="center" vertical="center" wrapText="1" shrinkToFit="1"/>
    </xf>
    <xf numFmtId="0" fontId="11" fillId="4" borderId="43" xfId="0" applyFont="1" applyFill="1" applyBorder="1" applyAlignment="1">
      <alignment horizontal="center" vertical="center" wrapText="1" shrinkToFi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 shrinkToFit="1"/>
    </xf>
    <xf numFmtId="0" fontId="11" fillId="4" borderId="31" xfId="0" applyFont="1" applyFill="1" applyBorder="1" applyAlignment="1">
      <alignment horizontal="center" vertical="center" wrapText="1" shrinkToFit="1"/>
    </xf>
    <xf numFmtId="0" fontId="10" fillId="0" borderId="48" xfId="0" applyFont="1" applyBorder="1" applyAlignment="1">
      <alignment horizontal="center" vertical="center" wrapText="1" shrinkToFit="1"/>
    </xf>
    <xf numFmtId="0" fontId="10" fillId="2" borderId="21" xfId="0" applyFont="1" applyFill="1" applyBorder="1" applyAlignment="1">
      <alignment horizontal="center" vertical="center" wrapText="1" shrinkToFit="1"/>
    </xf>
    <xf numFmtId="0" fontId="10" fillId="4" borderId="22" xfId="0" applyFont="1" applyFill="1" applyBorder="1" applyAlignment="1">
      <alignment horizontal="center" vertical="center" wrapText="1" shrinkToFit="1"/>
    </xf>
    <xf numFmtId="0" fontId="10" fillId="5" borderId="22" xfId="0" applyFont="1" applyFill="1" applyBorder="1" applyAlignment="1">
      <alignment horizontal="center" vertical="center" wrapText="1" shrinkToFit="1"/>
    </xf>
    <xf numFmtId="0" fontId="10" fillId="4" borderId="23" xfId="0" applyFont="1" applyFill="1" applyBorder="1" applyAlignment="1">
      <alignment horizontal="center" vertical="center" wrapText="1" shrinkToFit="1"/>
    </xf>
    <xf numFmtId="0" fontId="10" fillId="4" borderId="35" xfId="0" applyFont="1" applyFill="1" applyBorder="1" applyAlignment="1">
      <alignment horizontal="center" vertical="center" wrapText="1" shrinkToFit="1"/>
    </xf>
    <xf numFmtId="0" fontId="10" fillId="4" borderId="37" xfId="0" applyFont="1" applyFill="1" applyBorder="1" applyAlignment="1">
      <alignment horizontal="center" vertical="center" wrapText="1" shrinkToFit="1"/>
    </xf>
    <xf numFmtId="0" fontId="10" fillId="2" borderId="49" xfId="0" applyFont="1" applyFill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50" xfId="0" applyFont="1" applyBorder="1" applyAlignment="1">
      <alignment horizontal="center" vertical="center" wrapText="1" shrinkToFit="1"/>
    </xf>
    <xf numFmtId="167" fontId="11" fillId="0" borderId="17" xfId="0" applyNumberFormat="1" applyFont="1" applyBorder="1" applyAlignment="1">
      <alignment horizontal="center" vertical="center" wrapText="1" shrinkToFit="1"/>
    </xf>
    <xf numFmtId="0" fontId="10" fillId="0" borderId="51" xfId="0" applyFont="1" applyBorder="1" applyAlignment="1">
      <alignment horizontal="center" vertical="center" wrapText="1" shrinkToFit="1"/>
    </xf>
    <xf numFmtId="0" fontId="10" fillId="0" borderId="52" xfId="0" applyFont="1" applyBorder="1" applyAlignment="1">
      <alignment horizontal="center" vertical="center" wrapText="1" shrinkToFit="1"/>
    </xf>
    <xf numFmtId="0" fontId="10" fillId="0" borderId="53" xfId="0" applyFont="1" applyBorder="1" applyAlignment="1">
      <alignment horizontal="center" vertical="center" wrapText="1" shrinkToFit="1"/>
    </xf>
    <xf numFmtId="167" fontId="11" fillId="0" borderId="44" xfId="0" applyNumberFormat="1" applyFont="1" applyBorder="1" applyAlignment="1">
      <alignment horizontal="center" vertical="center" wrapText="1" shrinkToFit="1"/>
    </xf>
    <xf numFmtId="0" fontId="10" fillId="4" borderId="54" xfId="0" applyFont="1" applyFill="1" applyBorder="1" applyAlignment="1">
      <alignment horizontal="center" vertical="center" wrapText="1" shrinkToFit="1"/>
    </xf>
    <xf numFmtId="0" fontId="10" fillId="2" borderId="48" xfId="0" applyFont="1" applyFill="1" applyBorder="1" applyAlignment="1">
      <alignment horizontal="center" vertical="center" wrapText="1" shrinkToFit="1"/>
    </xf>
    <xf numFmtId="0" fontId="10" fillId="4" borderId="44" xfId="0" applyFont="1" applyFill="1" applyBorder="1" applyAlignment="1">
      <alignment horizontal="center" vertical="center" wrapText="1" shrinkToFit="1"/>
    </xf>
    <xf numFmtId="0" fontId="10" fillId="4" borderId="45" xfId="0" applyFont="1" applyFill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10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14" fontId="0" fillId="0" borderId="0" xfId="0" applyNumberFormat="1"/>
    <xf numFmtId="0" fontId="0" fillId="5" borderId="0" xfId="0" applyFill="1"/>
    <xf numFmtId="1" fontId="0" fillId="0" borderId="0" xfId="0" applyNumberFormat="1"/>
    <xf numFmtId="0" fontId="0" fillId="0" borderId="0" xfId="0" applyAlignment="1">
      <alignment horizontal="right"/>
    </xf>
    <xf numFmtId="14" fontId="0" fillId="5" borderId="0" xfId="0" applyNumberFormat="1" applyFill="1"/>
    <xf numFmtId="14" fontId="13" fillId="5" borderId="0" xfId="0" applyNumberFormat="1" applyFont="1" applyFill="1"/>
    <xf numFmtId="14" fontId="13" fillId="0" borderId="0" xfId="0" applyNumberFormat="1" applyFont="1"/>
    <xf numFmtId="14" fontId="5" fillId="0" borderId="0" xfId="0" applyNumberFormat="1" applyFont="1"/>
    <xf numFmtId="14" fontId="14" fillId="0" borderId="0" xfId="0" applyNumberFormat="1" applyFont="1"/>
    <xf numFmtId="0" fontId="15" fillId="0" borderId="0" xfId="0" applyFont="1"/>
    <xf numFmtId="0" fontId="0" fillId="0" borderId="28" xfId="0" applyBorder="1"/>
    <xf numFmtId="0" fontId="15" fillId="0" borderId="28" xfId="0" applyFont="1" applyBorder="1" applyAlignment="1">
      <alignment horizontal="center" vertical="center"/>
    </xf>
    <xf numFmtId="168" fontId="15" fillId="6" borderId="28" xfId="0" applyNumberFormat="1" applyFont="1" applyFill="1" applyBorder="1" applyAlignment="1">
      <alignment horizontal="center" vertical="center" wrapText="1"/>
    </xf>
    <xf numFmtId="14" fontId="15" fillId="7" borderId="28" xfId="0" applyNumberFormat="1" applyFont="1" applyFill="1" applyBorder="1" applyAlignment="1">
      <alignment horizontal="center" vertical="center" wrapText="1"/>
    </xf>
    <xf numFmtId="168" fontId="15" fillId="8" borderId="28" xfId="0" applyNumberFormat="1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/>
    </xf>
    <xf numFmtId="14" fontId="15" fillId="6" borderId="28" xfId="0" applyNumberFormat="1" applyFont="1" applyFill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14" fontId="15" fillId="0" borderId="28" xfId="0" applyNumberFormat="1" applyFont="1" applyBorder="1" applyAlignment="1">
      <alignment horizontal="center" vertical="center" wrapText="1"/>
    </xf>
    <xf numFmtId="169" fontId="15" fillId="0" borderId="0" xfId="0" applyNumberFormat="1" applyFont="1"/>
    <xf numFmtId="170" fontId="15" fillId="0" borderId="0" xfId="0" applyNumberFormat="1" applyFont="1"/>
    <xf numFmtId="0" fontId="1" fillId="2" borderId="31" xfId="0" applyFont="1" applyFill="1" applyBorder="1" applyAlignment="1">
      <alignment horizontal="center" vertical="center" textRotation="90"/>
    </xf>
    <xf numFmtId="0" fontId="16" fillId="2" borderId="55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textRotation="90"/>
    </xf>
    <xf numFmtId="0" fontId="0" fillId="2" borderId="15" xfId="0" applyFill="1" applyBorder="1"/>
    <xf numFmtId="0" fontId="15" fillId="2" borderId="28" xfId="0" applyFont="1" applyFill="1" applyBorder="1" applyAlignment="1">
      <alignment horizontal="center" vertical="center"/>
    </xf>
    <xf numFmtId="168" fontId="15" fillId="7" borderId="28" xfId="0" applyNumberFormat="1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top" wrapText="1"/>
    </xf>
    <xf numFmtId="168" fontId="15" fillId="0" borderId="28" xfId="0" applyNumberFormat="1" applyFont="1" applyBorder="1" applyAlignment="1">
      <alignment horizontal="center" vertical="center" wrapText="1"/>
    </xf>
    <xf numFmtId="0" fontId="17" fillId="9" borderId="28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textRotation="90"/>
    </xf>
    <xf numFmtId="0" fontId="0" fillId="2" borderId="33" xfId="0" applyFill="1" applyBorder="1"/>
    <xf numFmtId="0" fontId="6" fillId="6" borderId="28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6" borderId="28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 shrinkToFit="1"/>
    </xf>
    <xf numFmtId="49" fontId="11" fillId="0" borderId="33" xfId="0" applyNumberFormat="1" applyFont="1" applyBorder="1" applyAlignment="1">
      <alignment horizontal="center" vertical="center" wrapText="1" shrinkToFit="1"/>
    </xf>
    <xf numFmtId="0" fontId="1" fillId="0" borderId="33" xfId="0" applyFont="1" applyBorder="1" applyAlignment="1">
      <alignment horizontal="left" vertical="center" wrapText="1" shrinkToFit="1"/>
    </xf>
    <xf numFmtId="49" fontId="2" fillId="0" borderId="33" xfId="0" applyNumberFormat="1" applyFont="1" applyBorder="1" applyAlignment="1">
      <alignment horizontal="left" vertical="center" wrapText="1" shrinkToFi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40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18" fillId="0" borderId="1" xfId="1" applyFont="1" applyBorder="1" applyAlignment="1">
      <alignment horizontal="center"/>
    </xf>
  </cellXfs>
  <cellStyles count="2">
    <cellStyle name="Обычный" xfId="0" builtinId="0"/>
    <cellStyle name="Обычный_Tabel_ucheta_ispolzovanija_rabochego_vremeni" xfId="1" xr:uid="{0ABCED66-8349-4BA9-8C18-7FFAB9287A61}"/>
  </cellStyles>
  <dxfs count="111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FF000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352425</xdr:colOff>
      <xdr:row>1</xdr:row>
      <xdr:rowOff>85725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439C801-0D28-4C0E-ACE6-B684682E808F}"/>
            </a:ext>
          </a:extLst>
        </xdr:cNvPr>
        <xdr:cNvSpPr txBox="1"/>
      </xdr:nvSpPr>
      <xdr:spPr>
        <a:xfrm>
          <a:off x="644842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9%20&#1058;&#1040;&#1041;&#1045;&#1051;&#1071;%20&#1059;&#1063;&#1025;&#1058;&#1040;%20&#1056;&#1040;&#1041;&#1054;&#1063;&#1045;&#1043;&#1054;%20&#1042;&#1056;&#1045;&#1052;&#1045;&#1053;&#1048;\&#1043;&#1056;&#1040;&#1060;&#1048;&#1050;&#1048;\&#1043;&#1056;&#1040;&#1060;&#1048;&#1050;&#1048;%20&#1057;&#1052;&#1045;&#1053;&#1053;&#1054;&#1057;&#1058;&#1048;\&#1043;&#1056;&#1040;&#1060;&#1048;&#1050;&#1048;%20&#1057;&#1052;&#1045;&#1053;&#1053;&#1054;&#1057;&#1058;&#1048;\2019%20&#1043;&#1056;&#1040;&#1060;&#1048;&#1050;&#1048;%20&#1057;&#1052;&#1045;&#1053;&#1053;&#1054;&#1057;&#1058;&#1048;\&#1057;&#1059;&#1055;&#1045;&#1056;%20&#1058;&#1040;&#1041;&#1045;&#1051;&#1068;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  <sheetName val="Январь"/>
      <sheetName val="Данные"/>
      <sheetName val="и.б. 01.03.19"/>
      <sheetName val="и.б. 03.19"/>
      <sheetName val="к.п. 01.03.19  "/>
      <sheetName val="к.п. 03.19  "/>
      <sheetName val="и.б.01.04.19 "/>
      <sheetName val="и.б. 04.19 "/>
      <sheetName val="к.п. 01.04.19   "/>
      <sheetName val="к.п. 04.19   "/>
      <sheetName val="и.б.01.05.19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866C2-18CB-4EE9-9DA3-8C2E15B046A8}">
  <sheetPr>
    <tabColor rgb="FFFF0000"/>
    <pageSetUpPr fitToPage="1"/>
  </sheetPr>
  <dimension ref="A2:BL91"/>
  <sheetViews>
    <sheetView tabSelected="1" zoomScale="110" zoomScaleNormal="110" zoomScaleSheetLayoutView="115" workbookViewId="0">
      <pane xSplit="3" topLeftCell="D1" activePane="topRight" state="frozenSplit"/>
      <selection pane="topRight" activeCell="BM10" sqref="BM10"/>
    </sheetView>
  </sheetViews>
  <sheetFormatPr defaultRowHeight="12.75" outlineLevelRow="1" outlineLevelCol="1" x14ac:dyDescent="0.2"/>
  <cols>
    <col min="1" max="1" width="2.7109375" style="3" customWidth="1"/>
    <col min="2" max="2" width="4.7109375" style="9" hidden="1" customWidth="1" outlineLevel="1"/>
    <col min="3" max="3" width="19.140625" style="3" customWidth="1" collapsed="1"/>
    <col min="4" max="4" width="12.5703125" style="9" customWidth="1"/>
    <col min="5" max="5" width="3.7109375" style="3" hidden="1" customWidth="1" outlineLevel="1"/>
    <col min="6" max="6" width="3.7109375" style="3" customWidth="1" collapsed="1"/>
    <col min="7" max="38" width="3.7109375" style="3" customWidth="1"/>
    <col min="39" max="39" width="6.140625" style="3" customWidth="1"/>
    <col min="40" max="40" width="7.7109375" style="3" customWidth="1"/>
    <col min="41" max="47" width="3.7109375" style="3" customWidth="1"/>
    <col min="48" max="48" width="3.7109375" style="3" hidden="1" customWidth="1" outlineLevel="1"/>
    <col min="49" max="49" width="7.42578125" style="3" customWidth="1" collapsed="1"/>
    <col min="50" max="50" width="3.7109375" style="3" customWidth="1"/>
    <col min="51" max="52" width="3.7109375" style="3" hidden="1" customWidth="1" outlineLevel="1"/>
    <col min="53" max="53" width="4.42578125" style="3" hidden="1" customWidth="1" outlineLevel="1"/>
    <col min="54" max="54" width="3.7109375" style="3" hidden="1" customWidth="1" outlineLevel="1"/>
    <col min="55" max="55" width="3.7109375" style="3" customWidth="1" collapsed="1"/>
    <col min="56" max="57" width="3.7109375" style="3" hidden="1" customWidth="1" outlineLevel="1"/>
    <col min="58" max="58" width="3.7109375" style="3" customWidth="1" collapsed="1"/>
    <col min="59" max="62" width="3.7109375" style="3" hidden="1" customWidth="1" outlineLevel="1"/>
    <col min="63" max="63" width="3.7109375" style="3" customWidth="1" collapsed="1"/>
    <col min="64" max="64" width="4.28515625" style="3" customWidth="1"/>
    <col min="65" max="16384" width="9.140625" style="3"/>
  </cols>
  <sheetData>
    <row r="2" spans="1:64" ht="12.75" customHeight="1" x14ac:dyDescent="0.2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AO2" s="4"/>
      <c r="AP2" s="4"/>
      <c r="AQ2" s="4"/>
      <c r="AR2" s="4"/>
      <c r="AS2" s="4"/>
      <c r="AT2" s="5"/>
      <c r="AU2" s="5"/>
      <c r="AV2" s="5"/>
      <c r="AW2" s="5"/>
      <c r="AX2" s="5"/>
      <c r="AY2" s="4"/>
      <c r="AZ2" s="4"/>
      <c r="BA2" s="4"/>
    </row>
    <row r="3" spans="1:64" ht="12.75" customHeight="1" x14ac:dyDescent="0.2">
      <c r="B3" s="3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Y3" s="7"/>
      <c r="Z3" s="7"/>
      <c r="AA3" s="7"/>
      <c r="AB3" s="7"/>
      <c r="AC3" s="7"/>
      <c r="AD3" s="7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64" ht="13.5" customHeight="1" x14ac:dyDescent="0.2">
      <c r="A4" s="8" t="s">
        <v>0</v>
      </c>
      <c r="B4" s="8"/>
      <c r="C4" s="8"/>
      <c r="P4" s="10"/>
      <c r="Q4" s="10"/>
      <c r="R4" s="10"/>
      <c r="AM4" s="11" t="s">
        <v>1</v>
      </c>
      <c r="AN4" s="11"/>
      <c r="AO4" s="11"/>
      <c r="AP4" s="11"/>
      <c r="AQ4" s="11"/>
      <c r="AR4" s="11"/>
      <c r="AS4" s="4"/>
      <c r="AT4" s="12"/>
      <c r="AU4" s="12"/>
      <c r="AV4" s="12"/>
      <c r="AW4" s="12"/>
      <c r="AX4" s="12"/>
      <c r="AY4" s="12"/>
      <c r="AZ4" s="12"/>
      <c r="BA4" s="11"/>
      <c r="BB4" s="11"/>
      <c r="BC4" s="11"/>
      <c r="BD4" s="11"/>
      <c r="BE4" s="11"/>
      <c r="BF4" s="11"/>
      <c r="BG4" s="11"/>
    </row>
    <row r="5" spans="1:64" ht="12.75" customHeight="1" x14ac:dyDescent="0.2">
      <c r="A5" s="13" t="s">
        <v>2</v>
      </c>
      <c r="B5" s="13"/>
      <c r="C5" s="13"/>
      <c r="D5" s="13"/>
      <c r="E5" s="13"/>
      <c r="F5" s="13"/>
      <c r="G5" s="13"/>
      <c r="H5" s="14"/>
      <c r="I5" s="14"/>
      <c r="J5" s="14"/>
      <c r="K5" s="14"/>
      <c r="L5" s="14"/>
      <c r="M5" s="14"/>
      <c r="N5" s="14"/>
      <c r="O5" s="14"/>
      <c r="P5" s="10"/>
      <c r="Q5" s="10"/>
      <c r="AL5" s="15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7"/>
      <c r="BA5" s="17"/>
      <c r="BB5" s="17"/>
    </row>
    <row r="6" spans="1:64" ht="16.5" customHeight="1" x14ac:dyDescent="0.2">
      <c r="C6" s="18"/>
      <c r="I6" s="19" t="s">
        <v>3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0"/>
      <c r="X6" s="20"/>
      <c r="Y6" s="20"/>
      <c r="Z6" s="20"/>
      <c r="AA6" s="20"/>
      <c r="AB6" s="20"/>
      <c r="AC6" s="20"/>
      <c r="AD6" s="20"/>
      <c r="AE6" s="20"/>
      <c r="AM6" s="21" t="s">
        <v>4</v>
      </c>
      <c r="AN6" s="21"/>
      <c r="AO6" s="21"/>
      <c r="AP6" s="21"/>
      <c r="AQ6" s="21"/>
      <c r="AR6" s="22" t="s">
        <v>5</v>
      </c>
      <c r="AS6" s="22"/>
      <c r="AT6" s="23">
        <v>43525</v>
      </c>
      <c r="AU6" s="23"/>
      <c r="AV6" s="23"/>
      <c r="AW6" s="22" t="s">
        <v>6</v>
      </c>
      <c r="AX6" s="24">
        <v>43555</v>
      </c>
      <c r="AY6" s="24"/>
      <c r="AZ6" s="24"/>
      <c r="BA6" s="24"/>
      <c r="BB6" s="24"/>
      <c r="BC6" s="24"/>
      <c r="BD6" s="25"/>
      <c r="BE6" s="25"/>
    </row>
    <row r="7" spans="1:64" ht="18" customHeight="1" x14ac:dyDescent="0.3">
      <c r="E7" s="26" t="s">
        <v>7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>
        <f>IF(DAY(D70)&gt;=28,EDATE(D70,1),D70)</f>
        <v>43525</v>
      </c>
      <c r="S7" s="27"/>
      <c r="T7" s="27"/>
      <c r="U7" s="27"/>
      <c r="V7" s="27"/>
      <c r="W7" s="27"/>
      <c r="X7" s="28" t="s">
        <v>8</v>
      </c>
      <c r="Y7" s="28"/>
      <c r="Z7" s="28"/>
      <c r="AA7" s="18"/>
      <c r="AB7" s="18"/>
      <c r="AC7" s="18"/>
      <c r="AD7" s="18"/>
      <c r="AE7" s="18"/>
      <c r="AF7" s="29"/>
      <c r="AG7" s="29"/>
      <c r="AH7" s="29"/>
      <c r="AI7" s="29"/>
      <c r="AJ7" s="29"/>
      <c r="AK7" s="29"/>
      <c r="AL7" s="29"/>
      <c r="AM7" s="30" t="s">
        <v>9</v>
      </c>
      <c r="AN7" s="30"/>
      <c r="AO7" s="30"/>
      <c r="AP7" s="30"/>
      <c r="AQ7" s="30"/>
      <c r="AR7" s="30"/>
      <c r="AS7" s="30" t="s">
        <v>10</v>
      </c>
      <c r="AT7" s="30"/>
      <c r="AU7" s="30"/>
      <c r="AV7" s="30"/>
      <c r="AW7" s="271" t="s">
        <v>129</v>
      </c>
      <c r="AX7" s="21" t="s">
        <v>11</v>
      </c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31">
        <v>159</v>
      </c>
    </row>
    <row r="8" spans="1:64" ht="13.5" thickBot="1" x14ac:dyDescent="0.25">
      <c r="R8" s="32" t="s">
        <v>12</v>
      </c>
      <c r="S8" s="32"/>
      <c r="T8" s="32"/>
      <c r="U8" s="32"/>
      <c r="V8" s="32"/>
      <c r="W8" s="32"/>
    </row>
    <row r="9" spans="1:64" s="9" customFormat="1" ht="19.5" customHeight="1" thickBot="1" x14ac:dyDescent="0.25">
      <c r="A9" s="33" t="s">
        <v>13</v>
      </c>
      <c r="B9" s="34" t="s">
        <v>14</v>
      </c>
      <c r="C9" s="35" t="s">
        <v>15</v>
      </c>
      <c r="D9" s="36" t="s">
        <v>16</v>
      </c>
      <c r="E9" s="34" t="s">
        <v>17</v>
      </c>
      <c r="F9" s="37" t="s">
        <v>18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6" t="s">
        <v>19</v>
      </c>
      <c r="AM9" s="38"/>
      <c r="AN9" s="38"/>
      <c r="AO9" s="38"/>
      <c r="AP9" s="38"/>
      <c r="AQ9" s="38"/>
      <c r="AR9" s="38"/>
      <c r="AS9" s="38"/>
      <c r="AT9" s="38"/>
      <c r="AU9" s="39"/>
      <c r="AV9" s="34" t="s">
        <v>20</v>
      </c>
      <c r="AW9" s="40" t="s">
        <v>21</v>
      </c>
      <c r="AX9" s="37"/>
      <c r="AY9" s="37"/>
      <c r="AZ9" s="37"/>
      <c r="BA9" s="37"/>
      <c r="BB9" s="37"/>
      <c r="BC9" s="37"/>
      <c r="BD9" s="37"/>
      <c r="BE9" s="37"/>
      <c r="BF9" s="41" t="s">
        <v>22</v>
      </c>
      <c r="BG9" s="42" t="s">
        <v>23</v>
      </c>
      <c r="BH9" s="43"/>
      <c r="BI9" s="43"/>
      <c r="BJ9" s="44"/>
      <c r="BK9" s="34" t="s">
        <v>24</v>
      </c>
    </row>
    <row r="10" spans="1:64" s="9" customFormat="1" ht="19.5" customHeight="1" thickBot="1" x14ac:dyDescent="0.25">
      <c r="A10" s="45"/>
      <c r="B10" s="46"/>
      <c r="C10" s="47"/>
      <c r="D10" s="48"/>
      <c r="E10" s="46"/>
      <c r="F10" s="49">
        <v>1</v>
      </c>
      <c r="G10" s="50">
        <v>2</v>
      </c>
      <c r="H10" s="50">
        <v>3</v>
      </c>
      <c r="I10" s="51">
        <v>4</v>
      </c>
      <c r="J10" s="51">
        <v>5</v>
      </c>
      <c r="K10" s="51">
        <v>6</v>
      </c>
      <c r="L10" s="51">
        <v>7</v>
      </c>
      <c r="M10" s="51">
        <v>8</v>
      </c>
      <c r="N10" s="50">
        <v>9</v>
      </c>
      <c r="O10" s="50">
        <v>10</v>
      </c>
      <c r="P10" s="51">
        <v>11</v>
      </c>
      <c r="Q10" s="51">
        <v>12</v>
      </c>
      <c r="R10" s="51">
        <v>13</v>
      </c>
      <c r="S10" s="51">
        <v>14</v>
      </c>
      <c r="T10" s="51">
        <v>15</v>
      </c>
      <c r="U10" s="51" t="s">
        <v>25</v>
      </c>
      <c r="V10" s="50">
        <v>16</v>
      </c>
      <c r="W10" s="50">
        <v>17</v>
      </c>
      <c r="X10" s="51">
        <v>18</v>
      </c>
      <c r="Y10" s="51">
        <v>19</v>
      </c>
      <c r="Z10" s="51">
        <v>20</v>
      </c>
      <c r="AA10" s="51">
        <v>21</v>
      </c>
      <c r="AB10" s="51">
        <v>22</v>
      </c>
      <c r="AC10" s="50">
        <v>23</v>
      </c>
      <c r="AD10" s="50">
        <v>24</v>
      </c>
      <c r="AE10" s="51">
        <v>25</v>
      </c>
      <c r="AF10" s="51">
        <v>26</v>
      </c>
      <c r="AG10" s="51">
        <v>27</v>
      </c>
      <c r="AH10" s="51">
        <v>28</v>
      </c>
      <c r="AI10" s="51">
        <v>29</v>
      </c>
      <c r="AJ10" s="50">
        <v>30</v>
      </c>
      <c r="AK10" s="52">
        <v>31</v>
      </c>
      <c r="AL10" s="34" t="s">
        <v>26</v>
      </c>
      <c r="AM10" s="34" t="s">
        <v>27</v>
      </c>
      <c r="AN10" s="53" t="s">
        <v>28</v>
      </c>
      <c r="AO10" s="48" t="s">
        <v>29</v>
      </c>
      <c r="AP10" s="54"/>
      <c r="AQ10" s="54"/>
      <c r="AR10" s="54"/>
      <c r="AS10" s="54"/>
      <c r="AT10" s="54"/>
      <c r="AU10" s="55"/>
      <c r="AV10" s="46"/>
      <c r="AW10" s="34" t="s">
        <v>30</v>
      </c>
      <c r="AX10" s="34" t="s">
        <v>31</v>
      </c>
      <c r="AY10" s="34" t="s">
        <v>32</v>
      </c>
      <c r="AZ10" s="34" t="s">
        <v>33</v>
      </c>
      <c r="BA10" s="34" t="s">
        <v>34</v>
      </c>
      <c r="BB10" s="34" t="s">
        <v>35</v>
      </c>
      <c r="BC10" s="34" t="s">
        <v>36</v>
      </c>
      <c r="BD10" s="34" t="s">
        <v>37</v>
      </c>
      <c r="BE10" s="33" t="s">
        <v>38</v>
      </c>
      <c r="BF10" s="56"/>
      <c r="BG10" s="57" t="s">
        <v>39</v>
      </c>
      <c r="BH10" s="58" t="s">
        <v>40</v>
      </c>
      <c r="BI10" s="58" t="s">
        <v>41</v>
      </c>
      <c r="BJ10" s="59" t="s">
        <v>42</v>
      </c>
      <c r="BK10" s="46"/>
    </row>
    <row r="11" spans="1:64" s="9" customFormat="1" ht="19.5" customHeight="1" thickBot="1" x14ac:dyDescent="0.25">
      <c r="A11" s="45"/>
      <c r="B11" s="46"/>
      <c r="C11" s="47"/>
      <c r="D11" s="48"/>
      <c r="E11" s="46"/>
      <c r="F11" s="60"/>
      <c r="G11" s="61"/>
      <c r="H11" s="61"/>
      <c r="I11" s="62"/>
      <c r="J11" s="62"/>
      <c r="K11" s="62"/>
      <c r="L11" s="62"/>
      <c r="M11" s="62"/>
      <c r="N11" s="61"/>
      <c r="O11" s="61"/>
      <c r="P11" s="62"/>
      <c r="Q11" s="62"/>
      <c r="R11" s="62"/>
      <c r="S11" s="62"/>
      <c r="T11" s="62"/>
      <c r="U11" s="62"/>
      <c r="V11" s="61"/>
      <c r="W11" s="61"/>
      <c r="X11" s="62"/>
      <c r="Y11" s="62"/>
      <c r="Z11" s="62"/>
      <c r="AA11" s="62"/>
      <c r="AB11" s="62"/>
      <c r="AC11" s="61"/>
      <c r="AD11" s="61"/>
      <c r="AE11" s="62"/>
      <c r="AF11" s="62"/>
      <c r="AG11" s="62"/>
      <c r="AH11" s="62"/>
      <c r="AI11" s="62"/>
      <c r="AJ11" s="61"/>
      <c r="AK11" s="63"/>
      <c r="AL11" s="46"/>
      <c r="AM11" s="46"/>
      <c r="AN11" s="64"/>
      <c r="AO11" s="65" t="s">
        <v>43</v>
      </c>
      <c r="AP11" s="48" t="s">
        <v>44</v>
      </c>
      <c r="AQ11" s="54"/>
      <c r="AR11" s="54"/>
      <c r="AS11" s="54"/>
      <c r="AT11" s="54"/>
      <c r="AU11" s="55"/>
      <c r="AV11" s="46"/>
      <c r="AW11" s="46"/>
      <c r="AX11" s="46"/>
      <c r="AY11" s="46"/>
      <c r="AZ11" s="46"/>
      <c r="BA11" s="46"/>
      <c r="BB11" s="46"/>
      <c r="BC11" s="46"/>
      <c r="BD11" s="46"/>
      <c r="BE11" s="45"/>
      <c r="BF11" s="56"/>
      <c r="BG11" s="66"/>
      <c r="BH11" s="67"/>
      <c r="BI11" s="67"/>
      <c r="BJ11" s="68"/>
      <c r="BK11" s="46"/>
    </row>
    <row r="12" spans="1:64" s="9" customFormat="1" ht="54" customHeight="1" thickBot="1" x14ac:dyDescent="0.25">
      <c r="A12" s="69"/>
      <c r="B12" s="70"/>
      <c r="C12" s="71"/>
      <c r="D12" s="72"/>
      <c r="E12" s="70"/>
      <c r="F12" s="73"/>
      <c r="G12" s="74" t="s">
        <v>45</v>
      </c>
      <c r="H12" s="74" t="s">
        <v>45</v>
      </c>
      <c r="I12" s="74"/>
      <c r="J12" s="74"/>
      <c r="K12" s="74"/>
      <c r="L12" s="74"/>
      <c r="M12" s="74" t="s">
        <v>46</v>
      </c>
      <c r="N12" s="74" t="s">
        <v>45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5"/>
      <c r="AL12" s="70"/>
      <c r="AM12" s="70"/>
      <c r="AN12" s="76"/>
      <c r="AO12" s="77"/>
      <c r="AP12" s="78" t="s">
        <v>47</v>
      </c>
      <c r="AQ12" s="78" t="s">
        <v>48</v>
      </c>
      <c r="AR12" s="79" t="s">
        <v>49</v>
      </c>
      <c r="AS12" s="78" t="s">
        <v>50</v>
      </c>
      <c r="AT12" s="80" t="s">
        <v>51</v>
      </c>
      <c r="AU12" s="80" t="s">
        <v>52</v>
      </c>
      <c r="AV12" s="70"/>
      <c r="AW12" s="70"/>
      <c r="AX12" s="70"/>
      <c r="AY12" s="70"/>
      <c r="AZ12" s="70"/>
      <c r="BA12" s="70"/>
      <c r="BB12" s="70"/>
      <c r="BC12" s="70"/>
      <c r="BD12" s="70"/>
      <c r="BE12" s="69"/>
      <c r="BF12" s="81"/>
      <c r="BG12" s="82"/>
      <c r="BH12" s="83"/>
      <c r="BI12" s="83"/>
      <c r="BJ12" s="84"/>
      <c r="BK12" s="70"/>
    </row>
    <row r="13" spans="1:64" s="9" customFormat="1" ht="18.75" customHeight="1" thickBot="1" x14ac:dyDescent="0.25">
      <c r="A13" s="85"/>
      <c r="B13" s="86"/>
      <c r="C13" s="87"/>
      <c r="D13" s="88"/>
      <c r="E13" s="85"/>
      <c r="F13" s="89">
        <f>WEEKDAY(F10,12)</f>
        <v>6</v>
      </c>
      <c r="G13" s="89">
        <f t="shared" ref="G13:AK13" si="0">WEEKDAY(G10,12)</f>
        <v>7</v>
      </c>
      <c r="H13" s="89">
        <f t="shared" si="0"/>
        <v>1</v>
      </c>
      <c r="I13" s="89">
        <f t="shared" si="0"/>
        <v>2</v>
      </c>
      <c r="J13" s="89">
        <f t="shared" si="0"/>
        <v>3</v>
      </c>
      <c r="K13" s="89">
        <f t="shared" si="0"/>
        <v>4</v>
      </c>
      <c r="L13" s="89">
        <f t="shared" si="0"/>
        <v>5</v>
      </c>
      <c r="M13" s="89">
        <f>WEEKDAY(M10,12)</f>
        <v>6</v>
      </c>
      <c r="N13" s="89">
        <f t="shared" si="0"/>
        <v>7</v>
      </c>
      <c r="O13" s="89">
        <f t="shared" si="0"/>
        <v>1</v>
      </c>
      <c r="P13" s="89">
        <f t="shared" si="0"/>
        <v>2</v>
      </c>
      <c r="Q13" s="89">
        <f t="shared" si="0"/>
        <v>3</v>
      </c>
      <c r="R13" s="89">
        <f t="shared" si="0"/>
        <v>4</v>
      </c>
      <c r="S13" s="89">
        <f t="shared" si="0"/>
        <v>5</v>
      </c>
      <c r="T13" s="89">
        <f>WEEKDAY(T10,12)</f>
        <v>6</v>
      </c>
      <c r="U13" s="90" t="s">
        <v>53</v>
      </c>
      <c r="V13" s="89">
        <f t="shared" si="0"/>
        <v>7</v>
      </c>
      <c r="W13" s="89">
        <f t="shared" si="0"/>
        <v>1</v>
      </c>
      <c r="X13" s="89">
        <f t="shared" si="0"/>
        <v>2</v>
      </c>
      <c r="Y13" s="89">
        <f t="shared" si="0"/>
        <v>3</v>
      </c>
      <c r="Z13" s="89">
        <f t="shared" si="0"/>
        <v>4</v>
      </c>
      <c r="AA13" s="89">
        <f t="shared" si="0"/>
        <v>5</v>
      </c>
      <c r="AB13" s="89">
        <f>WEEKDAY(AB10,12)</f>
        <v>6</v>
      </c>
      <c r="AC13" s="89">
        <f t="shared" si="0"/>
        <v>7</v>
      </c>
      <c r="AD13" s="89">
        <f t="shared" si="0"/>
        <v>1</v>
      </c>
      <c r="AE13" s="89">
        <f t="shared" si="0"/>
        <v>2</v>
      </c>
      <c r="AF13" s="89">
        <f t="shared" si="0"/>
        <v>3</v>
      </c>
      <c r="AG13" s="89">
        <f t="shared" si="0"/>
        <v>4</v>
      </c>
      <c r="AH13" s="89">
        <f t="shared" si="0"/>
        <v>5</v>
      </c>
      <c r="AI13" s="89">
        <f>WEEKDAY(AI10,12)</f>
        <v>6</v>
      </c>
      <c r="AJ13" s="89">
        <f t="shared" si="0"/>
        <v>7</v>
      </c>
      <c r="AK13" s="89">
        <f t="shared" si="0"/>
        <v>1</v>
      </c>
      <c r="AL13" s="89"/>
      <c r="AM13" s="91"/>
      <c r="AN13" s="91"/>
      <c r="AO13" s="85"/>
      <c r="AP13" s="92"/>
      <c r="AQ13" s="92"/>
      <c r="AR13" s="93"/>
      <c r="AS13" s="92"/>
      <c r="AT13" s="92"/>
      <c r="AU13" s="78"/>
      <c r="AV13" s="91"/>
      <c r="AW13" s="270"/>
      <c r="AX13" s="92"/>
      <c r="AY13" s="92"/>
      <c r="AZ13" s="92"/>
      <c r="BA13" s="92"/>
      <c r="BB13" s="92"/>
      <c r="BC13" s="92"/>
      <c r="BD13" s="92"/>
      <c r="BE13" s="92"/>
      <c r="BF13" s="92"/>
      <c r="BG13" s="270"/>
      <c r="BH13" s="92"/>
      <c r="BI13" s="92"/>
      <c r="BJ13" s="78"/>
      <c r="BK13" s="80"/>
    </row>
    <row r="14" spans="1:64" s="104" customFormat="1" ht="13.5" customHeight="1" thickBot="1" x14ac:dyDescent="0.25">
      <c r="A14" s="94">
        <v>1</v>
      </c>
      <c r="B14" s="95" t="s">
        <v>54</v>
      </c>
      <c r="C14" s="95" t="s">
        <v>55</v>
      </c>
      <c r="D14" s="96" t="s">
        <v>56</v>
      </c>
      <c r="E14" s="95" t="s">
        <v>57</v>
      </c>
      <c r="F14" s="97" t="s">
        <v>58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8" t="s">
        <v>59</v>
      </c>
      <c r="AM14" s="99" t="s">
        <v>60</v>
      </c>
      <c r="AN14" s="99"/>
      <c r="AO14" s="100" t="s">
        <v>61</v>
      </c>
      <c r="AP14" s="101"/>
      <c r="AQ14" s="101"/>
      <c r="AR14" s="101"/>
      <c r="AS14" s="101"/>
      <c r="AT14" s="101"/>
      <c r="AU14" s="102"/>
      <c r="AV14" s="103" t="s">
        <v>62</v>
      </c>
      <c r="AW14" s="266"/>
      <c r="AX14" s="266"/>
      <c r="AY14" s="266"/>
      <c r="AZ14" s="266"/>
      <c r="BA14" s="266"/>
      <c r="BB14" s="266"/>
      <c r="BC14" s="266"/>
      <c r="BD14" s="266"/>
      <c r="BE14" s="267"/>
      <c r="BF14" s="104" t="s">
        <v>63</v>
      </c>
      <c r="BG14" s="268" t="s">
        <v>64</v>
      </c>
      <c r="BH14" s="97"/>
      <c r="BI14" s="97"/>
      <c r="BJ14" s="269"/>
      <c r="BK14" s="105"/>
    </row>
    <row r="15" spans="1:64" s="104" customFormat="1" ht="13.5" hidden="1" customHeight="1" x14ac:dyDescent="0.2">
      <c r="A15" s="106"/>
      <c r="B15" s="107"/>
      <c r="C15" s="108"/>
      <c r="D15" s="109"/>
      <c r="E15" s="110"/>
      <c r="F15" s="111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3"/>
      <c r="AL15" s="114"/>
      <c r="AM15" s="115"/>
      <c r="AN15" s="115"/>
      <c r="AO15" s="116"/>
      <c r="AP15" s="116"/>
      <c r="AQ15" s="117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8"/>
      <c r="BK15" s="119"/>
    </row>
    <row r="16" spans="1:64" ht="15" customHeight="1" x14ac:dyDescent="0.2">
      <c r="A16" s="120">
        <v>1</v>
      </c>
      <c r="B16" s="121" t="s">
        <v>65</v>
      </c>
      <c r="C16" s="122" t="s">
        <v>127</v>
      </c>
      <c r="D16" s="123"/>
      <c r="E16" s="124" t="s">
        <v>54</v>
      </c>
      <c r="F16" s="125">
        <v>7</v>
      </c>
      <c r="G16" s="90">
        <v>7</v>
      </c>
      <c r="H16" s="90">
        <v>7</v>
      </c>
      <c r="I16" s="90">
        <v>7</v>
      </c>
      <c r="J16" s="90">
        <v>5</v>
      </c>
      <c r="K16" s="126" t="s">
        <v>45</v>
      </c>
      <c r="L16" s="90">
        <v>6</v>
      </c>
      <c r="M16" s="127"/>
      <c r="N16" s="90">
        <v>7</v>
      </c>
      <c r="O16" s="90">
        <v>7</v>
      </c>
      <c r="P16" s="90">
        <v>7</v>
      </c>
      <c r="Q16" s="90">
        <v>5</v>
      </c>
      <c r="R16" s="127"/>
      <c r="S16" s="90">
        <v>6</v>
      </c>
      <c r="T16" s="90">
        <v>6</v>
      </c>
      <c r="U16" s="90" t="s">
        <v>53</v>
      </c>
      <c r="V16" s="90">
        <v>6</v>
      </c>
      <c r="W16" s="90">
        <v>6</v>
      </c>
      <c r="X16" s="90">
        <v>6</v>
      </c>
      <c r="Y16" s="90">
        <v>5</v>
      </c>
      <c r="Z16" s="127"/>
      <c r="AA16" s="90">
        <v>6</v>
      </c>
      <c r="AB16" s="90">
        <v>6</v>
      </c>
      <c r="AC16" s="90">
        <v>6</v>
      </c>
      <c r="AD16" s="90">
        <v>6</v>
      </c>
      <c r="AE16" s="90">
        <v>6</v>
      </c>
      <c r="AF16" s="90">
        <v>5</v>
      </c>
      <c r="AG16" s="127"/>
      <c r="AH16" s="90">
        <v>6</v>
      </c>
      <c r="AI16" s="90">
        <v>6</v>
      </c>
      <c r="AJ16" s="90">
        <v>6</v>
      </c>
      <c r="AK16" s="128">
        <v>6</v>
      </c>
      <c r="AL16" s="129">
        <f>COUNTIF($F16:$AK16,"&gt;0")</f>
        <v>26</v>
      </c>
      <c r="AM16" s="130">
        <f>IF($BK16=12,$AO16/8,COUNTIFS($F16:$AK16,"&gt;0",$F$12:$AK$12,"&lt;&gt;Е"))</f>
        <v>26</v>
      </c>
      <c r="AN16" s="130">
        <f>VLOOKUP($R$8,Календарь!$A$1:$J$13,10,0)</f>
        <v>159</v>
      </c>
      <c r="AO16" s="131">
        <f>SUMIF($F16:$AK16,"&gt;0")</f>
        <v>159</v>
      </c>
      <c r="AP16" s="131">
        <f>SUMIF($F16:$AK16,"&gt;8",$F17:$AK17)</f>
        <v>0</v>
      </c>
      <c r="AQ16" s="132">
        <f>COUNTIF($F16:$AK16,"=12")+COUNTIF($F17:$AK17,"=8")*2</f>
        <v>0</v>
      </c>
      <c r="AR16" s="131">
        <f>SUMIF($F$12:$AK$12,"ЧП",$F16:$AK16)</f>
        <v>0</v>
      </c>
      <c r="AS16" s="131">
        <f t="array" ref="AS16">SUMPRODUCT(IF(ISNUMBER(F16:AK16),(F16:AK16&gt;8)*(F16:AK16-8),0))</f>
        <v>0</v>
      </c>
      <c r="AT16" s="131">
        <f>SUMIF($F$17:$AK$17,"в",$F16:$AK16)</f>
        <v>0</v>
      </c>
      <c r="AU16" s="131" t="str">
        <f>IF($AO16&gt;$BL$7,$AO16-$BL$7,"–")</f>
        <v>–</v>
      </c>
      <c r="AV16" s="131">
        <f>SUM($AW16:$BE17)</f>
        <v>0</v>
      </c>
      <c r="AW16" s="131">
        <f>COUNTIF($F16:$AK16,"=От")</f>
        <v>0</v>
      </c>
      <c r="AX16" s="131">
        <f>COUNTIF($F16:$AK16,"=Б")</f>
        <v>0</v>
      </c>
      <c r="AY16" s="131">
        <f>COUNTIF($F16:$AK16,"=А")</f>
        <v>0</v>
      </c>
      <c r="AZ16" s="131">
        <f>COUNTIF($F16:$AK16,"=Ор")</f>
        <v>0</v>
      </c>
      <c r="BA16" s="131">
        <f>COUNTIF($F16:$AK16,"=У")</f>
        <v>0</v>
      </c>
      <c r="BB16" s="131">
        <f>COUNTIF($F16:$AK16,"=Ч")</f>
        <v>0</v>
      </c>
      <c r="BC16" s="131">
        <f>COUNTIF($F16:$AK16,"=Пр")</f>
        <v>0</v>
      </c>
      <c r="BD16" s="131">
        <f>COUNTIF($F16:$AK16,"=Ож")</f>
        <v>0</v>
      </c>
      <c r="BE16" s="131">
        <f>COUNTIF($F16:$AK16,"=К")</f>
        <v>0</v>
      </c>
      <c r="BF16" s="131">
        <f>IF($AM16&gt;0,DAY(EOMONTH($AT$6,0))-$AM16,"-")</f>
        <v>5</v>
      </c>
      <c r="BG16" s="131"/>
      <c r="BH16" s="131"/>
      <c r="BI16" s="131"/>
      <c r="BJ16" s="133"/>
      <c r="BK16" s="134">
        <v>6</v>
      </c>
    </row>
    <row r="17" spans="1:63" ht="15" customHeight="1" thickBot="1" x14ac:dyDescent="0.25">
      <c r="A17" s="135"/>
      <c r="B17" s="136"/>
      <c r="C17" s="137"/>
      <c r="D17" s="138"/>
      <c r="E17" s="139"/>
      <c r="F17" s="111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3"/>
      <c r="AL17" s="140"/>
      <c r="AM17" s="141"/>
      <c r="AN17" s="141"/>
      <c r="AO17" s="142"/>
      <c r="AP17" s="142"/>
      <c r="AQ17" s="143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4"/>
      <c r="BK17" s="145"/>
    </row>
    <row r="18" spans="1:63" ht="15" customHeight="1" thickBot="1" x14ac:dyDescent="0.25">
      <c r="A18" s="146"/>
      <c r="B18" s="147"/>
      <c r="C18" s="148"/>
      <c r="D18" s="149"/>
      <c r="E18" s="150"/>
      <c r="F18" s="151" t="s">
        <v>45</v>
      </c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3"/>
      <c r="AL18" s="154"/>
      <c r="AM18" s="155"/>
      <c r="AN18" s="155"/>
      <c r="AO18" s="156"/>
      <c r="AP18" s="156"/>
      <c r="AQ18" s="157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8"/>
      <c r="BK18" s="159"/>
    </row>
    <row r="19" spans="1:63" s="172" customFormat="1" ht="15" customHeight="1" x14ac:dyDescent="0.2">
      <c r="A19" s="160">
        <v>2</v>
      </c>
      <c r="B19" s="161" t="s">
        <v>67</v>
      </c>
      <c r="C19" s="162"/>
      <c r="D19" s="163"/>
      <c r="E19" s="164" t="s">
        <v>57</v>
      </c>
      <c r="F19" s="165"/>
      <c r="G19" s="166">
        <v>11</v>
      </c>
      <c r="H19" s="166" t="s">
        <v>45</v>
      </c>
      <c r="I19" s="166">
        <v>11</v>
      </c>
      <c r="J19" s="166"/>
      <c r="K19" s="166">
        <v>11</v>
      </c>
      <c r="L19" s="166"/>
      <c r="M19" s="166">
        <v>11</v>
      </c>
      <c r="N19" s="166"/>
      <c r="O19" s="166">
        <v>11</v>
      </c>
      <c r="P19" s="166"/>
      <c r="Q19" s="166">
        <v>10</v>
      </c>
      <c r="R19" s="166"/>
      <c r="S19" s="166">
        <v>11</v>
      </c>
      <c r="T19" s="166"/>
      <c r="U19" s="166" t="s">
        <v>53</v>
      </c>
      <c r="V19" s="166">
        <v>11</v>
      </c>
      <c r="W19" s="166"/>
      <c r="X19" s="166">
        <v>10</v>
      </c>
      <c r="Y19" s="166"/>
      <c r="Z19" s="166">
        <v>10</v>
      </c>
      <c r="AA19" s="166"/>
      <c r="AB19" s="166">
        <v>10</v>
      </c>
      <c r="AC19" s="166"/>
      <c r="AD19" s="166">
        <v>11</v>
      </c>
      <c r="AE19" s="166"/>
      <c r="AF19" s="166">
        <v>10</v>
      </c>
      <c r="AG19" s="166"/>
      <c r="AH19" s="166">
        <v>10</v>
      </c>
      <c r="AI19" s="166"/>
      <c r="AJ19" s="166">
        <v>11</v>
      </c>
      <c r="AK19" s="167" t="s">
        <v>45</v>
      </c>
      <c r="AL19" s="168">
        <f>COUNTIF($F19:$AK19,"&gt;0")</f>
        <v>15</v>
      </c>
      <c r="AM19" s="130">
        <f>IF($BK19=12,$AO19/8,COUNTIFS($F19:$AK19,"&gt;0",$F$12:$AK$12,"&lt;&gt;Е"))</f>
        <v>15</v>
      </c>
      <c r="AN19" s="130">
        <f>VLOOKUP($R$8,Календарь!$A$1:$J$13,10,0)</f>
        <v>159</v>
      </c>
      <c r="AO19" s="130">
        <f>SUMIF($F19:$AK19,"&gt;0")</f>
        <v>159</v>
      </c>
      <c r="AP19" s="130">
        <f>SUMIF($F19:$AK19,"&gt;8",$F20:$AK20)</f>
        <v>0</v>
      </c>
      <c r="AQ19" s="169">
        <f>COUNTIF($F19:$AK19,"=12")+COUNTIF($F20:$AK20,"=8")*2</f>
        <v>0</v>
      </c>
      <c r="AR19" s="130">
        <f>SUMIF($F$12:$AK$12,"ПР",$F19:$AK19)</f>
        <v>11</v>
      </c>
      <c r="AS19" s="131">
        <f>SUMPRODUCT(IF(ISNUMBER(F19:AK19),(F19:AK19&gt;13)*(F19:AK19-13),0))</f>
        <v>0</v>
      </c>
      <c r="AT19" s="131">
        <f>SUMIF($F$20:$AK$20,"в",$F19:$AK19)</f>
        <v>0</v>
      </c>
      <c r="AU19" s="131" t="str">
        <f>IF($AO19&gt;$BL$7,$AO19-$BL$7,"–")</f>
        <v>–</v>
      </c>
      <c r="AV19" s="130">
        <f>SUM($AW19:$BE20)</f>
        <v>0</v>
      </c>
      <c r="AW19" s="130">
        <f>COUNTIF($F19:$AK19,"=От")</f>
        <v>0</v>
      </c>
      <c r="AX19" s="130">
        <f>COUNTIF($F19:$AK19,"=Б")</f>
        <v>0</v>
      </c>
      <c r="AY19" s="130">
        <f>COUNTIF($F19:$AK19,"=А")</f>
        <v>0</v>
      </c>
      <c r="AZ19" s="130">
        <f>COUNTIF($F19:$AK19,"=Ор")</f>
        <v>0</v>
      </c>
      <c r="BA19" s="130">
        <f>COUNTIF($F19:$AK19,"=У")</f>
        <v>0</v>
      </c>
      <c r="BB19" s="130">
        <f>COUNTIF($F19:$AK19,"=Ч")</f>
        <v>0</v>
      </c>
      <c r="BC19" s="130">
        <f>COUNTIF($F19:$AK19,"=Пр")</f>
        <v>0</v>
      </c>
      <c r="BD19" s="130">
        <f>COUNTIF($F19:$AK19,"=Ож")</f>
        <v>0</v>
      </c>
      <c r="BE19" s="130">
        <f>COUNTIF($F19:$AK19,"=К")</f>
        <v>0</v>
      </c>
      <c r="BF19" s="130">
        <f>IF($AM19&gt;0,DAY(EOMONTH($AT$6,0))-$AM19,"-")</f>
        <v>16</v>
      </c>
      <c r="BG19" s="130"/>
      <c r="BH19" s="130"/>
      <c r="BI19" s="130"/>
      <c r="BJ19" s="170"/>
      <c r="BK19" s="171">
        <v>11</v>
      </c>
    </row>
    <row r="20" spans="1:63" s="172" customFormat="1" ht="15" customHeight="1" thickBot="1" x14ac:dyDescent="0.25">
      <c r="A20" s="173"/>
      <c r="B20" s="174"/>
      <c r="C20" s="175"/>
      <c r="D20" s="176"/>
      <c r="E20" s="177"/>
      <c r="F20" s="178" t="s">
        <v>66</v>
      </c>
      <c r="G20" s="179"/>
      <c r="H20" s="179" t="s">
        <v>66</v>
      </c>
      <c r="I20" s="179"/>
      <c r="J20" s="179" t="s">
        <v>66</v>
      </c>
      <c r="K20" s="179"/>
      <c r="L20" s="179" t="s">
        <v>66</v>
      </c>
      <c r="M20" s="179"/>
      <c r="N20" s="179" t="s">
        <v>66</v>
      </c>
      <c r="O20" s="179"/>
      <c r="P20" s="179" t="s">
        <v>66</v>
      </c>
      <c r="Q20" s="179"/>
      <c r="R20" s="179" t="s">
        <v>66</v>
      </c>
      <c r="S20" s="179"/>
      <c r="T20" s="179" t="s">
        <v>66</v>
      </c>
      <c r="U20" s="179" t="s">
        <v>53</v>
      </c>
      <c r="V20" s="179"/>
      <c r="W20" s="179" t="s">
        <v>66</v>
      </c>
      <c r="X20" s="179"/>
      <c r="Y20" s="179" t="s">
        <v>66</v>
      </c>
      <c r="Z20" s="179"/>
      <c r="AA20" s="179" t="s">
        <v>66</v>
      </c>
      <c r="AB20" s="179"/>
      <c r="AC20" s="179" t="s">
        <v>66</v>
      </c>
      <c r="AD20" s="179"/>
      <c r="AE20" s="179" t="s">
        <v>66</v>
      </c>
      <c r="AF20" s="179"/>
      <c r="AG20" s="179" t="s">
        <v>66</v>
      </c>
      <c r="AH20" s="179"/>
      <c r="AI20" s="179" t="s">
        <v>66</v>
      </c>
      <c r="AJ20" s="179"/>
      <c r="AK20" s="179" t="s">
        <v>66</v>
      </c>
      <c r="AL20" s="180"/>
      <c r="AM20" s="141"/>
      <c r="AN20" s="141"/>
      <c r="AO20" s="141"/>
      <c r="AP20" s="141"/>
      <c r="AQ20" s="181"/>
      <c r="AR20" s="141"/>
      <c r="AS20" s="142"/>
      <c r="AT20" s="142"/>
      <c r="AU20" s="142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82"/>
      <c r="BK20" s="183"/>
    </row>
    <row r="21" spans="1:63" ht="15" customHeight="1" x14ac:dyDescent="0.2">
      <c r="A21" s="120">
        <v>3</v>
      </c>
      <c r="B21" s="121" t="s">
        <v>68</v>
      </c>
      <c r="C21" s="122"/>
      <c r="D21" s="163"/>
      <c r="E21" s="124" t="s">
        <v>54</v>
      </c>
      <c r="F21" s="125">
        <v>10</v>
      </c>
      <c r="G21" s="90"/>
      <c r="H21" s="90">
        <v>10</v>
      </c>
      <c r="I21" s="90"/>
      <c r="J21" s="90">
        <v>10</v>
      </c>
      <c r="K21" s="90"/>
      <c r="L21" s="90">
        <v>10</v>
      </c>
      <c r="M21" s="90"/>
      <c r="N21" s="90">
        <v>10</v>
      </c>
      <c r="O21" s="90"/>
      <c r="P21" s="90">
        <v>10</v>
      </c>
      <c r="Q21" s="90"/>
      <c r="R21" s="90">
        <v>10</v>
      </c>
      <c r="S21" s="90"/>
      <c r="T21" s="90">
        <v>10</v>
      </c>
      <c r="U21" s="90" t="s">
        <v>53</v>
      </c>
      <c r="V21" s="90"/>
      <c r="W21" s="90">
        <v>10</v>
      </c>
      <c r="X21" s="90"/>
      <c r="Y21" s="90">
        <v>10</v>
      </c>
      <c r="Z21" s="90"/>
      <c r="AA21" s="90">
        <v>10</v>
      </c>
      <c r="AB21" s="90"/>
      <c r="AC21" s="90">
        <v>10</v>
      </c>
      <c r="AD21" s="90"/>
      <c r="AE21" s="90">
        <v>10</v>
      </c>
      <c r="AF21" s="90"/>
      <c r="AG21" s="90">
        <v>10</v>
      </c>
      <c r="AH21" s="90"/>
      <c r="AI21" s="90">
        <v>10</v>
      </c>
      <c r="AJ21" s="90"/>
      <c r="AK21" s="184">
        <v>9</v>
      </c>
      <c r="AL21" s="129">
        <f>COUNTIF($F21:$AK21,"&gt;0")</f>
        <v>16</v>
      </c>
      <c r="AM21" s="131">
        <f>IF($BK21=12,$AO21/8,COUNTIFS($F21:$AK21,"&gt;0",$F$12:$AK$12,"&lt;&gt;Е"))</f>
        <v>16</v>
      </c>
      <c r="AN21" s="130">
        <f>VLOOKUP($R$8,Календарь!$A$1:$J$13,10,0)</f>
        <v>159</v>
      </c>
      <c r="AO21" s="131">
        <f>SUMIF($F21:$AK21,"&gt;0")</f>
        <v>159</v>
      </c>
      <c r="AP21" s="131">
        <f>SUMIF($F21:$AK21,"&gt;8",$F22:$AK22)</f>
        <v>0</v>
      </c>
      <c r="AQ21" s="132">
        <f>COUNTIF($F21:$AK21,"=12")+COUNTIF($F22:$AK22,"=8")*2</f>
        <v>0</v>
      </c>
      <c r="AR21" s="130">
        <f>SUMIF($F$12:$AK$12,"ПР",$F21:$AK21)</f>
        <v>0</v>
      </c>
      <c r="AS21" s="131">
        <f>SUMPRODUCT(IF(ISNUMBER(F21:AK21),(F21:AK21&gt;13)*(F21:AK21-13),0))</f>
        <v>0</v>
      </c>
      <c r="AT21" s="131">
        <f>SUMIF($F$22:$AK$22,"в",$F21:$AK21)</f>
        <v>0</v>
      </c>
      <c r="AU21" s="131" t="str">
        <f>IF($AO21&gt;$BL$7,$AO21-$BL$7,"–")</f>
        <v>–</v>
      </c>
      <c r="AV21" s="131">
        <f>SUM($AW21:$BE22)</f>
        <v>0</v>
      </c>
      <c r="AW21" s="131">
        <f>COUNTIF($F21:$AK21,"=От")</f>
        <v>0</v>
      </c>
      <c r="AX21" s="131">
        <f>COUNTIF($F21:$AK21,"=Б")</f>
        <v>0</v>
      </c>
      <c r="AY21" s="131">
        <f>COUNTIF($F21:$AK21,"=А")</f>
        <v>0</v>
      </c>
      <c r="AZ21" s="131">
        <f>COUNTIF($F21:$AK21,"=Ор")</f>
        <v>0</v>
      </c>
      <c r="BA21" s="131">
        <f>COUNTIF($F21:$AK21,"=У")</f>
        <v>0</v>
      </c>
      <c r="BB21" s="131">
        <f>COUNTIF($F21:$AK21,"=Ч")</f>
        <v>0</v>
      </c>
      <c r="BC21" s="131">
        <f>COUNTIF($F21:$AK21,"=Пр")</f>
        <v>0</v>
      </c>
      <c r="BD21" s="131">
        <f>COUNTIF($F21:$AK21,"=Ож")</f>
        <v>0</v>
      </c>
      <c r="BE21" s="131">
        <f>COUNTIF($F21:$AK21,"=К")</f>
        <v>0</v>
      </c>
      <c r="BF21" s="130">
        <f>IF($AM21&gt;0,DAY(EOMONTH($AT$6,0))-$AM21,"-")</f>
        <v>15</v>
      </c>
      <c r="BG21" s="131"/>
      <c r="BH21" s="131"/>
      <c r="BI21" s="131"/>
      <c r="BJ21" s="133"/>
      <c r="BK21" s="134">
        <v>10</v>
      </c>
    </row>
    <row r="22" spans="1:63" ht="15" customHeight="1" thickBot="1" x14ac:dyDescent="0.25">
      <c r="A22" s="135"/>
      <c r="B22" s="136"/>
      <c r="C22" s="137"/>
      <c r="D22" s="176"/>
      <c r="E22" s="139"/>
      <c r="F22" s="111"/>
      <c r="G22" s="112" t="s">
        <v>66</v>
      </c>
      <c r="H22" s="112"/>
      <c r="I22" s="112" t="s">
        <v>66</v>
      </c>
      <c r="J22" s="112"/>
      <c r="K22" s="112" t="s">
        <v>66</v>
      </c>
      <c r="L22" s="112"/>
      <c r="M22" s="112" t="s">
        <v>66</v>
      </c>
      <c r="N22" s="112"/>
      <c r="O22" s="112" t="s">
        <v>66</v>
      </c>
      <c r="P22" s="112"/>
      <c r="Q22" s="112" t="s">
        <v>66</v>
      </c>
      <c r="R22" s="112"/>
      <c r="S22" s="112" t="s">
        <v>66</v>
      </c>
      <c r="T22" s="112"/>
      <c r="U22" s="112" t="s">
        <v>53</v>
      </c>
      <c r="V22" s="112" t="s">
        <v>66</v>
      </c>
      <c r="W22" s="112"/>
      <c r="X22" s="112" t="s">
        <v>66</v>
      </c>
      <c r="Y22" s="112"/>
      <c r="Z22" s="112" t="s">
        <v>66</v>
      </c>
      <c r="AA22" s="112"/>
      <c r="AB22" s="112" t="s">
        <v>66</v>
      </c>
      <c r="AC22" s="112"/>
      <c r="AD22" s="112" t="s">
        <v>66</v>
      </c>
      <c r="AE22" s="112"/>
      <c r="AF22" s="112" t="s">
        <v>66</v>
      </c>
      <c r="AG22" s="112"/>
      <c r="AH22" s="112" t="s">
        <v>66</v>
      </c>
      <c r="AI22" s="112"/>
      <c r="AJ22" s="112" t="s">
        <v>66</v>
      </c>
      <c r="AK22" s="112"/>
      <c r="AL22" s="140"/>
      <c r="AM22" s="142"/>
      <c r="AN22" s="141"/>
      <c r="AO22" s="142"/>
      <c r="AP22" s="142"/>
      <c r="AQ22" s="143"/>
      <c r="AR22" s="141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1"/>
      <c r="BG22" s="142"/>
      <c r="BH22" s="142"/>
      <c r="BI22" s="142"/>
      <c r="BJ22" s="144"/>
      <c r="BK22" s="145"/>
    </row>
    <row r="23" spans="1:63" ht="15" customHeight="1" thickBot="1" x14ac:dyDescent="0.25">
      <c r="A23" s="146"/>
      <c r="B23" s="147"/>
      <c r="C23" s="148"/>
      <c r="D23" s="149"/>
      <c r="E23" s="150"/>
      <c r="F23" s="151" t="s">
        <v>45</v>
      </c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3"/>
      <c r="AL23" s="154"/>
      <c r="AM23" s="156"/>
      <c r="AN23" s="156"/>
      <c r="AO23" s="156"/>
      <c r="AP23" s="156"/>
      <c r="AQ23" s="157"/>
      <c r="AR23" s="155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5"/>
      <c r="BG23" s="156"/>
      <c r="BH23" s="156"/>
      <c r="BI23" s="156"/>
      <c r="BJ23" s="158"/>
      <c r="BK23" s="159"/>
    </row>
    <row r="24" spans="1:63" s="172" customFormat="1" ht="15" customHeight="1" x14ac:dyDescent="0.2">
      <c r="A24" s="160">
        <v>4</v>
      </c>
      <c r="B24" s="161" t="s">
        <v>69</v>
      </c>
      <c r="C24" s="162" t="s">
        <v>128</v>
      </c>
      <c r="D24" s="163"/>
      <c r="E24" s="164" t="s">
        <v>54</v>
      </c>
      <c r="F24" s="185"/>
      <c r="G24" s="186">
        <v>7</v>
      </c>
      <c r="H24" s="186">
        <v>7</v>
      </c>
      <c r="I24" s="186">
        <v>7</v>
      </c>
      <c r="J24" s="186">
        <v>7</v>
      </c>
      <c r="K24" s="186">
        <v>7</v>
      </c>
      <c r="L24" s="186">
        <v>5</v>
      </c>
      <c r="M24" s="127"/>
      <c r="N24" s="127"/>
      <c r="O24" s="186">
        <v>7</v>
      </c>
      <c r="P24" s="186">
        <v>7</v>
      </c>
      <c r="Q24" s="186">
        <v>7</v>
      </c>
      <c r="R24" s="186">
        <v>7</v>
      </c>
      <c r="S24" s="186">
        <v>5</v>
      </c>
      <c r="T24" s="127" t="s">
        <v>45</v>
      </c>
      <c r="U24" s="186" t="s">
        <v>53</v>
      </c>
      <c r="V24" s="187">
        <v>7</v>
      </c>
      <c r="W24" s="186">
        <v>7</v>
      </c>
      <c r="X24" s="186">
        <v>7</v>
      </c>
      <c r="Y24" s="186">
        <v>7</v>
      </c>
      <c r="Z24" s="186">
        <v>6</v>
      </c>
      <c r="AA24" s="186">
        <v>5</v>
      </c>
      <c r="AB24" s="127"/>
      <c r="AC24" s="186">
        <v>6</v>
      </c>
      <c r="AD24" s="186">
        <v>6</v>
      </c>
      <c r="AE24" s="186">
        <v>6</v>
      </c>
      <c r="AF24" s="186">
        <v>6</v>
      </c>
      <c r="AG24" s="186">
        <v>6</v>
      </c>
      <c r="AH24" s="186">
        <v>5</v>
      </c>
      <c r="AI24" s="127"/>
      <c r="AJ24" s="186">
        <v>6</v>
      </c>
      <c r="AK24" s="188">
        <v>6</v>
      </c>
      <c r="AL24" s="168">
        <f>COUNTIF($F24:$AK24,"&gt;0")</f>
        <v>25</v>
      </c>
      <c r="AM24" s="130">
        <f>IF($BK24=12,$AO24/8,COUNTIFS($F24:$AK24,"&gt;0",$F$12:$AK$12,"&lt;&gt;Е"))</f>
        <v>25</v>
      </c>
      <c r="AN24" s="130">
        <f>VLOOKUP($R$8,Календарь!$A$1:$J$13,10,0)</f>
        <v>159</v>
      </c>
      <c r="AO24" s="130">
        <f>SUMIF($F24:$AK24,"&gt;0")</f>
        <v>159</v>
      </c>
      <c r="AP24" s="130">
        <f>SUMIF($F24:$AK24,"&gt;8",$F25:$AK25)</f>
        <v>0</v>
      </c>
      <c r="AQ24" s="169">
        <f>COUNTIF($F24:$AK24,"=12")+COUNTIF($F25:$AK25,"=8")*2</f>
        <v>0</v>
      </c>
      <c r="AR24" s="130">
        <f>SUMIF($F$12:$AK$12,"ПР",$F24:$AK24)</f>
        <v>0</v>
      </c>
      <c r="AS24" s="131">
        <f t="array" ref="AS24">SUMPRODUCT(IF(ISNUMBER(F24:AK24),(F24:AK24&gt;8)*(F24:AK24-8),0))</f>
        <v>0</v>
      </c>
      <c r="AT24" s="130">
        <f>SUMIF($F$25:$AK$25,"в",$F24:$AK24)</f>
        <v>0</v>
      </c>
      <c r="AU24" s="131" t="str">
        <f>IF($AO24&gt;$BL$7,$AO24-$BL$7,"–")</f>
        <v>–</v>
      </c>
      <c r="AV24" s="130">
        <f>SUM($AW24:$BE25)</f>
        <v>0</v>
      </c>
      <c r="AW24" s="130">
        <f>COUNTIF($F24:$AK24,"=От")</f>
        <v>0</v>
      </c>
      <c r="AX24" s="130">
        <f>COUNTIF($F24:$AK24,"=Б")</f>
        <v>0</v>
      </c>
      <c r="AY24" s="130">
        <f>COUNTIF($F24:$AK24,"=А")</f>
        <v>0</v>
      </c>
      <c r="AZ24" s="130">
        <f>COUNTIF($F24:$AK24,"=Ор")</f>
        <v>0</v>
      </c>
      <c r="BA24" s="130">
        <f>COUNTIF($F24:$AK24,"=У")</f>
        <v>0</v>
      </c>
      <c r="BB24" s="130">
        <f>COUNTIF($F24:$AK24,"=Ч")</f>
        <v>0</v>
      </c>
      <c r="BC24" s="130">
        <f>COUNTIF($F24:$AK24,"=Пр")</f>
        <v>0</v>
      </c>
      <c r="BD24" s="130">
        <f>COUNTIF($F24:$AK24,"=Ож")</f>
        <v>0</v>
      </c>
      <c r="BE24" s="130">
        <f>COUNTIF($F24:$AK24,"=К")</f>
        <v>0</v>
      </c>
      <c r="BF24" s="130">
        <f>IF($AM24&gt;0,DAY(EOMONTH($AT$6,0))-$AM24,"-")</f>
        <v>6</v>
      </c>
      <c r="BG24" s="130"/>
      <c r="BH24" s="130"/>
      <c r="BI24" s="130"/>
      <c r="BJ24" s="170"/>
      <c r="BK24" s="171">
        <v>7</v>
      </c>
    </row>
    <row r="25" spans="1:63" s="172" customFormat="1" ht="15" customHeight="1" thickBot="1" x14ac:dyDescent="0.25">
      <c r="A25" s="173"/>
      <c r="B25" s="174"/>
      <c r="C25" s="175"/>
      <c r="D25" s="176"/>
      <c r="E25" s="177"/>
      <c r="F25" s="189" t="s">
        <v>66</v>
      </c>
      <c r="G25" s="179"/>
      <c r="H25" s="179"/>
      <c r="I25" s="179"/>
      <c r="J25" s="179"/>
      <c r="K25" s="179"/>
      <c r="L25" s="179"/>
      <c r="M25" s="179"/>
      <c r="N25" s="179" t="s">
        <v>66</v>
      </c>
      <c r="O25" s="179"/>
      <c r="P25" s="179"/>
      <c r="Q25" s="179"/>
      <c r="R25" s="179"/>
      <c r="S25" s="179"/>
      <c r="T25" s="179" t="s">
        <v>66</v>
      </c>
      <c r="U25" s="179" t="s">
        <v>53</v>
      </c>
      <c r="V25" s="179"/>
      <c r="W25" s="179"/>
      <c r="X25" s="179"/>
      <c r="Y25" s="179"/>
      <c r="Z25" s="179"/>
      <c r="AA25" s="179"/>
      <c r="AB25" s="179" t="s">
        <v>66</v>
      </c>
      <c r="AC25" s="179"/>
      <c r="AD25" s="179"/>
      <c r="AE25" s="179"/>
      <c r="AF25" s="179"/>
      <c r="AG25" s="179"/>
      <c r="AH25" s="179"/>
      <c r="AI25" s="179" t="s">
        <v>66</v>
      </c>
      <c r="AJ25" s="179"/>
      <c r="AK25" s="190"/>
      <c r="AL25" s="180"/>
      <c r="AM25" s="141"/>
      <c r="AN25" s="141"/>
      <c r="AO25" s="141"/>
      <c r="AP25" s="141"/>
      <c r="AQ25" s="181"/>
      <c r="AR25" s="141"/>
      <c r="AS25" s="142"/>
      <c r="AT25" s="141"/>
      <c r="AU25" s="142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82"/>
      <c r="BK25" s="183"/>
    </row>
    <row r="26" spans="1:63" ht="15" customHeight="1" x14ac:dyDescent="0.2">
      <c r="A26" s="120" t="s">
        <v>45</v>
      </c>
      <c r="B26" s="121" t="s">
        <v>70</v>
      </c>
      <c r="C26" s="162"/>
      <c r="D26" s="163"/>
      <c r="E26" s="124" t="s">
        <v>54</v>
      </c>
      <c r="F26" s="191"/>
      <c r="G26" s="192">
        <v>4</v>
      </c>
      <c r="H26" s="192">
        <v>4</v>
      </c>
      <c r="I26" s="192">
        <v>4</v>
      </c>
      <c r="J26" s="192">
        <v>4</v>
      </c>
      <c r="K26" s="192">
        <v>3</v>
      </c>
      <c r="L26" s="192">
        <v>3</v>
      </c>
      <c r="M26" s="127"/>
      <c r="N26" s="127"/>
      <c r="O26" s="192">
        <v>3</v>
      </c>
      <c r="P26" s="192">
        <v>3</v>
      </c>
      <c r="Q26" s="192">
        <v>3</v>
      </c>
      <c r="R26" s="192">
        <v>3</v>
      </c>
      <c r="S26" s="192">
        <v>3</v>
      </c>
      <c r="T26" s="127"/>
      <c r="U26" s="192" t="s">
        <v>53</v>
      </c>
      <c r="V26" s="192">
        <v>3</v>
      </c>
      <c r="W26" s="192">
        <v>3</v>
      </c>
      <c r="X26" s="192">
        <v>3</v>
      </c>
      <c r="Y26" s="192">
        <v>3</v>
      </c>
      <c r="Z26" s="192">
        <v>3</v>
      </c>
      <c r="AA26" s="192">
        <v>3</v>
      </c>
      <c r="AB26" s="127"/>
      <c r="AC26" s="192">
        <v>3</v>
      </c>
      <c r="AD26" s="192">
        <v>3</v>
      </c>
      <c r="AE26" s="192">
        <v>3</v>
      </c>
      <c r="AF26" s="192">
        <v>3</v>
      </c>
      <c r="AG26" s="192">
        <v>3</v>
      </c>
      <c r="AH26" s="192">
        <v>3</v>
      </c>
      <c r="AI26" s="127"/>
      <c r="AJ26" s="192">
        <v>3</v>
      </c>
      <c r="AK26" s="193">
        <v>3.3</v>
      </c>
      <c r="AL26" s="129">
        <f>COUNTIF($F26:$AK26,"&gt;0")</f>
        <v>25</v>
      </c>
      <c r="AM26" s="131">
        <f>IF($BK26=12,$AO26/8,COUNTIFS($F26:$AK26,"&gt;0",$F$12:$AK$12,"&lt;&gt;Е"))</f>
        <v>25</v>
      </c>
      <c r="AN26" s="130">
        <f>VLOOKUP($R$8,Календарь!$A$1:$J$13,10,0)</f>
        <v>159</v>
      </c>
      <c r="AO26" s="194">
        <f>SUMIF($F26:$AK26,"&gt;0")</f>
        <v>79.3</v>
      </c>
      <c r="AP26" s="131">
        <f>SUMIF($F26:$AK26,"&gt;8",$F27:$AK27)</f>
        <v>0</v>
      </c>
      <c r="AQ26" s="132">
        <f>COUNTIF($F26:$AK26,"=12")+COUNTIF($F27:$AK27,"=8")*2</f>
        <v>0</v>
      </c>
      <c r="AR26" s="130">
        <f>SUMIF($F$12:$AK$12,"ПР",$F26:$AK26)</f>
        <v>0</v>
      </c>
      <c r="AS26" s="131">
        <f t="array" ref="AS26">SUMPRODUCT(IF(ISNUMBER(F26:AK26),(F26:AK26&gt;8)*(F26:AK26-8),0))</f>
        <v>0</v>
      </c>
      <c r="AT26" s="130">
        <f t="shared" ref="AT26" si="1">SUMIF($F$25:$AK$25,"в",$F26:$AK26)</f>
        <v>0</v>
      </c>
      <c r="AU26" s="131" t="str">
        <f>IF($AO26&gt;$BL$7,$AO26-$BL$7,"–")</f>
        <v>–</v>
      </c>
      <c r="AV26" s="131">
        <f>SUM($AW26:$BE27)</f>
        <v>0</v>
      </c>
      <c r="AW26" s="131">
        <f>COUNTIF($F26:$AK26,"=От")</f>
        <v>0</v>
      </c>
      <c r="AX26" s="131">
        <f>COUNTIF($F26:$AK26,"=Б")</f>
        <v>0</v>
      </c>
      <c r="AY26" s="131">
        <f>COUNTIF($F26:$AK26,"=А")</f>
        <v>0</v>
      </c>
      <c r="AZ26" s="131">
        <f>COUNTIF($F26:$AK26,"=Ор")</f>
        <v>0</v>
      </c>
      <c r="BA26" s="131">
        <f>COUNTIF($F26:$AK26,"=У")</f>
        <v>0</v>
      </c>
      <c r="BB26" s="131">
        <f>COUNTIF($F26:$AK26,"=Ч")</f>
        <v>0</v>
      </c>
      <c r="BC26" s="131">
        <f>COUNTIF($F26:$AK26,"=Пр")</f>
        <v>0</v>
      </c>
      <c r="BD26" s="131">
        <f>COUNTIF($F26:$AK26,"=Ож")</f>
        <v>0</v>
      </c>
      <c r="BE26" s="131">
        <f>COUNTIF($F26:$AK26,"=К")</f>
        <v>0</v>
      </c>
      <c r="BF26" s="131">
        <f>IF($AM26&gt;0,DAY(EOMONTH($AT$6,0))-$AM26,"-")</f>
        <v>6</v>
      </c>
      <c r="BG26" s="131"/>
      <c r="BH26" s="131"/>
      <c r="BI26" s="131"/>
      <c r="BJ26" s="133"/>
      <c r="BK26" s="134">
        <v>3</v>
      </c>
    </row>
    <row r="27" spans="1:63" ht="15" customHeight="1" thickBot="1" x14ac:dyDescent="0.25">
      <c r="A27" s="135"/>
      <c r="B27" s="136"/>
      <c r="C27" s="175"/>
      <c r="D27" s="176"/>
      <c r="E27" s="139"/>
      <c r="F27" s="195" t="s">
        <v>66</v>
      </c>
      <c r="G27" s="196"/>
      <c r="H27" s="196"/>
      <c r="I27" s="196"/>
      <c r="J27" s="196"/>
      <c r="K27" s="196"/>
      <c r="L27" s="196"/>
      <c r="M27" s="196"/>
      <c r="N27" s="196" t="s">
        <v>66</v>
      </c>
      <c r="O27" s="196"/>
      <c r="P27" s="196"/>
      <c r="Q27" s="196"/>
      <c r="R27" s="196"/>
      <c r="S27" s="196"/>
      <c r="T27" s="196"/>
      <c r="U27" s="196" t="s">
        <v>53</v>
      </c>
      <c r="V27" s="196"/>
      <c r="W27" s="196"/>
      <c r="X27" s="196"/>
      <c r="Y27" s="196"/>
      <c r="Z27" s="196"/>
      <c r="AA27" s="196"/>
      <c r="AB27" s="196" t="s">
        <v>66</v>
      </c>
      <c r="AC27" s="196"/>
      <c r="AD27" s="196"/>
      <c r="AE27" s="196"/>
      <c r="AF27" s="196"/>
      <c r="AG27" s="196"/>
      <c r="AH27" s="196"/>
      <c r="AI27" s="196" t="s">
        <v>66</v>
      </c>
      <c r="AJ27" s="196"/>
      <c r="AK27" s="197"/>
      <c r="AL27" s="140"/>
      <c r="AM27" s="142"/>
      <c r="AN27" s="141"/>
      <c r="AO27" s="198"/>
      <c r="AP27" s="142"/>
      <c r="AQ27" s="143"/>
      <c r="AR27" s="141"/>
      <c r="AS27" s="142"/>
      <c r="AT27" s="141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4"/>
      <c r="BK27" s="145"/>
    </row>
    <row r="28" spans="1:63" s="172" customFormat="1" ht="15" customHeight="1" x14ac:dyDescent="0.2">
      <c r="A28" s="160">
        <v>5</v>
      </c>
      <c r="B28" s="161" t="s">
        <v>71</v>
      </c>
      <c r="C28" s="162"/>
      <c r="D28" s="163"/>
      <c r="E28" s="164" t="s">
        <v>54</v>
      </c>
      <c r="F28" s="199">
        <v>8</v>
      </c>
      <c r="G28" s="166">
        <v>8</v>
      </c>
      <c r="H28" s="126"/>
      <c r="I28" s="126"/>
      <c r="J28" s="166">
        <v>8</v>
      </c>
      <c r="K28" s="166">
        <v>8</v>
      </c>
      <c r="L28" s="166">
        <v>6</v>
      </c>
      <c r="M28" s="126"/>
      <c r="N28" s="166">
        <v>8</v>
      </c>
      <c r="O28" s="126"/>
      <c r="P28" s="126"/>
      <c r="Q28" s="166">
        <v>8</v>
      </c>
      <c r="R28" s="166">
        <v>8</v>
      </c>
      <c r="S28" s="166">
        <v>8</v>
      </c>
      <c r="T28" s="166">
        <v>8</v>
      </c>
      <c r="U28" s="166" t="s">
        <v>53</v>
      </c>
      <c r="V28" s="166">
        <v>8</v>
      </c>
      <c r="W28" s="126"/>
      <c r="X28" s="126"/>
      <c r="Y28" s="166">
        <v>8</v>
      </c>
      <c r="Z28" s="166">
        <v>8</v>
      </c>
      <c r="AA28" s="166">
        <v>8</v>
      </c>
      <c r="AB28" s="166">
        <v>7</v>
      </c>
      <c r="AC28" s="166">
        <v>7</v>
      </c>
      <c r="AD28" s="126"/>
      <c r="AE28" s="126"/>
      <c r="AF28" s="166">
        <v>7</v>
      </c>
      <c r="AG28" s="166">
        <v>7</v>
      </c>
      <c r="AH28" s="166">
        <v>7</v>
      </c>
      <c r="AI28" s="166">
        <v>7</v>
      </c>
      <c r="AJ28" s="166">
        <v>7</v>
      </c>
      <c r="AK28" s="200"/>
      <c r="AL28" s="168">
        <f>COUNTIF($F28:$AK28,"&gt;0")</f>
        <v>21</v>
      </c>
      <c r="AM28" s="130">
        <f>IF($BK28=12,$AO28/8,COUNTIFS($F28:$AK28,"&gt;0",$F$12:$AK$12,"&lt;&gt;Е"))</f>
        <v>21</v>
      </c>
      <c r="AN28" s="130">
        <f>VLOOKUP($R$8,Календарь!$A$1:$J$13,10,0)</f>
        <v>159</v>
      </c>
      <c r="AO28" s="130">
        <f>SUMIF($F28:$AK28,"&gt;0")</f>
        <v>159</v>
      </c>
      <c r="AP28" s="130">
        <f>SUMIF($F28:$AK28,"&gt;8",$F29:$AK29)</f>
        <v>0</v>
      </c>
      <c r="AQ28" s="169">
        <f>COUNTIF($F28:$AK28,"=12")+COUNTIF($F29:$AK29,"=8")*2</f>
        <v>0</v>
      </c>
      <c r="AR28" s="130">
        <f>SUMIF($F$12:$AK$12,"ЧП",$F28:$AK28)</f>
        <v>0</v>
      </c>
      <c r="AS28" s="131">
        <f t="array" ref="AS28">SUMPRODUCT(IF(ISNUMBER(F28:AK28),(F28:AK28&gt;8)*(F28:AK28-8),0))</f>
        <v>0</v>
      </c>
      <c r="AT28" s="130">
        <f>SUMIF($F$29:$AK$29,"в",$F28:$AK28)</f>
        <v>0</v>
      </c>
      <c r="AU28" s="131" t="str">
        <f>IF($AO28&gt;$BL$7,$AO28-$BL$7,"–")</f>
        <v>–</v>
      </c>
      <c r="AV28" s="130">
        <f>SUM($AW28:$BE29)</f>
        <v>0</v>
      </c>
      <c r="AW28" s="130">
        <f>COUNTIF($F28:$AK28,"=От")</f>
        <v>0</v>
      </c>
      <c r="AX28" s="130">
        <f>COUNTIF($F28:$AK28,"=Б")</f>
        <v>0</v>
      </c>
      <c r="AY28" s="130">
        <f>COUNTIF($F28:$AK28,"=А")</f>
        <v>0</v>
      </c>
      <c r="AZ28" s="130">
        <f>COUNTIF($F28:$AK28,"=Ор")</f>
        <v>0</v>
      </c>
      <c r="BA28" s="130">
        <f>COUNTIF($F28:$AK28,"=У")</f>
        <v>0</v>
      </c>
      <c r="BB28" s="130">
        <f>COUNTIF($F28:$AK28,"=Ч")</f>
        <v>0</v>
      </c>
      <c r="BC28" s="130">
        <f>COUNTIF($F28:$AK28,"=Пр")</f>
        <v>0</v>
      </c>
      <c r="BD28" s="130">
        <f>COUNTIF($F28:$AK28,"=Ож")</f>
        <v>0</v>
      </c>
      <c r="BE28" s="130">
        <f>COUNTIF($F28:$AK28,"=К")</f>
        <v>0</v>
      </c>
      <c r="BF28" s="130">
        <f>IF($AM28&gt;0,DAY(EOMONTH($AT$6,0))-$AM28,"-")</f>
        <v>10</v>
      </c>
      <c r="BG28" s="130"/>
      <c r="BH28" s="130"/>
      <c r="BI28" s="130"/>
      <c r="BJ28" s="170"/>
      <c r="BK28" s="171">
        <v>7</v>
      </c>
    </row>
    <row r="29" spans="1:63" s="172" customFormat="1" ht="15" customHeight="1" thickBot="1" x14ac:dyDescent="0.25">
      <c r="A29" s="173"/>
      <c r="B29" s="174"/>
      <c r="C29" s="175"/>
      <c r="D29" s="176"/>
      <c r="E29" s="177"/>
      <c r="F29" s="189"/>
      <c r="G29" s="179"/>
      <c r="H29" s="179" t="s">
        <v>66</v>
      </c>
      <c r="I29" s="179" t="s">
        <v>66</v>
      </c>
      <c r="J29" s="179"/>
      <c r="K29" s="179"/>
      <c r="L29" s="179"/>
      <c r="M29" s="179"/>
      <c r="N29" s="179"/>
      <c r="O29" s="179" t="s">
        <v>66</v>
      </c>
      <c r="P29" s="179" t="s">
        <v>66</v>
      </c>
      <c r="Q29" s="179"/>
      <c r="R29" s="179"/>
      <c r="S29" s="179"/>
      <c r="T29" s="179"/>
      <c r="U29" s="179" t="s">
        <v>53</v>
      </c>
      <c r="V29" s="201"/>
      <c r="W29" s="201" t="s">
        <v>66</v>
      </c>
      <c r="X29" s="201" t="s">
        <v>66</v>
      </c>
      <c r="Y29" s="201"/>
      <c r="Z29" s="201"/>
      <c r="AA29" s="201"/>
      <c r="AB29" s="201"/>
      <c r="AC29" s="201"/>
      <c r="AD29" s="201" t="s">
        <v>66</v>
      </c>
      <c r="AE29" s="201" t="s">
        <v>66</v>
      </c>
      <c r="AF29" s="201"/>
      <c r="AG29" s="201"/>
      <c r="AH29" s="201"/>
      <c r="AI29" s="201"/>
      <c r="AJ29" s="201"/>
      <c r="AK29" s="202" t="s">
        <v>66</v>
      </c>
      <c r="AL29" s="180"/>
      <c r="AM29" s="141"/>
      <c r="AN29" s="141"/>
      <c r="AO29" s="141"/>
      <c r="AP29" s="141"/>
      <c r="AQ29" s="181"/>
      <c r="AR29" s="141"/>
      <c r="AS29" s="142"/>
      <c r="AT29" s="141"/>
      <c r="AU29" s="142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82"/>
      <c r="BK29" s="183"/>
    </row>
    <row r="30" spans="1:63" s="172" customFormat="1" ht="15" customHeight="1" thickBot="1" x14ac:dyDescent="0.25">
      <c r="A30" s="262"/>
      <c r="B30" s="263"/>
      <c r="C30" s="264"/>
      <c r="D30" s="265"/>
      <c r="E30" s="150"/>
      <c r="F30" s="151" t="s">
        <v>45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3"/>
      <c r="AL30" s="154"/>
      <c r="AM30" s="156"/>
      <c r="AN30" s="156"/>
      <c r="AO30" s="156"/>
      <c r="AP30" s="156"/>
      <c r="AQ30" s="157"/>
      <c r="AR30" s="155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5"/>
      <c r="BG30" s="156"/>
      <c r="BH30" s="156"/>
      <c r="BI30" s="156"/>
      <c r="BJ30" s="158"/>
      <c r="BK30" s="159"/>
    </row>
    <row r="31" spans="1:63" ht="3.95" customHeight="1" x14ac:dyDescent="0.2">
      <c r="B31" s="203"/>
      <c r="D31" s="203"/>
      <c r="E31" s="204"/>
    </row>
    <row r="32" spans="1:63" ht="12.75" hidden="1" customHeight="1" outlineLevel="1" x14ac:dyDescent="0.2">
      <c r="A32" s="205" t="s">
        <v>72</v>
      </c>
      <c r="B32" s="205"/>
      <c r="C32" s="205"/>
      <c r="D32" s="205"/>
      <c r="E32" s="205"/>
      <c r="F32" s="205"/>
      <c r="G32" s="205"/>
      <c r="I32" s="8"/>
      <c r="J32" s="8"/>
      <c r="K32" s="8"/>
      <c r="L32" s="8"/>
      <c r="M32" s="8"/>
      <c r="N32" s="8"/>
      <c r="P32" s="206"/>
      <c r="Q32" s="206"/>
      <c r="R32" s="206"/>
      <c r="T32" s="207"/>
      <c r="U32" s="207"/>
      <c r="V32" s="207"/>
      <c r="W32" s="207"/>
      <c r="X32" s="207"/>
      <c r="Y32" s="208"/>
      <c r="Z32" s="208"/>
      <c r="AT32" s="209"/>
    </row>
    <row r="33" spans="1:50" s="9" customFormat="1" ht="12" hidden="1" customHeight="1" outlineLevel="1" x14ac:dyDescent="0.15">
      <c r="C33" s="210"/>
      <c r="I33" s="211" t="s">
        <v>73</v>
      </c>
      <c r="J33" s="211"/>
      <c r="K33" s="211"/>
      <c r="L33" s="211"/>
      <c r="M33" s="211"/>
      <c r="N33" s="211"/>
      <c r="P33" s="211" t="s">
        <v>74</v>
      </c>
      <c r="Q33" s="211"/>
      <c r="R33" s="211"/>
      <c r="T33" s="211" t="s">
        <v>75</v>
      </c>
      <c r="U33" s="211"/>
      <c r="V33" s="211"/>
      <c r="W33" s="211"/>
      <c r="X33" s="211"/>
      <c r="AT33" s="212"/>
    </row>
    <row r="34" spans="1:50" ht="15.75" hidden="1" customHeight="1" outlineLevel="1" x14ac:dyDescent="0.2">
      <c r="A34" s="213" t="s">
        <v>76</v>
      </c>
      <c r="B34" s="213"/>
      <c r="C34" s="213"/>
      <c r="D34" s="213"/>
      <c r="E34" s="213"/>
      <c r="F34" s="213"/>
      <c r="G34" s="213"/>
      <c r="I34" s="214"/>
      <c r="J34" s="214"/>
      <c r="K34" s="214"/>
      <c r="L34" s="214"/>
      <c r="M34" s="214"/>
      <c r="N34" s="214"/>
      <c r="P34" s="206"/>
      <c r="Q34" s="206"/>
      <c r="R34" s="206"/>
      <c r="T34" s="207"/>
      <c r="U34" s="207"/>
      <c r="V34" s="207"/>
      <c r="W34" s="207"/>
      <c r="X34" s="207"/>
      <c r="Y34" s="208"/>
      <c r="Z34" s="208"/>
      <c r="AT34" s="209"/>
    </row>
    <row r="35" spans="1:50" s="9" customFormat="1" ht="12" hidden="1" customHeight="1" outlineLevel="1" x14ac:dyDescent="0.2">
      <c r="I35" s="211" t="s">
        <v>73</v>
      </c>
      <c r="J35" s="211"/>
      <c r="K35" s="211"/>
      <c r="L35" s="211"/>
      <c r="M35" s="211"/>
      <c r="N35" s="211"/>
      <c r="P35" s="211" t="s">
        <v>74</v>
      </c>
      <c r="Q35" s="211"/>
      <c r="R35" s="211"/>
      <c r="T35" s="211" t="s">
        <v>75</v>
      </c>
      <c r="U35" s="211"/>
      <c r="V35" s="211"/>
      <c r="W35" s="211"/>
      <c r="X35" s="211"/>
      <c r="Y35" s="212"/>
      <c r="Z35" s="212"/>
      <c r="AT35" s="212"/>
    </row>
    <row r="36" spans="1:50" hidden="1" outlineLevel="1" x14ac:dyDescent="0.2"/>
    <row r="37" spans="1:50" ht="12.75" hidden="1" customHeight="1" outlineLevel="1" x14ac:dyDescent="0.2">
      <c r="B37" s="3"/>
      <c r="D37" s="215" t="s">
        <v>77</v>
      </c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</row>
    <row r="38" spans="1:50" ht="12.75" hidden="1" customHeight="1" outlineLevel="1" x14ac:dyDescent="0.2">
      <c r="B38" s="216" t="s">
        <v>78</v>
      </c>
      <c r="D38" s="217" t="s">
        <v>78</v>
      </c>
      <c r="E38" s="218">
        <v>1</v>
      </c>
      <c r="F38" s="219" t="s">
        <v>79</v>
      </c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1"/>
    </row>
    <row r="39" spans="1:50" ht="12.75" hidden="1" customHeight="1" outlineLevel="1" x14ac:dyDescent="0.2">
      <c r="B39" s="216" t="s">
        <v>80</v>
      </c>
      <c r="D39" s="216" t="s">
        <v>80</v>
      </c>
      <c r="E39" s="218">
        <v>2</v>
      </c>
      <c r="F39" s="219" t="s">
        <v>81</v>
      </c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1"/>
    </row>
    <row r="40" spans="1:50" ht="12.75" hidden="1" customHeight="1" outlineLevel="1" x14ac:dyDescent="0.2">
      <c r="B40" s="216" t="s">
        <v>82</v>
      </c>
      <c r="D40" s="216" t="s">
        <v>82</v>
      </c>
      <c r="E40" s="218">
        <v>3</v>
      </c>
      <c r="F40" s="219" t="s">
        <v>83</v>
      </c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1"/>
    </row>
    <row r="41" spans="1:50" ht="12.75" hidden="1" customHeight="1" outlineLevel="1" x14ac:dyDescent="0.2">
      <c r="B41" s="216" t="s">
        <v>84</v>
      </c>
      <c r="D41" s="216" t="s">
        <v>84</v>
      </c>
      <c r="E41" s="218">
        <v>4</v>
      </c>
      <c r="F41" s="219" t="s">
        <v>85</v>
      </c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1"/>
    </row>
    <row r="42" spans="1:50" ht="12.75" hidden="1" customHeight="1" outlineLevel="1" x14ac:dyDescent="0.2">
      <c r="B42" s="216" t="s">
        <v>86</v>
      </c>
      <c r="D42" s="216" t="s">
        <v>86</v>
      </c>
      <c r="E42" s="218">
        <v>5</v>
      </c>
      <c r="F42" s="219" t="s">
        <v>33</v>
      </c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1"/>
    </row>
    <row r="43" spans="1:50" ht="12.75" hidden="1" customHeight="1" outlineLevel="1" x14ac:dyDescent="0.2">
      <c r="B43" s="216" t="s">
        <v>87</v>
      </c>
      <c r="D43" s="216" t="s">
        <v>87</v>
      </c>
      <c r="E43" s="218">
        <v>6</v>
      </c>
      <c r="F43" s="219" t="s">
        <v>88</v>
      </c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1"/>
    </row>
    <row r="44" spans="1:50" ht="12.75" hidden="1" customHeight="1" outlineLevel="1" x14ac:dyDescent="0.2">
      <c r="B44" s="216" t="s">
        <v>89</v>
      </c>
      <c r="D44" s="216" t="s">
        <v>89</v>
      </c>
      <c r="E44" s="218">
        <v>7</v>
      </c>
      <c r="F44" s="219" t="s">
        <v>35</v>
      </c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1"/>
    </row>
    <row r="45" spans="1:50" ht="12.75" hidden="1" customHeight="1" outlineLevel="1" x14ac:dyDescent="0.2">
      <c r="B45" s="216" t="s">
        <v>90</v>
      </c>
      <c r="D45" s="216" t="s">
        <v>90</v>
      </c>
      <c r="E45" s="218">
        <v>8</v>
      </c>
      <c r="F45" s="219" t="s">
        <v>37</v>
      </c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1"/>
    </row>
    <row r="46" spans="1:50" ht="12.75" hidden="1" customHeight="1" outlineLevel="1" x14ac:dyDescent="0.2">
      <c r="B46" s="216" t="s">
        <v>91</v>
      </c>
      <c r="D46" s="216" t="s">
        <v>91</v>
      </c>
      <c r="E46" s="218">
        <v>9</v>
      </c>
      <c r="F46" s="219" t="s">
        <v>92</v>
      </c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1"/>
    </row>
    <row r="47" spans="1:50" ht="12.75" hidden="1" customHeight="1" outlineLevel="1" x14ac:dyDescent="0.2">
      <c r="B47" s="216" t="s">
        <v>93</v>
      </c>
      <c r="D47" s="216" t="s">
        <v>93</v>
      </c>
      <c r="E47" s="218">
        <v>10</v>
      </c>
      <c r="F47" s="219" t="s">
        <v>94</v>
      </c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1"/>
    </row>
    <row r="48" spans="1:50" ht="12.75" hidden="1" customHeight="1" outlineLevel="1" x14ac:dyDescent="0.2">
      <c r="B48" s="216" t="s">
        <v>95</v>
      </c>
      <c r="D48" s="216" t="s">
        <v>95</v>
      </c>
      <c r="E48" s="218">
        <v>11</v>
      </c>
      <c r="F48" s="219" t="s">
        <v>96</v>
      </c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1"/>
    </row>
    <row r="49" spans="2:50" ht="12.75" hidden="1" customHeight="1" outlineLevel="1" x14ac:dyDescent="0.2">
      <c r="B49" s="216" t="s">
        <v>97</v>
      </c>
      <c r="D49" s="216" t="s">
        <v>97</v>
      </c>
      <c r="E49" s="218">
        <v>12</v>
      </c>
      <c r="F49" s="219" t="s">
        <v>98</v>
      </c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1"/>
    </row>
    <row r="50" spans="2:50" ht="12.75" hidden="1" customHeight="1" outlineLevel="1" x14ac:dyDescent="0.2">
      <c r="B50" s="216" t="s">
        <v>99</v>
      </c>
      <c r="D50" s="216" t="s">
        <v>99</v>
      </c>
      <c r="E50" s="218">
        <v>13</v>
      </c>
      <c r="F50" s="219" t="s">
        <v>100</v>
      </c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1"/>
    </row>
    <row r="51" spans="2:50" ht="12.75" hidden="1" customHeight="1" outlineLevel="1" x14ac:dyDescent="0.2">
      <c r="B51" s="216"/>
      <c r="D51" s="216"/>
      <c r="E51" s="222"/>
      <c r="F51" s="219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1"/>
    </row>
    <row r="52" spans="2:50" ht="12.75" hidden="1" customHeight="1" outlineLevel="1" x14ac:dyDescent="0.2">
      <c r="B52" s="216"/>
      <c r="D52" s="216"/>
      <c r="E52" s="222"/>
      <c r="F52" s="219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1"/>
    </row>
    <row r="53" spans="2:50" ht="12.75" hidden="1" customHeight="1" outlineLevel="1" x14ac:dyDescent="0.2">
      <c r="B53" s="216"/>
      <c r="D53" s="216"/>
      <c r="E53" s="222"/>
      <c r="F53" s="219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1"/>
    </row>
    <row r="54" spans="2:50" ht="12.75" hidden="1" customHeight="1" outlineLevel="1" x14ac:dyDescent="0.2">
      <c r="B54" s="216"/>
      <c r="D54" s="216"/>
      <c r="E54" s="222"/>
      <c r="F54" s="219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1"/>
    </row>
    <row r="55" spans="2:50" ht="12.75" hidden="1" customHeight="1" outlineLevel="1" x14ac:dyDescent="0.2">
      <c r="B55" s="216"/>
      <c r="D55" s="216"/>
      <c r="E55" s="222"/>
      <c r="F55" s="219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1"/>
    </row>
    <row r="56" spans="2:50" hidden="1" outlineLevel="1" x14ac:dyDescent="0.2">
      <c r="B56" s="216"/>
      <c r="D56" s="216"/>
      <c r="E56" s="222"/>
      <c r="F56" s="219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1"/>
    </row>
    <row r="57" spans="2:50" hidden="1" outlineLevel="1" x14ac:dyDescent="0.2">
      <c r="B57" s="216"/>
      <c r="D57" s="216"/>
      <c r="E57" s="222"/>
      <c r="F57" s="219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1"/>
    </row>
    <row r="58" spans="2:50" hidden="1" outlineLevel="1" x14ac:dyDescent="0.2">
      <c r="B58" s="216"/>
      <c r="D58" s="216"/>
      <c r="E58" s="222"/>
      <c r="F58" s="219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1"/>
    </row>
    <row r="59" spans="2:50" hidden="1" outlineLevel="1" x14ac:dyDescent="0.2">
      <c r="B59" s="216"/>
      <c r="D59" s="216"/>
      <c r="E59" s="222"/>
      <c r="F59" s="219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1"/>
    </row>
    <row r="60" spans="2:50" hidden="1" outlineLevel="1" x14ac:dyDescent="0.2">
      <c r="B60" s="216"/>
      <c r="D60" s="216"/>
      <c r="E60" s="222"/>
      <c r="F60" s="219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1"/>
    </row>
    <row r="61" spans="2:50" hidden="1" outlineLevel="1" x14ac:dyDescent="0.2">
      <c r="B61" s="216"/>
      <c r="D61" s="216"/>
      <c r="E61" s="222"/>
      <c r="F61" s="219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1"/>
    </row>
    <row r="62" spans="2:50" hidden="1" outlineLevel="1" x14ac:dyDescent="0.2">
      <c r="B62" s="216"/>
      <c r="D62" s="216"/>
      <c r="E62" s="222"/>
      <c r="F62" s="219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1"/>
    </row>
    <row r="63" spans="2:50" hidden="1" outlineLevel="1" x14ac:dyDescent="0.2">
      <c r="B63" s="216"/>
      <c r="D63" s="216"/>
      <c r="E63" s="222"/>
      <c r="F63" s="219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1"/>
    </row>
    <row r="64" spans="2:50" hidden="1" outlineLevel="1" x14ac:dyDescent="0.2">
      <c r="B64" s="216"/>
      <c r="D64" s="216"/>
      <c r="E64" s="222"/>
      <c r="F64" s="219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1"/>
    </row>
    <row r="65" spans="2:50" hidden="1" outlineLevel="1" x14ac:dyDescent="0.2">
      <c r="B65" s="216"/>
      <c r="D65" s="216"/>
      <c r="E65" s="222"/>
      <c r="F65" s="219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1"/>
    </row>
    <row r="66" spans="2:50" hidden="1" outlineLevel="1" x14ac:dyDescent="0.2">
      <c r="B66" s="216"/>
      <c r="D66" s="216"/>
      <c r="E66" s="222"/>
      <c r="F66" s="219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1"/>
    </row>
    <row r="67" spans="2:50" collapsed="1" x14ac:dyDescent="0.2">
      <c r="AR67" s="3" t="s">
        <v>45</v>
      </c>
    </row>
    <row r="70" spans="2:50" x14ac:dyDescent="0.2">
      <c r="D70" s="223">
        <v>43525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24"/>
    </row>
    <row r="71" spans="2:50" x14ac:dyDescent="0.2">
      <c r="D71">
        <v>2019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24"/>
    </row>
    <row r="72" spans="2:50" x14ac:dyDescent="0.2">
      <c r="C72"/>
      <c r="D72" s="225">
        <v>3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24"/>
      <c r="AH72"/>
    </row>
    <row r="73" spans="2:50" x14ac:dyDescent="0.2">
      <c r="C73"/>
      <c r="D73">
        <v>1</v>
      </c>
      <c r="E73">
        <v>2</v>
      </c>
      <c r="F73">
        <v>3</v>
      </c>
      <c r="G73">
        <v>4</v>
      </c>
      <c r="H73">
        <v>5</v>
      </c>
      <c r="I73">
        <v>6</v>
      </c>
      <c r="J73">
        <v>7</v>
      </c>
      <c r="K73">
        <v>8</v>
      </c>
      <c r="L73">
        <v>9</v>
      </c>
      <c r="M73">
        <v>10</v>
      </c>
      <c r="N73">
        <v>11</v>
      </c>
      <c r="O73">
        <v>12</v>
      </c>
      <c r="P73">
        <v>13</v>
      </c>
      <c r="Q73">
        <v>14</v>
      </c>
      <c r="R73">
        <v>15</v>
      </c>
      <c r="S73">
        <v>16</v>
      </c>
      <c r="T73">
        <v>17</v>
      </c>
      <c r="U73">
        <v>18</v>
      </c>
      <c r="V73">
        <v>19</v>
      </c>
      <c r="W73">
        <v>20</v>
      </c>
      <c r="X73">
        <v>21</v>
      </c>
      <c r="Y73">
        <v>22</v>
      </c>
      <c r="Z73">
        <v>23</v>
      </c>
      <c r="AA73">
        <v>24</v>
      </c>
      <c r="AB73">
        <v>25</v>
      </c>
      <c r="AC73">
        <v>26</v>
      </c>
      <c r="AD73">
        <v>27</v>
      </c>
      <c r="AE73">
        <v>28</v>
      </c>
      <c r="AF73">
        <v>29</v>
      </c>
      <c r="AG73" s="224">
        <v>30</v>
      </c>
      <c r="AH73">
        <v>31</v>
      </c>
    </row>
    <row r="74" spans="2:50" x14ac:dyDescent="0.2">
      <c r="C74" s="226"/>
      <c r="D74" s="225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24"/>
      <c r="AH74"/>
    </row>
    <row r="75" spans="2:50" x14ac:dyDescent="0.2">
      <c r="C75" s="227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24"/>
      <c r="AH75"/>
      <c r="AN75" s="228">
        <v>43466</v>
      </c>
    </row>
    <row r="76" spans="2:50" x14ac:dyDescent="0.2">
      <c r="C76" s="227"/>
      <c r="AN76" s="228">
        <v>43467</v>
      </c>
    </row>
    <row r="77" spans="2:50" x14ac:dyDescent="0.2">
      <c r="C77" s="227"/>
      <c r="AN77" s="228">
        <v>43468</v>
      </c>
    </row>
    <row r="78" spans="2:50" x14ac:dyDescent="0.2">
      <c r="C78" s="227"/>
      <c r="AN78" s="228">
        <v>43469</v>
      </c>
    </row>
    <row r="79" spans="2:50" x14ac:dyDescent="0.2">
      <c r="C79" s="227"/>
      <c r="AN79" s="228">
        <v>43470</v>
      </c>
    </row>
    <row r="80" spans="2:50" x14ac:dyDescent="0.2">
      <c r="C80" s="227"/>
      <c r="AN80" s="228">
        <v>43471</v>
      </c>
    </row>
    <row r="81" spans="3:40" x14ac:dyDescent="0.2">
      <c r="C81" s="227"/>
      <c r="AN81" s="228">
        <v>43472</v>
      </c>
    </row>
    <row r="82" spans="3:40" x14ac:dyDescent="0.2">
      <c r="C82" s="227"/>
      <c r="AN82" s="228">
        <v>43473</v>
      </c>
    </row>
    <row r="83" spans="3:40" x14ac:dyDescent="0.2">
      <c r="C83" s="223"/>
      <c r="AN83" s="229">
        <v>43519</v>
      </c>
    </row>
    <row r="84" spans="3:40" x14ac:dyDescent="0.2">
      <c r="C84" s="223"/>
      <c r="AN84" s="229">
        <v>43532</v>
      </c>
    </row>
    <row r="85" spans="3:40" x14ac:dyDescent="0.2">
      <c r="C85" s="223"/>
      <c r="AN85" s="229">
        <v>43586</v>
      </c>
    </row>
    <row r="86" spans="3:40" x14ac:dyDescent="0.2">
      <c r="C86" s="223"/>
      <c r="AN86" s="229">
        <v>43587</v>
      </c>
    </row>
    <row r="87" spans="3:40" x14ac:dyDescent="0.2">
      <c r="C87" s="223"/>
      <c r="AN87" s="229">
        <v>43588</v>
      </c>
    </row>
    <row r="88" spans="3:40" x14ac:dyDescent="0.2">
      <c r="C88" s="223"/>
      <c r="AN88" s="229">
        <v>43594</v>
      </c>
    </row>
    <row r="89" spans="3:40" x14ac:dyDescent="0.2">
      <c r="C89" s="223"/>
      <c r="AN89" s="229">
        <v>43595</v>
      </c>
    </row>
    <row r="90" spans="3:40" x14ac:dyDescent="0.2">
      <c r="C90" s="230"/>
      <c r="AN90" s="231">
        <v>43628</v>
      </c>
    </row>
    <row r="91" spans="3:40" x14ac:dyDescent="0.2">
      <c r="C91" s="230"/>
      <c r="AN91" s="231">
        <v>43773</v>
      </c>
    </row>
  </sheetData>
  <sheetProtection insertColumns="0" insertRows="0" deleteColumns="0" deleteRows="0" autoFilter="0"/>
  <mergeCells count="319">
    <mergeCell ref="F61:AX61"/>
    <mergeCell ref="F62:AX62"/>
    <mergeCell ref="F63:AX63"/>
    <mergeCell ref="F64:AX64"/>
    <mergeCell ref="F65:AX65"/>
    <mergeCell ref="F66:AX66"/>
    <mergeCell ref="F55:AX55"/>
    <mergeCell ref="F56:AX56"/>
    <mergeCell ref="F57:AX57"/>
    <mergeCell ref="F58:AX58"/>
    <mergeCell ref="F59:AX59"/>
    <mergeCell ref="F60:AX60"/>
    <mergeCell ref="F49:AX49"/>
    <mergeCell ref="F50:AX50"/>
    <mergeCell ref="F51:AX51"/>
    <mergeCell ref="F52:AX52"/>
    <mergeCell ref="F53:AX53"/>
    <mergeCell ref="F54:AX54"/>
    <mergeCell ref="F43:AX43"/>
    <mergeCell ref="F44:AX44"/>
    <mergeCell ref="F45:AX45"/>
    <mergeCell ref="F46:AX46"/>
    <mergeCell ref="F47:AX47"/>
    <mergeCell ref="F48:AX48"/>
    <mergeCell ref="D37:AX37"/>
    <mergeCell ref="F38:AX38"/>
    <mergeCell ref="F39:AX39"/>
    <mergeCell ref="F40:AX40"/>
    <mergeCell ref="F41:AX41"/>
    <mergeCell ref="F42:AX42"/>
    <mergeCell ref="A34:G34"/>
    <mergeCell ref="I34:N34"/>
    <mergeCell ref="P34:R34"/>
    <mergeCell ref="T34:X34"/>
    <mergeCell ref="I35:N35"/>
    <mergeCell ref="P35:R35"/>
    <mergeCell ref="T35:X35"/>
    <mergeCell ref="A32:G32"/>
    <mergeCell ref="I32:N32"/>
    <mergeCell ref="P32:R32"/>
    <mergeCell ref="T32:X32"/>
    <mergeCell ref="I33:N33"/>
    <mergeCell ref="P33:R33"/>
    <mergeCell ref="T33:X33"/>
    <mergeCell ref="BG28:BG29"/>
    <mergeCell ref="BH28:BH29"/>
    <mergeCell ref="BI28:BI29"/>
    <mergeCell ref="BJ28:BJ29"/>
    <mergeCell ref="BK28:BK29"/>
    <mergeCell ref="F30:AK30"/>
    <mergeCell ref="BA28:BA29"/>
    <mergeCell ref="BB28:BB29"/>
    <mergeCell ref="BC28:BC29"/>
    <mergeCell ref="BD28:BD29"/>
    <mergeCell ref="BE28:BE29"/>
    <mergeCell ref="BF28:BF29"/>
    <mergeCell ref="AU28:AU29"/>
    <mergeCell ref="AV28:AV29"/>
    <mergeCell ref="AW28:AW29"/>
    <mergeCell ref="AX28:AX29"/>
    <mergeCell ref="AY28:AY29"/>
    <mergeCell ref="AZ28:AZ29"/>
    <mergeCell ref="AO28:AO29"/>
    <mergeCell ref="AP28:AP29"/>
    <mergeCell ref="AQ28:AQ29"/>
    <mergeCell ref="AR28:AR29"/>
    <mergeCell ref="AS28:AS29"/>
    <mergeCell ref="AT28:AT29"/>
    <mergeCell ref="BJ26:BJ27"/>
    <mergeCell ref="BK26:BK27"/>
    <mergeCell ref="A28:A29"/>
    <mergeCell ref="B28:B29"/>
    <mergeCell ref="C28:C29"/>
    <mergeCell ref="D28:D29"/>
    <mergeCell ref="E28:E29"/>
    <mergeCell ref="AL28:AL29"/>
    <mergeCell ref="AM28:AM29"/>
    <mergeCell ref="AN28:AN29"/>
    <mergeCell ref="BD26:BD27"/>
    <mergeCell ref="BE26:BE27"/>
    <mergeCell ref="BF26:BF27"/>
    <mergeCell ref="BG26:BG27"/>
    <mergeCell ref="BH26:BH27"/>
    <mergeCell ref="BI26:BI27"/>
    <mergeCell ref="AX26:AX27"/>
    <mergeCell ref="AY26:AY27"/>
    <mergeCell ref="AZ26:AZ27"/>
    <mergeCell ref="BA26:BA27"/>
    <mergeCell ref="BB26:BB27"/>
    <mergeCell ref="BC26:BC27"/>
    <mergeCell ref="AR26:AR27"/>
    <mergeCell ref="AS26:AS27"/>
    <mergeCell ref="AT26:AT27"/>
    <mergeCell ref="AU26:AU27"/>
    <mergeCell ref="AV26:AV27"/>
    <mergeCell ref="AW26:AW27"/>
    <mergeCell ref="AL26:AL27"/>
    <mergeCell ref="AM26:AM27"/>
    <mergeCell ref="AN26:AN27"/>
    <mergeCell ref="AO26:AO27"/>
    <mergeCell ref="AP26:AP27"/>
    <mergeCell ref="AQ26:AQ27"/>
    <mergeCell ref="BG24:BG25"/>
    <mergeCell ref="BH24:BH25"/>
    <mergeCell ref="BI24:BI25"/>
    <mergeCell ref="BJ24:BJ25"/>
    <mergeCell ref="BK24:BK25"/>
    <mergeCell ref="A26:A27"/>
    <mergeCell ref="B26:B27"/>
    <mergeCell ref="C26:C27"/>
    <mergeCell ref="D26:D27"/>
    <mergeCell ref="E26:E27"/>
    <mergeCell ref="BA24:BA25"/>
    <mergeCell ref="BB24:BB25"/>
    <mergeCell ref="BC24:BC25"/>
    <mergeCell ref="BD24:BD25"/>
    <mergeCell ref="BE24:BE25"/>
    <mergeCell ref="BF24:BF25"/>
    <mergeCell ref="AU24:AU25"/>
    <mergeCell ref="AV24:AV25"/>
    <mergeCell ref="AW24:AW25"/>
    <mergeCell ref="AX24:AX25"/>
    <mergeCell ref="AY24:AY25"/>
    <mergeCell ref="AZ24:AZ25"/>
    <mergeCell ref="AO24:AO25"/>
    <mergeCell ref="AP24:AP25"/>
    <mergeCell ref="AQ24:AQ25"/>
    <mergeCell ref="AR24:AR25"/>
    <mergeCell ref="AS24:AS25"/>
    <mergeCell ref="AT24:AT25"/>
    <mergeCell ref="BK21:BK22"/>
    <mergeCell ref="F23:AK23"/>
    <mergeCell ref="A24:A25"/>
    <mergeCell ref="B24:B25"/>
    <mergeCell ref="C24:C25"/>
    <mergeCell ref="D24:D25"/>
    <mergeCell ref="E24:E25"/>
    <mergeCell ref="AL24:AL25"/>
    <mergeCell ref="AM24:AM25"/>
    <mergeCell ref="AN24:AN25"/>
    <mergeCell ref="BE21:BE22"/>
    <mergeCell ref="BF21:BF22"/>
    <mergeCell ref="BG21:BG22"/>
    <mergeCell ref="BH21:BH22"/>
    <mergeCell ref="BI21:BI22"/>
    <mergeCell ref="BJ21:BJ22"/>
    <mergeCell ref="AY21:AY22"/>
    <mergeCell ref="AZ21:AZ22"/>
    <mergeCell ref="BA21:BA22"/>
    <mergeCell ref="BB21:BB22"/>
    <mergeCell ref="BC21:BC22"/>
    <mergeCell ref="BD21:BD22"/>
    <mergeCell ref="AS21:AS22"/>
    <mergeCell ref="AT21:AT22"/>
    <mergeCell ref="AU21:AU22"/>
    <mergeCell ref="AV21:AV22"/>
    <mergeCell ref="AW21:AW22"/>
    <mergeCell ref="AX21:AX22"/>
    <mergeCell ref="AM21:AM22"/>
    <mergeCell ref="AN21:AN22"/>
    <mergeCell ref="AO21:AO22"/>
    <mergeCell ref="AP21:AP22"/>
    <mergeCell ref="AQ21:AQ22"/>
    <mergeCell ref="AR21:AR22"/>
    <mergeCell ref="A21:A22"/>
    <mergeCell ref="B21:B22"/>
    <mergeCell ref="C21:C22"/>
    <mergeCell ref="D21:D22"/>
    <mergeCell ref="E21:E22"/>
    <mergeCell ref="AL21:AL22"/>
    <mergeCell ref="BF19:BF20"/>
    <mergeCell ref="BG19:BG20"/>
    <mergeCell ref="BH19:BH20"/>
    <mergeCell ref="BI19:BI20"/>
    <mergeCell ref="BJ19:BJ20"/>
    <mergeCell ref="BK19:BK20"/>
    <mergeCell ref="AZ19:AZ20"/>
    <mergeCell ref="BA19:BA20"/>
    <mergeCell ref="BB19:BB20"/>
    <mergeCell ref="BC19:BC20"/>
    <mergeCell ref="BD19:BD20"/>
    <mergeCell ref="BE19:BE20"/>
    <mergeCell ref="AT19:AT20"/>
    <mergeCell ref="AU19:AU20"/>
    <mergeCell ref="AV19:AV20"/>
    <mergeCell ref="AW19:AW20"/>
    <mergeCell ref="AX19:AX20"/>
    <mergeCell ref="AY19:AY20"/>
    <mergeCell ref="AN19:AN20"/>
    <mergeCell ref="AO19:AO20"/>
    <mergeCell ref="AP19:AP20"/>
    <mergeCell ref="AQ19:AQ20"/>
    <mergeCell ref="AR19:AR20"/>
    <mergeCell ref="AS19:AS20"/>
    <mergeCell ref="BJ16:BJ17"/>
    <mergeCell ref="BK16:BK17"/>
    <mergeCell ref="F18:AK18"/>
    <mergeCell ref="A19:A20"/>
    <mergeCell ref="B19:B20"/>
    <mergeCell ref="C19:C20"/>
    <mergeCell ref="D19:D20"/>
    <mergeCell ref="E19:E20"/>
    <mergeCell ref="AL19:AL20"/>
    <mergeCell ref="AM19:AM20"/>
    <mergeCell ref="BD16:BD17"/>
    <mergeCell ref="BE16:BE17"/>
    <mergeCell ref="BF16:BF17"/>
    <mergeCell ref="BG16:BG17"/>
    <mergeCell ref="BH16:BH17"/>
    <mergeCell ref="BI16:BI17"/>
    <mergeCell ref="AX16:AX17"/>
    <mergeCell ref="AY16:AY17"/>
    <mergeCell ref="AZ16:AZ17"/>
    <mergeCell ref="BA16:BA17"/>
    <mergeCell ref="BB16:BB17"/>
    <mergeCell ref="BC16:BC17"/>
    <mergeCell ref="AR16:AR17"/>
    <mergeCell ref="AS16:AS17"/>
    <mergeCell ref="AT16:AT17"/>
    <mergeCell ref="AU16:AU17"/>
    <mergeCell ref="AV16:AV17"/>
    <mergeCell ref="AW16:AW17"/>
    <mergeCell ref="AL16:AL17"/>
    <mergeCell ref="AM16:AM17"/>
    <mergeCell ref="AN16:AN17"/>
    <mergeCell ref="AO16:AO17"/>
    <mergeCell ref="AP16:AP17"/>
    <mergeCell ref="AQ16:AQ17"/>
    <mergeCell ref="AO11:AO12"/>
    <mergeCell ref="AP11:AU11"/>
    <mergeCell ref="F14:AK14"/>
    <mergeCell ref="AV14:BE14"/>
    <mergeCell ref="BG14:BJ14"/>
    <mergeCell ref="A16:A17"/>
    <mergeCell ref="B16:B17"/>
    <mergeCell ref="C16:C17"/>
    <mergeCell ref="D16:D17"/>
    <mergeCell ref="E16:E17"/>
    <mergeCell ref="BD10:BD12"/>
    <mergeCell ref="BE10:BE12"/>
    <mergeCell ref="BG10:BG12"/>
    <mergeCell ref="BH10:BH12"/>
    <mergeCell ref="BI10:BI12"/>
    <mergeCell ref="BJ10:BJ12"/>
    <mergeCell ref="AX10:AX12"/>
    <mergeCell ref="AY10:AY12"/>
    <mergeCell ref="AZ10:AZ12"/>
    <mergeCell ref="BA10:BA12"/>
    <mergeCell ref="BB10:BB12"/>
    <mergeCell ref="BC10:BC12"/>
    <mergeCell ref="AG10:AG11"/>
    <mergeCell ref="AH10:AH11"/>
    <mergeCell ref="AI10:AI11"/>
    <mergeCell ref="AJ10:AJ11"/>
    <mergeCell ref="AK10:AK11"/>
    <mergeCell ref="AL10:AL12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AL9:AU9"/>
    <mergeCell ref="AV9:AV12"/>
    <mergeCell ref="AW9:BE9"/>
    <mergeCell ref="BF9:BF12"/>
    <mergeCell ref="BG9:BJ9"/>
    <mergeCell ref="BK9:BK12"/>
    <mergeCell ref="AM10:AM12"/>
    <mergeCell ref="AN10:AN12"/>
    <mergeCell ref="AO10:AU10"/>
    <mergeCell ref="AW10:AW12"/>
    <mergeCell ref="R8:W8"/>
    <mergeCell ref="A9:A12"/>
    <mergeCell ref="B9:B12"/>
    <mergeCell ref="C9:C12"/>
    <mergeCell ref="D9:D12"/>
    <mergeCell ref="E9:E12"/>
    <mergeCell ref="F9:AK9"/>
    <mergeCell ref="F10:F11"/>
    <mergeCell ref="G10:G11"/>
    <mergeCell ref="H10:H11"/>
    <mergeCell ref="E7:Q7"/>
    <mergeCell ref="R7:W7"/>
    <mergeCell ref="X7:Z7"/>
    <mergeCell ref="AM7:AR7"/>
    <mergeCell ref="AS7:AV7"/>
    <mergeCell ref="AX7:BK7"/>
    <mergeCell ref="BA4:BG4"/>
    <mergeCell ref="A5:G5"/>
    <mergeCell ref="I6:U6"/>
    <mergeCell ref="AM6:AQ6"/>
    <mergeCell ref="AT6:AV6"/>
    <mergeCell ref="AX6:BC6"/>
    <mergeCell ref="A2:G2"/>
    <mergeCell ref="AT2:AX2"/>
    <mergeCell ref="C3:M3"/>
    <mergeCell ref="Y3:AA3"/>
    <mergeCell ref="AB3:AD3"/>
    <mergeCell ref="A4:C4"/>
    <mergeCell ref="AM4:AR4"/>
  </mergeCells>
  <conditionalFormatting sqref="F20:AK20">
    <cfRule type="cellIs" dxfId="110" priority="11" operator="equal">
      <formula>"в"</formula>
    </cfRule>
    <cfRule type="cellIs" dxfId="109" priority="15" operator="equal">
      <formula>"в"</formula>
    </cfRule>
    <cfRule type="duplicateValues" dxfId="108" priority="99"/>
  </conditionalFormatting>
  <conditionalFormatting sqref="F22:AJ22">
    <cfRule type="duplicateValues" dxfId="107" priority="98"/>
  </conditionalFormatting>
  <conditionalFormatting sqref="F17:AK17">
    <cfRule type="cellIs" dxfId="106" priority="7" operator="equal">
      <formula>"в"</formula>
    </cfRule>
    <cfRule type="cellIs" dxfId="105" priority="12" operator="equal">
      <formula>"в"</formula>
    </cfRule>
    <cfRule type="cellIs" dxfId="104" priority="13" operator="equal">
      <formula>"в"</formula>
    </cfRule>
    <cfRule type="cellIs" dxfId="103" priority="16" operator="equal">
      <formula>"в"</formula>
    </cfRule>
    <cfRule type="containsText" dxfId="102" priority="92" operator="containsText" text="в">
      <formula>NOT(ISERROR(SEARCH("в",F17)))</formula>
    </cfRule>
    <cfRule type="duplicateValues" dxfId="101" priority="97"/>
  </conditionalFormatting>
  <conditionalFormatting sqref="F25:AK25">
    <cfRule type="duplicateValues" dxfId="100" priority="96"/>
  </conditionalFormatting>
  <conditionalFormatting sqref="F27:AK27">
    <cfRule type="duplicateValues" dxfId="99" priority="95"/>
  </conditionalFormatting>
  <conditionalFormatting sqref="F29:AK29">
    <cfRule type="duplicateValues" dxfId="98" priority="94"/>
  </conditionalFormatting>
  <conditionalFormatting sqref="M19">
    <cfRule type="iconSet" priority="85">
      <iconSet iconSet="3Symbols2">
        <cfvo type="percent" val="0"/>
        <cfvo type="percent" val="33"/>
        <cfvo type="percent" val="67"/>
      </iconSet>
    </cfRule>
  </conditionalFormatting>
  <conditionalFormatting sqref="F13">
    <cfRule type="containsText" dxfId="97" priority="81" operator="containsText" text="Ср">
      <formula>NOT(ISERROR(SEARCH("Ср",F13)))</formula>
    </cfRule>
    <cfRule type="cellIs" dxfId="96" priority="82" operator="equal">
      <formula>"Ср"</formula>
    </cfRule>
  </conditionalFormatting>
  <conditionalFormatting sqref="F13">
    <cfRule type="timePeriod" dxfId="95" priority="80" timePeriod="lastMonth">
      <formula>AND(MONTH(F13)=MONTH(EDATE(TODAY(),0-1)),YEAR(F13)=YEAR(EDATE(TODAY(),0-1)))</formula>
    </cfRule>
  </conditionalFormatting>
  <conditionalFormatting sqref="F13">
    <cfRule type="dataBar" priority="7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{809AFBE6-979C-4A86-900C-9DE2A4A3D1BF}</x14:id>
        </ext>
      </extLst>
    </cfRule>
  </conditionalFormatting>
  <conditionalFormatting sqref="H13:I13">
    <cfRule type="containsText" dxfId="94" priority="77" operator="containsText" text="Ср">
      <formula>NOT(ISERROR(SEARCH("Ср",H13)))</formula>
    </cfRule>
    <cfRule type="cellIs" dxfId="93" priority="78" operator="equal">
      <formula>"Ср"</formula>
    </cfRule>
  </conditionalFormatting>
  <conditionalFormatting sqref="H13:I13">
    <cfRule type="timePeriod" dxfId="92" priority="76" timePeriod="lastMonth">
      <formula>AND(MONTH(H13)=MONTH(EDATE(TODAY(),0-1)),YEAR(H13)=YEAR(EDATE(TODAY(),0-1)))</formula>
    </cfRule>
  </conditionalFormatting>
  <conditionalFormatting sqref="H13">
    <cfRule type="dataBar" priority="7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{5528BEC3-1CDB-486A-81F2-7F4F65BD8FE8}</x14:id>
        </ext>
      </extLst>
    </cfRule>
  </conditionalFormatting>
  <conditionalFormatting sqref="I13">
    <cfRule type="dataBar" priority="7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{E291F085-EF1D-41B9-A2CD-788E76A3C1C2}</x14:id>
        </ext>
      </extLst>
    </cfRule>
  </conditionalFormatting>
  <conditionalFormatting sqref="O13:P13">
    <cfRule type="containsText" dxfId="91" priority="72" operator="containsText" text="Ср">
      <formula>NOT(ISERROR(SEARCH("Ср",O13)))</formula>
    </cfRule>
    <cfRule type="cellIs" dxfId="90" priority="73" operator="equal">
      <formula>"Ср"</formula>
    </cfRule>
  </conditionalFormatting>
  <conditionalFormatting sqref="O13:P13">
    <cfRule type="timePeriod" dxfId="89" priority="71" timePeriod="lastMonth">
      <formula>AND(MONTH(O13)=MONTH(EDATE(TODAY(),0-1)),YEAR(O13)=YEAR(EDATE(TODAY(),0-1)))</formula>
    </cfRule>
  </conditionalFormatting>
  <conditionalFormatting sqref="O13">
    <cfRule type="dataBar" priority="7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{9F5E6825-F50F-419C-B419-C21DCBEFE781}</x14:id>
        </ext>
      </extLst>
    </cfRule>
  </conditionalFormatting>
  <conditionalFormatting sqref="P13">
    <cfRule type="dataBar" priority="6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{E6685A59-B2F9-499A-988C-9E9207684B0E}</x14:id>
        </ext>
      </extLst>
    </cfRule>
  </conditionalFormatting>
  <conditionalFormatting sqref="W13:X13">
    <cfRule type="containsText" dxfId="88" priority="67" operator="containsText" text="Ср">
      <formula>NOT(ISERROR(SEARCH("Ср",W13)))</formula>
    </cfRule>
    <cfRule type="cellIs" dxfId="87" priority="68" operator="equal">
      <formula>"Ср"</formula>
    </cfRule>
  </conditionalFormatting>
  <conditionalFormatting sqref="W13:X13">
    <cfRule type="timePeriod" dxfId="86" priority="66" timePeriod="lastMonth">
      <formula>AND(MONTH(W13)=MONTH(EDATE(TODAY(),0-1)),YEAR(W13)=YEAR(EDATE(TODAY(),0-1)))</formula>
    </cfRule>
  </conditionalFormatting>
  <conditionalFormatting sqref="W13">
    <cfRule type="dataBar" priority="6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{B8109821-3D94-45F0-9476-6AE8CBF799DC}</x14:id>
        </ext>
      </extLst>
    </cfRule>
  </conditionalFormatting>
  <conditionalFormatting sqref="X13">
    <cfRule type="dataBar" priority="6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{83BD8EAC-91C2-4B52-8B10-59DAFC87B460}</x14:id>
        </ext>
      </extLst>
    </cfRule>
  </conditionalFormatting>
  <conditionalFormatting sqref="AD13:AE13">
    <cfRule type="containsText" dxfId="85" priority="62" operator="containsText" text="Ср">
      <formula>NOT(ISERROR(SEARCH("Ср",AD13)))</formula>
    </cfRule>
    <cfRule type="cellIs" dxfId="84" priority="63" operator="equal">
      <formula>"Ср"</formula>
    </cfRule>
  </conditionalFormatting>
  <conditionalFormatting sqref="AD13:AE13">
    <cfRule type="timePeriod" dxfId="83" priority="61" timePeriod="lastMonth">
      <formula>AND(MONTH(AD13)=MONTH(EDATE(TODAY(),0-1)),YEAR(AD13)=YEAR(EDATE(TODAY(),0-1)))</formula>
    </cfRule>
  </conditionalFormatting>
  <conditionalFormatting sqref="AD13">
    <cfRule type="dataBar" priority="6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{AD535668-7DCA-45C0-AF3F-6554789ED9F1}</x14:id>
        </ext>
      </extLst>
    </cfRule>
  </conditionalFormatting>
  <conditionalFormatting sqref="AE13">
    <cfRule type="dataBar" priority="5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{A9C24684-8402-47C5-8049-A4AB57A61AE4}</x14:id>
        </ext>
      </extLst>
    </cfRule>
  </conditionalFormatting>
  <conditionalFormatting sqref="AK13:AL13">
    <cfRule type="containsText" dxfId="82" priority="57" operator="containsText" text="Ср">
      <formula>NOT(ISERROR(SEARCH("Ср",AK13)))</formula>
    </cfRule>
    <cfRule type="cellIs" dxfId="81" priority="58" operator="equal">
      <formula>"Ср"</formula>
    </cfRule>
  </conditionalFormatting>
  <conditionalFormatting sqref="AK13:AL13">
    <cfRule type="timePeriod" dxfId="80" priority="56" timePeriod="lastMonth">
      <formula>AND(MONTH(AK13)=MONTH(EDATE(TODAY(),0-1)),YEAR(AK13)=YEAR(EDATE(TODAY(),0-1)))</formula>
    </cfRule>
  </conditionalFormatting>
  <conditionalFormatting sqref="AK13">
    <cfRule type="dataBar" priority="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{EC27412D-CB96-4F8C-BF70-96064DE4BBC3}</x14:id>
        </ext>
      </extLst>
    </cfRule>
  </conditionalFormatting>
  <conditionalFormatting sqref="K13">
    <cfRule type="containsText" dxfId="79" priority="53" operator="containsText" text="Ср">
      <formula>NOT(ISERROR(SEARCH("Ср",K13)))</formula>
    </cfRule>
    <cfRule type="cellIs" dxfId="78" priority="54" operator="equal">
      <formula>"Ср"</formula>
    </cfRule>
  </conditionalFormatting>
  <conditionalFormatting sqref="K13">
    <cfRule type="timePeriod" dxfId="77" priority="52" timePeriod="lastMonth">
      <formula>AND(MONTH(K13)=MONTH(EDATE(TODAY(),0-1)),YEAR(K13)=YEAR(EDATE(TODAY(),0-1)))</formula>
    </cfRule>
  </conditionalFormatting>
  <conditionalFormatting sqref="K13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{84B10858-22C1-4B0E-8E9F-32D8F9145AB3}</x14:id>
        </ext>
      </extLst>
    </cfRule>
    <cfRule type="containsText" dxfId="76" priority="51" operator="containsText" text="ср">
      <formula>NOT(ISERROR(SEARCH("ср",K13)))</formula>
    </cfRule>
  </conditionalFormatting>
  <conditionalFormatting sqref="R13">
    <cfRule type="containsText" dxfId="75" priority="48" operator="containsText" text="Ср">
      <formula>NOT(ISERROR(SEARCH("Ср",R13)))</formula>
    </cfRule>
    <cfRule type="cellIs" dxfId="74" priority="49" operator="equal">
      <formula>"Ср"</formula>
    </cfRule>
  </conditionalFormatting>
  <conditionalFormatting sqref="R13">
    <cfRule type="timePeriod" dxfId="73" priority="47" timePeriod="lastMonth">
      <formula>AND(MONTH(R13)=MONTH(EDATE(TODAY(),0-1)),YEAR(R13)=YEAR(EDATE(TODAY(),0-1)))</formula>
    </cfRule>
  </conditionalFormatting>
  <conditionalFormatting sqref="R13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{962E660D-0E4D-4FAC-9E4D-E2D46E56DE4F}</x14:id>
        </ext>
      </extLst>
    </cfRule>
    <cfRule type="containsText" dxfId="72" priority="46" operator="containsText" text="ср">
      <formula>NOT(ISERROR(SEARCH("ср",R13)))</formula>
    </cfRule>
  </conditionalFormatting>
  <conditionalFormatting sqref="Z13">
    <cfRule type="containsText" dxfId="71" priority="43" operator="containsText" text="Ср">
      <formula>NOT(ISERROR(SEARCH("Ср",Z13)))</formula>
    </cfRule>
    <cfRule type="cellIs" dxfId="70" priority="44" operator="equal">
      <formula>"Ср"</formula>
    </cfRule>
  </conditionalFormatting>
  <conditionalFormatting sqref="Z13">
    <cfRule type="timePeriod" dxfId="69" priority="42" timePeriod="lastMonth">
      <formula>AND(MONTH(Z13)=MONTH(EDATE(TODAY(),0-1)),YEAR(Z13)=YEAR(EDATE(TODAY(),0-1)))</formula>
    </cfRule>
  </conditionalFormatting>
  <conditionalFormatting sqref="Z13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{464B63BF-76C6-4AC7-BB0B-D25039E395B1}</x14:id>
        </ext>
      </extLst>
    </cfRule>
    <cfRule type="containsText" dxfId="68" priority="41" operator="containsText" text="ср">
      <formula>NOT(ISERROR(SEARCH("ср",Z13)))</formula>
    </cfRule>
  </conditionalFormatting>
  <conditionalFormatting sqref="AG13">
    <cfRule type="containsText" dxfId="67" priority="38" operator="containsText" text="Ср">
      <formula>NOT(ISERROR(SEARCH("Ср",AG13)))</formula>
    </cfRule>
    <cfRule type="cellIs" dxfId="66" priority="39" operator="equal">
      <formula>"Ср"</formula>
    </cfRule>
  </conditionalFormatting>
  <conditionalFormatting sqref="AG13">
    <cfRule type="timePeriod" dxfId="65" priority="37" timePeriod="lastMonth">
      <formula>AND(MONTH(AG13)=MONTH(EDATE(TODAY(),0-1)),YEAR(AG13)=YEAR(EDATE(TODAY(),0-1)))</formula>
    </cfRule>
  </conditionalFormatting>
  <conditionalFormatting sqref="AG13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{46A9A8D5-F91D-46D6-AE48-5E0D9BDD4C79}</x14:id>
        </ext>
      </extLst>
    </cfRule>
    <cfRule type="containsText" dxfId="64" priority="36" operator="containsText" text="ср">
      <formula>NOT(ISERROR(SEARCH("ср",AG13)))</formula>
    </cfRule>
  </conditionalFormatting>
  <conditionalFormatting sqref="M13">
    <cfRule type="containsText" dxfId="63" priority="33" operator="containsText" text="Ср">
      <formula>NOT(ISERROR(SEARCH("Ср",M13)))</formula>
    </cfRule>
    <cfRule type="cellIs" dxfId="62" priority="34" operator="equal">
      <formula>"Ср"</formula>
    </cfRule>
  </conditionalFormatting>
  <conditionalFormatting sqref="M13">
    <cfRule type="timePeriod" dxfId="61" priority="32" timePeriod="lastMonth">
      <formula>AND(MONTH(M13)=MONTH(EDATE(TODAY(),0-1)),YEAR(M13)=YEAR(EDATE(TODAY(),0-1)))</formula>
    </cfRule>
  </conditionalFormatting>
  <conditionalFormatting sqref="M13">
    <cfRule type="dataBar" priority="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{13309FFE-4B5C-41D4-8458-444FD84E71FA}</x14:id>
        </ext>
      </extLst>
    </cfRule>
  </conditionalFormatting>
  <conditionalFormatting sqref="T13">
    <cfRule type="containsText" dxfId="60" priority="29" operator="containsText" text="Ср">
      <formula>NOT(ISERROR(SEARCH("Ср",T13)))</formula>
    </cfRule>
    <cfRule type="cellIs" dxfId="59" priority="30" operator="equal">
      <formula>"Ср"</formula>
    </cfRule>
  </conditionalFormatting>
  <conditionalFormatting sqref="T13">
    <cfRule type="timePeriod" dxfId="58" priority="28" timePeriod="lastMonth">
      <formula>AND(MONTH(T13)=MONTH(EDATE(TODAY(),0-1)),YEAR(T13)=YEAR(EDATE(TODAY(),0-1)))</formula>
    </cfRule>
  </conditionalFormatting>
  <conditionalFormatting sqref="T13">
    <cfRule type="dataBar" priority="2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{73CDDD8F-3B87-45DB-9635-A8201DBB3D17}</x14:id>
        </ext>
      </extLst>
    </cfRule>
  </conditionalFormatting>
  <conditionalFormatting sqref="AB13">
    <cfRule type="containsText" dxfId="57" priority="25" operator="containsText" text="Ср">
      <formula>NOT(ISERROR(SEARCH("Ср",AB13)))</formula>
    </cfRule>
    <cfRule type="cellIs" dxfId="56" priority="26" operator="equal">
      <formula>"Ср"</formula>
    </cfRule>
  </conditionalFormatting>
  <conditionalFormatting sqref="AB13">
    <cfRule type="timePeriod" dxfId="55" priority="24" timePeriod="lastMonth">
      <formula>AND(MONTH(AB13)=MONTH(EDATE(TODAY(),0-1)),YEAR(AB13)=YEAR(EDATE(TODAY(),0-1)))</formula>
    </cfRule>
  </conditionalFormatting>
  <conditionalFormatting sqref="AB13">
    <cfRule type="dataBar" priority="2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{7B8B07E2-8676-4D1D-AA00-2E5459ECE558}</x14:id>
        </ext>
      </extLst>
    </cfRule>
  </conditionalFormatting>
  <conditionalFormatting sqref="AI13">
    <cfRule type="containsText" dxfId="54" priority="21" operator="containsText" text="Ср">
      <formula>NOT(ISERROR(SEARCH("Ср",AI13)))</formula>
    </cfRule>
    <cfRule type="cellIs" dxfId="53" priority="22" operator="equal">
      <formula>"Ср"</formula>
    </cfRule>
  </conditionalFormatting>
  <conditionalFormatting sqref="AI13">
    <cfRule type="timePeriod" dxfId="52" priority="20" timePeriod="lastMonth">
      <formula>AND(MONTH(AI13)=MONTH(EDATE(TODAY(),0-1)),YEAR(AI13)=YEAR(EDATE(TODAY(),0-1)))</formula>
    </cfRule>
  </conditionalFormatting>
  <conditionalFormatting sqref="AI13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{7E8279FD-5F95-494C-8E34-E359C0BDEEC5}</x14:id>
        </ext>
      </extLst>
    </cfRule>
  </conditionalFormatting>
  <conditionalFormatting sqref="AN10:AN12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{BBA8ED65-97C6-4A1D-BD62-97F57F75DD46}</x14:id>
        </ext>
      </extLs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13"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{DA9E4196-17E8-4A3C-B583-A200F2626515}</x14:id>
        </ext>
      </extLst>
    </cfRule>
  </conditionalFormatting>
  <conditionalFormatting sqref="F10:AK11">
    <cfRule type="expression" dxfId="51" priority="101">
      <formula>WEEKDAY(K10,2)&gt;5</formula>
    </cfRule>
  </conditionalFormatting>
  <conditionalFormatting sqref="F22:AK22">
    <cfRule type="cellIs" dxfId="50" priority="10" operator="equal">
      <formula>"в"</formula>
    </cfRule>
    <cfRule type="cellIs" dxfId="49" priority="14" operator="equal">
      <formula>"в"</formula>
    </cfRule>
  </conditionalFormatting>
  <conditionalFormatting sqref="F25:AK25 F27:AK27 F29:AK29">
    <cfRule type="cellIs" dxfId="48" priority="9" operator="equal">
      <formula>"в"</formula>
    </cfRule>
  </conditionalFormatting>
  <conditionalFormatting sqref="F13:AK13">
    <cfRule type="containsText" dxfId="47" priority="2" operator="containsText" text="ср">
      <formula>NOT(ISERROR(SEARCH("ср",F13)))</formula>
    </cfRule>
    <cfRule type="cellIs" dxfId="46" priority="6" operator="equal">
      <formula>"Ср"</formula>
    </cfRule>
  </conditionalFormatting>
  <conditionalFormatting sqref="AI13:AK13">
    <cfRule type="cellIs" dxfId="45" priority="5" operator="equal">
      <formula>"вт"</formula>
    </cfRule>
  </conditionalFormatting>
  <conditionalFormatting sqref="G13">
    <cfRule type="cellIs" dxfId="44" priority="4" operator="equal">
      <formula>"Сб"</formula>
    </cfRule>
  </conditionalFormatting>
  <conditionalFormatting sqref="N13">
    <cfRule type="containsText" dxfId="43" priority="3" operator="containsText" text="вт">
      <formula>NOT(ISERROR(SEARCH("вт",N13)))</formula>
    </cfRule>
  </conditionalFormatting>
  <conditionalFormatting sqref="F12:AK12">
    <cfRule type="expression" dxfId="42" priority="1">
      <formula>F$12=1</formula>
    </cfRule>
  </conditionalFormatting>
  <conditionalFormatting sqref="AI10:AK11">
    <cfRule type="expression" dxfId="2" priority="105">
      <formula>ISNUMBER(MATCH(AK$10,INDEX(--($C$75:$C$91),),0))</formula>
    </cfRule>
    <cfRule type="expression" dxfId="1" priority="106">
      <formula>WEEKDAY(AO10,2)&gt;5</formula>
    </cfRule>
  </conditionalFormatting>
  <conditionalFormatting sqref="F10:AK10">
    <cfRule type="expression" dxfId="0" priority="107">
      <formula>ISNUMBER(MATCH(F$10:AK$10,INDEX(--($AN$75:$AN$91),),0))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5" fitToHeight="5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9AFBE6-979C-4A86-900C-9DE2A4A3D1B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5528BEC3-1CDB-486A-81F2-7F4F65BD8FE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H13</xm:sqref>
        </x14:conditionalFormatting>
        <x14:conditionalFormatting xmlns:xm="http://schemas.microsoft.com/office/excel/2006/main">
          <x14:cfRule type="dataBar" id="{E291F085-EF1D-41B9-A2CD-788E76A3C1C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I13</xm:sqref>
        </x14:conditionalFormatting>
        <x14:conditionalFormatting xmlns:xm="http://schemas.microsoft.com/office/excel/2006/main">
          <x14:cfRule type="dataBar" id="{9F5E6825-F50F-419C-B419-C21DCBEFE78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O13</xm:sqref>
        </x14:conditionalFormatting>
        <x14:conditionalFormatting xmlns:xm="http://schemas.microsoft.com/office/excel/2006/main">
          <x14:cfRule type="dataBar" id="{E6685A59-B2F9-499A-988C-9E9207684B0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P13</xm:sqref>
        </x14:conditionalFormatting>
        <x14:conditionalFormatting xmlns:xm="http://schemas.microsoft.com/office/excel/2006/main">
          <x14:cfRule type="dataBar" id="{B8109821-3D94-45F0-9476-6AE8CBF799D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W13</xm:sqref>
        </x14:conditionalFormatting>
        <x14:conditionalFormatting xmlns:xm="http://schemas.microsoft.com/office/excel/2006/main">
          <x14:cfRule type="dataBar" id="{83BD8EAC-91C2-4B52-8B10-59DAFC87B46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X13</xm:sqref>
        </x14:conditionalFormatting>
        <x14:conditionalFormatting xmlns:xm="http://schemas.microsoft.com/office/excel/2006/main">
          <x14:cfRule type="dataBar" id="{AD535668-7DCA-45C0-AF3F-6554789ED9F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AD13</xm:sqref>
        </x14:conditionalFormatting>
        <x14:conditionalFormatting xmlns:xm="http://schemas.microsoft.com/office/excel/2006/main">
          <x14:cfRule type="dataBar" id="{A9C24684-8402-47C5-8049-A4AB57A61AE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AE13</xm:sqref>
        </x14:conditionalFormatting>
        <x14:conditionalFormatting xmlns:xm="http://schemas.microsoft.com/office/excel/2006/main">
          <x14:cfRule type="dataBar" id="{EC27412D-CB96-4F8C-BF70-96064DE4BBC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AK13</xm:sqref>
        </x14:conditionalFormatting>
        <x14:conditionalFormatting xmlns:xm="http://schemas.microsoft.com/office/excel/2006/main">
          <x14:cfRule type="dataBar" id="{84B10858-22C1-4B0E-8E9F-32D8F9145AB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K13</xm:sqref>
        </x14:conditionalFormatting>
        <x14:conditionalFormatting xmlns:xm="http://schemas.microsoft.com/office/excel/2006/main">
          <x14:cfRule type="dataBar" id="{962E660D-0E4D-4FAC-9E4D-E2D46E56DE4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R13</xm:sqref>
        </x14:conditionalFormatting>
        <x14:conditionalFormatting xmlns:xm="http://schemas.microsoft.com/office/excel/2006/main">
          <x14:cfRule type="dataBar" id="{464B63BF-76C6-4AC7-BB0B-D25039E395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Z13</xm:sqref>
        </x14:conditionalFormatting>
        <x14:conditionalFormatting xmlns:xm="http://schemas.microsoft.com/office/excel/2006/main">
          <x14:cfRule type="dataBar" id="{46A9A8D5-F91D-46D6-AE48-5E0D9BDD4C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AG13</xm:sqref>
        </x14:conditionalFormatting>
        <x14:conditionalFormatting xmlns:xm="http://schemas.microsoft.com/office/excel/2006/main">
          <x14:cfRule type="dataBar" id="{13309FFE-4B5C-41D4-8458-444FD84E71F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M13</xm:sqref>
        </x14:conditionalFormatting>
        <x14:conditionalFormatting xmlns:xm="http://schemas.microsoft.com/office/excel/2006/main">
          <x14:cfRule type="dataBar" id="{73CDDD8F-3B87-45DB-9635-A8201DBB3D1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T13</xm:sqref>
        </x14:conditionalFormatting>
        <x14:conditionalFormatting xmlns:xm="http://schemas.microsoft.com/office/excel/2006/main">
          <x14:cfRule type="dataBar" id="{7B8B07E2-8676-4D1D-AA00-2E5459ECE55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AB13</xm:sqref>
        </x14:conditionalFormatting>
        <x14:conditionalFormatting xmlns:xm="http://schemas.microsoft.com/office/excel/2006/main">
          <x14:cfRule type="dataBar" id="{7E8279FD-5F95-494C-8E34-E359C0BDEEC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AI13</xm:sqref>
        </x14:conditionalFormatting>
        <x14:conditionalFormatting xmlns:xm="http://schemas.microsoft.com/office/excel/2006/main">
          <x14:cfRule type="dataBar" id="{BBA8ED65-97C6-4A1D-BD62-97F57F75DD4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AN10:AN12</xm:sqref>
        </x14:conditionalFormatting>
        <x14:conditionalFormatting xmlns:xm="http://schemas.microsoft.com/office/excel/2006/main">
          <x14:cfRule type="dataBar" id="{DA9E4196-17E8-4A3C-B583-A200F262651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AL13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10B9-1F52-4886-95FB-F75AF4632BA4}">
  <dimension ref="A1:L26"/>
  <sheetViews>
    <sheetView zoomScale="140" zoomScaleNormal="140" workbookViewId="0">
      <selection activeCell="O12" sqref="O12"/>
    </sheetView>
  </sheetViews>
  <sheetFormatPr defaultRowHeight="12.75" outlineLevelCol="1" x14ac:dyDescent="0.2"/>
  <cols>
    <col min="1" max="1" width="12.5703125" customWidth="1"/>
    <col min="2" max="2" width="4.42578125" customWidth="1"/>
    <col min="4" max="4" width="2.85546875" customWidth="1"/>
    <col min="5" max="5" width="18.5703125" customWidth="1"/>
    <col min="6" max="6" width="19.85546875" customWidth="1"/>
    <col min="7" max="7" width="21.140625" customWidth="1"/>
    <col min="8" max="8" width="19.85546875" customWidth="1"/>
    <col min="9" max="9" width="13" customWidth="1"/>
    <col min="11" max="11" width="9.140625" customWidth="1" outlineLevel="1"/>
  </cols>
  <sheetData>
    <row r="1" spans="1:12" ht="47.25" customHeight="1" thickBot="1" x14ac:dyDescent="0.25">
      <c r="A1" s="261" t="s">
        <v>126</v>
      </c>
      <c r="B1" s="261">
        <v>1</v>
      </c>
      <c r="C1" s="261">
        <v>2010</v>
      </c>
      <c r="D1" s="260"/>
      <c r="E1" s="257" t="s">
        <v>125</v>
      </c>
      <c r="F1" s="259" t="s">
        <v>124</v>
      </c>
      <c r="G1" s="258" t="s">
        <v>123</v>
      </c>
      <c r="H1" s="257" t="s">
        <v>122</v>
      </c>
      <c r="I1" s="257" t="s">
        <v>121</v>
      </c>
      <c r="J1" s="249">
        <v>136</v>
      </c>
      <c r="K1" s="256">
        <v>17</v>
      </c>
      <c r="L1" s="255" t="s">
        <v>120</v>
      </c>
    </row>
    <row r="2" spans="1:12" ht="15.75" x14ac:dyDescent="0.25">
      <c r="A2" s="251" t="s">
        <v>119</v>
      </c>
      <c r="B2" s="251">
        <v>2</v>
      </c>
      <c r="C2" s="251">
        <v>2011</v>
      </c>
      <c r="D2" s="232"/>
      <c r="E2" s="238" t="s">
        <v>101</v>
      </c>
      <c r="F2" s="252"/>
      <c r="G2" s="236">
        <v>43466</v>
      </c>
      <c r="H2" s="241"/>
      <c r="I2" s="240"/>
      <c r="J2" s="249">
        <v>159</v>
      </c>
      <c r="K2" s="248">
        <v>20</v>
      </c>
      <c r="L2" s="247"/>
    </row>
    <row r="3" spans="1:12" ht="15.75" x14ac:dyDescent="0.25">
      <c r="A3" s="251" t="s">
        <v>118</v>
      </c>
      <c r="B3" s="251">
        <v>3</v>
      </c>
      <c r="C3" s="251">
        <v>2012</v>
      </c>
      <c r="D3" s="232"/>
      <c r="E3" s="238" t="s">
        <v>101</v>
      </c>
      <c r="F3" s="252"/>
      <c r="G3" s="236">
        <v>43467</v>
      </c>
      <c r="H3" s="241"/>
      <c r="I3" s="240"/>
      <c r="J3" s="249">
        <v>159</v>
      </c>
      <c r="K3" s="248">
        <v>20</v>
      </c>
      <c r="L3" s="247"/>
    </row>
    <row r="4" spans="1:12" ht="15.75" x14ac:dyDescent="0.25">
      <c r="A4" s="251" t="s">
        <v>117</v>
      </c>
      <c r="B4" s="251">
        <v>4</v>
      </c>
      <c r="C4" s="251">
        <v>2013</v>
      </c>
      <c r="D4" s="232"/>
      <c r="E4" s="238" t="s">
        <v>101</v>
      </c>
      <c r="F4" s="252"/>
      <c r="G4" s="236">
        <v>43468</v>
      </c>
      <c r="H4" s="241"/>
      <c r="I4" s="240"/>
      <c r="J4" s="249">
        <v>175</v>
      </c>
      <c r="K4" s="248">
        <v>22</v>
      </c>
      <c r="L4" s="247"/>
    </row>
    <row r="5" spans="1:12" ht="15.75" x14ac:dyDescent="0.25">
      <c r="A5" s="251" t="s">
        <v>116</v>
      </c>
      <c r="B5" s="251">
        <v>5</v>
      </c>
      <c r="C5" s="251">
        <v>2014</v>
      </c>
      <c r="D5" s="232"/>
      <c r="E5" s="238" t="s">
        <v>101</v>
      </c>
      <c r="F5" s="252"/>
      <c r="G5" s="236">
        <v>43469</v>
      </c>
      <c r="H5" s="241"/>
      <c r="I5" s="240"/>
      <c r="J5" s="249">
        <v>143</v>
      </c>
      <c r="K5" s="248">
        <v>18</v>
      </c>
      <c r="L5" s="247"/>
    </row>
    <row r="6" spans="1:12" ht="15.75" x14ac:dyDescent="0.25">
      <c r="A6" s="251" t="s">
        <v>115</v>
      </c>
      <c r="B6" s="251">
        <v>6</v>
      </c>
      <c r="C6" s="251">
        <v>2015</v>
      </c>
      <c r="D6" s="232"/>
      <c r="E6" s="238" t="s">
        <v>101</v>
      </c>
      <c r="F6" s="252"/>
      <c r="G6" s="236">
        <v>43470</v>
      </c>
      <c r="H6" s="241"/>
      <c r="I6" s="240"/>
      <c r="J6" s="249">
        <v>151</v>
      </c>
      <c r="K6" s="248">
        <v>19</v>
      </c>
      <c r="L6" s="247"/>
    </row>
    <row r="7" spans="1:12" ht="15.75" x14ac:dyDescent="0.25">
      <c r="A7" s="251" t="s">
        <v>114</v>
      </c>
      <c r="B7" s="251">
        <v>7</v>
      </c>
      <c r="C7" s="251">
        <v>2016</v>
      </c>
      <c r="D7" s="232"/>
      <c r="E7" s="238" t="s">
        <v>101</v>
      </c>
      <c r="F7" s="252"/>
      <c r="G7" s="236">
        <v>43471</v>
      </c>
      <c r="H7" s="241"/>
      <c r="I7" s="254"/>
      <c r="J7" s="249">
        <v>184</v>
      </c>
      <c r="K7" s="248">
        <v>23</v>
      </c>
      <c r="L7" s="247"/>
    </row>
    <row r="8" spans="1:12" ht="15.75" x14ac:dyDescent="0.25">
      <c r="A8" s="251" t="s">
        <v>113</v>
      </c>
      <c r="B8" s="251">
        <v>8</v>
      </c>
      <c r="C8" s="251">
        <v>2017</v>
      </c>
      <c r="D8" s="232"/>
      <c r="E8" s="238" t="s">
        <v>112</v>
      </c>
      <c r="F8" s="252"/>
      <c r="G8" s="236">
        <v>43472</v>
      </c>
      <c r="H8" s="241"/>
      <c r="I8" s="253"/>
      <c r="J8" s="249">
        <v>176</v>
      </c>
      <c r="K8" s="248">
        <v>22</v>
      </c>
      <c r="L8" s="247"/>
    </row>
    <row r="9" spans="1:12" ht="15.75" x14ac:dyDescent="0.25">
      <c r="A9" s="251" t="s">
        <v>111</v>
      </c>
      <c r="B9" s="251">
        <v>9</v>
      </c>
      <c r="C9" s="251">
        <v>2018</v>
      </c>
      <c r="D9" s="232"/>
      <c r="E9" s="238" t="s">
        <v>101</v>
      </c>
      <c r="F9" s="252"/>
      <c r="G9" s="236">
        <v>43473</v>
      </c>
      <c r="H9" s="241"/>
      <c r="I9" s="234"/>
      <c r="J9" s="249">
        <v>168</v>
      </c>
      <c r="K9" s="248">
        <v>21</v>
      </c>
      <c r="L9" s="247"/>
    </row>
    <row r="10" spans="1:12" ht="15.75" x14ac:dyDescent="0.25">
      <c r="A10" s="251" t="s">
        <v>110</v>
      </c>
      <c r="B10" s="251">
        <v>10</v>
      </c>
      <c r="C10" s="251">
        <v>2019</v>
      </c>
      <c r="D10" s="232"/>
      <c r="E10" s="238" t="s">
        <v>109</v>
      </c>
      <c r="F10" s="237">
        <f>G10-1</f>
        <v>43518</v>
      </c>
      <c r="G10" s="236">
        <v>43519</v>
      </c>
      <c r="H10" s="241"/>
      <c r="I10" s="234"/>
      <c r="J10" s="249">
        <v>184</v>
      </c>
      <c r="K10" s="248">
        <v>23</v>
      </c>
      <c r="L10" s="247"/>
    </row>
    <row r="11" spans="1:12" ht="15.75" x14ac:dyDescent="0.25">
      <c r="A11" s="251" t="s">
        <v>108</v>
      </c>
      <c r="B11" s="251">
        <v>11</v>
      </c>
      <c r="C11" s="251">
        <v>2020</v>
      </c>
      <c r="D11" s="232"/>
      <c r="E11" s="238" t="s">
        <v>106</v>
      </c>
      <c r="F11" s="237">
        <f>G11-1</f>
        <v>43531</v>
      </c>
      <c r="G11" s="236">
        <v>43532</v>
      </c>
      <c r="H11" s="241"/>
      <c r="I11" s="234"/>
      <c r="J11" s="249">
        <v>160</v>
      </c>
      <c r="K11" s="248">
        <v>20</v>
      </c>
      <c r="L11" s="247"/>
    </row>
    <row r="12" spans="1:12" ht="15.75" x14ac:dyDescent="0.25">
      <c r="A12" s="251" t="s">
        <v>107</v>
      </c>
      <c r="B12" s="251">
        <v>12</v>
      </c>
      <c r="C12" s="251">
        <v>2021</v>
      </c>
      <c r="D12" s="232"/>
      <c r="E12" s="238" t="s">
        <v>106</v>
      </c>
      <c r="F12" s="237"/>
      <c r="G12" s="250"/>
      <c r="H12" s="235">
        <v>43168</v>
      </c>
      <c r="I12" s="234"/>
      <c r="J12" s="249">
        <v>175</v>
      </c>
      <c r="K12" s="248">
        <v>22</v>
      </c>
      <c r="L12" s="247"/>
    </row>
    <row r="13" spans="1:12" ht="16.5" thickBot="1" x14ac:dyDescent="0.3">
      <c r="A13" s="232"/>
      <c r="B13" s="232"/>
      <c r="C13" s="232"/>
      <c r="D13" s="232"/>
      <c r="E13" s="238"/>
      <c r="F13" s="237">
        <v>43585</v>
      </c>
      <c r="G13" s="236"/>
      <c r="H13" s="241"/>
      <c r="I13" s="234"/>
      <c r="J13" s="246"/>
      <c r="K13" s="245"/>
      <c r="L13" s="244"/>
    </row>
    <row r="14" spans="1:12" ht="15.75" x14ac:dyDescent="0.25">
      <c r="A14" s="243"/>
      <c r="B14" s="242"/>
      <c r="C14" s="232"/>
      <c r="D14" s="232"/>
      <c r="E14" s="238" t="s">
        <v>105</v>
      </c>
      <c r="F14" s="237"/>
      <c r="G14" s="236">
        <v>43586</v>
      </c>
      <c r="H14" s="241"/>
      <c r="I14" s="234"/>
      <c r="J14" s="233"/>
      <c r="K14" s="233"/>
    </row>
    <row r="15" spans="1:12" ht="15.75" x14ac:dyDescent="0.25">
      <c r="A15" s="232"/>
      <c r="B15" s="232"/>
      <c r="C15" s="232"/>
      <c r="D15" s="232"/>
      <c r="E15" s="238" t="s">
        <v>105</v>
      </c>
      <c r="F15" s="237"/>
      <c r="G15" s="236"/>
      <c r="H15" s="235">
        <v>43587</v>
      </c>
      <c r="I15" s="234"/>
      <c r="J15" s="233"/>
      <c r="K15" s="233"/>
    </row>
    <row r="16" spans="1:12" ht="15.75" x14ac:dyDescent="0.25">
      <c r="A16" s="232"/>
      <c r="B16" s="232"/>
      <c r="C16" s="232"/>
      <c r="D16" s="232"/>
      <c r="E16" s="238"/>
      <c r="F16" s="237"/>
      <c r="G16" s="236"/>
      <c r="H16" s="235">
        <v>43588</v>
      </c>
      <c r="I16" s="234"/>
      <c r="J16" s="233"/>
      <c r="K16" s="233"/>
    </row>
    <row r="17" spans="1:11" ht="15.75" x14ac:dyDescent="0.25">
      <c r="A17" s="232"/>
      <c r="B17" s="232"/>
      <c r="C17" s="232"/>
      <c r="D17" s="232"/>
      <c r="E17" s="238"/>
      <c r="F17" s="237"/>
      <c r="G17" s="236"/>
      <c r="H17" s="235"/>
      <c r="I17" s="234"/>
      <c r="J17" s="233"/>
      <c r="K17" s="233"/>
    </row>
    <row r="18" spans="1:11" ht="15.75" x14ac:dyDescent="0.25">
      <c r="A18" s="232"/>
      <c r="B18" s="232"/>
      <c r="C18" s="232"/>
      <c r="D18" s="232"/>
      <c r="E18" s="238"/>
      <c r="F18" s="237"/>
      <c r="G18" s="236"/>
      <c r="H18" s="235"/>
      <c r="I18" s="234"/>
      <c r="J18" s="233"/>
      <c r="K18" s="233"/>
    </row>
    <row r="19" spans="1:11" ht="15.75" x14ac:dyDescent="0.25">
      <c r="A19" s="232"/>
      <c r="B19" s="232"/>
      <c r="C19" s="232"/>
      <c r="D19" s="232"/>
      <c r="E19" s="238" t="s">
        <v>104</v>
      </c>
      <c r="F19" s="237">
        <f>G19-1</f>
        <v>43593</v>
      </c>
      <c r="G19" s="236">
        <v>43594</v>
      </c>
      <c r="H19" s="239"/>
      <c r="I19" s="240"/>
      <c r="J19" s="233"/>
      <c r="K19" s="233"/>
    </row>
    <row r="20" spans="1:11" ht="15.75" x14ac:dyDescent="0.25">
      <c r="A20" s="232"/>
      <c r="B20" s="232"/>
      <c r="C20" s="232"/>
      <c r="D20" s="232"/>
      <c r="E20" s="238" t="s">
        <v>103</v>
      </c>
      <c r="F20" s="237"/>
      <c r="G20" s="236"/>
      <c r="H20" s="235"/>
      <c r="I20" s="240"/>
      <c r="J20" s="233"/>
      <c r="K20" s="233"/>
    </row>
    <row r="21" spans="1:11" ht="15.75" x14ac:dyDescent="0.25">
      <c r="A21" s="232"/>
      <c r="B21" s="232"/>
      <c r="C21" s="232"/>
      <c r="D21" s="232"/>
      <c r="E21" s="238" t="s">
        <v>103</v>
      </c>
      <c r="F21" s="237">
        <v>43627</v>
      </c>
      <c r="G21" s="236">
        <v>43628</v>
      </c>
      <c r="H21" s="239"/>
      <c r="I21" s="234"/>
      <c r="J21" s="233"/>
      <c r="K21" s="233"/>
    </row>
    <row r="22" spans="1:11" ht="15.75" x14ac:dyDescent="0.25">
      <c r="A22" s="232"/>
      <c r="B22" s="232"/>
      <c r="C22" s="232"/>
      <c r="D22" s="232"/>
      <c r="E22" s="238" t="s">
        <v>102</v>
      </c>
      <c r="F22" s="237"/>
      <c r="G22" s="236">
        <v>43773</v>
      </c>
      <c r="H22" s="235"/>
      <c r="I22" s="234"/>
      <c r="J22" s="233"/>
      <c r="K22" s="233"/>
    </row>
    <row r="23" spans="1:11" ht="15.75" x14ac:dyDescent="0.25">
      <c r="A23" s="232"/>
      <c r="B23" s="232"/>
      <c r="C23" s="232"/>
      <c r="D23" s="232"/>
      <c r="E23" s="238" t="s">
        <v>101</v>
      </c>
      <c r="F23" s="237">
        <v>43830</v>
      </c>
      <c r="G23" s="236"/>
      <c r="H23" s="235"/>
      <c r="I23" s="234"/>
      <c r="J23" s="233"/>
      <c r="K23" s="233"/>
    </row>
    <row r="24" spans="1:11" ht="15.75" x14ac:dyDescent="0.25">
      <c r="A24" s="232"/>
      <c r="B24" s="232"/>
      <c r="C24" s="232"/>
      <c r="D24" s="232"/>
    </row>
    <row r="25" spans="1:11" ht="15.75" x14ac:dyDescent="0.25">
      <c r="A25" s="232"/>
      <c r="B25" s="232"/>
      <c r="C25" s="232"/>
      <c r="D25" s="232"/>
    </row>
    <row r="26" spans="1:11" ht="15.75" x14ac:dyDescent="0.25">
      <c r="A26" s="232"/>
      <c r="B26" s="232"/>
      <c r="C26" s="232"/>
      <c r="D26" s="232"/>
    </row>
  </sheetData>
  <mergeCells count="1">
    <mergeCell ref="L1:L13"/>
  </mergeCells>
  <conditionalFormatting sqref="H22">
    <cfRule type="cellIs" dxfId="41" priority="10" stopIfTrue="1" operator="lessThanOrEqual">
      <formula>0</formula>
    </cfRule>
  </conditionalFormatting>
  <conditionalFormatting sqref="H19 G13:G19 H12:H14 G21:H21 G2:G11">
    <cfRule type="cellIs" dxfId="40" priority="38" stopIfTrue="1" operator="equal">
      <formula>0</formula>
    </cfRule>
  </conditionalFormatting>
  <conditionalFormatting sqref="G12 F2:F19">
    <cfRule type="cellIs" dxfId="39" priority="39" stopIfTrue="1" operator="lessThanOrEqual">
      <formula>0</formula>
    </cfRule>
  </conditionalFormatting>
  <conditionalFormatting sqref="G19">
    <cfRule type="cellIs" dxfId="38" priority="37" stopIfTrue="1" operator="equal">
      <formula>0</formula>
    </cfRule>
  </conditionalFormatting>
  <conditionalFormatting sqref="F2">
    <cfRule type="cellIs" dxfId="37" priority="36" stopIfTrue="1" operator="equal">
      <formula>0</formula>
    </cfRule>
  </conditionalFormatting>
  <conditionalFormatting sqref="G22">
    <cfRule type="cellIs" dxfId="36" priority="35" stopIfTrue="1" operator="equal">
      <formula>0</formula>
    </cfRule>
  </conditionalFormatting>
  <conditionalFormatting sqref="F22">
    <cfRule type="cellIs" dxfId="35" priority="34" stopIfTrue="1" operator="lessThanOrEqual">
      <formula>0</formula>
    </cfRule>
  </conditionalFormatting>
  <conditionalFormatting sqref="G15:G18">
    <cfRule type="cellIs" dxfId="34" priority="32" stopIfTrue="1" operator="equal">
      <formula>0</formula>
    </cfRule>
  </conditionalFormatting>
  <conditionalFormatting sqref="G15:G18">
    <cfRule type="cellIs" dxfId="33" priority="33" stopIfTrue="1" operator="equal">
      <formula>0</formula>
    </cfRule>
  </conditionalFormatting>
  <conditionalFormatting sqref="G15:G18">
    <cfRule type="cellIs" dxfId="32" priority="31" stopIfTrue="1" operator="equal">
      <formula>0</formula>
    </cfRule>
  </conditionalFormatting>
  <conditionalFormatting sqref="G15:G18">
    <cfRule type="cellIs" dxfId="31" priority="30" stopIfTrue="1" operator="equal">
      <formula>0</formula>
    </cfRule>
  </conditionalFormatting>
  <conditionalFormatting sqref="G14">
    <cfRule type="cellIs" dxfId="30" priority="29" stopIfTrue="1" operator="equal">
      <formula>0</formula>
    </cfRule>
  </conditionalFormatting>
  <conditionalFormatting sqref="G14">
    <cfRule type="cellIs" dxfId="29" priority="28" stopIfTrue="1" operator="equal">
      <formula>0</formula>
    </cfRule>
  </conditionalFormatting>
  <conditionalFormatting sqref="F2">
    <cfRule type="cellIs" dxfId="28" priority="27" stopIfTrue="1" operator="lessThanOrEqual">
      <formula>0</formula>
    </cfRule>
  </conditionalFormatting>
  <conditionalFormatting sqref="H4">
    <cfRule type="cellIs" dxfId="27" priority="26" stopIfTrue="1" operator="equal">
      <formula>0</formula>
    </cfRule>
  </conditionalFormatting>
  <conditionalFormatting sqref="H23">
    <cfRule type="cellIs" dxfId="26" priority="25" stopIfTrue="1" operator="lessThanOrEqual">
      <formula>0</formula>
    </cfRule>
  </conditionalFormatting>
  <conditionalFormatting sqref="E3">
    <cfRule type="cellIs" dxfId="25" priority="24" stopIfTrue="1" operator="lessThanOrEqual">
      <formula>0</formula>
    </cfRule>
  </conditionalFormatting>
  <conditionalFormatting sqref="E4">
    <cfRule type="cellIs" dxfId="24" priority="23" stopIfTrue="1" operator="lessThanOrEqual">
      <formula>0</formula>
    </cfRule>
  </conditionalFormatting>
  <conditionalFormatting sqref="H2">
    <cfRule type="cellIs" dxfId="23" priority="22" stopIfTrue="1" operator="equal">
      <formula>0</formula>
    </cfRule>
  </conditionalFormatting>
  <conditionalFormatting sqref="H3">
    <cfRule type="cellIs" dxfId="22" priority="21" stopIfTrue="1" operator="equal">
      <formula>0</formula>
    </cfRule>
  </conditionalFormatting>
  <conditionalFormatting sqref="H5">
    <cfRule type="cellIs" dxfId="21" priority="20" stopIfTrue="1" operator="equal">
      <formula>0</formula>
    </cfRule>
  </conditionalFormatting>
  <conditionalFormatting sqref="H6">
    <cfRule type="cellIs" dxfId="20" priority="19" stopIfTrue="1" operator="equal">
      <formula>0</formula>
    </cfRule>
  </conditionalFormatting>
  <conditionalFormatting sqref="H7">
    <cfRule type="cellIs" dxfId="19" priority="18" stopIfTrue="1" operator="equal">
      <formula>0</formula>
    </cfRule>
  </conditionalFormatting>
  <conditionalFormatting sqref="H8">
    <cfRule type="cellIs" dxfId="18" priority="17" stopIfTrue="1" operator="equal">
      <formula>0</formula>
    </cfRule>
  </conditionalFormatting>
  <conditionalFormatting sqref="H9">
    <cfRule type="cellIs" dxfId="17" priority="16" stopIfTrue="1" operator="equal">
      <formula>0</formula>
    </cfRule>
  </conditionalFormatting>
  <conditionalFormatting sqref="H10">
    <cfRule type="cellIs" dxfId="16" priority="15" stopIfTrue="1" operator="equal">
      <formula>0</formula>
    </cfRule>
  </conditionalFormatting>
  <conditionalFormatting sqref="H11">
    <cfRule type="cellIs" dxfId="15" priority="14" stopIfTrue="1" operator="equal">
      <formula>0</formula>
    </cfRule>
  </conditionalFormatting>
  <conditionalFormatting sqref="F20">
    <cfRule type="cellIs" dxfId="14" priority="13" stopIfTrue="1" operator="lessThanOrEqual">
      <formula>0</formula>
    </cfRule>
  </conditionalFormatting>
  <conditionalFormatting sqref="G23">
    <cfRule type="cellIs" dxfId="13" priority="12" stopIfTrue="1" operator="equal">
      <formula>0</formula>
    </cfRule>
  </conditionalFormatting>
  <conditionalFormatting sqref="H15:H18">
    <cfRule type="cellIs" dxfId="12" priority="11" stopIfTrue="1" operator="lessThanOrEqual">
      <formula>0</formula>
    </cfRule>
  </conditionalFormatting>
  <conditionalFormatting sqref="H12">
    <cfRule type="cellIs" dxfId="11" priority="9" stopIfTrue="1" operator="lessThanOrEqual">
      <formula>0</formula>
    </cfRule>
  </conditionalFormatting>
  <conditionalFormatting sqref="F23">
    <cfRule type="cellIs" dxfId="10" priority="8" stopIfTrue="1" operator="lessThanOrEqual">
      <formula>0</formula>
    </cfRule>
  </conditionalFormatting>
  <conditionalFormatting sqref="H20">
    <cfRule type="cellIs" dxfId="9" priority="7" stopIfTrue="1" operator="lessThanOrEqual">
      <formula>0</formula>
    </cfRule>
  </conditionalFormatting>
  <conditionalFormatting sqref="G20">
    <cfRule type="cellIs" dxfId="8" priority="6" stopIfTrue="1" operator="equal">
      <formula>0</formula>
    </cfRule>
  </conditionalFormatting>
  <conditionalFormatting sqref="G20">
    <cfRule type="cellIs" dxfId="7" priority="4" stopIfTrue="1" operator="equal">
      <formula>0</formula>
    </cfRule>
  </conditionalFormatting>
  <conditionalFormatting sqref="G20">
    <cfRule type="cellIs" dxfId="6" priority="5" stopIfTrue="1" operator="equal">
      <formula>0</formula>
    </cfRule>
  </conditionalFormatting>
  <conditionalFormatting sqref="G20">
    <cfRule type="cellIs" dxfId="5" priority="3" stopIfTrue="1" operator="equal">
      <formula>0</formula>
    </cfRule>
  </conditionalFormatting>
  <conditionalFormatting sqref="G20">
    <cfRule type="cellIs" dxfId="4" priority="2" stopIfTrue="1" operator="equal">
      <formula>0</formula>
    </cfRule>
  </conditionalFormatting>
  <conditionalFormatting sqref="F21">
    <cfRule type="cellIs" dxfId="3" priority="1" stopIfTrue="1" operator="lessThanOr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и.б. 01.03.19</vt:lpstr>
      <vt:lpstr>Календарь</vt:lpstr>
      <vt:lpstr>выхрабд</vt:lpstr>
      <vt:lpstr>год</vt:lpstr>
      <vt:lpstr>допнер</vt:lpstr>
      <vt:lpstr>месяц</vt:lpstr>
      <vt:lpstr>'и.б. 01.03.19'!Область_печати</vt:lpstr>
      <vt:lpstr>празд</vt:lpstr>
      <vt:lpstr>предпр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юрченкова</dc:creator>
  <cp:lastModifiedBy>татьяна юрченкова</cp:lastModifiedBy>
  <dcterms:created xsi:type="dcterms:W3CDTF">2019-03-03T05:12:15Z</dcterms:created>
  <dcterms:modified xsi:type="dcterms:W3CDTF">2019-03-03T05:34:09Z</dcterms:modified>
</cp:coreProperties>
</file>