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 activeTab="1"/>
  </bookViews>
  <sheets>
    <sheet name="Табель" sheetId="1" r:id="rId1"/>
    <sheet name="Учёт" sheetId="4" r:id="rId2"/>
  </sheets>
  <externalReferences>
    <externalReference r:id="rId3"/>
  </externalReferences>
  <definedNames>
    <definedName name="ФИО">[1]Данные!$A$2:$A$45</definedName>
  </definedNames>
  <calcPr calcId="162913"/>
</workbook>
</file>

<file path=xl/calcChain.xml><?xml version="1.0" encoding="utf-8"?>
<calcChain xmlns="http://schemas.openxmlformats.org/spreadsheetml/2006/main">
  <c r="D2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F38" i="4" a="1"/>
  <c r="F38" i="4" s="1"/>
  <c r="F37" i="4" a="1"/>
  <c r="F37" i="4" s="1"/>
  <c r="F36" i="4" a="1"/>
  <c r="F36" i="4" s="1"/>
  <c r="F35" i="4" a="1"/>
  <c r="F35" i="4" s="1"/>
  <c r="F34" i="4" a="1"/>
  <c r="F34" i="4" s="1"/>
  <c r="F33" i="4" a="1"/>
  <c r="F33" i="4" s="1"/>
  <c r="F32" i="4" a="1"/>
  <c r="F32" i="4" s="1"/>
  <c r="F31" i="4" a="1"/>
  <c r="F31" i="4" s="1"/>
  <c r="F30" i="4" a="1"/>
  <c r="F30" i="4" s="1"/>
  <c r="F29" i="4" a="1"/>
  <c r="F29" i="4" s="1"/>
  <c r="F28" i="4" a="1"/>
  <c r="F28" i="4" s="1"/>
  <c r="F27" i="4" a="1"/>
  <c r="F27" i="4" s="1"/>
  <c r="F26" i="4" a="1"/>
  <c r="F26" i="4" s="1"/>
  <c r="F25" i="4" a="1"/>
  <c r="F25" i="4" s="1"/>
  <c r="F24" i="4" a="1"/>
  <c r="F24" i="4" s="1"/>
  <c r="F23" i="4" a="1"/>
  <c r="F23" i="4" s="1"/>
  <c r="F22" i="4" a="1"/>
  <c r="F22" i="4" s="1"/>
  <c r="F21" i="4" a="1"/>
  <c r="F21" i="4" s="1"/>
  <c r="F20" i="4" a="1"/>
  <c r="F20" i="4" s="1"/>
  <c r="F19" i="4" a="1"/>
  <c r="F19" i="4" s="1"/>
  <c r="F18" i="4" a="1"/>
  <c r="F18" i="4" s="1"/>
  <c r="F17" i="4" a="1"/>
  <c r="F17" i="4" s="1"/>
  <c r="F16" i="4" a="1"/>
  <c r="F16" i="4" s="1"/>
  <c r="F15" i="4" a="1"/>
  <c r="F15" i="4" s="1"/>
  <c r="F14" i="4" a="1"/>
  <c r="F14" i="4" s="1"/>
  <c r="F13" i="4" a="1"/>
  <c r="F13" i="4" s="1"/>
  <c r="F12" i="4" a="1"/>
  <c r="F12" i="4" s="1"/>
  <c r="F11" i="4" a="1"/>
  <c r="F11" i="4" s="1"/>
  <c r="F10" i="4" a="1"/>
  <c r="F10" i="4" s="1"/>
  <c r="F9" i="4" a="1"/>
  <c r="F9" i="4" s="1"/>
  <c r="F8" i="4" a="1"/>
  <c r="F8" i="4" s="1"/>
  <c r="F7" i="4" a="1"/>
  <c r="F7" i="4" s="1"/>
  <c r="F6" i="4" a="1"/>
  <c r="F6" i="4" s="1"/>
  <c r="F5" i="4" a="1"/>
  <c r="F5" i="4" s="1"/>
  <c r="F4" i="4" a="1"/>
  <c r="F4" i="4" s="1"/>
  <c r="F3" i="4" a="1"/>
  <c r="F3" i="4" s="1"/>
  <c r="U4" i="4"/>
  <c r="F2" i="4" a="1"/>
  <c r="F2" i="4" s="1"/>
  <c r="E38" i="4" a="1"/>
  <c r="E38" i="4" s="1"/>
  <c r="E37" i="4" a="1"/>
  <c r="E37" i="4" s="1"/>
  <c r="E36" i="4" a="1"/>
  <c r="E36" i="4" s="1"/>
  <c r="E35" i="4" a="1"/>
  <c r="E35" i="4" s="1"/>
  <c r="E34" i="4" a="1"/>
  <c r="E34" i="4" s="1"/>
  <c r="E33" i="4" a="1"/>
  <c r="E33" i="4" s="1"/>
  <c r="E32" i="4" a="1"/>
  <c r="E32" i="4" s="1"/>
  <c r="E31" i="4" a="1"/>
  <c r="E31" i="4" s="1"/>
  <c r="E30" i="4" a="1"/>
  <c r="E30" i="4" s="1"/>
  <c r="E29" i="4" a="1"/>
  <c r="E29" i="4" s="1"/>
  <c r="E28" i="4" a="1"/>
  <c r="E28" i="4" s="1"/>
  <c r="E27" i="4" a="1"/>
  <c r="E27" i="4" s="1"/>
  <c r="E26" i="4" a="1"/>
  <c r="E26" i="4" s="1"/>
  <c r="E25" i="4" a="1"/>
  <c r="E25" i="4" s="1"/>
  <c r="E24" i="4" a="1"/>
  <c r="E24" i="4" s="1"/>
  <c r="E23" i="4" a="1"/>
  <c r="E23" i="4" s="1"/>
  <c r="E22" i="4" a="1"/>
  <c r="E22" i="4" s="1"/>
  <c r="E21" i="4" a="1"/>
  <c r="E21" i="4" s="1"/>
  <c r="E20" i="4" a="1"/>
  <c r="E20" i="4" s="1"/>
  <c r="E19" i="4" a="1"/>
  <c r="E19" i="4" s="1"/>
  <c r="E18" i="4" a="1"/>
  <c r="E18" i="4" s="1"/>
  <c r="E17" i="4" a="1"/>
  <c r="E17" i="4" s="1"/>
  <c r="E16" i="4" a="1"/>
  <c r="E16" i="4" s="1"/>
  <c r="E15" i="4" a="1"/>
  <c r="E15" i="4" s="1"/>
  <c r="E14" i="4" a="1"/>
  <c r="E14" i="4" s="1"/>
  <c r="E13" i="4" a="1"/>
  <c r="E13" i="4" s="1"/>
  <c r="E12" i="4" a="1"/>
  <c r="E12" i="4" s="1"/>
  <c r="E11" i="4" a="1"/>
  <c r="E11" i="4" s="1"/>
  <c r="E10" i="4" a="1"/>
  <c r="E10" i="4" s="1"/>
  <c r="E9" i="4" a="1"/>
  <c r="E9" i="4" s="1"/>
  <c r="E8" i="4" a="1"/>
  <c r="E8" i="4" s="1"/>
  <c r="E7" i="4" a="1"/>
  <c r="E7" i="4" s="1"/>
  <c r="E6" i="4" a="1"/>
  <c r="E6" i="4" s="1"/>
  <c r="E5" i="4" a="1"/>
  <c r="E5" i="4" s="1"/>
  <c r="E4" i="4" a="1"/>
  <c r="E4" i="4" s="1"/>
  <c r="E3" i="4" a="1"/>
  <c r="E3" i="4" s="1"/>
  <c r="E2" i="4" a="1"/>
  <c r="E2" i="4" s="1"/>
  <c r="H38" i="4" a="1"/>
  <c r="H38" i="4" s="1"/>
  <c r="H37" i="4" a="1"/>
  <c r="H37" i="4" s="1"/>
  <c r="H36" i="4" a="1"/>
  <c r="H36" i="4" s="1"/>
  <c r="H35" i="4" a="1"/>
  <c r="H35" i="4" s="1"/>
  <c r="H34" i="4" a="1"/>
  <c r="H34" i="4" s="1"/>
  <c r="H33" i="4" a="1"/>
  <c r="H33" i="4" s="1"/>
  <c r="H32" i="4" a="1"/>
  <c r="H32" i="4" s="1"/>
  <c r="H31" i="4" a="1"/>
  <c r="H31" i="4" s="1"/>
  <c r="H30" i="4" a="1"/>
  <c r="H30" i="4" s="1"/>
  <c r="H29" i="4" a="1"/>
  <c r="H29" i="4" s="1"/>
  <c r="H28" i="4" a="1"/>
  <c r="H28" i="4" s="1"/>
  <c r="H27" i="4" a="1"/>
  <c r="H27" i="4" s="1"/>
  <c r="H26" i="4" a="1"/>
  <c r="H26" i="4" s="1"/>
  <c r="H25" i="4" a="1"/>
  <c r="H25" i="4" s="1"/>
  <c r="H24" i="4" a="1"/>
  <c r="H24" i="4" s="1"/>
  <c r="H23" i="4" a="1"/>
  <c r="H23" i="4" s="1"/>
  <c r="H22" i="4" a="1"/>
  <c r="H22" i="4" s="1"/>
  <c r="H21" i="4" a="1"/>
  <c r="H21" i="4" s="1"/>
  <c r="H20" i="4" a="1"/>
  <c r="H20" i="4" s="1"/>
  <c r="H19" i="4" a="1"/>
  <c r="H19" i="4" s="1"/>
  <c r="H18" i="4" a="1"/>
  <c r="H18" i="4" s="1"/>
  <c r="H17" i="4" a="1"/>
  <c r="H17" i="4" s="1"/>
  <c r="H16" i="4" a="1"/>
  <c r="H16" i="4" s="1"/>
  <c r="H15" i="4" a="1"/>
  <c r="H15" i="4" s="1"/>
  <c r="H14" i="4" a="1"/>
  <c r="H14" i="4" s="1"/>
  <c r="H13" i="4" a="1"/>
  <c r="H13" i="4" s="1"/>
  <c r="H12" i="4" a="1"/>
  <c r="H12" i="4" s="1"/>
  <c r="H11" i="4" a="1"/>
  <c r="H11" i="4" s="1"/>
  <c r="H10" i="4" a="1"/>
  <c r="H10" i="4" s="1"/>
  <c r="H9" i="4" a="1"/>
  <c r="H9" i="4" s="1"/>
  <c r="H8" i="4" a="1"/>
  <c r="H8" i="4" s="1"/>
  <c r="H7" i="4" a="1"/>
  <c r="H7" i="4" s="1"/>
  <c r="H6" i="4" a="1"/>
  <c r="H6" i="4" s="1"/>
  <c r="H5" i="4" a="1"/>
  <c r="H5" i="4" s="1"/>
  <c r="H4" i="4" a="1"/>
  <c r="H4" i="4" s="1"/>
  <c r="H3" i="4" a="1"/>
  <c r="H3" i="4" s="1"/>
  <c r="H2" i="4" a="1"/>
  <c r="H2" i="4" s="1"/>
  <c r="L1" i="4"/>
  <c r="K1" i="4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E7" i="1"/>
  <c r="G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1" i="1"/>
  <c r="I7" i="1" l="1"/>
  <c r="K7" i="1" l="1"/>
  <c r="M7" i="1" l="1"/>
  <c r="O7" i="1" l="1"/>
</calcChain>
</file>

<file path=xl/sharedStrings.xml><?xml version="1.0" encoding="utf-8"?>
<sst xmlns="http://schemas.openxmlformats.org/spreadsheetml/2006/main" count="96" uniqueCount="46">
  <si>
    <t>№ недели</t>
  </si>
  <si>
    <t>запланировано</t>
  </si>
  <si>
    <t>в смене</t>
  </si>
  <si>
    <t>в резерве</t>
  </si>
  <si>
    <t>в графике</t>
  </si>
  <si>
    <t>не выход</t>
  </si>
  <si>
    <t>№ п/п</t>
  </si>
  <si>
    <t>ФИО</t>
  </si>
  <si>
    <t>ИТОГО за неделю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</si>
  <si>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</si>
  <si>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</si>
  <si>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</si>
  <si>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</si>
  <si>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</si>
  <si>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</si>
  <si>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</si>
  <si>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д (8-20)</t>
  </si>
  <si>
    <t>н (20-8)</t>
  </si>
  <si>
    <t>Дементьев Владимир Анатольевич (О)</t>
  </si>
  <si>
    <t>Шокурова Римма Александровна (О)</t>
  </si>
  <si>
    <t>Дворянчиков Даниил Сергеевич (О)</t>
  </si>
  <si>
    <t>Дворянчикова Людмила Сергеевна (О)</t>
  </si>
  <si>
    <t>Погодина Елена Петровна (О)</t>
  </si>
  <si>
    <t>Темарцев Кирилл Викторович (О)</t>
  </si>
  <si>
    <t>Бровкина Алла Николаевна (ОД)</t>
  </si>
  <si>
    <t>Николаева Евгения Геннадьевна (О)</t>
  </si>
  <si>
    <t>Липатова Анастасия Алексеевна (О)</t>
  </si>
  <si>
    <t>Попова Елена Николаевна (О)</t>
  </si>
  <si>
    <t>Попов Александр Александрович (О)</t>
  </si>
  <si>
    <t>Липатов Иван Алексеевич (О)</t>
  </si>
  <si>
    <t>Егорова Надежда Владимировна (О)</t>
  </si>
  <si>
    <t>Слеповичева Анастасия Александровна (О)</t>
  </si>
  <si>
    <t>Котрахова Елена Витальевна (О)</t>
  </si>
  <si>
    <t>Костригина Раиса Яковлевна (О)</t>
  </si>
  <si>
    <t>Герасимова Ольга Владимировна (О)</t>
  </si>
  <si>
    <t>Арясова Елена Александровна (О)</t>
  </si>
  <si>
    <t>Апаров Сергей Николаевич (О)</t>
  </si>
  <si>
    <t>Барышникова Ольга Ивановна (П)</t>
  </si>
  <si>
    <t>Андрияшина Надежда Васильевна (П)</t>
  </si>
  <si>
    <t>Месяц</t>
  </si>
  <si>
    <t>Декада</t>
  </si>
  <si>
    <t>Номер недели</t>
  </si>
  <si>
    <t>День</t>
  </si>
  <si>
    <t>Ночь</t>
  </si>
  <si>
    <t>Бригадир/премия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</si>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</sst>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6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rgb="FF516BD7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/>
    </xf>
    <xf numFmtId="0" fontId="3" fillId="0" borderId="0" xfId="0" applyFont="1"/>
    <xf numFmtId="9" fontId="3" fillId="0" borderId="0" xfId="2" applyFont="1"/>
    <xf numFmtId="9" fontId="3" fillId="0" borderId="0" xfId="0" applyNumberFormat="1" applyFont="1"/>
    <xf numFmtId="0" fontId="5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9" fillId="0" borderId="4" xfId="0" applyFont="1" applyBorder="1" applyAlignment="1">
      <alignment wrapText="1"/>
    </xf>
    <xf numFmtId="0" fontId="5" fillId="0" borderId="24" xfId="0" applyFont="1" applyFill="1" applyBorder="1" applyAlignment="1">
      <alignment horizontal="center" vertical="center"/>
    </xf>
    <xf numFmtId="0" fontId="8" fillId="0" borderId="5" xfId="0" applyFont="1" applyBorder="1"/>
    <xf numFmtId="0" fontId="9" fillId="0" borderId="8" xfId="0" applyFont="1" applyBorder="1" applyAlignment="1">
      <alignment wrapText="1"/>
    </xf>
    <xf numFmtId="0" fontId="5" fillId="0" borderId="22" xfId="0" applyFont="1" applyFill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/>
    </xf>
    <xf numFmtId="14" fontId="11" fillId="3" borderId="0" xfId="0" applyNumberFormat="1" applyFont="1" applyFill="1" applyBorder="1"/>
    <xf numFmtId="14" fontId="11" fillId="3" borderId="0" xfId="0" applyNumberFormat="1" applyFont="1" applyFill="1" applyBorder="1" applyAlignment="1">
      <alignment horizontal="center"/>
    </xf>
    <xf numFmtId="164" fontId="11" fillId="3" borderId="0" xfId="1" applyNumberFormat="1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14" fontId="11" fillId="0" borderId="0" xfId="0" applyNumberFormat="1" applyFont="1" applyBorder="1"/>
    <xf numFmtId="14" fontId="11" fillId="0" borderId="0" xfId="0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0" fontId="12" fillId="0" borderId="0" xfId="0" applyFont="1"/>
    <xf numFmtId="164" fontId="12" fillId="0" borderId="0" xfId="1" applyNumberFormat="1" applyFont="1"/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14" fontId="4" fillId="0" borderId="21" xfId="0" applyNumberFormat="1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4" fontId="12" fillId="0" borderId="0" xfId="0" applyNumberFormat="1" applyFont="1"/>
  </cellXfs>
  <cellStyles count="4">
    <cellStyle name="Comma" xfId="1" builtinId="3"/>
    <cellStyle name="Normal" xfId="0" builtinId="0"/>
    <cellStyle name="Percent" xfId="2" builtinId="5"/>
    <cellStyle name="Обычный 2" xfId="3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relativeIndent="0" justifyLastLine="0" shrinkToFit="0" readingOrder="0"/>
    </dxf>
    <dxf>
      <fill>
        <patternFill patternType="solid">
          <fgColor auto="1"/>
          <bgColor rgb="FF92D050"/>
        </patternFill>
      </fill>
    </dxf>
    <dxf>
      <font>
        <color rgb="FFC00000"/>
      </font>
      <fill>
        <patternFill>
          <bgColor rgb="FFFFC5D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4" formatCode="_-* #,##0\ _₽_-;\-* #,##0\ _₽_-;_-* &quot;-&quot;??\ _₽_-;_-@_-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1" relativeIndent="0" justifyLastLine="0" shrinkToFit="0" readingOrder="0"/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409/&#1051;&#1077;&#1076;&#1103;&#1085;&#1086;&#1081;%20&#1076;&#1086;&#1084;/&#1056;&#1072;&#1089;&#1095;&#1077;&#1090;%20&#1051;&#1077;&#1076;&#1103;&#1085;&#1086;&#1081;%20&#1044;&#1086;&#10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ёт"/>
      <sheetName val="Табель оперативный"/>
      <sheetName val="Данные"/>
      <sheetName val="Сводная"/>
      <sheetName val="Ведомость шаблон"/>
      <sheetName val="Ведомость Январь"/>
      <sheetName val="Ведомость Январь (2)"/>
      <sheetName val="Табель расчетный"/>
      <sheetName val="Табель для ЛД"/>
      <sheetName val="ЛУВР"/>
      <sheetName val="Аутсорсинг это выгодно (расчет)"/>
      <sheetName val="Аутсорсинг это выгодно"/>
      <sheetName val="Доход"/>
    </sheetNames>
    <sheetDataSet>
      <sheetData sheetId="0"/>
      <sheetData sheetId="1"/>
      <sheetData sheetId="2">
        <row r="2">
          <cell r="A2" t="str">
            <v>Зуева Ольга Геннадьевна</v>
          </cell>
        </row>
        <row r="3">
          <cell r="A3" t="str">
            <v>Саралиева Альбика Руслановна</v>
          </cell>
        </row>
        <row r="4">
          <cell r="A4" t="str">
            <v>Саралиева Любовь Викторовна</v>
          </cell>
        </row>
        <row r="5">
          <cell r="A5" t="str">
            <v>Шокурова Римма Александровна (О)</v>
          </cell>
        </row>
        <row r="6">
          <cell r="A6" t="str">
            <v>Шумилкина Юлия Александровна</v>
          </cell>
        </row>
        <row r="7">
          <cell r="A7" t="str">
            <v>Погодина Елена Петровна (О)</v>
          </cell>
        </row>
        <row r="8">
          <cell r="A8" t="str">
            <v>Осипова Наталья Викторовна</v>
          </cell>
        </row>
        <row r="9">
          <cell r="A9" t="str">
            <v>Осипов Евгений Николаевич</v>
          </cell>
        </row>
        <row r="10">
          <cell r="A10" t="str">
            <v>Дворянчиков Даниил Сергеевич (О)</v>
          </cell>
        </row>
        <row r="11">
          <cell r="A11" t="str">
            <v>Дворянчикова Людмила Сергеевна (О)</v>
          </cell>
        </row>
        <row r="12">
          <cell r="A12" t="str">
            <v>Дементьев Владимир Анатольевич (О)</v>
          </cell>
        </row>
        <row r="13">
          <cell r="A13" t="str">
            <v>Темарцев Кирилл Викторович (О)</v>
          </cell>
        </row>
        <row r="14">
          <cell r="A14" t="str">
            <v>Липатова Анастасия Алексеевна (О)</v>
          </cell>
        </row>
        <row r="15">
          <cell r="A15" t="str">
            <v>Попова Елена Николаевна (О)</v>
          </cell>
        </row>
        <row r="16">
          <cell r="A16" t="str">
            <v>Жохова Екатерина Николаевна (П)</v>
          </cell>
        </row>
        <row r="17">
          <cell r="A17" t="str">
            <v>Хафизова Кадрия Рустамовна (П)</v>
          </cell>
        </row>
        <row r="18">
          <cell r="A18" t="str">
            <v>Бровкина Алла Николаевна (ОД)</v>
          </cell>
        </row>
        <row r="19">
          <cell r="A19" t="str">
            <v>Николаева Евгения Геннадьевна (О)</v>
          </cell>
        </row>
        <row r="20">
          <cell r="A20" t="str">
            <v>Липатов Иван Алексеевич (О)</v>
          </cell>
        </row>
        <row r="21">
          <cell r="A21" t="str">
            <v>Попов Александр Александрович (О)</v>
          </cell>
        </row>
        <row r="22">
          <cell r="A22" t="str">
            <v>Пименова Людмила Алексеевна (ОД)</v>
          </cell>
        </row>
        <row r="23">
          <cell r="A23" t="str">
            <v>Степанова Екатерина Петровна (П)</v>
          </cell>
        </row>
        <row r="24">
          <cell r="A24" t="str">
            <v>Барышникова Ольга Ивановна (П)</v>
          </cell>
        </row>
        <row r="25">
          <cell r="A25" t="str">
            <v>Андрияшина Надежда Васильевна (П)</v>
          </cell>
        </row>
        <row r="26">
          <cell r="A26" t="str">
            <v>Хомутова Ольга Николаевна (О)</v>
          </cell>
        </row>
        <row r="27">
          <cell r="A27" t="str">
            <v>Арсёнова Анна Анатольевна (О)</v>
          </cell>
        </row>
        <row r="28">
          <cell r="A28" t="str">
            <v>Егорова Надежда Владимировна (О)</v>
          </cell>
        </row>
        <row r="29">
          <cell r="A29" t="str">
            <v>Костригина Раиса Яковлевна (О)</v>
          </cell>
        </row>
        <row r="30">
          <cell r="A30" t="str">
            <v>Слеповичева Анастасия Александровна (О)</v>
          </cell>
        </row>
        <row r="31">
          <cell r="A31" t="str">
            <v>Котрахова Елена Витальевна (О)</v>
          </cell>
        </row>
        <row r="32">
          <cell r="A32" t="str">
            <v>Голованова Мария Семеновна (П)</v>
          </cell>
        </row>
        <row r="33">
          <cell r="A33" t="str">
            <v>Катышова Галина Васильевна (О)</v>
          </cell>
        </row>
        <row r="34">
          <cell r="A34" t="str">
            <v>Арясова Елена Александровна (О)</v>
          </cell>
        </row>
        <row r="35">
          <cell r="A35" t="str">
            <v>Апаров Сергей Николаевич (О)</v>
          </cell>
        </row>
        <row r="36">
          <cell r="A36" t="str">
            <v>Герасимова Ольга Владимировна (О)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2" name="Таблица2" displayName="Таблица2" ref="A1:H38" totalsRowShown="0" headerRowDxfId="12" dataDxfId="11" tableBorderDxfId="10">
  <autoFilter ref="A1:H38"/>
  <tableColumns count="8">
    <tableColumn id="1" name="№ п/п" dataDxfId="9"/>
    <tableColumn id="2" name="Месяц" dataDxfId="8"/>
    <tableColumn id="3" name="Декада" dataDxfId="7"/>
    <tableColumn id="4" name="Номер недели" dataDxfId="0">
      <calculatedColumnFormula>IF(Таблица2[[#This Row],[День]]&lt;&gt;"",WEEKNUM(Таблица2[[#This Row],[День]],2),WEEKNUM(Таблица2[[#This Row],[Ночь]],2))</calculatedColumnFormula>
    </tableColumn>
    <tableColumn id="5" name="День" dataDxfId="6"/>
    <tableColumn id="6" name="Ночь" dataDxfId="5"/>
    <tableColumn id="7" name="Бригадир/премия" dataDxfId="4"/>
    <tableColumn id="8" name="ФИО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zoomScale="55" zoomScaleNormal="55" workbookViewId="0">
      <selection activeCell="B1" sqref="B1"/>
    </sheetView>
  </sheetViews>
  <sheetFormatPr defaultColWidth="26.42578125" defaultRowHeight="15" x14ac:dyDescent="0.25"/>
  <cols>
    <col min="1" max="1" width="12.7109375" bestFit="1" customWidth="1"/>
    <col min="2" max="2" width="73" bestFit="1" customWidth="1"/>
    <col min="3" max="3" width="16.140625" customWidth="1"/>
    <col min="4" max="4" width="14.140625" bestFit="1" customWidth="1"/>
    <col min="5" max="5" width="13.85546875" bestFit="1" customWidth="1"/>
    <col min="6" max="6" width="20.28515625" customWidth="1"/>
    <col min="7" max="7" width="15.28515625" customWidth="1"/>
    <col min="8" max="8" width="14.140625" bestFit="1" customWidth="1"/>
    <col min="9" max="9" width="13.85546875" bestFit="1" customWidth="1"/>
    <col min="10" max="10" width="14.140625" bestFit="1" customWidth="1"/>
    <col min="11" max="11" width="13.85546875" bestFit="1" customWidth="1"/>
    <col min="12" max="12" width="14.140625" bestFit="1" customWidth="1"/>
    <col min="13" max="13" width="13.85546875" bestFit="1" customWidth="1"/>
    <col min="14" max="14" width="14.140625" bestFit="1" customWidth="1"/>
    <col min="15" max="15" width="13.85546875" bestFit="1" customWidth="1"/>
    <col min="16" max="16" width="14.140625" bestFit="1" customWidth="1"/>
    <col min="17" max="17" width="23.42578125" bestFit="1" customWidth="1"/>
  </cols>
  <sheetData>
    <row r="1" spans="1:17" ht="19.5" thickBot="1" x14ac:dyDescent="0.35">
      <c r="A1" s="1" t="s">
        <v>0</v>
      </c>
      <c r="B1" s="2">
        <f>WEEKNUM(C7,1)</f>
        <v>10</v>
      </c>
      <c r="C1" s="3"/>
      <c r="D1" s="3"/>
      <c r="E1" s="4"/>
      <c r="F1" s="3"/>
      <c r="G1" s="3"/>
      <c r="H1" s="5"/>
      <c r="I1" s="3"/>
      <c r="J1" s="3"/>
      <c r="K1" s="3"/>
      <c r="L1" s="3"/>
      <c r="M1" s="3"/>
      <c r="N1" s="3"/>
      <c r="O1" s="3"/>
      <c r="P1" s="3"/>
      <c r="Q1" s="3"/>
    </row>
    <row r="2" spans="1:17" ht="33" x14ac:dyDescent="0.25">
      <c r="A2" s="60" t="s">
        <v>1</v>
      </c>
      <c r="B2" s="61"/>
      <c r="C2" s="6">
        <v>1</v>
      </c>
      <c r="D2" s="7">
        <v>10</v>
      </c>
      <c r="E2" s="8"/>
      <c r="F2" s="7">
        <v>2</v>
      </c>
      <c r="G2" s="8"/>
      <c r="H2" s="7">
        <v>1</v>
      </c>
      <c r="I2" s="8">
        <v>7</v>
      </c>
      <c r="J2" s="7">
        <v>4</v>
      </c>
      <c r="K2" s="8"/>
      <c r="L2" s="7">
        <v>5</v>
      </c>
      <c r="M2" s="8">
        <v>7</v>
      </c>
      <c r="N2" s="7"/>
      <c r="O2" s="8"/>
      <c r="P2" s="9"/>
      <c r="Q2" s="49" t="s">
        <v>8</v>
      </c>
    </row>
    <row r="3" spans="1:17" ht="33" x14ac:dyDescent="0.25">
      <c r="A3" s="55" t="s">
        <v>2</v>
      </c>
      <c r="B3" s="62"/>
      <c r="C3" s="10">
        <f t="shared" ref="C3:P3" si="0">COUNTIF(C10:C46,"1")</f>
        <v>1</v>
      </c>
      <c r="D3" s="11">
        <f t="shared" si="0"/>
        <v>10</v>
      </c>
      <c r="E3" s="12">
        <f t="shared" si="0"/>
        <v>0</v>
      </c>
      <c r="F3" s="11">
        <f t="shared" si="0"/>
        <v>2</v>
      </c>
      <c r="G3" s="12">
        <f t="shared" si="0"/>
        <v>0</v>
      </c>
      <c r="H3" s="11">
        <f t="shared" si="0"/>
        <v>1</v>
      </c>
      <c r="I3" s="12">
        <f t="shared" si="0"/>
        <v>7</v>
      </c>
      <c r="J3" s="11">
        <f t="shared" si="0"/>
        <v>4</v>
      </c>
      <c r="K3" s="12">
        <f t="shared" si="0"/>
        <v>0</v>
      </c>
      <c r="L3" s="11">
        <f t="shared" si="0"/>
        <v>5</v>
      </c>
      <c r="M3" s="12">
        <f t="shared" si="0"/>
        <v>7</v>
      </c>
      <c r="N3" s="11">
        <f t="shared" si="0"/>
        <v>0</v>
      </c>
      <c r="O3" s="12">
        <f t="shared" si="0"/>
        <v>0</v>
      </c>
      <c r="P3" s="13">
        <f t="shared" si="0"/>
        <v>0</v>
      </c>
      <c r="Q3" s="50"/>
    </row>
    <row r="4" spans="1:17" ht="33.75" thickBot="1" x14ac:dyDescent="0.3">
      <c r="A4" s="55" t="s">
        <v>3</v>
      </c>
      <c r="B4" s="62"/>
      <c r="C4" s="14">
        <f t="shared" ref="C4:P4" si="1">COUNTIF(C10:C46,"2")</f>
        <v>0</v>
      </c>
      <c r="D4" s="15">
        <f t="shared" si="1"/>
        <v>7</v>
      </c>
      <c r="E4" s="16">
        <f t="shared" si="1"/>
        <v>0</v>
      </c>
      <c r="F4" s="15">
        <f t="shared" si="1"/>
        <v>2</v>
      </c>
      <c r="G4" s="16">
        <f t="shared" si="1"/>
        <v>1</v>
      </c>
      <c r="H4" s="15">
        <f t="shared" si="1"/>
        <v>0</v>
      </c>
      <c r="I4" s="16">
        <f t="shared" si="1"/>
        <v>3</v>
      </c>
      <c r="J4" s="15">
        <f t="shared" si="1"/>
        <v>0</v>
      </c>
      <c r="K4" s="16">
        <f t="shared" si="1"/>
        <v>1</v>
      </c>
      <c r="L4" s="15">
        <f t="shared" si="1"/>
        <v>0</v>
      </c>
      <c r="M4" s="16">
        <f t="shared" si="1"/>
        <v>2</v>
      </c>
      <c r="N4" s="15">
        <f t="shared" si="1"/>
        <v>0</v>
      </c>
      <c r="O4" s="16">
        <f t="shared" si="1"/>
        <v>1</v>
      </c>
      <c r="P4" s="17">
        <f t="shared" si="1"/>
        <v>0</v>
      </c>
      <c r="Q4" s="50"/>
    </row>
    <row r="5" spans="1:17" ht="33" x14ac:dyDescent="0.25">
      <c r="A5" s="55" t="s">
        <v>4</v>
      </c>
      <c r="B5" s="62"/>
      <c r="C5" s="10">
        <f>COUNT(C10:C46)</f>
        <v>1</v>
      </c>
      <c r="D5" s="11">
        <f t="shared" ref="D5:P5" si="2">COUNT(D10:D46)</f>
        <v>18</v>
      </c>
      <c r="E5" s="12">
        <f t="shared" si="2"/>
        <v>0</v>
      </c>
      <c r="F5" s="11">
        <f t="shared" si="2"/>
        <v>4</v>
      </c>
      <c r="G5" s="12">
        <f t="shared" si="2"/>
        <v>1</v>
      </c>
      <c r="H5" s="11">
        <f t="shared" si="2"/>
        <v>1</v>
      </c>
      <c r="I5" s="12">
        <f t="shared" si="2"/>
        <v>10</v>
      </c>
      <c r="J5" s="11">
        <f t="shared" si="2"/>
        <v>4</v>
      </c>
      <c r="K5" s="12">
        <f t="shared" si="2"/>
        <v>1</v>
      </c>
      <c r="L5" s="11">
        <f t="shared" si="2"/>
        <v>5</v>
      </c>
      <c r="M5" s="12">
        <f t="shared" si="2"/>
        <v>9</v>
      </c>
      <c r="N5" s="11">
        <f t="shared" si="2"/>
        <v>0</v>
      </c>
      <c r="O5" s="12">
        <f t="shared" si="2"/>
        <v>1</v>
      </c>
      <c r="P5" s="13">
        <f t="shared" si="2"/>
        <v>0</v>
      </c>
      <c r="Q5" s="50"/>
    </row>
    <row r="6" spans="1:17" ht="33.75" thickBot="1" x14ac:dyDescent="0.3">
      <c r="A6" s="63" t="s">
        <v>5</v>
      </c>
      <c r="B6" s="64"/>
      <c r="C6" s="18">
        <f>COUNTIF(C10:C46,3)</f>
        <v>0</v>
      </c>
      <c r="D6" s="19">
        <f t="shared" ref="D6:P6" si="3">COUNTIF(D10:D46,3)</f>
        <v>1</v>
      </c>
      <c r="E6" s="20">
        <f t="shared" si="3"/>
        <v>0</v>
      </c>
      <c r="F6" s="19">
        <f t="shared" si="3"/>
        <v>0</v>
      </c>
      <c r="G6" s="20">
        <f t="shared" si="3"/>
        <v>0</v>
      </c>
      <c r="H6" s="19">
        <f t="shared" si="3"/>
        <v>0</v>
      </c>
      <c r="I6" s="20">
        <f t="shared" si="3"/>
        <v>0</v>
      </c>
      <c r="J6" s="19">
        <f t="shared" si="3"/>
        <v>0</v>
      </c>
      <c r="K6" s="20">
        <f t="shared" si="3"/>
        <v>0</v>
      </c>
      <c r="L6" s="19">
        <f t="shared" si="3"/>
        <v>0</v>
      </c>
      <c r="M6" s="20">
        <f t="shared" si="3"/>
        <v>0</v>
      </c>
      <c r="N6" s="19">
        <f t="shared" si="3"/>
        <v>0</v>
      </c>
      <c r="O6" s="20">
        <f t="shared" si="3"/>
        <v>0</v>
      </c>
      <c r="P6" s="21">
        <f t="shared" si="3"/>
        <v>0</v>
      </c>
      <c r="Q6" s="50"/>
    </row>
    <row r="7" spans="1:17" ht="25.5" x14ac:dyDescent="0.25">
      <c r="A7" s="54" t="s">
        <v>6</v>
      </c>
      <c r="B7" s="57" t="s">
        <v>7</v>
      </c>
      <c r="C7" s="52">
        <v>43528</v>
      </c>
      <c r="D7" s="53"/>
      <c r="E7" s="52">
        <f>C7+1</f>
        <v>43529</v>
      </c>
      <c r="F7" s="53"/>
      <c r="G7" s="52">
        <f>E7+1</f>
        <v>43530</v>
      </c>
      <c r="H7" s="53"/>
      <c r="I7" s="52">
        <f>G7+1</f>
        <v>43531</v>
      </c>
      <c r="J7" s="53"/>
      <c r="K7" s="52">
        <f>I7+1</f>
        <v>43532</v>
      </c>
      <c r="L7" s="53"/>
      <c r="M7" s="52">
        <f>K7+1</f>
        <v>43533</v>
      </c>
      <c r="N7" s="53"/>
      <c r="O7" s="52">
        <f>M7+1</f>
        <v>43534</v>
      </c>
      <c r="P7" s="53"/>
      <c r="Q7" s="50"/>
    </row>
    <row r="8" spans="1:17" ht="25.5" x14ac:dyDescent="0.25">
      <c r="A8" s="55"/>
      <c r="B8" s="58"/>
      <c r="C8" s="47" t="s">
        <v>9</v>
      </c>
      <c r="D8" s="48"/>
      <c r="E8" s="47" t="s">
        <v>10</v>
      </c>
      <c r="F8" s="48"/>
      <c r="G8" s="47" t="s">
        <v>11</v>
      </c>
      <c r="H8" s="48"/>
      <c r="I8" s="47" t="s">
        <v>12</v>
      </c>
      <c r="J8" s="48"/>
      <c r="K8" s="47" t="s">
        <v>13</v>
      </c>
      <c r="L8" s="48"/>
      <c r="M8" s="47" t="s">
        <v>14</v>
      </c>
      <c r="N8" s="48"/>
      <c r="O8" s="47" t="s">
        <v>15</v>
      </c>
      <c r="P8" s="48"/>
      <c r="Q8" s="50"/>
    </row>
    <row r="9" spans="1:17" ht="26.25" thickBot="1" x14ac:dyDescent="0.3">
      <c r="A9" s="56"/>
      <c r="B9" s="59"/>
      <c r="C9" s="22" t="s">
        <v>16</v>
      </c>
      <c r="D9" s="23" t="s">
        <v>17</v>
      </c>
      <c r="E9" s="22" t="s">
        <v>16</v>
      </c>
      <c r="F9" s="23" t="s">
        <v>17</v>
      </c>
      <c r="G9" s="22" t="s">
        <v>16</v>
      </c>
      <c r="H9" s="23" t="s">
        <v>17</v>
      </c>
      <c r="I9" s="22" t="s">
        <v>16</v>
      </c>
      <c r="J9" s="23" t="s">
        <v>17</v>
      </c>
      <c r="K9" s="22" t="s">
        <v>16</v>
      </c>
      <c r="L9" s="23" t="s">
        <v>17</v>
      </c>
      <c r="M9" s="22" t="s">
        <v>16</v>
      </c>
      <c r="N9" s="23" t="s">
        <v>17</v>
      </c>
      <c r="O9" s="22" t="s">
        <v>16</v>
      </c>
      <c r="P9" s="23" t="s">
        <v>17</v>
      </c>
      <c r="Q9" s="51"/>
    </row>
    <row r="10" spans="1:17" ht="33" x14ac:dyDescent="0.4">
      <c r="A10" s="24">
        <v>1</v>
      </c>
      <c r="B10" s="25" t="s">
        <v>18</v>
      </c>
      <c r="C10" s="8"/>
      <c r="D10" s="7">
        <v>3</v>
      </c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26">
        <f>COUNTIF(C10:P10,"1")</f>
        <v>0</v>
      </c>
    </row>
    <row r="11" spans="1:17" ht="33" x14ac:dyDescent="0.4">
      <c r="A11" s="27">
        <v>2</v>
      </c>
      <c r="B11" s="28" t="s">
        <v>19</v>
      </c>
      <c r="C11" s="12"/>
      <c r="D11" s="11">
        <v>1</v>
      </c>
      <c r="E11" s="12"/>
      <c r="F11" s="11">
        <v>2</v>
      </c>
      <c r="G11" s="12"/>
      <c r="H11" s="11">
        <v>1</v>
      </c>
      <c r="I11" s="12"/>
      <c r="J11" s="11"/>
      <c r="K11" s="12">
        <v>2</v>
      </c>
      <c r="L11" s="11"/>
      <c r="M11" s="12">
        <v>1</v>
      </c>
      <c r="N11" s="11"/>
      <c r="O11" s="12"/>
      <c r="P11" s="11"/>
      <c r="Q11" s="29">
        <f t="shared" ref="Q11:Q46" si="4">COUNTIF(C11:P11,"1")</f>
        <v>3</v>
      </c>
    </row>
    <row r="12" spans="1:17" ht="33" x14ac:dyDescent="0.4">
      <c r="A12" s="27">
        <v>3</v>
      </c>
      <c r="B12" s="28" t="s">
        <v>20</v>
      </c>
      <c r="C12" s="12"/>
      <c r="D12" s="11">
        <v>1</v>
      </c>
      <c r="E12" s="12"/>
      <c r="F12" s="11"/>
      <c r="G12" s="12"/>
      <c r="H12" s="11"/>
      <c r="I12" s="12">
        <v>1</v>
      </c>
      <c r="J12" s="11"/>
      <c r="K12" s="12"/>
      <c r="L12" s="11">
        <v>1</v>
      </c>
      <c r="M12" s="12"/>
      <c r="N12" s="11"/>
      <c r="O12" s="12"/>
      <c r="P12" s="11"/>
      <c r="Q12" s="29">
        <f t="shared" si="4"/>
        <v>3</v>
      </c>
    </row>
    <row r="13" spans="1:17" ht="33" x14ac:dyDescent="0.4">
      <c r="A13" s="27">
        <v>4</v>
      </c>
      <c r="B13" s="28" t="s">
        <v>21</v>
      </c>
      <c r="C13" s="12"/>
      <c r="D13" s="11">
        <v>1</v>
      </c>
      <c r="E13" s="12"/>
      <c r="F13" s="11"/>
      <c r="G13" s="12"/>
      <c r="H13" s="11"/>
      <c r="I13" s="12">
        <v>1</v>
      </c>
      <c r="J13" s="11"/>
      <c r="K13" s="12"/>
      <c r="L13" s="11">
        <v>1</v>
      </c>
      <c r="M13" s="12"/>
      <c r="N13" s="11"/>
      <c r="O13" s="12"/>
      <c r="P13" s="11"/>
      <c r="Q13" s="29">
        <f t="shared" si="4"/>
        <v>3</v>
      </c>
    </row>
    <row r="14" spans="1:17" ht="33" x14ac:dyDescent="0.4">
      <c r="A14" s="27">
        <v>5</v>
      </c>
      <c r="B14" s="28" t="s">
        <v>22</v>
      </c>
      <c r="C14" s="12"/>
      <c r="D14" s="11">
        <v>1</v>
      </c>
      <c r="E14" s="12"/>
      <c r="F14" s="11"/>
      <c r="G14" s="12"/>
      <c r="H14" s="11"/>
      <c r="I14" s="12">
        <v>1</v>
      </c>
      <c r="J14" s="11"/>
      <c r="K14" s="12"/>
      <c r="L14" s="11"/>
      <c r="M14" s="12">
        <v>1</v>
      </c>
      <c r="N14" s="11"/>
      <c r="O14" s="12"/>
      <c r="P14" s="11"/>
      <c r="Q14" s="29">
        <f t="shared" si="4"/>
        <v>3</v>
      </c>
    </row>
    <row r="15" spans="1:17" ht="33" x14ac:dyDescent="0.4">
      <c r="A15" s="27">
        <v>6</v>
      </c>
      <c r="B15" s="28" t="s">
        <v>23</v>
      </c>
      <c r="C15" s="12"/>
      <c r="D15" s="11">
        <v>1</v>
      </c>
      <c r="E15" s="12"/>
      <c r="F15" s="11">
        <v>1</v>
      </c>
      <c r="G15" s="12"/>
      <c r="H15" s="11"/>
      <c r="I15" s="12"/>
      <c r="J15" s="11"/>
      <c r="K15" s="12"/>
      <c r="L15" s="11">
        <v>1</v>
      </c>
      <c r="M15" s="12"/>
      <c r="N15" s="11"/>
      <c r="O15" s="12"/>
      <c r="P15" s="11"/>
      <c r="Q15" s="29">
        <f t="shared" si="4"/>
        <v>3</v>
      </c>
    </row>
    <row r="16" spans="1:17" ht="33" x14ac:dyDescent="0.4">
      <c r="A16" s="27">
        <v>7</v>
      </c>
      <c r="B16" s="30" t="s">
        <v>24</v>
      </c>
      <c r="C16" s="12">
        <v>1</v>
      </c>
      <c r="D16" s="11"/>
      <c r="E16" s="12"/>
      <c r="F16" s="11"/>
      <c r="G16" s="12"/>
      <c r="H16" s="11"/>
      <c r="I16" s="12">
        <v>1</v>
      </c>
      <c r="J16" s="11"/>
      <c r="K16" s="12"/>
      <c r="L16" s="11"/>
      <c r="M16" s="12"/>
      <c r="N16" s="11"/>
      <c r="O16" s="12"/>
      <c r="P16" s="11"/>
      <c r="Q16" s="29">
        <f t="shared" si="4"/>
        <v>2</v>
      </c>
    </row>
    <row r="17" spans="1:17" ht="33" x14ac:dyDescent="0.4">
      <c r="A17" s="27">
        <v>8</v>
      </c>
      <c r="B17" s="30" t="s">
        <v>25</v>
      </c>
      <c r="C17" s="12"/>
      <c r="D17" s="11"/>
      <c r="E17" s="12"/>
      <c r="F17" s="11">
        <v>1</v>
      </c>
      <c r="G17" s="12"/>
      <c r="H17" s="11"/>
      <c r="I17" s="12">
        <v>1</v>
      </c>
      <c r="J17" s="11"/>
      <c r="K17" s="12"/>
      <c r="L17" s="11">
        <v>1</v>
      </c>
      <c r="M17" s="12"/>
      <c r="N17" s="11"/>
      <c r="O17" s="12"/>
      <c r="P17" s="11"/>
      <c r="Q17" s="29">
        <f t="shared" si="4"/>
        <v>3</v>
      </c>
    </row>
    <row r="18" spans="1:17" ht="33" x14ac:dyDescent="0.4">
      <c r="A18" s="27">
        <v>9</v>
      </c>
      <c r="B18" s="30" t="s">
        <v>26</v>
      </c>
      <c r="C18" s="12"/>
      <c r="D18" s="11">
        <v>1</v>
      </c>
      <c r="E18" s="12"/>
      <c r="F18" s="11"/>
      <c r="G18" s="12"/>
      <c r="H18" s="11"/>
      <c r="I18" s="12"/>
      <c r="J18" s="11">
        <v>1</v>
      </c>
      <c r="K18" s="12"/>
      <c r="L18" s="11"/>
      <c r="M18" s="12">
        <v>1</v>
      </c>
      <c r="N18" s="11"/>
      <c r="O18" s="12"/>
      <c r="P18" s="11"/>
      <c r="Q18" s="29">
        <f t="shared" si="4"/>
        <v>3</v>
      </c>
    </row>
    <row r="19" spans="1:17" ht="33" x14ac:dyDescent="0.4">
      <c r="A19" s="27">
        <v>10</v>
      </c>
      <c r="B19" s="30" t="s">
        <v>27</v>
      </c>
      <c r="C19" s="12"/>
      <c r="D19" s="11">
        <v>1</v>
      </c>
      <c r="E19" s="12"/>
      <c r="F19" s="11">
        <v>2</v>
      </c>
      <c r="G19" s="12"/>
      <c r="H19" s="11"/>
      <c r="I19" s="12"/>
      <c r="J19" s="11">
        <v>1</v>
      </c>
      <c r="K19" s="12"/>
      <c r="L19" s="11"/>
      <c r="M19" s="12">
        <v>1</v>
      </c>
      <c r="N19" s="11"/>
      <c r="O19" s="12"/>
      <c r="P19" s="11"/>
      <c r="Q19" s="29">
        <f t="shared" si="4"/>
        <v>3</v>
      </c>
    </row>
    <row r="20" spans="1:17" ht="33" x14ac:dyDescent="0.4">
      <c r="A20" s="27">
        <v>11</v>
      </c>
      <c r="B20" s="30" t="s">
        <v>28</v>
      </c>
      <c r="C20" s="12"/>
      <c r="D20" s="11">
        <v>1</v>
      </c>
      <c r="E20" s="12"/>
      <c r="F20" s="11"/>
      <c r="G20" s="12"/>
      <c r="H20" s="11"/>
      <c r="I20" s="12"/>
      <c r="J20" s="11">
        <v>1</v>
      </c>
      <c r="K20" s="12"/>
      <c r="L20" s="11"/>
      <c r="M20" s="12">
        <v>1</v>
      </c>
      <c r="N20" s="11"/>
      <c r="O20" s="12"/>
      <c r="P20" s="11"/>
      <c r="Q20" s="29">
        <f t="shared" si="4"/>
        <v>3</v>
      </c>
    </row>
    <row r="21" spans="1:17" ht="33" x14ac:dyDescent="0.4">
      <c r="A21" s="27">
        <v>12</v>
      </c>
      <c r="B21" s="30" t="s">
        <v>29</v>
      </c>
      <c r="C21" s="12"/>
      <c r="D21" s="11">
        <v>1</v>
      </c>
      <c r="E21" s="12"/>
      <c r="F21" s="11"/>
      <c r="G21" s="12"/>
      <c r="H21" s="11"/>
      <c r="I21" s="12"/>
      <c r="J21" s="11">
        <v>1</v>
      </c>
      <c r="K21" s="12"/>
      <c r="L21" s="11"/>
      <c r="M21" s="12">
        <v>1</v>
      </c>
      <c r="N21" s="11"/>
      <c r="O21" s="12"/>
      <c r="P21" s="11"/>
      <c r="Q21" s="29">
        <f t="shared" si="4"/>
        <v>3</v>
      </c>
    </row>
    <row r="22" spans="1:17" ht="33" x14ac:dyDescent="0.4">
      <c r="A22" s="27">
        <v>13</v>
      </c>
      <c r="B22" s="30" t="s">
        <v>30</v>
      </c>
      <c r="C22" s="12"/>
      <c r="D22" s="11"/>
      <c r="E22" s="12"/>
      <c r="F22" s="11"/>
      <c r="G22" s="12"/>
      <c r="H22" s="11"/>
      <c r="I22" s="12">
        <v>2</v>
      </c>
      <c r="J22" s="11"/>
      <c r="K22" s="12"/>
      <c r="L22" s="11"/>
      <c r="M22" s="12">
        <v>2</v>
      </c>
      <c r="N22" s="11"/>
      <c r="O22" s="12"/>
      <c r="P22" s="11"/>
      <c r="Q22" s="29">
        <f t="shared" si="4"/>
        <v>0</v>
      </c>
    </row>
    <row r="23" spans="1:17" ht="52.5" x14ac:dyDescent="0.4">
      <c r="A23" s="27">
        <v>14</v>
      </c>
      <c r="B23" s="30" t="s">
        <v>31</v>
      </c>
      <c r="C23" s="12"/>
      <c r="D23" s="11">
        <v>1</v>
      </c>
      <c r="E23" s="12"/>
      <c r="F23" s="11"/>
      <c r="G23" s="12"/>
      <c r="H23" s="11"/>
      <c r="I23" s="12">
        <v>1</v>
      </c>
      <c r="J23" s="11"/>
      <c r="K23" s="12"/>
      <c r="L23" s="11"/>
      <c r="M23" s="12">
        <v>1</v>
      </c>
      <c r="N23" s="11"/>
      <c r="O23" s="12"/>
      <c r="P23" s="11"/>
      <c r="Q23" s="29">
        <f t="shared" si="4"/>
        <v>3</v>
      </c>
    </row>
    <row r="24" spans="1:17" ht="33" x14ac:dyDescent="0.4">
      <c r="A24" s="27">
        <v>15</v>
      </c>
      <c r="B24" s="30" t="s">
        <v>32</v>
      </c>
      <c r="C24" s="12"/>
      <c r="D24" s="11">
        <v>2</v>
      </c>
      <c r="E24" s="12"/>
      <c r="F24" s="11"/>
      <c r="G24" s="12"/>
      <c r="H24" s="11"/>
      <c r="I24" s="12">
        <v>2</v>
      </c>
      <c r="J24" s="11"/>
      <c r="K24" s="12"/>
      <c r="L24" s="11"/>
      <c r="M24" s="12">
        <v>2</v>
      </c>
      <c r="N24" s="11"/>
      <c r="O24" s="12"/>
      <c r="P24" s="11"/>
      <c r="Q24" s="29">
        <f t="shared" si="4"/>
        <v>0</v>
      </c>
    </row>
    <row r="25" spans="1:17" ht="33" x14ac:dyDescent="0.4">
      <c r="A25" s="27">
        <v>16</v>
      </c>
      <c r="B25" s="30" t="s">
        <v>33</v>
      </c>
      <c r="C25" s="12"/>
      <c r="D25" s="11">
        <v>2</v>
      </c>
      <c r="E25" s="12"/>
      <c r="F25" s="11"/>
      <c r="G25" s="12"/>
      <c r="H25" s="11"/>
      <c r="I25" s="12">
        <v>1</v>
      </c>
      <c r="J25" s="11"/>
      <c r="K25" s="12"/>
      <c r="L25" s="11">
        <v>1</v>
      </c>
      <c r="M25" s="12"/>
      <c r="N25" s="11"/>
      <c r="O25" s="12"/>
      <c r="P25" s="11"/>
      <c r="Q25" s="29">
        <f t="shared" si="4"/>
        <v>2</v>
      </c>
    </row>
    <row r="26" spans="1:17" ht="33" x14ac:dyDescent="0.4">
      <c r="A26" s="27">
        <v>17</v>
      </c>
      <c r="B26" s="30" t="s">
        <v>34</v>
      </c>
      <c r="C26" s="12"/>
      <c r="D26" s="11">
        <v>2</v>
      </c>
      <c r="E26" s="12"/>
      <c r="F26" s="11"/>
      <c r="G26" s="12"/>
      <c r="H26" s="11"/>
      <c r="I26" s="12"/>
      <c r="J26" s="11"/>
      <c r="K26" s="12"/>
      <c r="L26" s="11"/>
      <c r="M26" s="12"/>
      <c r="N26" s="11"/>
      <c r="O26" s="12"/>
      <c r="P26" s="11"/>
      <c r="Q26" s="29">
        <f t="shared" si="4"/>
        <v>0</v>
      </c>
    </row>
    <row r="27" spans="1:17" ht="33" x14ac:dyDescent="0.4">
      <c r="A27" s="27">
        <v>18</v>
      </c>
      <c r="B27" s="30" t="s">
        <v>35</v>
      </c>
      <c r="C27" s="12"/>
      <c r="D27" s="11">
        <v>2</v>
      </c>
      <c r="E27" s="12"/>
      <c r="F27" s="11"/>
      <c r="G27" s="12"/>
      <c r="H27" s="11"/>
      <c r="I27" s="12"/>
      <c r="J27" s="11"/>
      <c r="K27" s="12"/>
      <c r="L27" s="11"/>
      <c r="M27" s="12"/>
      <c r="N27" s="11"/>
      <c r="O27" s="12"/>
      <c r="P27" s="11"/>
      <c r="Q27" s="29">
        <f t="shared" si="4"/>
        <v>0</v>
      </c>
    </row>
    <row r="28" spans="1:17" ht="33" x14ac:dyDescent="0.4">
      <c r="A28" s="27">
        <v>19</v>
      </c>
      <c r="B28" s="30" t="s">
        <v>36</v>
      </c>
      <c r="C28" s="12"/>
      <c r="D28" s="11">
        <v>2</v>
      </c>
      <c r="E28" s="12"/>
      <c r="F28" s="11"/>
      <c r="G28" s="12"/>
      <c r="H28" s="11"/>
      <c r="I28" s="12"/>
      <c r="J28" s="11"/>
      <c r="K28" s="12"/>
      <c r="L28" s="11"/>
      <c r="M28" s="12"/>
      <c r="N28" s="11"/>
      <c r="O28" s="12"/>
      <c r="P28" s="11"/>
      <c r="Q28" s="29">
        <f t="shared" si="4"/>
        <v>0</v>
      </c>
    </row>
    <row r="29" spans="1:17" ht="33" x14ac:dyDescent="0.4">
      <c r="A29" s="27">
        <v>20</v>
      </c>
      <c r="B29" s="30" t="s">
        <v>37</v>
      </c>
      <c r="C29" s="12"/>
      <c r="D29" s="11">
        <v>2</v>
      </c>
      <c r="E29" s="12"/>
      <c r="F29" s="11"/>
      <c r="G29" s="12">
        <v>2</v>
      </c>
      <c r="H29" s="11"/>
      <c r="I29" s="12"/>
      <c r="J29" s="11"/>
      <c r="K29" s="12"/>
      <c r="L29" s="11"/>
      <c r="M29" s="12"/>
      <c r="N29" s="11"/>
      <c r="O29" s="12">
        <v>2</v>
      </c>
      <c r="P29" s="11"/>
      <c r="Q29" s="29">
        <f t="shared" si="4"/>
        <v>0</v>
      </c>
    </row>
    <row r="30" spans="1:17" ht="33" x14ac:dyDescent="0.4">
      <c r="A30" s="27">
        <v>21</v>
      </c>
      <c r="B30" s="30" t="s">
        <v>38</v>
      </c>
      <c r="C30" s="12"/>
      <c r="D30" s="11">
        <v>2</v>
      </c>
      <c r="E30" s="12"/>
      <c r="F30" s="11"/>
      <c r="G30" s="12"/>
      <c r="H30" s="11"/>
      <c r="I30" s="12">
        <v>2</v>
      </c>
      <c r="J30" s="11"/>
      <c r="K30" s="12"/>
      <c r="L30" s="11"/>
      <c r="M30" s="12"/>
      <c r="N30" s="11"/>
      <c r="O30" s="12"/>
      <c r="P30" s="11"/>
      <c r="Q30" s="29">
        <f t="shared" si="4"/>
        <v>0</v>
      </c>
    </row>
    <row r="31" spans="1:17" ht="33" x14ac:dyDescent="0.4">
      <c r="A31" s="27">
        <v>22</v>
      </c>
      <c r="B31" s="30"/>
      <c r="C31" s="12"/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29">
        <f t="shared" si="4"/>
        <v>0</v>
      </c>
    </row>
    <row r="32" spans="1:17" ht="33" x14ac:dyDescent="0.4">
      <c r="A32" s="27">
        <v>23</v>
      </c>
      <c r="B32" s="30"/>
      <c r="C32" s="12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  <c r="P32" s="11"/>
      <c r="Q32" s="29">
        <f t="shared" si="4"/>
        <v>0</v>
      </c>
    </row>
    <row r="33" spans="1:17" ht="33" x14ac:dyDescent="0.4">
      <c r="A33" s="27">
        <v>24</v>
      </c>
      <c r="B33" s="30"/>
      <c r="C33" s="12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29">
        <f t="shared" si="4"/>
        <v>0</v>
      </c>
    </row>
    <row r="34" spans="1:17" ht="33" x14ac:dyDescent="0.4">
      <c r="A34" s="27">
        <v>25</v>
      </c>
      <c r="B34" s="30"/>
      <c r="C34" s="12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  <c r="P34" s="11"/>
      <c r="Q34" s="29">
        <f t="shared" si="4"/>
        <v>0</v>
      </c>
    </row>
    <row r="35" spans="1:17" ht="33" x14ac:dyDescent="0.4">
      <c r="A35" s="27">
        <v>26</v>
      </c>
      <c r="B35" s="30"/>
      <c r="C35" s="12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29">
        <f t="shared" si="4"/>
        <v>0</v>
      </c>
    </row>
    <row r="36" spans="1:17" ht="33" x14ac:dyDescent="0.4">
      <c r="A36" s="27">
        <v>27</v>
      </c>
      <c r="B36" s="30"/>
      <c r="C36" s="12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29">
        <f t="shared" si="4"/>
        <v>0</v>
      </c>
    </row>
    <row r="37" spans="1:17" ht="33" x14ac:dyDescent="0.4">
      <c r="A37" s="27">
        <v>28</v>
      </c>
      <c r="B37" s="30"/>
      <c r="C37" s="12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29">
        <f t="shared" si="4"/>
        <v>0</v>
      </c>
    </row>
    <row r="38" spans="1:17" ht="33" x14ac:dyDescent="0.4">
      <c r="A38" s="27">
        <v>29</v>
      </c>
      <c r="B38" s="30"/>
      <c r="C38" s="12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  <c r="P38" s="11"/>
      <c r="Q38" s="29">
        <f t="shared" si="4"/>
        <v>0</v>
      </c>
    </row>
    <row r="39" spans="1:17" ht="33" x14ac:dyDescent="0.4">
      <c r="A39" s="27">
        <v>30</v>
      </c>
      <c r="B39" s="30"/>
      <c r="C39" s="12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  <c r="P39" s="11"/>
      <c r="Q39" s="29">
        <f t="shared" si="4"/>
        <v>0</v>
      </c>
    </row>
    <row r="40" spans="1:17" ht="33" x14ac:dyDescent="0.4">
      <c r="A40" s="27">
        <v>31</v>
      </c>
      <c r="B40" s="30"/>
      <c r="C40" s="12"/>
      <c r="D40" s="11"/>
      <c r="E40" s="12"/>
      <c r="F40" s="11"/>
      <c r="G40" s="12"/>
      <c r="H40" s="11"/>
      <c r="I40" s="12"/>
      <c r="J40" s="11"/>
      <c r="K40" s="12"/>
      <c r="L40" s="11"/>
      <c r="M40" s="12"/>
      <c r="N40" s="11"/>
      <c r="O40" s="12"/>
      <c r="P40" s="11"/>
      <c r="Q40" s="29">
        <f t="shared" si="4"/>
        <v>0</v>
      </c>
    </row>
    <row r="41" spans="1:17" ht="33" x14ac:dyDescent="0.4">
      <c r="A41" s="27">
        <v>32</v>
      </c>
      <c r="B41" s="30"/>
      <c r="C41" s="12"/>
      <c r="D41" s="11"/>
      <c r="E41" s="12"/>
      <c r="F41" s="11"/>
      <c r="G41" s="12"/>
      <c r="H41" s="11"/>
      <c r="I41" s="12"/>
      <c r="J41" s="11"/>
      <c r="K41" s="12"/>
      <c r="L41" s="11"/>
      <c r="M41" s="12"/>
      <c r="N41" s="11"/>
      <c r="O41" s="12"/>
      <c r="P41" s="11"/>
      <c r="Q41" s="29">
        <f t="shared" si="4"/>
        <v>0</v>
      </c>
    </row>
    <row r="42" spans="1:17" ht="33" x14ac:dyDescent="0.4">
      <c r="A42" s="27">
        <v>33</v>
      </c>
      <c r="B42" s="30"/>
      <c r="C42" s="12"/>
      <c r="D42" s="11"/>
      <c r="E42" s="12"/>
      <c r="F42" s="11"/>
      <c r="G42" s="12"/>
      <c r="H42" s="11"/>
      <c r="I42" s="12"/>
      <c r="J42" s="11"/>
      <c r="K42" s="12"/>
      <c r="L42" s="11"/>
      <c r="M42" s="12"/>
      <c r="N42" s="11"/>
      <c r="O42" s="12"/>
      <c r="P42" s="11"/>
      <c r="Q42" s="29">
        <f t="shared" si="4"/>
        <v>0</v>
      </c>
    </row>
    <row r="43" spans="1:17" ht="33" x14ac:dyDescent="0.4">
      <c r="A43" s="27">
        <v>34</v>
      </c>
      <c r="B43" s="30"/>
      <c r="C43" s="12"/>
      <c r="D43" s="11"/>
      <c r="E43" s="12"/>
      <c r="F43" s="11"/>
      <c r="G43" s="12"/>
      <c r="H43" s="11"/>
      <c r="I43" s="12"/>
      <c r="J43" s="11"/>
      <c r="K43" s="12"/>
      <c r="L43" s="11"/>
      <c r="M43" s="12"/>
      <c r="N43" s="11"/>
      <c r="O43" s="12"/>
      <c r="P43" s="11"/>
      <c r="Q43" s="29">
        <f t="shared" si="4"/>
        <v>0</v>
      </c>
    </row>
    <row r="44" spans="1:17" ht="33" x14ac:dyDescent="0.4">
      <c r="A44" s="27">
        <v>35</v>
      </c>
      <c r="B44" s="30"/>
      <c r="C44" s="12"/>
      <c r="D44" s="11"/>
      <c r="E44" s="12"/>
      <c r="F44" s="11"/>
      <c r="G44" s="12"/>
      <c r="H44" s="11"/>
      <c r="I44" s="12"/>
      <c r="J44" s="11"/>
      <c r="K44" s="12"/>
      <c r="L44" s="11"/>
      <c r="M44" s="12"/>
      <c r="N44" s="11"/>
      <c r="O44" s="12"/>
      <c r="P44" s="11"/>
      <c r="Q44" s="29">
        <f t="shared" si="4"/>
        <v>0</v>
      </c>
    </row>
    <row r="45" spans="1:17" ht="33" x14ac:dyDescent="0.4">
      <c r="A45" s="27">
        <v>36</v>
      </c>
      <c r="B45" s="30"/>
      <c r="C45" s="12"/>
      <c r="D45" s="11"/>
      <c r="E45" s="12"/>
      <c r="F45" s="11"/>
      <c r="G45" s="12"/>
      <c r="H45" s="11"/>
      <c r="I45" s="12"/>
      <c r="J45" s="11"/>
      <c r="K45" s="12"/>
      <c r="L45" s="11"/>
      <c r="M45" s="12"/>
      <c r="N45" s="11"/>
      <c r="O45" s="12"/>
      <c r="P45" s="11"/>
      <c r="Q45" s="29">
        <f t="shared" si="4"/>
        <v>0</v>
      </c>
    </row>
    <row r="46" spans="1:17" ht="33" x14ac:dyDescent="0.4">
      <c r="A46" s="27">
        <v>37</v>
      </c>
      <c r="B46" s="30"/>
      <c r="C46" s="12"/>
      <c r="D46" s="11"/>
      <c r="E46" s="12"/>
      <c r="F46" s="11"/>
      <c r="G46" s="12"/>
      <c r="H46" s="11"/>
      <c r="I46" s="12"/>
      <c r="J46" s="11"/>
      <c r="K46" s="12"/>
      <c r="L46" s="11"/>
      <c r="M46" s="12"/>
      <c r="N46" s="11"/>
      <c r="O46" s="12"/>
      <c r="P46" s="11"/>
      <c r="Q46" s="29">
        <f t="shared" si="4"/>
        <v>0</v>
      </c>
    </row>
  </sheetData>
  <mergeCells count="22">
    <mergeCell ref="I7:J7"/>
    <mergeCell ref="A2:B2"/>
    <mergeCell ref="A3:B3"/>
    <mergeCell ref="A4:B4"/>
    <mergeCell ref="A5:B5"/>
    <mergeCell ref="A6:B6"/>
    <mergeCell ref="A7:A9"/>
    <mergeCell ref="B7:B9"/>
    <mergeCell ref="C7:D7"/>
    <mergeCell ref="E7:F7"/>
    <mergeCell ref="G7:H7"/>
    <mergeCell ref="M8:N8"/>
    <mergeCell ref="O8:P8"/>
    <mergeCell ref="Q2:Q9"/>
    <mergeCell ref="K7:L7"/>
    <mergeCell ref="M7:N7"/>
    <mergeCell ref="O7:P7"/>
    <mergeCell ref="C8:D8"/>
    <mergeCell ref="E8:F8"/>
    <mergeCell ref="G8:H8"/>
    <mergeCell ref="I8:J8"/>
    <mergeCell ref="K8:L8"/>
  </mergeCells>
  <conditionalFormatting sqref="C3:P3">
    <cfRule type="cellIs" dxfId="23" priority="11" operator="greaterThan">
      <formula>0</formula>
    </cfRule>
  </conditionalFormatting>
  <conditionalFormatting sqref="C10:P46">
    <cfRule type="cellIs" dxfId="22" priority="9" operator="equal">
      <formula>2</formula>
    </cfRule>
    <cfRule type="cellIs" dxfId="21" priority="10" operator="equal">
      <formula>1</formula>
    </cfRule>
  </conditionalFormatting>
  <conditionalFormatting sqref="C4:P4">
    <cfRule type="cellIs" dxfId="20" priority="8" operator="greaterThan">
      <formula>0</formula>
    </cfRule>
  </conditionalFormatting>
  <conditionalFormatting sqref="C10:P46">
    <cfRule type="cellIs" dxfId="19" priority="7" operator="equal">
      <formula>3</formula>
    </cfRule>
  </conditionalFormatting>
  <conditionalFormatting sqref="C7:D8 E7:P7">
    <cfRule type="expression" dxfId="18" priority="6">
      <formula>IF(C7=TODAY(),1,0)</formula>
    </cfRule>
  </conditionalFormatting>
  <conditionalFormatting sqref="C6:P6">
    <cfRule type="cellIs" dxfId="17" priority="5" operator="greaterThan">
      <formula>0</formula>
    </cfRule>
  </conditionalFormatting>
  <conditionalFormatting sqref="C10:C46">
    <cfRule type="expression" dxfId="16" priority="4">
      <formula>IF(XEW10=1,1,0)</formula>
    </cfRule>
  </conditionalFormatting>
  <conditionalFormatting sqref="D10:P46">
    <cfRule type="expression" dxfId="15" priority="3">
      <formula>IF(C10=1,1,0)</formula>
    </cfRule>
  </conditionalFormatting>
  <conditionalFormatting sqref="C2:P2">
    <cfRule type="expression" dxfId="14" priority="1">
      <formula>IF(C3=C2,1,0)</formula>
    </cfRule>
    <cfRule type="expression" dxfId="13" priority="2">
      <formula>IF(C3&lt;C2,1,0)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'http://www.excelworld.ru/_fr/409/Ледяной дом/[Расчет Ледяной Дом.xlsm]Данные'!#REF!</xm:f>
          </x14:formula1>
          <xm:sqref>B10:B46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38"/>
  <sheetViews>
    <sheetView tabSelected="1" zoomScale="92" zoomScaleNormal="92"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H2" sqref="H2"/>
    </sheetView>
  </sheetViews>
  <sheetFormatPr defaultColWidth="8.85546875" defaultRowHeight="15" x14ac:dyDescent="0.25"/>
  <cols>
    <col min="1" max="1" width="8.5703125" style="43" customWidth="1"/>
    <col min="2" max="2" width="8.7109375" style="43" customWidth="1"/>
    <col min="3" max="3" width="9.28515625" style="45" customWidth="1"/>
    <col min="4" max="4" width="15.5703125" style="45" customWidth="1"/>
    <col min="5" max="5" width="11.28515625" style="43" bestFit="1" customWidth="1"/>
    <col min="6" max="6" width="11.140625" style="43" bestFit="1" customWidth="1"/>
    <col min="7" max="7" width="9.28515625" style="44" customWidth="1"/>
    <col min="8" max="8" width="41" style="43" bestFit="1" customWidth="1"/>
    <col min="9" max="15" width="8.85546875" style="43"/>
    <col min="16" max="16" width="10.28515625" style="43" bestFit="1" customWidth="1"/>
    <col min="17" max="16384" width="8.85546875" style="43"/>
  </cols>
  <sheetData>
    <row r="1" spans="1:21" ht="27.6" customHeight="1" x14ac:dyDescent="0.25">
      <c r="A1" s="46" t="s">
        <v>6</v>
      </c>
      <c r="B1" s="46" t="s">
        <v>39</v>
      </c>
      <c r="C1" s="46" t="s">
        <v>40</v>
      </c>
      <c r="D1" s="46" t="s">
        <v>41</v>
      </c>
      <c r="E1" s="46" t="s">
        <v>42</v>
      </c>
      <c r="F1" s="46" t="s">
        <v>43</v>
      </c>
      <c r="G1" s="46" t="s">
        <v>44</v>
      </c>
      <c r="H1" s="46" t="s">
        <v>7</v>
      </c>
      <c r="K1" s="43">
        <f>COUNTA(Табель!B:B)-2</f>
        <v>21</v>
      </c>
      <c r="L1" s="43">
        <f>(COUNTA(Табель!7:7)-2)*2</f>
        <v>14</v>
      </c>
    </row>
    <row r="2" spans="1:21" x14ac:dyDescent="0.25">
      <c r="A2" s="37">
        <v>1</v>
      </c>
      <c r="B2" s="37" t="s">
        <v>45</v>
      </c>
      <c r="C2" s="38">
        <v>1</v>
      </c>
      <c r="D2" s="39">
        <f>IF(Таблица2[[#This Row],[День]]&lt;&gt;"",WEEKNUM(Таблица2[[#This Row],[День]],2),WEEKNUM(Таблица2[[#This Row],[Ночь]],2))</f>
        <v>10</v>
      </c>
      <c r="E2" s="40">
        <f t="array" ref="E2">IFERROR(1/(1/INDEX(Табель!$7:$7,INT(SMALL(IF(ABS(TRANSPOSE(Табель!$C$10:INDEX(Табель!P:P,$K$1))-1.5)&lt;1,TRANSPOSE(COLUMN(Табель!$C$10:INDEX(Табель!P:P,K$1)))+TRANSPOSE(ROW(Табель!$C$10:INDEX(Табель!P:P,$K$1)))%%),ROW(A1))))),"")</f>
        <v>43528</v>
      </c>
      <c r="F2" s="41" t="str">
        <f t="array" ref="F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1))-1)/2)*2+1),""),"")</f>
        <v/>
      </c>
      <c r="G2" s="42"/>
      <c r="H2" s="37" t="str">
        <f t="array" ref="H2">IFERROR(INDEX(Табель!B:B,MOD(SMALL(IF(ABS(TRANSPOSE(Табель!$C$10:INDEX(Табель!P:P,$K$1))-1.5)&lt;1,TRANSPOSE(COLUMN(Табель!$C$10:INDEX(Табель!P:P,K$1)))+TRANSPOSE(ROW(Табель!$C$10:INDEX(Табель!P:P,$K$1)))%%),ROW(A1)),1)/1%%),"")</f>
        <v>Бровкина Алла Николаевна (ОД)</v>
      </c>
      <c r="P2" s="65"/>
      <c r="U2" s="43">
        <v>6</v>
      </c>
    </row>
    <row r="3" spans="1:21" x14ac:dyDescent="0.25">
      <c r="A3" s="31">
        <v>2</v>
      </c>
      <c r="B3" s="31" t="s">
        <v>45</v>
      </c>
      <c r="C3" s="32">
        <v>1</v>
      </c>
      <c r="D3" s="33">
        <f>IF(Таблица2[[#This Row],[День]]&lt;&gt;"",WEEKNUM(Таблица2[[#This Row],[День]],2),WEEKNUM(Таблица2[[#This Row],[Ночь]],2))</f>
        <v>10</v>
      </c>
      <c r="E3" s="34" t="str">
        <f t="array" ref="E3">IFERROR(1/(1/INDEX(Табель!$7:$7,INT(SMALL(IF(ABS(TRANSPOSE(Табель!$C$10:INDEX(Табель!P:P,$K$1))-1.5)&lt;1,TRANSPOSE(COLUMN(Табель!$C$10:INDEX(Табель!P:P,K$1)))+TRANSPOSE(ROW(Табель!$C$10:INDEX(Табель!P:P,$K$1)))%%),ROW(A2))))),"")</f>
        <v/>
      </c>
      <c r="F3" s="35">
        <f t="array" ref="F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2))-1)/2)*2+1),""),"")</f>
        <v>43528</v>
      </c>
      <c r="G3" s="36"/>
      <c r="H3" s="31" t="str">
        <f t="array" ref="H3">IFERROR(INDEX(Табель!B:B,MOD(SMALL(IF(ABS(TRANSPOSE(Табель!$C$10:INDEX(Табель!P:P,$K$1))-1.5)&lt;1,TRANSPOSE(COLUMN(Табель!$C$10:INDEX(Табель!P:P,K$1)))+TRANSPOSE(ROW(Табель!$C$10:INDEX(Табель!P:P,$K$1)))%%),ROW(A2)),1)/1%%),"")</f>
        <v>Шокурова Римма Александровна (О)</v>
      </c>
      <c r="P3" s="65"/>
      <c r="U3" s="43">
        <v>5</v>
      </c>
    </row>
    <row r="4" spans="1:21" x14ac:dyDescent="0.25">
      <c r="A4" s="37">
        <v>3</v>
      </c>
      <c r="B4" s="37" t="s">
        <v>45</v>
      </c>
      <c r="C4" s="38">
        <v>1</v>
      </c>
      <c r="D4" s="39">
        <f>IF(Таблица2[[#This Row],[День]]&lt;&gt;"",WEEKNUM(Таблица2[[#This Row],[День]],2),WEEKNUM(Таблица2[[#This Row],[Ночь]],2))</f>
        <v>10</v>
      </c>
      <c r="E4" s="40" t="str">
        <f t="array" ref="E4">IFERROR(1/(1/INDEX(Табель!$7:$7,INT(SMALL(IF(ABS(TRANSPOSE(Табель!$C$10:INDEX(Табель!P:P,$K$1))-1.5)&lt;1,TRANSPOSE(COLUMN(Табель!$C$10:INDEX(Табель!P:P,K$1)))+TRANSPOSE(ROW(Табель!$C$10:INDEX(Табель!P:P,$K$1)))%%),ROW(A3))))),"")</f>
        <v/>
      </c>
      <c r="F4" s="41">
        <f t="array" ref="F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3))-1)/2)*2+1),""),"")</f>
        <v>43528</v>
      </c>
      <c r="G4" s="42"/>
      <c r="H4" s="37" t="str">
        <f t="array" ref="H4">IFERROR(INDEX(Табель!B:B,MOD(SMALL(IF(ABS(TRANSPOSE(Табель!$C$10:INDEX(Табель!P:P,$K$1))-1.5)&lt;1,TRANSPOSE(COLUMN(Табель!$C$10:INDEX(Табель!P:P,K$1)))+TRANSPOSE(ROW(Табель!$C$10:INDEX(Табель!P:P,$K$1)))%%),ROW(A3)),1)/1%%),"")</f>
        <v>Дворянчиков Даниил Сергеевич (О)</v>
      </c>
      <c r="P4" s="65"/>
      <c r="U4" s="43">
        <f>INT((U2-1)/2)*2+1</f>
        <v>5</v>
      </c>
    </row>
    <row r="5" spans="1:21" x14ac:dyDescent="0.25">
      <c r="A5" s="31">
        <v>4</v>
      </c>
      <c r="B5" s="31" t="s">
        <v>45</v>
      </c>
      <c r="C5" s="32">
        <v>1</v>
      </c>
      <c r="D5" s="33">
        <f>IF(Таблица2[[#This Row],[День]]&lt;&gt;"",WEEKNUM(Таблица2[[#This Row],[День]],2),WEEKNUM(Таблица2[[#This Row],[Ночь]],2))</f>
        <v>10</v>
      </c>
      <c r="E5" s="34" t="str">
        <f t="array" ref="E5">IFERROR(1/(1/INDEX(Табель!$7:$7,INT(SMALL(IF(ABS(TRANSPOSE(Табель!$C$10:INDEX(Табель!P:P,$K$1))-1.5)&lt;1,TRANSPOSE(COLUMN(Табель!$C$10:INDEX(Табель!P:P,K$1)))+TRANSPOSE(ROW(Табель!$C$10:INDEX(Табель!P:P,$K$1)))%%),ROW(A4))))),"")</f>
        <v/>
      </c>
      <c r="F5" s="35">
        <f t="array" ref="F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4))-1)/2)*2+1),""),"")</f>
        <v>43528</v>
      </c>
      <c r="G5" s="36"/>
      <c r="H5" s="31" t="str">
        <f t="array" ref="H5">IFERROR(INDEX(Табель!B:B,MOD(SMALL(IF(ABS(TRANSPOSE(Табель!$C$10:INDEX(Табель!P:P,$K$1))-1.5)&lt;1,TRANSPOSE(COLUMN(Табель!$C$10:INDEX(Табель!P:P,K$1)))+TRANSPOSE(ROW(Табель!$C$10:INDEX(Табель!P:P,$K$1)))%%),ROW(A4)),1)/1%%),"")</f>
        <v>Дворянчикова Людмила Сергеевна (О)</v>
      </c>
      <c r="P5" s="65"/>
    </row>
    <row r="6" spans="1:21" x14ac:dyDescent="0.25">
      <c r="A6" s="37">
        <v>5</v>
      </c>
      <c r="B6" s="37" t="s">
        <v>45</v>
      </c>
      <c r="C6" s="38">
        <v>1</v>
      </c>
      <c r="D6" s="39">
        <f>IF(Таблица2[[#This Row],[День]]&lt;&gt;"",WEEKNUM(Таблица2[[#This Row],[День]],2),WEEKNUM(Таблица2[[#This Row],[Ночь]],2))</f>
        <v>10</v>
      </c>
      <c r="E6" s="40" t="str">
        <f t="array" ref="E6">IFERROR(1/(1/INDEX(Табель!$7:$7,INT(SMALL(IF(ABS(TRANSPOSE(Табель!$C$10:INDEX(Табель!P:P,$K$1))-1.5)&lt;1,TRANSPOSE(COLUMN(Табель!$C$10:INDEX(Табель!P:P,K$1)))+TRANSPOSE(ROW(Табель!$C$10:INDEX(Табель!P:P,$K$1)))%%),ROW(A5))))),"")</f>
        <v/>
      </c>
      <c r="F6" s="41">
        <f t="array" ref="F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5))-1)/2)*2+1),""),"")</f>
        <v>43528</v>
      </c>
      <c r="G6" s="42"/>
      <c r="H6" s="37" t="str">
        <f t="array" ref="H6">IFERROR(INDEX(Табель!B:B,MOD(SMALL(IF(ABS(TRANSPOSE(Табель!$C$10:INDEX(Табель!P:P,$K$1))-1.5)&lt;1,TRANSPOSE(COLUMN(Табель!$C$10:INDEX(Табель!P:P,K$1)))+TRANSPOSE(ROW(Табель!$C$10:INDEX(Табель!P:P,$K$1)))%%),ROW(A5)),1)/1%%),"")</f>
        <v>Погодина Елена Петровна (О)</v>
      </c>
      <c r="P6" s="65"/>
    </row>
    <row r="7" spans="1:21" x14ac:dyDescent="0.25">
      <c r="A7" s="31">
        <v>6</v>
      </c>
      <c r="B7" s="31" t="s">
        <v>45</v>
      </c>
      <c r="C7" s="32">
        <v>1</v>
      </c>
      <c r="D7" s="33">
        <f>IF(Таблица2[[#This Row],[День]]&lt;&gt;"",WEEKNUM(Таблица2[[#This Row],[День]],2),WEEKNUM(Таблица2[[#This Row],[Ночь]],2))</f>
        <v>10</v>
      </c>
      <c r="E7" s="34" t="str">
        <f t="array" ref="E7">IFERROR(1/(1/INDEX(Табель!$7:$7,INT(SMALL(IF(ABS(TRANSPOSE(Табель!$C$10:INDEX(Табель!P:P,$K$1))-1.5)&lt;1,TRANSPOSE(COLUMN(Табель!$C$10:INDEX(Табель!P:P,K$1)))+TRANSPOSE(ROW(Табель!$C$10:INDEX(Табель!P:P,$K$1)))%%),ROW(A6))))),"")</f>
        <v/>
      </c>
      <c r="F7" s="35">
        <f t="array" ref="F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6))-1)/2)*2+1),""),"")</f>
        <v>43528</v>
      </c>
      <c r="G7" s="36"/>
      <c r="H7" s="31" t="str">
        <f t="array" ref="H7">IFERROR(INDEX(Табель!B:B,MOD(SMALL(IF(ABS(TRANSPOSE(Табель!$C$10:INDEX(Табель!P:P,$K$1))-1.5)&lt;1,TRANSPOSE(COLUMN(Табель!$C$10:INDEX(Табель!P:P,K$1)))+TRANSPOSE(ROW(Табель!$C$10:INDEX(Табель!P:P,$K$1)))%%),ROW(A6)),1)/1%%),"")</f>
        <v>Темарцев Кирилл Викторович (О)</v>
      </c>
      <c r="P7" s="65"/>
    </row>
    <row r="8" spans="1:21" x14ac:dyDescent="0.25">
      <c r="A8" s="37">
        <v>7</v>
      </c>
      <c r="B8" s="37" t="s">
        <v>45</v>
      </c>
      <c r="C8" s="38">
        <v>1</v>
      </c>
      <c r="D8" s="39">
        <f>IF(Таблица2[[#This Row],[День]]&lt;&gt;"",WEEKNUM(Таблица2[[#This Row],[День]],2),WEEKNUM(Таблица2[[#This Row],[Ночь]],2))</f>
        <v>10</v>
      </c>
      <c r="E8" s="40" t="str">
        <f t="array" ref="E8">IFERROR(1/(1/INDEX(Табель!$7:$7,INT(SMALL(IF(ABS(TRANSPOSE(Табель!$C$10:INDEX(Табель!P:P,$K$1))-1.5)&lt;1,TRANSPOSE(COLUMN(Табель!$C$10:INDEX(Табель!P:P,K$1)))+TRANSPOSE(ROW(Табель!$C$10:INDEX(Табель!P:P,$K$1)))%%),ROW(A7))))),"")</f>
        <v/>
      </c>
      <c r="F8" s="41">
        <f t="array" ref="F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7))-1)/2)*2+1),""),"")</f>
        <v>43528</v>
      </c>
      <c r="G8" s="42"/>
      <c r="H8" s="37" t="str">
        <f t="array" ref="H8">IFERROR(INDEX(Табель!B:B,MOD(SMALL(IF(ABS(TRANSPOSE(Табель!$C$10:INDEX(Табель!P:P,$K$1))-1.5)&lt;1,TRANSPOSE(COLUMN(Табель!$C$10:INDEX(Табель!P:P,K$1)))+TRANSPOSE(ROW(Табель!$C$10:INDEX(Табель!P:P,$K$1)))%%),ROW(A7)),1)/1%%),"")</f>
        <v>Липатова Анастасия Алексеевна (О)</v>
      </c>
      <c r="P8" s="65"/>
    </row>
    <row r="9" spans="1:21" x14ac:dyDescent="0.25">
      <c r="A9" s="31">
        <v>8</v>
      </c>
      <c r="B9" s="31" t="s">
        <v>45</v>
      </c>
      <c r="C9" s="32">
        <v>1</v>
      </c>
      <c r="D9" s="33">
        <f>IF(Таблица2[[#This Row],[День]]&lt;&gt;"",WEEKNUM(Таблица2[[#This Row],[День]],2),WEEKNUM(Таблица2[[#This Row],[Ночь]],2))</f>
        <v>10</v>
      </c>
      <c r="E9" s="34" t="str">
        <f t="array" ref="E9">IFERROR(1/(1/INDEX(Табель!$7:$7,INT(SMALL(IF(ABS(TRANSPOSE(Табель!$C$10:INDEX(Табель!P:P,$K$1))-1.5)&lt;1,TRANSPOSE(COLUMN(Табель!$C$10:INDEX(Табель!P:P,K$1)))+TRANSPOSE(ROW(Табель!$C$10:INDEX(Табель!P:P,$K$1)))%%),ROW(A8))))),"")</f>
        <v/>
      </c>
      <c r="F9" s="35">
        <f t="array" ref="F9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8))-1)/2)*2+1),""),"")</f>
        <v>43528</v>
      </c>
      <c r="G9" s="36"/>
      <c r="H9" s="31" t="str">
        <f t="array" ref="H9">IFERROR(INDEX(Табель!B:B,MOD(SMALL(IF(ABS(TRANSPOSE(Табель!$C$10:INDEX(Табель!P:P,$K$1))-1.5)&lt;1,TRANSPOSE(COLUMN(Табель!$C$10:INDEX(Табель!P:P,K$1)))+TRANSPOSE(ROW(Табель!$C$10:INDEX(Табель!P:P,$K$1)))%%),ROW(A8)),1)/1%%),"")</f>
        <v>Попова Елена Николаевна (О)</v>
      </c>
      <c r="P9" s="65"/>
    </row>
    <row r="10" spans="1:21" x14ac:dyDescent="0.25">
      <c r="A10" s="37">
        <v>9</v>
      </c>
      <c r="B10" s="37" t="s">
        <v>45</v>
      </c>
      <c r="C10" s="38">
        <v>1</v>
      </c>
      <c r="D10" s="39">
        <f>IF(Таблица2[[#This Row],[День]]&lt;&gt;"",WEEKNUM(Таблица2[[#This Row],[День]],2),WEEKNUM(Таблица2[[#This Row],[Ночь]],2))</f>
        <v>10</v>
      </c>
      <c r="E10" s="40" t="str">
        <f t="array" ref="E10">IFERROR(1/(1/INDEX(Табель!$7:$7,INT(SMALL(IF(ABS(TRANSPOSE(Табель!$C$10:INDEX(Табель!P:P,$K$1))-1.5)&lt;1,TRANSPOSE(COLUMN(Табель!$C$10:INDEX(Табель!P:P,K$1)))+TRANSPOSE(ROW(Табель!$C$10:INDEX(Табель!P:P,$K$1)))%%),ROW(A9))))),"")</f>
        <v/>
      </c>
      <c r="F10" s="41">
        <f t="array" ref="F10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9))-1)/2)*2+1),""),"")</f>
        <v>43528</v>
      </c>
      <c r="G10" s="42"/>
      <c r="H10" s="37" t="str">
        <f t="array" ref="H10">IFERROR(INDEX(Табель!B:B,MOD(SMALL(IF(ABS(TRANSPOSE(Табель!$C$10:INDEX(Табель!P:P,$K$1))-1.5)&lt;1,TRANSPOSE(COLUMN(Табель!$C$10:INDEX(Табель!P:P,K$1)))+TRANSPOSE(ROW(Табель!$C$10:INDEX(Табель!P:P,$K$1)))%%),ROW(A9)),1)/1%%),"")</f>
        <v>Попов Александр Александрович (О)</v>
      </c>
      <c r="P10" s="65"/>
    </row>
    <row r="11" spans="1:21" x14ac:dyDescent="0.25">
      <c r="A11" s="31">
        <v>10</v>
      </c>
      <c r="B11" s="31" t="s">
        <v>45</v>
      </c>
      <c r="C11" s="32">
        <v>1</v>
      </c>
      <c r="D11" s="33">
        <f>IF(Таблица2[[#This Row],[День]]&lt;&gt;"",WEEKNUM(Таблица2[[#This Row],[День]],2),WEEKNUM(Таблица2[[#This Row],[Ночь]],2))</f>
        <v>10</v>
      </c>
      <c r="E11" s="34" t="str">
        <f t="array" ref="E11">IFERROR(1/(1/INDEX(Табель!$7:$7,INT(SMALL(IF(ABS(TRANSPOSE(Табель!$C$10:INDEX(Табель!P:P,$K$1))-1.5)&lt;1,TRANSPOSE(COLUMN(Табель!$C$10:INDEX(Табель!P:P,K$1)))+TRANSPOSE(ROW(Табель!$C$10:INDEX(Табель!P:P,$K$1)))%%),ROW(A10))))),"")</f>
        <v/>
      </c>
      <c r="F11" s="35">
        <f t="array" ref="F1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10))-1)/2)*2+1),""),"")</f>
        <v>43528</v>
      </c>
      <c r="G11" s="36"/>
      <c r="H11" s="31" t="str">
        <f t="array" ref="H11">IFERROR(INDEX(Табель!B:B,MOD(SMALL(IF(ABS(TRANSPOSE(Табель!$C$10:INDEX(Табель!P:P,$K$1))-1.5)&lt;1,TRANSPOSE(COLUMN(Табель!$C$10:INDEX(Табель!P:P,K$1)))+TRANSPOSE(ROW(Табель!$C$10:INDEX(Табель!P:P,$K$1)))%%),ROW(A10)),1)/1%%),"")</f>
        <v>Липатов Иван Алексеевич (О)</v>
      </c>
      <c r="P11" s="65"/>
    </row>
    <row r="12" spans="1:21" x14ac:dyDescent="0.25">
      <c r="A12" s="37">
        <v>11</v>
      </c>
      <c r="B12" s="37" t="s">
        <v>45</v>
      </c>
      <c r="C12" s="38">
        <v>1</v>
      </c>
      <c r="D12" s="39">
        <f>IF(Таблица2[[#This Row],[День]]&lt;&gt;"",WEEKNUM(Таблица2[[#This Row],[День]],2),WEEKNUM(Таблица2[[#This Row],[Ночь]],2))</f>
        <v>10</v>
      </c>
      <c r="E12" s="40" t="str">
        <f t="array" ref="E12">IFERROR(1/(1/INDEX(Табель!$7:$7,INT(SMALL(IF(ABS(TRANSPOSE(Табель!$C$10:INDEX(Табель!P:P,$K$1))-1.5)&lt;1,TRANSPOSE(COLUMN(Табель!$C$10:INDEX(Табель!P:P,K$1)))+TRANSPOSE(ROW(Табель!$C$10:INDEX(Табель!P:P,$K$1)))%%),ROW(A11))))),"")</f>
        <v/>
      </c>
      <c r="F12" s="41">
        <f t="array" ref="F1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11))-1)/2)*2+1),""),"")</f>
        <v>43529</v>
      </c>
      <c r="G12" s="42"/>
      <c r="H12" s="37" t="str">
        <f t="array" ref="H12">IFERROR(INDEX(Табель!B:B,MOD(SMALL(IF(ABS(TRANSPOSE(Табель!$C$10:INDEX(Табель!P:P,$K$1))-1.5)&lt;1,TRANSPOSE(COLUMN(Табель!$C$10:INDEX(Табель!P:P,K$1)))+TRANSPOSE(ROW(Табель!$C$10:INDEX(Табель!P:P,$K$1)))%%),ROW(A11)),1)/1%%),"")</f>
        <v>Шокурова Римма Александровна (О)</v>
      </c>
      <c r="P12" s="65"/>
    </row>
    <row r="13" spans="1:21" x14ac:dyDescent="0.25">
      <c r="A13" s="31">
        <v>12</v>
      </c>
      <c r="B13" s="31" t="s">
        <v>45</v>
      </c>
      <c r="C13" s="32">
        <v>1</v>
      </c>
      <c r="D13" s="33">
        <f>IF(Таблица2[[#This Row],[День]]&lt;&gt;"",WEEKNUM(Таблица2[[#This Row],[День]],2),WEEKNUM(Таблица2[[#This Row],[Ночь]],2))</f>
        <v>10</v>
      </c>
      <c r="E13" s="34" t="str">
        <f t="array" ref="E13">IFERROR(1/(1/INDEX(Табель!$7:$7,INT(SMALL(IF(ABS(TRANSPOSE(Табель!$C$10:INDEX(Табель!P:P,$K$1))-1.5)&lt;1,TRANSPOSE(COLUMN(Табель!$C$10:INDEX(Табель!P:P,K$1)))+TRANSPOSE(ROW(Табель!$C$10:INDEX(Табель!P:P,$K$1)))%%),ROW(A12))))),"")</f>
        <v/>
      </c>
      <c r="F13" s="35">
        <f t="array" ref="F1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12))-1)/2)*2+1),""),"")</f>
        <v>43529</v>
      </c>
      <c r="G13" s="36"/>
      <c r="H13" s="31" t="str">
        <f t="array" ref="H13">IFERROR(INDEX(Табель!B:B,MOD(SMALL(IF(ABS(TRANSPOSE(Табель!$C$10:INDEX(Табель!P:P,$K$1))-1.5)&lt;1,TRANSPOSE(COLUMN(Табель!$C$10:INDEX(Табель!P:P,K$1)))+TRANSPOSE(ROW(Табель!$C$10:INDEX(Табель!P:P,$K$1)))%%),ROW(A12)),1)/1%%),"")</f>
        <v>Темарцев Кирилл Викторович (О)</v>
      </c>
      <c r="P13" s="65"/>
    </row>
    <row r="14" spans="1:21" x14ac:dyDescent="0.25">
      <c r="A14" s="37">
        <v>13</v>
      </c>
      <c r="B14" s="37" t="s">
        <v>45</v>
      </c>
      <c r="C14" s="38">
        <v>1</v>
      </c>
      <c r="D14" s="39">
        <f>IF(Таблица2[[#This Row],[День]]&lt;&gt;"",WEEKNUM(Таблица2[[#This Row],[День]],2),WEEKNUM(Таблица2[[#This Row],[Ночь]],2))</f>
        <v>10</v>
      </c>
      <c r="E14" s="40" t="str">
        <f t="array" ref="E14">IFERROR(1/(1/INDEX(Табель!$7:$7,INT(SMALL(IF(ABS(TRANSPOSE(Табель!$C$10:INDEX(Табель!P:P,$K$1))-1.5)&lt;1,TRANSPOSE(COLUMN(Табель!$C$10:INDEX(Табель!P:P,K$1)))+TRANSPOSE(ROW(Табель!$C$10:INDEX(Табель!P:P,$K$1)))%%),ROW(A13))))),"")</f>
        <v/>
      </c>
      <c r="F14" s="41">
        <f t="array" ref="F1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13))-1)/2)*2+1),""),"")</f>
        <v>43529</v>
      </c>
      <c r="G14" s="42"/>
      <c r="H14" s="37" t="str">
        <f t="array" ref="H14">IFERROR(INDEX(Табель!B:B,MOD(SMALL(IF(ABS(TRANSPOSE(Табель!$C$10:INDEX(Табель!P:P,$K$1))-1.5)&lt;1,TRANSPOSE(COLUMN(Табель!$C$10:INDEX(Табель!P:P,K$1)))+TRANSPOSE(ROW(Табель!$C$10:INDEX(Табель!P:P,$K$1)))%%),ROW(A13)),1)/1%%),"")</f>
        <v>Николаева Евгения Геннадьевна (О)</v>
      </c>
      <c r="P14" s="65"/>
    </row>
    <row r="15" spans="1:21" x14ac:dyDescent="0.25">
      <c r="A15" s="31">
        <v>14</v>
      </c>
      <c r="B15" s="31" t="s">
        <v>45</v>
      </c>
      <c r="C15" s="32">
        <v>1</v>
      </c>
      <c r="D15" s="33">
        <f>IF(Таблица2[[#This Row],[День]]&lt;&gt;"",WEEKNUM(Таблица2[[#This Row],[День]],2),WEEKNUM(Таблица2[[#This Row],[Ночь]],2))</f>
        <v>10</v>
      </c>
      <c r="E15" s="34" t="str">
        <f t="array" ref="E15">IFERROR(1/(1/INDEX(Табель!$7:$7,INT(SMALL(IF(ABS(TRANSPOSE(Табель!$C$10:INDEX(Табель!P:P,$K$1))-1.5)&lt;1,TRANSPOSE(COLUMN(Табель!$C$10:INDEX(Табель!P:P,K$1)))+TRANSPOSE(ROW(Табель!$C$10:INDEX(Табель!P:P,$K$1)))%%),ROW(A14))))),"")</f>
        <v/>
      </c>
      <c r="F15" s="35">
        <f t="array" ref="F1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14))-1)/2)*2+1),""),"")</f>
        <v>43529</v>
      </c>
      <c r="G15" s="36"/>
      <c r="H15" s="31" t="str">
        <f t="array" ref="H15">IFERROR(INDEX(Табель!B:B,MOD(SMALL(IF(ABS(TRANSPOSE(Табель!$C$10:INDEX(Табель!P:P,$K$1))-1.5)&lt;1,TRANSPOSE(COLUMN(Табель!$C$10:INDEX(Табель!P:P,K$1)))+TRANSPOSE(ROW(Табель!$C$10:INDEX(Табель!P:P,$K$1)))%%),ROW(A14)),1)/1%%),"")</f>
        <v>Попова Елена Николаевна (О)</v>
      </c>
      <c r="P15" s="65"/>
    </row>
    <row r="16" spans="1:21" x14ac:dyDescent="0.25">
      <c r="A16" s="37">
        <v>15</v>
      </c>
      <c r="B16" s="37" t="s">
        <v>45</v>
      </c>
      <c r="C16" s="38">
        <v>1</v>
      </c>
      <c r="D16" s="39">
        <f>IF(Таблица2[[#This Row],[День]]&lt;&gt;"",WEEKNUM(Таблица2[[#This Row],[День]],2),WEEKNUM(Таблица2[[#This Row],[Ночь]],2))</f>
        <v>10</v>
      </c>
      <c r="E16" s="40" t="str">
        <f t="array" ref="E16">IFERROR(1/(1/INDEX(Табель!$7:$7,INT(SMALL(IF(ABS(TRANSPOSE(Табель!$C$10:INDEX(Табель!P:P,$K$1))-1.5)&lt;1,TRANSPOSE(COLUMN(Табель!$C$10:INDEX(Табель!P:P,K$1)))+TRANSPOSE(ROW(Табель!$C$10:INDEX(Табель!P:P,$K$1)))%%),ROW(A15))))),"")</f>
        <v/>
      </c>
      <c r="F16" s="41">
        <f t="array" ref="F1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15))-1)/2)*2+1),""),"")</f>
        <v>43530</v>
      </c>
      <c r="G16" s="42"/>
      <c r="H16" s="37" t="str">
        <f t="array" ref="H16">IFERROR(INDEX(Табель!B:B,MOD(SMALL(IF(ABS(TRANSPOSE(Табель!$C$10:INDEX(Табель!P:P,$K$1))-1.5)&lt;1,TRANSPOSE(COLUMN(Табель!$C$10:INDEX(Табель!P:P,K$1)))+TRANSPOSE(ROW(Табель!$C$10:INDEX(Табель!P:P,$K$1)))%%),ROW(A15)),1)/1%%),"")</f>
        <v>Шокурова Римма Александровна (О)</v>
      </c>
      <c r="P16" s="65"/>
    </row>
    <row r="17" spans="1:16" x14ac:dyDescent="0.25">
      <c r="A17" s="31">
        <v>16</v>
      </c>
      <c r="B17" s="31" t="s">
        <v>45</v>
      </c>
      <c r="C17" s="32">
        <v>1</v>
      </c>
      <c r="D17" s="33">
        <f>IF(Таблица2[[#This Row],[День]]&lt;&gt;"",WEEKNUM(Таблица2[[#This Row],[День]],2),WEEKNUM(Таблица2[[#This Row],[Ночь]],2))</f>
        <v>10</v>
      </c>
      <c r="E17" s="34">
        <f t="array" ref="E17">IFERROR(1/(1/INDEX(Табель!$7:$7,INT(SMALL(IF(ABS(TRANSPOSE(Табель!$C$10:INDEX(Табель!P:P,$K$1))-1.5)&lt;1,TRANSPOSE(COLUMN(Табель!$C$10:INDEX(Табель!P:P,K$1)))+TRANSPOSE(ROW(Табель!$C$10:INDEX(Табель!P:P,$K$1)))%%),ROW(A16))))),"")</f>
        <v>43531</v>
      </c>
      <c r="F17" s="35" t="str">
        <f t="array" ref="F1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16))-1)/2)*2+1),""),"")</f>
        <v/>
      </c>
      <c r="G17" s="36"/>
      <c r="H17" s="31" t="str">
        <f t="array" ref="H17">IFERROR(INDEX(Табель!B:B,MOD(SMALL(IF(ABS(TRANSPOSE(Табель!$C$10:INDEX(Табель!P:P,$K$1))-1.5)&lt;1,TRANSPOSE(COLUMN(Табель!$C$10:INDEX(Табель!P:P,K$1)))+TRANSPOSE(ROW(Табель!$C$10:INDEX(Табель!P:P,$K$1)))%%),ROW(A16)),1)/1%%),"")</f>
        <v>Дворянчиков Даниил Сергеевич (О)</v>
      </c>
      <c r="P17" s="65"/>
    </row>
    <row r="18" spans="1:16" x14ac:dyDescent="0.25">
      <c r="A18" s="37">
        <v>17</v>
      </c>
      <c r="B18" s="37" t="s">
        <v>45</v>
      </c>
      <c r="C18" s="38">
        <v>1</v>
      </c>
      <c r="D18" s="39">
        <f>IF(Таблица2[[#This Row],[День]]&lt;&gt;"",WEEKNUM(Таблица2[[#This Row],[День]],2),WEEKNUM(Таблица2[[#This Row],[Ночь]],2))</f>
        <v>10</v>
      </c>
      <c r="E18" s="40">
        <f t="array" ref="E18">IFERROR(1/(1/INDEX(Табель!$7:$7,INT(SMALL(IF(ABS(TRANSPOSE(Табель!$C$10:INDEX(Табель!P:P,$K$1))-1.5)&lt;1,TRANSPOSE(COLUMN(Табель!$C$10:INDEX(Табель!P:P,K$1)))+TRANSPOSE(ROW(Табель!$C$10:INDEX(Табель!P:P,$K$1)))%%),ROW(A17))))),"")</f>
        <v>43531</v>
      </c>
      <c r="F18" s="41" t="str">
        <f t="array" ref="F1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17))-1)/2)*2+1),""),"")</f>
        <v/>
      </c>
      <c r="G18" s="42"/>
      <c r="H18" s="37" t="str">
        <f t="array" ref="H18">IFERROR(INDEX(Табель!B:B,MOD(SMALL(IF(ABS(TRANSPOSE(Табель!$C$10:INDEX(Табель!P:P,$K$1))-1.5)&lt;1,TRANSPOSE(COLUMN(Табель!$C$10:INDEX(Табель!P:P,K$1)))+TRANSPOSE(ROW(Табель!$C$10:INDEX(Табель!P:P,$K$1)))%%),ROW(A17)),1)/1%%),"")</f>
        <v>Дворянчикова Людмила Сергеевна (О)</v>
      </c>
      <c r="P18" s="65"/>
    </row>
    <row r="19" spans="1:16" x14ac:dyDescent="0.25">
      <c r="A19" s="31">
        <v>18</v>
      </c>
      <c r="B19" s="31" t="s">
        <v>45</v>
      </c>
      <c r="C19" s="32">
        <v>1</v>
      </c>
      <c r="D19" s="33">
        <f>IF(Таблица2[[#This Row],[День]]&lt;&gt;"",WEEKNUM(Таблица2[[#This Row],[День]],2),WEEKNUM(Таблица2[[#This Row],[Ночь]],2))</f>
        <v>10</v>
      </c>
      <c r="E19" s="34">
        <f t="array" ref="E19">IFERROR(1/(1/INDEX(Табель!$7:$7,INT(SMALL(IF(ABS(TRANSPOSE(Табель!$C$10:INDEX(Табель!P:P,$K$1))-1.5)&lt;1,TRANSPOSE(COLUMN(Табель!$C$10:INDEX(Табель!P:P,K$1)))+TRANSPOSE(ROW(Табель!$C$10:INDEX(Табель!P:P,$K$1)))%%),ROW(A18))))),"")</f>
        <v>43531</v>
      </c>
      <c r="F19" s="35" t="str">
        <f t="array" ref="F19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18))-1)/2)*2+1),""),"")</f>
        <v/>
      </c>
      <c r="G19" s="36"/>
      <c r="H19" s="31" t="str">
        <f t="array" ref="H19">IFERROR(INDEX(Табель!B:B,MOD(SMALL(IF(ABS(TRANSPOSE(Табель!$C$10:INDEX(Табель!P:P,$K$1))-1.5)&lt;1,TRANSPOSE(COLUMN(Табель!$C$10:INDEX(Табель!P:P,K$1)))+TRANSPOSE(ROW(Табель!$C$10:INDEX(Табель!P:P,$K$1)))%%),ROW(A18)),1)/1%%),"")</f>
        <v>Погодина Елена Петровна (О)</v>
      </c>
    </row>
    <row r="20" spans="1:16" x14ac:dyDescent="0.25">
      <c r="A20" s="37">
        <v>19</v>
      </c>
      <c r="B20" s="37" t="s">
        <v>45</v>
      </c>
      <c r="C20" s="38">
        <v>1</v>
      </c>
      <c r="D20" s="39">
        <f>IF(Таблица2[[#This Row],[День]]&lt;&gt;"",WEEKNUM(Таблица2[[#This Row],[День]],2),WEEKNUM(Таблица2[[#This Row],[Ночь]],2))</f>
        <v>10</v>
      </c>
      <c r="E20" s="40">
        <f t="array" ref="E20">IFERROR(1/(1/INDEX(Табель!$7:$7,INT(SMALL(IF(ABS(TRANSPOSE(Табель!$C$10:INDEX(Табель!P:P,$K$1))-1.5)&lt;1,TRANSPOSE(COLUMN(Табель!$C$10:INDEX(Табель!P:P,K$1)))+TRANSPOSE(ROW(Табель!$C$10:INDEX(Табель!P:P,$K$1)))%%),ROW(A19))))),"")</f>
        <v>43531</v>
      </c>
      <c r="F20" s="41" t="str">
        <f t="array" ref="F20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19))-1)/2)*2+1),""),"")</f>
        <v/>
      </c>
      <c r="G20" s="42"/>
      <c r="H20" s="37" t="str">
        <f t="array" ref="H20">IFERROR(INDEX(Табель!B:B,MOD(SMALL(IF(ABS(TRANSPOSE(Табель!$C$10:INDEX(Табель!P:P,$K$1))-1.5)&lt;1,TRANSPOSE(COLUMN(Табель!$C$10:INDEX(Табель!P:P,K$1)))+TRANSPOSE(ROW(Табель!$C$10:INDEX(Табель!P:P,$K$1)))%%),ROW(A19)),1)/1%%),"")</f>
        <v>Бровкина Алла Николаевна (ОД)</v>
      </c>
    </row>
    <row r="21" spans="1:16" x14ac:dyDescent="0.25">
      <c r="A21" s="31">
        <v>20</v>
      </c>
      <c r="B21" s="31" t="s">
        <v>45</v>
      </c>
      <c r="C21" s="32">
        <v>1</v>
      </c>
      <c r="D21" s="33">
        <f>IF(Таблица2[[#This Row],[День]]&lt;&gt;"",WEEKNUM(Таблица2[[#This Row],[День]],2),WEEKNUM(Таблица2[[#This Row],[Ночь]],2))</f>
        <v>10</v>
      </c>
      <c r="E21" s="34">
        <f t="array" ref="E21">IFERROR(1/(1/INDEX(Табель!$7:$7,INT(SMALL(IF(ABS(TRANSPOSE(Табель!$C$10:INDEX(Табель!P:P,$K$1))-1.5)&lt;1,TRANSPOSE(COLUMN(Табель!$C$10:INDEX(Табель!P:P,K$1)))+TRANSPOSE(ROW(Табель!$C$10:INDEX(Табель!P:P,$K$1)))%%),ROW(A20))))),"")</f>
        <v>43531</v>
      </c>
      <c r="F21" s="35" t="str">
        <f t="array" ref="F2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20))-1)/2)*2+1),""),"")</f>
        <v/>
      </c>
      <c r="G21" s="36"/>
      <c r="H21" s="31" t="str">
        <f t="array" ref="H21">IFERROR(INDEX(Табель!B:B,MOD(SMALL(IF(ABS(TRANSPOSE(Табель!$C$10:INDEX(Табель!P:P,$K$1))-1.5)&lt;1,TRANSPOSE(COLUMN(Табель!$C$10:INDEX(Табель!P:P,K$1)))+TRANSPOSE(ROW(Табель!$C$10:INDEX(Табель!P:P,$K$1)))%%),ROW(A20)),1)/1%%),"")</f>
        <v>Николаева Евгения Геннадьевна (О)</v>
      </c>
    </row>
    <row r="22" spans="1:16" x14ac:dyDescent="0.25">
      <c r="A22" s="37">
        <v>21</v>
      </c>
      <c r="B22" s="37" t="s">
        <v>45</v>
      </c>
      <c r="C22" s="38">
        <v>1</v>
      </c>
      <c r="D22" s="39">
        <f>IF(Таблица2[[#This Row],[День]]&lt;&gt;"",WEEKNUM(Таблица2[[#This Row],[День]],2),WEEKNUM(Таблица2[[#This Row],[Ночь]],2))</f>
        <v>10</v>
      </c>
      <c r="E22" s="40" t="str">
        <f t="array" ref="E22">IFERROR(1/(1/INDEX(Табель!$7:$7,INT(SMALL(IF(ABS(TRANSPOSE(Табель!$C$10:INDEX(Табель!P:P,$K$1))-1.5)&lt;1,TRANSPOSE(COLUMN(Табель!$C$10:INDEX(Табель!P:P,K$1)))+TRANSPOSE(ROW(Табель!$C$10:INDEX(Табель!P:P,$K$1)))%%),ROW(A21))))),"")</f>
        <v/>
      </c>
      <c r="F22" s="41">
        <f t="array" ref="F2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21))-1)/2)*2+1),""),"")</f>
        <v>43531</v>
      </c>
      <c r="G22" s="42"/>
      <c r="H22" s="37" t="str">
        <f t="array" ref="H22">IFERROR(INDEX(Табель!B:B,MOD(SMALL(IF(ABS(TRANSPOSE(Табель!$C$10:INDEX(Табель!P:P,$K$1))-1.5)&lt;1,TRANSPOSE(COLUMN(Табель!$C$10:INDEX(Табель!P:P,K$1)))+TRANSPOSE(ROW(Табель!$C$10:INDEX(Табель!P:P,$K$1)))%%),ROW(A21)),1)/1%%),"")</f>
        <v>Липатова Анастасия Алексеевна (О)</v>
      </c>
    </row>
    <row r="23" spans="1:16" x14ac:dyDescent="0.25">
      <c r="A23" s="31">
        <v>22</v>
      </c>
      <c r="B23" s="31" t="s">
        <v>45</v>
      </c>
      <c r="C23" s="32">
        <v>1</v>
      </c>
      <c r="D23" s="33">
        <f>IF(Таблица2[[#This Row],[День]]&lt;&gt;"",WEEKNUM(Таблица2[[#This Row],[День]],2),WEEKNUM(Таблица2[[#This Row],[Ночь]],2))</f>
        <v>10</v>
      </c>
      <c r="E23" s="34" t="str">
        <f t="array" ref="E23">IFERROR(1/(1/INDEX(Табель!$7:$7,INT(SMALL(IF(ABS(TRANSPOSE(Табель!$C$10:INDEX(Табель!P:P,$K$1))-1.5)&lt;1,TRANSPOSE(COLUMN(Табель!$C$10:INDEX(Табель!P:P,K$1)))+TRANSPOSE(ROW(Табель!$C$10:INDEX(Табель!P:P,$K$1)))%%),ROW(A22))))),"")</f>
        <v/>
      </c>
      <c r="F23" s="35">
        <f t="array" ref="F2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22))-1)/2)*2+1),""),"")</f>
        <v>43531</v>
      </c>
      <c r="G23" s="36"/>
      <c r="H23" s="31" t="str">
        <f t="array" ref="H23">IFERROR(INDEX(Табель!B:B,MOD(SMALL(IF(ABS(TRANSPOSE(Табель!$C$10:INDEX(Табель!P:P,$K$1))-1.5)&lt;1,TRANSPOSE(COLUMN(Табель!$C$10:INDEX(Табель!P:P,K$1)))+TRANSPOSE(ROW(Табель!$C$10:INDEX(Табель!P:P,$K$1)))%%),ROW(A22)),1)/1%%),"")</f>
        <v>Попова Елена Николаевна (О)</v>
      </c>
    </row>
    <row r="24" spans="1:16" x14ac:dyDescent="0.25">
      <c r="A24" s="37">
        <v>23</v>
      </c>
      <c r="B24" s="37" t="s">
        <v>45</v>
      </c>
      <c r="C24" s="38">
        <v>1</v>
      </c>
      <c r="D24" s="39">
        <f>IF(Таблица2[[#This Row],[День]]&lt;&gt;"",WEEKNUM(Таблица2[[#This Row],[День]],2),WEEKNUM(Таблица2[[#This Row],[Ночь]],2))</f>
        <v>10</v>
      </c>
      <c r="E24" s="40" t="str">
        <f t="array" ref="E24">IFERROR(1/(1/INDEX(Табель!$7:$7,INT(SMALL(IF(ABS(TRANSPOSE(Табель!$C$10:INDEX(Табель!P:P,$K$1))-1.5)&lt;1,TRANSPOSE(COLUMN(Табель!$C$10:INDEX(Табель!P:P,K$1)))+TRANSPOSE(ROW(Табель!$C$10:INDEX(Табель!P:P,$K$1)))%%),ROW(A23))))),"")</f>
        <v/>
      </c>
      <c r="F24" s="41">
        <f t="array" ref="F2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23))-1)/2)*2+1),""),"")</f>
        <v>43531</v>
      </c>
      <c r="G24" s="42"/>
      <c r="H24" s="37" t="str">
        <f t="array" ref="H24">IFERROR(INDEX(Табель!B:B,MOD(SMALL(IF(ABS(TRANSPOSE(Табель!$C$10:INDEX(Табель!P:P,$K$1))-1.5)&lt;1,TRANSPOSE(COLUMN(Табель!$C$10:INDEX(Табель!P:P,K$1)))+TRANSPOSE(ROW(Табель!$C$10:INDEX(Табель!P:P,$K$1)))%%),ROW(A23)),1)/1%%),"")</f>
        <v>Попов Александр Александрович (О)</v>
      </c>
    </row>
    <row r="25" spans="1:16" x14ac:dyDescent="0.25">
      <c r="A25" s="31">
        <v>24</v>
      </c>
      <c r="B25" s="31" t="s">
        <v>45</v>
      </c>
      <c r="C25" s="32">
        <v>1</v>
      </c>
      <c r="D25" s="33">
        <f>IF(Таблица2[[#This Row],[День]]&lt;&gt;"",WEEKNUM(Таблица2[[#This Row],[День]],2),WEEKNUM(Таблица2[[#This Row],[Ночь]],2))</f>
        <v>10</v>
      </c>
      <c r="E25" s="34" t="str">
        <f t="array" ref="E25">IFERROR(1/(1/INDEX(Табель!$7:$7,INT(SMALL(IF(ABS(TRANSPOSE(Табель!$C$10:INDEX(Табель!P:P,$K$1))-1.5)&lt;1,TRANSPOSE(COLUMN(Табель!$C$10:INDEX(Табель!P:P,K$1)))+TRANSPOSE(ROW(Табель!$C$10:INDEX(Табель!P:P,$K$1)))%%),ROW(A24))))),"")</f>
        <v/>
      </c>
      <c r="F25" s="35">
        <f t="array" ref="F2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24))-1)/2)*2+1),""),"")</f>
        <v>43531</v>
      </c>
      <c r="G25" s="36"/>
      <c r="H25" s="31" t="str">
        <f t="array" ref="H25">IFERROR(INDEX(Табель!B:B,MOD(SMALL(IF(ABS(TRANSPOSE(Табель!$C$10:INDEX(Табель!P:P,$K$1))-1.5)&lt;1,TRANSPOSE(COLUMN(Табель!$C$10:INDEX(Табель!P:P,K$1)))+TRANSPOSE(ROW(Табель!$C$10:INDEX(Табель!P:P,$K$1)))%%),ROW(A24)),1)/1%%),"")</f>
        <v>Липатов Иван Алексеевич (О)</v>
      </c>
    </row>
    <row r="26" spans="1:16" x14ac:dyDescent="0.25">
      <c r="A26" s="37">
        <v>25</v>
      </c>
      <c r="B26" s="37" t="s">
        <v>45</v>
      </c>
      <c r="C26" s="38">
        <v>1</v>
      </c>
      <c r="D26" s="39">
        <f>IF(Таблица2[[#This Row],[День]]&lt;&gt;"",WEEKNUM(Таблица2[[#This Row],[День]],2),WEEKNUM(Таблица2[[#This Row],[Ночь]],2))</f>
        <v>10</v>
      </c>
      <c r="E26" s="40">
        <f t="array" ref="E26">IFERROR(1/(1/INDEX(Табель!$7:$7,INT(SMALL(IF(ABS(TRANSPOSE(Табель!$C$10:INDEX(Табель!P:P,$K$1))-1.5)&lt;1,TRANSPOSE(COLUMN(Табель!$C$10:INDEX(Табель!P:P,K$1)))+TRANSPOSE(ROW(Табель!$C$10:INDEX(Табель!P:P,$K$1)))%%),ROW(A25))))),"")</f>
        <v>43532</v>
      </c>
      <c r="F26" s="41" t="str">
        <f t="array" ref="F2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25))-1)/2)*2+1),""),"")</f>
        <v/>
      </c>
      <c r="G26" s="42"/>
      <c r="H26" s="37" t="str">
        <f t="array" ref="H26">IFERROR(INDEX(Табель!B:B,MOD(SMALL(IF(ABS(TRANSPOSE(Табель!$C$10:INDEX(Табель!P:P,$K$1))-1.5)&lt;1,TRANSPOSE(COLUMN(Табель!$C$10:INDEX(Табель!P:P,K$1)))+TRANSPOSE(ROW(Табель!$C$10:INDEX(Табель!P:P,$K$1)))%%),ROW(A25)),1)/1%%),"")</f>
        <v>Шокурова Римма Александровна (О)</v>
      </c>
    </row>
    <row r="27" spans="1:16" x14ac:dyDescent="0.25">
      <c r="A27" s="31">
        <v>26</v>
      </c>
      <c r="B27" s="31" t="s">
        <v>45</v>
      </c>
      <c r="C27" s="32">
        <v>1</v>
      </c>
      <c r="D27" s="33">
        <f>IF(Таблица2[[#This Row],[День]]&lt;&gt;"",WEEKNUM(Таблица2[[#This Row],[День]],2),WEEKNUM(Таблица2[[#This Row],[Ночь]],2))</f>
        <v>10</v>
      </c>
      <c r="E27" s="34" t="str">
        <f t="array" ref="E27">IFERROR(1/(1/INDEX(Табель!$7:$7,INT(SMALL(IF(ABS(TRANSPOSE(Табель!$C$10:INDEX(Табель!P:P,$K$1))-1.5)&lt;1,TRANSPOSE(COLUMN(Табель!$C$10:INDEX(Табель!P:P,K$1)))+TRANSPOSE(ROW(Табель!$C$10:INDEX(Табель!P:P,$K$1)))%%),ROW(A26))))),"")</f>
        <v/>
      </c>
      <c r="F27" s="35">
        <f t="array" ref="F2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26))-1)/2)*2+1),""),"")</f>
        <v>43532</v>
      </c>
      <c r="G27" s="36"/>
      <c r="H27" s="31" t="str">
        <f t="array" ref="H27">IFERROR(INDEX(Табель!B:B,MOD(SMALL(IF(ABS(TRANSPOSE(Табель!$C$10:INDEX(Табель!P:P,$K$1))-1.5)&lt;1,TRANSPOSE(COLUMN(Табель!$C$10:INDEX(Табель!P:P,K$1)))+TRANSPOSE(ROW(Табель!$C$10:INDEX(Табель!P:P,$K$1)))%%),ROW(A26)),1)/1%%),"")</f>
        <v>Дворянчиков Даниил Сергеевич (О)</v>
      </c>
    </row>
    <row r="28" spans="1:16" x14ac:dyDescent="0.25">
      <c r="A28" s="37">
        <v>27</v>
      </c>
      <c r="B28" s="37" t="s">
        <v>45</v>
      </c>
      <c r="C28" s="38">
        <v>1</v>
      </c>
      <c r="D28" s="39">
        <f>IF(Таблица2[[#This Row],[День]]&lt;&gt;"",WEEKNUM(Таблица2[[#This Row],[День]],2),WEEKNUM(Таблица2[[#This Row],[Ночь]],2))</f>
        <v>10</v>
      </c>
      <c r="E28" s="40" t="str">
        <f t="array" ref="E28">IFERROR(1/(1/INDEX(Табель!$7:$7,INT(SMALL(IF(ABS(TRANSPOSE(Табель!$C$10:INDEX(Табель!P:P,$K$1))-1.5)&lt;1,TRANSPOSE(COLUMN(Табель!$C$10:INDEX(Табель!P:P,K$1)))+TRANSPOSE(ROW(Табель!$C$10:INDEX(Табель!P:P,$K$1)))%%),ROW(A27))))),"")</f>
        <v/>
      </c>
      <c r="F28" s="41">
        <f t="array" ref="F2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27))-1)/2)*2+1),""),"")</f>
        <v>43532</v>
      </c>
      <c r="G28" s="42"/>
      <c r="H28" s="37" t="str">
        <f t="array" ref="H28">IFERROR(INDEX(Табель!B:B,MOD(SMALL(IF(ABS(TRANSPOSE(Табель!$C$10:INDEX(Табель!P:P,$K$1))-1.5)&lt;1,TRANSPOSE(COLUMN(Табель!$C$10:INDEX(Табель!P:P,K$1)))+TRANSPOSE(ROW(Табель!$C$10:INDEX(Табель!P:P,$K$1)))%%),ROW(A27)),1)/1%%),"")</f>
        <v>Дворянчикова Людмила Сергеевна (О)</v>
      </c>
    </row>
    <row r="29" spans="1:16" x14ac:dyDescent="0.25">
      <c r="A29" s="31">
        <v>28</v>
      </c>
      <c r="B29" s="31" t="s">
        <v>45</v>
      </c>
      <c r="C29" s="32">
        <v>1</v>
      </c>
      <c r="D29" s="33">
        <f>IF(Таблица2[[#This Row],[День]]&lt;&gt;"",WEEKNUM(Таблица2[[#This Row],[День]],2),WEEKNUM(Таблица2[[#This Row],[Ночь]],2))</f>
        <v>10</v>
      </c>
      <c r="E29" s="34" t="str">
        <f t="array" ref="E29">IFERROR(1/(1/INDEX(Табель!$7:$7,INT(SMALL(IF(ABS(TRANSPOSE(Табель!$C$10:INDEX(Табель!P:P,$K$1))-1.5)&lt;1,TRANSPOSE(COLUMN(Табель!$C$10:INDEX(Табель!P:P,K$1)))+TRANSPOSE(ROW(Табель!$C$10:INDEX(Табель!P:P,$K$1)))%%),ROW(A28))))),"")</f>
        <v/>
      </c>
      <c r="F29" s="35">
        <f t="array" ref="F29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28))-1)/2)*2+1),""),"")</f>
        <v>43532</v>
      </c>
      <c r="G29" s="36"/>
      <c r="H29" s="31" t="str">
        <f t="array" ref="H29">IFERROR(INDEX(Табель!B:B,MOD(SMALL(IF(ABS(TRANSPOSE(Табель!$C$10:INDEX(Табель!P:P,$K$1))-1.5)&lt;1,TRANSPOSE(COLUMN(Табель!$C$10:INDEX(Табель!P:P,K$1)))+TRANSPOSE(ROW(Табель!$C$10:INDEX(Табель!P:P,$K$1)))%%),ROW(A28)),1)/1%%),"")</f>
        <v>Темарцев Кирилл Викторович (О)</v>
      </c>
    </row>
    <row r="30" spans="1:16" x14ac:dyDescent="0.25">
      <c r="A30" s="37">
        <v>29</v>
      </c>
      <c r="B30" s="37" t="s">
        <v>45</v>
      </c>
      <c r="C30" s="38">
        <v>1</v>
      </c>
      <c r="D30" s="39">
        <f>IF(Таблица2[[#This Row],[День]]&lt;&gt;"",WEEKNUM(Таблица2[[#This Row],[День]],2),WEEKNUM(Таблица2[[#This Row],[Ночь]],2))</f>
        <v>10</v>
      </c>
      <c r="E30" s="40" t="str">
        <f t="array" ref="E30">IFERROR(1/(1/INDEX(Табель!$7:$7,INT(SMALL(IF(ABS(TRANSPOSE(Табель!$C$10:INDEX(Табель!P:P,$K$1))-1.5)&lt;1,TRANSPOSE(COLUMN(Табель!$C$10:INDEX(Табель!P:P,K$1)))+TRANSPOSE(ROW(Табель!$C$10:INDEX(Табель!P:P,$K$1)))%%),ROW(A29))))),"")</f>
        <v/>
      </c>
      <c r="F30" s="41">
        <f t="array" ref="F30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29))-1)/2)*2+1),""),"")</f>
        <v>43532</v>
      </c>
      <c r="G30" s="42"/>
      <c r="H30" s="37" t="str">
        <f t="array" ref="H30">IFERROR(INDEX(Табель!B:B,MOD(SMALL(IF(ABS(TRANSPOSE(Табель!$C$10:INDEX(Табель!P:P,$K$1))-1.5)&lt;1,TRANSPOSE(COLUMN(Табель!$C$10:INDEX(Табель!P:P,K$1)))+TRANSPOSE(ROW(Табель!$C$10:INDEX(Табель!P:P,$K$1)))%%),ROW(A29)),1)/1%%),"")</f>
        <v>Николаева Евгения Геннадьевна (О)</v>
      </c>
    </row>
    <row r="31" spans="1:16" x14ac:dyDescent="0.25">
      <c r="A31" s="31">
        <v>30</v>
      </c>
      <c r="B31" s="31" t="s">
        <v>45</v>
      </c>
      <c r="C31" s="32">
        <v>1</v>
      </c>
      <c r="D31" s="33">
        <f>IF(Таблица2[[#This Row],[День]]&lt;&gt;"",WEEKNUM(Таблица2[[#This Row],[День]],2),WEEKNUM(Таблица2[[#This Row],[Ночь]],2))</f>
        <v>10</v>
      </c>
      <c r="E31" s="34">
        <f t="array" ref="E31">IFERROR(1/(1/INDEX(Табель!$7:$7,INT(SMALL(IF(ABS(TRANSPOSE(Табель!$C$10:INDEX(Табель!P:P,$K$1))-1.5)&lt;1,TRANSPOSE(COLUMN(Табель!$C$10:INDEX(Табель!P:P,K$1)))+TRANSPOSE(ROW(Табель!$C$10:INDEX(Табель!P:P,$K$1)))%%),ROW(A30))))),"")</f>
        <v>43533</v>
      </c>
      <c r="F31" s="35" t="str">
        <f t="array" ref="F3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30))-1)/2)*2+1),""),"")</f>
        <v/>
      </c>
      <c r="G31" s="36"/>
      <c r="H31" s="31" t="str">
        <f t="array" ref="H31">IFERROR(INDEX(Табель!B:B,MOD(SMALL(IF(ABS(TRANSPOSE(Табель!$C$10:INDEX(Табель!P:P,$K$1))-1.5)&lt;1,TRANSPOSE(COLUMN(Табель!$C$10:INDEX(Табель!P:P,K$1)))+TRANSPOSE(ROW(Табель!$C$10:INDEX(Табель!P:P,$K$1)))%%),ROW(A30)),1)/1%%),"")</f>
        <v>Шокурова Римма Александровна (О)</v>
      </c>
    </row>
    <row r="32" spans="1:16" x14ac:dyDescent="0.25">
      <c r="A32" s="37">
        <v>31</v>
      </c>
      <c r="B32" s="37" t="s">
        <v>45</v>
      </c>
      <c r="C32" s="38">
        <v>1</v>
      </c>
      <c r="D32" s="39">
        <f>IF(Таблица2[[#This Row],[День]]&lt;&gt;"",WEEKNUM(Таблица2[[#This Row],[День]],2),WEEKNUM(Таблица2[[#This Row],[Ночь]],2))</f>
        <v>10</v>
      </c>
      <c r="E32" s="40">
        <f t="array" ref="E32">IFERROR(1/(1/INDEX(Табель!$7:$7,INT(SMALL(IF(ABS(TRANSPOSE(Табель!$C$10:INDEX(Табель!P:P,$K$1))-1.5)&lt;1,TRANSPOSE(COLUMN(Табель!$C$10:INDEX(Табель!P:P,K$1)))+TRANSPOSE(ROW(Табель!$C$10:INDEX(Табель!P:P,$K$1)))%%),ROW(A31))))),"")</f>
        <v>43533</v>
      </c>
      <c r="F32" s="41" t="str">
        <f t="array" ref="F3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31))-1)/2)*2+1),""),"")</f>
        <v/>
      </c>
      <c r="G32" s="42"/>
      <c r="H32" s="37" t="str">
        <f t="array" ref="H32">IFERROR(INDEX(Табель!B:B,MOD(SMALL(IF(ABS(TRANSPOSE(Табель!$C$10:INDEX(Табель!P:P,$K$1))-1.5)&lt;1,TRANSPOSE(COLUMN(Табель!$C$10:INDEX(Табель!P:P,K$1)))+TRANSPOSE(ROW(Табель!$C$10:INDEX(Табель!P:P,$K$1)))%%),ROW(A31)),1)/1%%),"")</f>
        <v>Погодина Елена Петровна (О)</v>
      </c>
    </row>
    <row r="33" spans="1:8" x14ac:dyDescent="0.25">
      <c r="A33" s="31">
        <v>32</v>
      </c>
      <c r="B33" s="31" t="s">
        <v>45</v>
      </c>
      <c r="C33" s="32">
        <v>1</v>
      </c>
      <c r="D33" s="33">
        <f>IF(Таблица2[[#This Row],[День]]&lt;&gt;"",WEEKNUM(Таблица2[[#This Row],[День]],2),WEEKNUM(Таблица2[[#This Row],[Ночь]],2))</f>
        <v>10</v>
      </c>
      <c r="E33" s="34">
        <f t="array" ref="E33">IFERROR(1/(1/INDEX(Табель!$7:$7,INT(SMALL(IF(ABS(TRANSPOSE(Табель!$C$10:INDEX(Табель!P:P,$K$1))-1.5)&lt;1,TRANSPOSE(COLUMN(Табель!$C$10:INDEX(Табель!P:P,K$1)))+TRANSPOSE(ROW(Табель!$C$10:INDEX(Табель!P:P,$K$1)))%%),ROW(A32))))),"")</f>
        <v>43533</v>
      </c>
      <c r="F33" s="35" t="str">
        <f t="array" ref="F3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32))-1)/2)*2+1),""),"")</f>
        <v/>
      </c>
      <c r="G33" s="36"/>
      <c r="H33" s="31" t="str">
        <f t="array" ref="H33">IFERROR(INDEX(Табель!B:B,MOD(SMALL(IF(ABS(TRANSPOSE(Табель!$C$10:INDEX(Табель!P:P,$K$1))-1.5)&lt;1,TRANSPOSE(COLUMN(Табель!$C$10:INDEX(Табель!P:P,K$1)))+TRANSPOSE(ROW(Табель!$C$10:INDEX(Табель!P:P,$K$1)))%%),ROW(A32)),1)/1%%),"")</f>
        <v>Липатова Анастасия Алексеевна (О)</v>
      </c>
    </row>
    <row r="34" spans="1:8" x14ac:dyDescent="0.25">
      <c r="A34" s="37">
        <v>33</v>
      </c>
      <c r="B34" s="37" t="s">
        <v>45</v>
      </c>
      <c r="C34" s="38">
        <v>1</v>
      </c>
      <c r="D34" s="39">
        <f>IF(Таблица2[[#This Row],[День]]&lt;&gt;"",WEEKNUM(Таблица2[[#This Row],[День]],2),WEEKNUM(Таблица2[[#This Row],[Ночь]],2))</f>
        <v>10</v>
      </c>
      <c r="E34" s="40">
        <f t="array" ref="E34">IFERROR(1/(1/INDEX(Табель!$7:$7,INT(SMALL(IF(ABS(TRANSPOSE(Табель!$C$10:INDEX(Табель!P:P,$K$1))-1.5)&lt;1,TRANSPOSE(COLUMN(Табель!$C$10:INDEX(Табель!P:P,K$1)))+TRANSPOSE(ROW(Табель!$C$10:INDEX(Табель!P:P,$K$1)))%%),ROW(A33))))),"")</f>
        <v>43533</v>
      </c>
      <c r="F34" s="41" t="str">
        <f t="array" ref="F3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33))-1)/2)*2+1),""),"")</f>
        <v/>
      </c>
      <c r="G34" s="42"/>
      <c r="H34" s="37" t="str">
        <f t="array" ref="H34">IFERROR(INDEX(Табель!B:B,MOD(SMALL(IF(ABS(TRANSPOSE(Табель!$C$10:INDEX(Табель!P:P,$K$1))-1.5)&lt;1,TRANSPOSE(COLUMN(Табель!$C$10:INDEX(Табель!P:P,K$1)))+TRANSPOSE(ROW(Табель!$C$10:INDEX(Табель!P:P,$K$1)))%%),ROW(A33)),1)/1%%),"")</f>
        <v>Попова Елена Николаевна (О)</v>
      </c>
    </row>
    <row r="35" spans="1:8" x14ac:dyDescent="0.25">
      <c r="A35" s="31">
        <v>34</v>
      </c>
      <c r="B35" s="31" t="s">
        <v>45</v>
      </c>
      <c r="C35" s="32">
        <v>1</v>
      </c>
      <c r="D35" s="33">
        <f>IF(Таблица2[[#This Row],[День]]&lt;&gt;"",WEEKNUM(Таблица2[[#This Row],[День]],2),WEEKNUM(Таблица2[[#This Row],[Ночь]],2))</f>
        <v>10</v>
      </c>
      <c r="E35" s="34">
        <f t="array" ref="E35">IFERROR(1/(1/INDEX(Табель!$7:$7,INT(SMALL(IF(ABS(TRANSPOSE(Табель!$C$10:INDEX(Табель!P:P,$K$1))-1.5)&lt;1,TRANSPOSE(COLUMN(Табель!$C$10:INDEX(Табель!P:P,K$1)))+TRANSPOSE(ROW(Табель!$C$10:INDEX(Табель!P:P,$K$1)))%%),ROW(A34))))),"")</f>
        <v>43533</v>
      </c>
      <c r="F35" s="35" t="str">
        <f t="array" ref="F3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34))-1)/2)*2+1),""),"")</f>
        <v/>
      </c>
      <c r="G35" s="36"/>
      <c r="H35" s="31" t="str">
        <f t="array" ref="H35">IFERROR(INDEX(Табель!B:B,MOD(SMALL(IF(ABS(TRANSPOSE(Табель!$C$10:INDEX(Табель!P:P,$K$1))-1.5)&lt;1,TRANSPOSE(COLUMN(Табель!$C$10:INDEX(Табель!P:P,K$1)))+TRANSPOSE(ROW(Табель!$C$10:INDEX(Табель!P:P,$K$1)))%%),ROW(A34)),1)/1%%),"")</f>
        <v>Попов Александр Александрович (О)</v>
      </c>
    </row>
    <row r="36" spans="1:8" x14ac:dyDescent="0.25">
      <c r="A36" s="37">
        <v>35</v>
      </c>
      <c r="B36" s="37" t="s">
        <v>45</v>
      </c>
      <c r="C36" s="38">
        <v>1</v>
      </c>
      <c r="D36" s="39">
        <f>IF(Таблица2[[#This Row],[День]]&lt;&gt;"",WEEKNUM(Таблица2[[#This Row],[День]],2),WEEKNUM(Таблица2[[#This Row],[Ночь]],2))</f>
        <v>10</v>
      </c>
      <c r="E36" s="40">
        <f t="array" ref="E36">IFERROR(1/(1/INDEX(Табель!$7:$7,INT(SMALL(IF(ABS(TRANSPOSE(Табель!$C$10:INDEX(Табель!P:P,$K$1))-1.5)&lt;1,TRANSPOSE(COLUMN(Табель!$C$10:INDEX(Табель!P:P,K$1)))+TRANSPOSE(ROW(Табель!$C$10:INDEX(Табель!P:P,$K$1)))%%),ROW(A35))))),"")</f>
        <v>43533</v>
      </c>
      <c r="F36" s="41" t="str">
        <f t="array" ref="F3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35))-1)/2)*2+1),""),"")</f>
        <v/>
      </c>
      <c r="G36" s="42"/>
      <c r="H36" s="37" t="str">
        <f t="array" ref="H36">IFERROR(INDEX(Табель!B:B,MOD(SMALL(IF(ABS(TRANSPOSE(Табель!$C$10:INDEX(Табель!P:P,$K$1))-1.5)&lt;1,TRANSPOSE(COLUMN(Табель!$C$10:INDEX(Табель!P:P,K$1)))+TRANSPOSE(ROW(Табель!$C$10:INDEX(Табель!P:P,$K$1)))%%),ROW(A35)),1)/1%%),"")</f>
        <v>Липатов Иван Алексеевич (О)</v>
      </c>
    </row>
    <row r="37" spans="1:8" x14ac:dyDescent="0.25">
      <c r="A37" s="31">
        <v>36</v>
      </c>
      <c r="B37" s="31" t="s">
        <v>45</v>
      </c>
      <c r="C37" s="32">
        <v>1</v>
      </c>
      <c r="D37" s="33" t="e">
        <f>IF(Таблица2[[#This Row],[День]]&lt;&gt;"",WEEKNUM(Таблица2[[#This Row],[День]],2),WEEKNUM(Таблица2[[#This Row],[Ночь]],2))</f>
        <v>#VALUE!</v>
      </c>
      <c r="E37" s="34" t="str">
        <f t="array" ref="E37">IFERROR(1/(1/INDEX(Табель!$7:$7,INT(SMALL(IF(ABS(TRANSPOSE(Табель!$C$10:INDEX(Табель!P:P,$K$1))-1.5)&lt;1,TRANSPOSE(COLUMN(Табель!$C$10:INDEX(Табель!P:P,K$1)))+TRANSPOSE(ROW(Табель!$C$10:INDEX(Табель!P:P,$K$1)))%%),ROW(A36))))),"")</f>
        <v/>
      </c>
      <c r="F37" s="35" t="str">
        <f t="array" ref="F3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36))-1)/2)*2+1),""),"")</f>
        <v/>
      </c>
      <c r="G37" s="36"/>
      <c r="H37" s="31" t="str">
        <f t="array" ref="H37">IFERROR(INDEX(Табель!B:B,MOD(SMALL(IF(ABS(TRANSPOSE(Табель!$C$10:INDEX(Табель!P:P,$K$1))-1.5)&lt;1,TRANSPOSE(COLUMN(Табель!$C$10:INDEX(Табель!P:P,K$1)))+TRANSPOSE(ROW(Табель!$C$10:INDEX(Табель!P:P,$K$1)))%%),ROW(A36)),1)/1%%),"")</f>
        <v/>
      </c>
    </row>
    <row r="38" spans="1:8" x14ac:dyDescent="0.25">
      <c r="A38" s="37">
        <v>37</v>
      </c>
      <c r="B38" s="37" t="s">
        <v>45</v>
      </c>
      <c r="C38" s="38">
        <v>1</v>
      </c>
      <c r="D38" s="39" t="e">
        <f>IF(Таблица2[[#This Row],[День]]&lt;&gt;"",WEEKNUM(Таблица2[[#This Row],[День]],2),WEEKNUM(Таблица2[[#This Row],[Ночь]],2))</f>
        <v>#VALUE!</v>
      </c>
      <c r="E38" s="40" t="str">
        <f t="array" ref="E38">IFERROR(1/(1/INDEX(Табель!$7:$7,INT(SMALL(IF(ABS(TRANSPOSE(Табель!$C$10:INDEX(Табель!P:P,$K$1))-1.5)&lt;1,TRANSPOSE(COLUMN(Табель!$C$10:INDEX(Табель!P:P,K$1)))+TRANSPOSE(ROW(Табель!$C$10:INDEX(Табель!P:P,$K$1)))%%),ROW(A37))))),"")</f>
        <v/>
      </c>
      <c r="F38" s="41" t="str">
        <f t="array" ref="F3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37))-1)/2)*2+1),""),"")</f>
        <v/>
      </c>
      <c r="G38" s="42"/>
      <c r="H38" s="37" t="str">
        <f t="array" ref="H38">IFERROR(INDEX(Табель!B:B,MOD(SMALL(IF(ABS(TRANSPOSE(Табель!$C$10:INDEX(Табель!P:P,$K$1))-1.5)&lt;1,TRANSPOSE(COLUMN(Табель!$C$10:INDEX(Табель!P:P,K$1)))+TRANSPOSE(ROW(Табель!$C$10:INDEX(Табель!P:P,$K$1)))%%),ROW(A37)),1)/1%%),"")</f>
        <v/>
      </c>
    </row>
  </sheetData>
  <conditionalFormatting sqref="E2:F38">
    <cfRule type="expression" dxfId="1" priority="3">
      <formula>E2:F2=TODAY()</formula>
    </cfRule>
  </conditionalFormatting>
  <conditionalFormatting sqref="H1:H1048576">
    <cfRule type="expression" dxfId="2" priority="7">
      <formula>IF(#REF!=0,1,0)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'http://www.excelworld.ru/_fr/409/Ледяной дом/[Расчет Ледяной Дом.xlsm]Данные'!#REF!</xm:f>
          </x14:formula1>
          <xm:sqref>H39:H1048576 H1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Табель</vt:lpstr>
      <vt:lpstr>Учёт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Скрягин</dc:creator>
  <cp:lastModifiedBy>Michael Bliznuk</cp:lastModifiedBy>
  <dcterms:created xsi:type="dcterms:W3CDTF">2019-03-03T15:10:22Z</dcterms:created>
  <dcterms:modified xsi:type="dcterms:W3CDTF">2019-03-03T19:34:45Z</dcterms:modified>
</cp:coreProperties>
</file>