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Табель" sheetId="1" r:id="rId1"/>
    <sheet name="Учёт" sheetId="4" r:id="rId2"/>
  </sheets>
  <externalReferences>
    <externalReference r:id="rId3"/>
  </externalReferences>
  <definedNames>
    <definedName name="ФИО">[1]Данные!$A$2:$A$45</definedName>
  </definedNames>
  <calcPr calcId="162913"/>
</workbook>
</file>

<file path=xl/calcChain.xml><?xml version="1.0" encoding="utf-8"?>
<calcChain xmlns="http://schemas.openxmlformats.org/spreadsheetml/2006/main">
  <c r="F2" i="4" l="1" a="1"/>
  <c r="F2" i="4" s="1"/>
  <c r="F3" i="4" a="1"/>
  <c r="F3" i="4"/>
  <c r="F4" i="4" a="1"/>
  <c r="F4" i="4" s="1"/>
  <c r="F5" i="4" a="1"/>
  <c r="F5" i="4"/>
  <c r="F6" i="4" a="1"/>
  <c r="F6" i="4" s="1"/>
  <c r="F7" i="4" a="1"/>
  <c r="F7" i="4"/>
  <c r="F8" i="4" a="1"/>
  <c r="F8" i="4" s="1"/>
  <c r="F9" i="4" a="1"/>
  <c r="F9" i="4"/>
  <c r="F10" i="4" a="1"/>
  <c r="F10" i="4" s="1"/>
  <c r="F11" i="4" a="1"/>
  <c r="F11" i="4"/>
  <c r="F12" i="4" a="1"/>
  <c r="F12" i="4" s="1"/>
  <c r="F13" i="4" a="1"/>
  <c r="F13" i="4"/>
  <c r="F14" i="4" a="1"/>
  <c r="F14" i="4" s="1"/>
  <c r="F15" i="4" a="1"/>
  <c r="F15" i="4"/>
  <c r="F16" i="4" a="1"/>
  <c r="F16" i="4" s="1"/>
  <c r="F17" i="4" a="1"/>
  <c r="F17" i="4"/>
  <c r="F18" i="4" a="1"/>
  <c r="F18" i="4" s="1"/>
  <c r="F19" i="4" a="1"/>
  <c r="F19" i="4"/>
  <c r="F20" i="4" a="1"/>
  <c r="F20" i="4" s="1"/>
  <c r="F21" i="4" a="1"/>
  <c r="F21" i="4"/>
  <c r="F22" i="4" a="1"/>
  <c r="F22" i="4" s="1"/>
  <c r="F23" i="4" a="1"/>
  <c r="F23" i="4"/>
  <c r="F24" i="4" a="1"/>
  <c r="F24" i="4" s="1"/>
  <c r="F25" i="4" a="1"/>
  <c r="F25" i="4"/>
  <c r="F26" i="4" a="1"/>
  <c r="F26" i="4" s="1"/>
  <c r="F27" i="4" a="1"/>
  <c r="F27" i="4"/>
  <c r="F28" i="4" a="1"/>
  <c r="F28" i="4" s="1"/>
  <c r="F29" i="4" a="1"/>
  <c r="F29" i="4"/>
  <c r="F30" i="4" a="1"/>
  <c r="F30" i="4" s="1"/>
  <c r="F31" i="4" a="1"/>
  <c r="F31" i="4"/>
  <c r="F32" i="4" a="1"/>
  <c r="F32" i="4" s="1"/>
  <c r="F33" i="4" a="1"/>
  <c r="F33" i="4"/>
  <c r="F34" i="4" a="1"/>
  <c r="F34" i="4" s="1"/>
  <c r="F35" i="4" a="1"/>
  <c r="F35" i="4"/>
  <c r="F36" i="4" a="1"/>
  <c r="F36" i="4" s="1"/>
  <c r="F37" i="4" a="1"/>
  <c r="F37" i="4"/>
  <c r="F38" i="4" a="1"/>
  <c r="F38" i="4" s="1"/>
  <c r="F39" i="4" a="1"/>
  <c r="F39" i="4"/>
  <c r="F40" i="4" a="1"/>
  <c r="F40" i="4" s="1"/>
  <c r="F41" i="4" a="1"/>
  <c r="F41" i="4"/>
  <c r="F42" i="4" a="1"/>
  <c r="F42" i="4" s="1"/>
  <c r="F43" i="4" a="1"/>
  <c r="F43" i="4"/>
  <c r="F44" i="4" a="1"/>
  <c r="F44" i="4" s="1"/>
  <c r="F45" i="4" a="1"/>
  <c r="F45" i="4"/>
  <c r="F46" i="4" a="1"/>
  <c r="F46" i="4" s="1"/>
  <c r="F47" i="4" a="1"/>
  <c r="F47" i="4"/>
  <c r="F48" i="4" a="1"/>
  <c r="F48" i="4" s="1"/>
  <c r="F49" i="4" a="1"/>
  <c r="F49" i="4"/>
  <c r="F50" i="4" a="1"/>
  <c r="F50" i="4" s="1"/>
  <c r="F51" i="4" a="1"/>
  <c r="F51" i="4"/>
  <c r="F52" i="4" a="1"/>
  <c r="F52" i="4" s="1"/>
  <c r="F53" i="4" a="1"/>
  <c r="F53" i="4"/>
  <c r="F54" i="4" a="1"/>
  <c r="F54" i="4" s="1"/>
  <c r="F55" i="4" a="1"/>
  <c r="F55" i="4"/>
  <c r="F56" i="4" a="1"/>
  <c r="F56" i="4" s="1"/>
  <c r="F57" i="4" a="1"/>
  <c r="F57" i="4" s="1"/>
  <c r="E2" i="4" a="1"/>
  <c r="E2" i="4" s="1"/>
  <c r="E3" i="4" a="1"/>
  <c r="E3" i="4"/>
  <c r="E4" i="4" a="1"/>
  <c r="E4" i="4" s="1"/>
  <c r="E5" i="4" a="1"/>
  <c r="E5" i="4"/>
  <c r="E6" i="4" a="1"/>
  <c r="E6" i="4" s="1"/>
  <c r="E7" i="4" a="1"/>
  <c r="E7" i="4"/>
  <c r="E8" i="4" a="1"/>
  <c r="E8" i="4" s="1"/>
  <c r="E9" i="4" a="1"/>
  <c r="E9" i="4"/>
  <c r="E10" i="4" a="1"/>
  <c r="E10" i="4" s="1"/>
  <c r="E11" i="4" a="1"/>
  <c r="E11" i="4"/>
  <c r="E12" i="4" a="1"/>
  <c r="E12" i="4" s="1"/>
  <c r="E13" i="4" a="1"/>
  <c r="E13" i="4"/>
  <c r="E14" i="4" a="1"/>
  <c r="E14" i="4" s="1"/>
  <c r="E15" i="4" a="1"/>
  <c r="E15" i="4"/>
  <c r="E16" i="4" a="1"/>
  <c r="E16" i="4" s="1"/>
  <c r="E17" i="4" a="1"/>
  <c r="E17" i="4"/>
  <c r="E18" i="4" a="1"/>
  <c r="E18" i="4" s="1"/>
  <c r="E19" i="4" a="1"/>
  <c r="E19" i="4"/>
  <c r="E20" i="4" a="1"/>
  <c r="E20" i="4" s="1"/>
  <c r="E21" i="4" a="1"/>
  <c r="E21" i="4"/>
  <c r="E22" i="4" a="1"/>
  <c r="E22" i="4" s="1"/>
  <c r="E23" i="4" a="1"/>
  <c r="E23" i="4"/>
  <c r="E24" i="4" a="1"/>
  <c r="E24" i="4" s="1"/>
  <c r="E25" i="4" a="1"/>
  <c r="E25" i="4"/>
  <c r="E26" i="4" a="1"/>
  <c r="E26" i="4" s="1"/>
  <c r="E27" i="4" a="1"/>
  <c r="E27" i="4"/>
  <c r="E28" i="4" a="1"/>
  <c r="E28" i="4" s="1"/>
  <c r="E29" i="4" a="1"/>
  <c r="E29" i="4"/>
  <c r="E30" i="4" a="1"/>
  <c r="E30" i="4" s="1"/>
  <c r="E31" i="4" a="1"/>
  <c r="E31" i="4"/>
  <c r="E32" i="4" a="1"/>
  <c r="E32" i="4" s="1"/>
  <c r="E33" i="4" a="1"/>
  <c r="E33" i="4"/>
  <c r="E34" i="4" a="1"/>
  <c r="E34" i="4" s="1"/>
  <c r="E35" i="4" a="1"/>
  <c r="E35" i="4"/>
  <c r="E36" i="4" a="1"/>
  <c r="E36" i="4" s="1"/>
  <c r="E37" i="4" a="1"/>
  <c r="E37" i="4"/>
  <c r="E38" i="4" a="1"/>
  <c r="E38" i="4" s="1"/>
  <c r="E39" i="4" a="1"/>
  <c r="E39" i="4"/>
  <c r="E40" i="4" a="1"/>
  <c r="E40" i="4" s="1"/>
  <c r="E41" i="4" a="1"/>
  <c r="E41" i="4"/>
  <c r="E42" i="4" a="1"/>
  <c r="E42" i="4" s="1"/>
  <c r="E43" i="4" a="1"/>
  <c r="E43" i="4"/>
  <c r="E44" i="4" a="1"/>
  <c r="E44" i="4" s="1"/>
  <c r="E45" i="4" a="1"/>
  <c r="E45" i="4"/>
  <c r="E46" i="4" a="1"/>
  <c r="E46" i="4" s="1"/>
  <c r="E47" i="4" a="1"/>
  <c r="E47" i="4"/>
  <c r="E48" i="4" a="1"/>
  <c r="E48" i="4" s="1"/>
  <c r="E49" i="4" a="1"/>
  <c r="E49" i="4"/>
  <c r="E50" i="4" a="1"/>
  <c r="E50" i="4" s="1"/>
  <c r="E51" i="4" a="1"/>
  <c r="E51" i="4"/>
  <c r="E52" i="4" a="1"/>
  <c r="E52" i="4" s="1"/>
  <c r="E53" i="4" a="1"/>
  <c r="E53" i="4"/>
  <c r="E54" i="4" a="1"/>
  <c r="E54" i="4" s="1"/>
  <c r="E55" i="4" a="1"/>
  <c r="E55" i="4"/>
  <c r="E56" i="4" a="1"/>
  <c r="E56" i="4" s="1"/>
  <c r="E57" i="4" a="1"/>
  <c r="E57" i="4" s="1"/>
  <c r="H2" i="4" a="1"/>
  <c r="H2" i="4" s="1"/>
  <c r="H3" i="4" a="1"/>
  <c r="H3" i="4" s="1"/>
  <c r="H4" i="4" a="1"/>
  <c r="H4" i="4" s="1"/>
  <c r="H5" i="4" a="1"/>
  <c r="H5" i="4" s="1"/>
  <c r="H6" i="4" a="1"/>
  <c r="H6" i="4" s="1"/>
  <c r="H7" i="4" a="1"/>
  <c r="H7" i="4" s="1"/>
  <c r="H8" i="4" a="1"/>
  <c r="H8" i="4" s="1"/>
  <c r="H9" i="4" a="1"/>
  <c r="H9" i="4" s="1"/>
  <c r="H10" i="4" a="1"/>
  <c r="H10" i="4" s="1"/>
  <c r="H11" i="4" a="1"/>
  <c r="H11" i="4" s="1"/>
  <c r="H12" i="4" a="1"/>
  <c r="H12" i="4" s="1"/>
  <c r="H13" i="4" a="1"/>
  <c r="H13" i="4" s="1"/>
  <c r="H14" i="4" a="1"/>
  <c r="H14" i="4" s="1"/>
  <c r="H15" i="4" a="1"/>
  <c r="H15" i="4" s="1"/>
  <c r="H16" i="4" a="1"/>
  <c r="H16" i="4" s="1"/>
  <c r="H17" i="4" a="1"/>
  <c r="H17" i="4" s="1"/>
  <c r="H18" i="4" a="1"/>
  <c r="H18" i="4" s="1"/>
  <c r="H19" i="4" a="1"/>
  <c r="H19" i="4" s="1"/>
  <c r="H20" i="4" a="1"/>
  <c r="H20" i="4" s="1"/>
  <c r="H21" i="4" a="1"/>
  <c r="H21" i="4" s="1"/>
  <c r="H22" i="4" a="1"/>
  <c r="H22" i="4" s="1"/>
  <c r="H23" i="4" a="1"/>
  <c r="H23" i="4" s="1"/>
  <c r="H24" i="4" a="1"/>
  <c r="H24" i="4" s="1"/>
  <c r="H25" i="4" a="1"/>
  <c r="H25" i="4" s="1"/>
  <c r="H26" i="4" a="1"/>
  <c r="H26" i="4" s="1"/>
  <c r="H27" i="4" a="1"/>
  <c r="H27" i="4" s="1"/>
  <c r="H28" i="4" a="1"/>
  <c r="H28" i="4" s="1"/>
  <c r="H29" i="4" a="1"/>
  <c r="H29" i="4" s="1"/>
  <c r="H30" i="4" a="1"/>
  <c r="H30" i="4" s="1"/>
  <c r="H31" i="4" a="1"/>
  <c r="H31" i="4" s="1"/>
  <c r="H32" i="4" a="1"/>
  <c r="H32" i="4" s="1"/>
  <c r="H33" i="4" a="1"/>
  <c r="H33" i="4" s="1"/>
  <c r="H34" i="4" a="1"/>
  <c r="H34" i="4" s="1"/>
  <c r="H35" i="4" a="1"/>
  <c r="H35" i="4" s="1"/>
  <c r="H36" i="4" a="1"/>
  <c r="H36" i="4" s="1"/>
  <c r="H37" i="4" a="1"/>
  <c r="H37" i="4" s="1"/>
  <c r="H38" i="4" a="1"/>
  <c r="H38" i="4" s="1"/>
  <c r="H39" i="4" a="1"/>
  <c r="H39" i="4" s="1"/>
  <c r="H40" i="4" a="1"/>
  <c r="H40" i="4" s="1"/>
  <c r="H41" i="4" a="1"/>
  <c r="H41" i="4" s="1"/>
  <c r="H42" i="4" a="1"/>
  <c r="H42" i="4" s="1"/>
  <c r="H43" i="4" a="1"/>
  <c r="H43" i="4" s="1"/>
  <c r="H44" i="4" a="1"/>
  <c r="H44" i="4" s="1"/>
  <c r="H45" i="4" a="1"/>
  <c r="H45" i="4" s="1"/>
  <c r="H46" i="4" a="1"/>
  <c r="H46" i="4" s="1"/>
  <c r="H47" i="4" a="1"/>
  <c r="H47" i="4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D28" i="4" l="1" a="1"/>
  <c r="D28" i="4" s="1"/>
  <c r="D55" i="4" a="1"/>
  <c r="D55" i="4" s="1"/>
  <c r="D54" i="4" a="1"/>
  <c r="D54" i="4" s="1"/>
  <c r="D53" i="4" a="1"/>
  <c r="D53" i="4" s="1"/>
  <c r="D51" i="4" a="1"/>
  <c r="D51" i="4" s="1"/>
  <c r="D2" i="4" a="1"/>
  <c r="D2" i="4" s="1"/>
  <c r="D4" i="4" a="1"/>
  <c r="D4" i="4" s="1"/>
  <c r="D12" i="4" a="1"/>
  <c r="D12" i="4" s="1"/>
  <c r="D20" i="4" a="1"/>
  <c r="D20" i="4" s="1"/>
  <c r="D27" i="4" a="1"/>
  <c r="D27" i="4" s="1"/>
  <c r="D32" i="4" a="1"/>
  <c r="D32" i="4" s="1"/>
  <c r="D34" i="4" a="1"/>
  <c r="D34" i="4" s="1"/>
  <c r="D35" i="4" a="1"/>
  <c r="D35" i="4" s="1"/>
  <c r="D36" i="4" a="1"/>
  <c r="D36" i="4" s="1"/>
  <c r="D48" i="4" a="1"/>
  <c r="D48" i="4" s="1"/>
  <c r="D49" i="4" a="1"/>
  <c r="D49" i="4" s="1"/>
  <c r="D50" i="4" a="1"/>
  <c r="D50" i="4" s="1"/>
  <c r="K1" i="4"/>
  <c r="D9" i="4" l="1" a="1"/>
  <c r="D9" i="4" s="1"/>
  <c r="D5" i="4" a="1"/>
  <c r="D5" i="4" s="1"/>
  <c r="D52" i="4" a="1"/>
  <c r="D52" i="4" s="1"/>
  <c r="D15" i="4" a="1"/>
  <c r="D15" i="4" s="1"/>
  <c r="D33" i="4" a="1"/>
  <c r="D33" i="4" s="1"/>
  <c r="D29" i="4" a="1"/>
  <c r="D29" i="4" s="1"/>
  <c r="D39" i="4" a="1"/>
  <c r="D39" i="4" s="1"/>
  <c r="D25" i="4" a="1"/>
  <c r="D25" i="4" s="1"/>
  <c r="D21" i="4" a="1"/>
  <c r="D21" i="4" s="1"/>
  <c r="D7" i="4" a="1"/>
  <c r="D7" i="4" s="1"/>
  <c r="D41" i="4" a="1"/>
  <c r="D41" i="4" s="1"/>
  <c r="D37" i="4" a="1"/>
  <c r="D37" i="4" s="1"/>
  <c r="D23" i="4" a="1"/>
  <c r="D23" i="4" s="1"/>
  <c r="D47" i="4" a="1"/>
  <c r="D47" i="4" s="1"/>
  <c r="D45" i="4" a="1"/>
  <c r="D45" i="4" s="1"/>
  <c r="D42" i="4" a="1"/>
  <c r="D42" i="4" s="1"/>
  <c r="D31" i="4" a="1"/>
  <c r="D31" i="4" s="1"/>
  <c r="D17" i="4" a="1"/>
  <c r="D17" i="4" s="1"/>
  <c r="D13" i="4" a="1"/>
  <c r="D13" i="4" s="1"/>
  <c r="D44" i="4" a="1"/>
  <c r="D44" i="4" s="1"/>
  <c r="D40" i="4" a="1"/>
  <c r="D40" i="4" s="1"/>
  <c r="D24" i="4" a="1"/>
  <c r="D24" i="4" s="1"/>
  <c r="D16" i="4" a="1"/>
  <c r="D16" i="4" s="1"/>
  <c r="D8" i="4" a="1"/>
  <c r="D8" i="4" s="1"/>
  <c r="D46" i="4" a="1"/>
  <c r="D46" i="4" s="1"/>
  <c r="D38" i="4" a="1"/>
  <c r="D38" i="4" s="1"/>
  <c r="D30" i="4" a="1"/>
  <c r="D30" i="4" s="1"/>
  <c r="D22" i="4" a="1"/>
  <c r="D22" i="4" s="1"/>
  <c r="D14" i="4" a="1"/>
  <c r="D14" i="4" s="1"/>
  <c r="D6" i="4" a="1"/>
  <c r="D6" i="4" s="1"/>
  <c r="D43" i="4" a="1"/>
  <c r="D43" i="4" s="1"/>
  <c r="D19" i="4" a="1"/>
  <c r="D19" i="4" s="1"/>
  <c r="D11" i="4" a="1"/>
  <c r="D11" i="4" s="1"/>
  <c r="D3" i="4" a="1"/>
  <c r="D3" i="4" s="1"/>
  <c r="D26" i="4" a="1"/>
  <c r="D26" i="4" s="1"/>
  <c r="D18" i="4" a="1"/>
  <c r="D18" i="4" s="1"/>
  <c r="D10" i="4" a="1"/>
  <c r="D10" i="4" s="1"/>
  <c r="D57" i="4" a="1"/>
  <c r="D57" i="4" s="1"/>
  <c r="D56" i="4" a="1"/>
  <c r="D56" i="4" s="1"/>
  <c r="U4" i="4" l="1"/>
  <c r="L1" i="4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E7" i="1"/>
  <c r="G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1" i="1"/>
  <c r="I7" i="1" l="1"/>
  <c r="K7" i="1" l="1"/>
  <c r="M7" i="1" l="1"/>
  <c r="O7" i="1" l="1"/>
</calcChain>
</file>

<file path=xl/sharedStrings.xml><?xml version="1.0" encoding="utf-8"?>
<sst xmlns="http://schemas.openxmlformats.org/spreadsheetml/2006/main" count="108" uniqueCount="57">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</sst>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12" fillId="0" borderId="0" xfId="0" applyNumberFormat="1" applyFont="1"/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/>
    <xf numFmtId="14" fontId="11" fillId="3" borderId="0" xfId="0" applyNumberFormat="1" applyFont="1" applyFill="1" applyAlignment="1">
      <alignment horizontal="center"/>
    </xf>
    <xf numFmtId="164" fontId="11" fillId="3" borderId="0" xfId="1" applyNumberFormat="1" applyFont="1" applyFill="1" applyAlignment="1">
      <alignment horizontal="center"/>
    </xf>
    <xf numFmtId="0" fontId="11" fillId="3" borderId="0" xfId="0" applyNumberFormat="1" applyFont="1" applyFill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Percent" xfId="2" builtinId="5"/>
    <cellStyle name="Обычный 2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09/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57" totalsRowShown="0" headerRowDxfId="10" dataDxfId="9" tableBorderDxfId="8">
  <autoFilter ref="A1:H57"/>
  <tableColumns count="8">
    <tableColumn id="1" name="№ п/п" dataDxfId="7"/>
    <tableColumn id="2" name="Месяц" dataDxfId="6"/>
    <tableColumn id="3" name="Декада" dataDxfId="5"/>
    <tableColumn id="4" name="Номер недели" dataDxfId="4">
      <calculatedColumnFormula array="1">IF(Таблица2[[#This Row],[День]]&lt;&gt;"",WEEKNUM(Таблица2[[#This Row],[День]],2),WEEKNUM(Таблица2[[#This Row],[Ночь]],2))</calculatedColumnFormula>
    </tableColumn>
    <tableColumn id="5" name="День" dataDxfId="1">
      <calculatedColumnFormula array="1">IFERROR(1/(1/INDEX(Табель!$7:$7,INT(SMALL(IF(MOD(TRANSPOSE(Табель!$C$10:INDEX(Табель!P:P,$K$1)),2),TRANSPOSE(COLUMN(Табель!$C$10:INDEX(Табель!P:P,K$1)))+TRANSPOSE(ROW(Табель!$C$10:INDEX(Табель!P:P,$K$1)))%%),ROW(A1))))),"")</calculatedColumnFormula>
    </tableColumn>
    <tableColumn id="6" name="Ночь" dataDxfId="0">
      <calculatedColumnFormula array="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1))-1)/2)*2+1),""),"")</calculatedColumnFormula>
    </tableColumn>
    <tableColumn id="7" name="Бригадир/премия" dataDxfId="3"/>
    <tableColumn id="8" name="ФИО" dataDxfId="2">
      <calculatedColumnFormula array="1">IFERROR(INDEX(Табель!B:B,MOD(SMALL(IF(MOD(TRANSPOSE(Табель!$C$10:INDEX(Табель!P:P,$K$1)),2),TRANSPOSE(COLUMN(Табель!$C$10:INDEX(Табель!P:P,K$1)))+TRANSPOSE(ROW(Табель!$C$10:INDEX(Табель!P:P,$K$1)))%%),ROW(A1)),1)/1%%),"")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6"/>
  <sheetViews>
    <sheetView topLeftCell="A7" zoomScale="55" zoomScaleNormal="55" workbookViewId="0">
      <selection activeCell="B1" sqref="B1"/>
    </sheetView>
  </sheetViews>
  <sheetFormatPr defaultColWidth="26.42578125" defaultRowHeight="15" x14ac:dyDescent="0.25"/>
  <cols>
    <col min="1" max="1" width="12.7109375" bestFit="1" customWidth="1"/>
    <col min="2" max="2" width="73" bestFit="1" customWidth="1"/>
    <col min="3" max="3" width="16.140625" customWidth="1"/>
    <col min="4" max="4" width="14.140625" bestFit="1" customWidth="1"/>
    <col min="5" max="5" width="13.85546875" bestFit="1" customWidth="1"/>
    <col min="6" max="6" width="20.28515625" customWidth="1"/>
    <col min="7" max="7" width="15.28515625" customWidth="1"/>
    <col min="8" max="8" width="14.140625" bestFit="1" customWidth="1"/>
    <col min="9" max="9" width="13.85546875" bestFit="1" customWidth="1"/>
    <col min="10" max="10" width="14.140625" bestFit="1" customWidth="1"/>
    <col min="11" max="11" width="13.85546875" bestFit="1" customWidth="1"/>
    <col min="12" max="12" width="14.140625" bestFit="1" customWidth="1"/>
    <col min="13" max="13" width="13.85546875" bestFit="1" customWidth="1"/>
    <col min="14" max="14" width="14.140625" bestFit="1" customWidth="1"/>
    <col min="15" max="15" width="13.85546875" bestFit="1" customWidth="1"/>
    <col min="16" max="16" width="14.140625" bestFit="1" customWidth="1"/>
    <col min="17" max="17" width="23.42578125" bestFit="1" customWidth="1"/>
  </cols>
  <sheetData>
    <row r="1" spans="1:17" ht="19.5" thickBot="1" x14ac:dyDescent="0.35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7" ht="33" x14ac:dyDescent="0.25">
      <c r="A2" s="57" t="s">
        <v>1</v>
      </c>
      <c r="B2" s="58"/>
      <c r="C2" s="6">
        <v>1</v>
      </c>
      <c r="D2" s="7">
        <v>10</v>
      </c>
      <c r="E2" s="8"/>
      <c r="F2" s="7">
        <v>2</v>
      </c>
      <c r="G2" s="8"/>
      <c r="H2" s="7">
        <v>1</v>
      </c>
      <c r="I2" s="8">
        <v>7</v>
      </c>
      <c r="J2" s="7">
        <v>4</v>
      </c>
      <c r="K2" s="8"/>
      <c r="L2" s="7">
        <v>5</v>
      </c>
      <c r="M2" s="8">
        <v>7</v>
      </c>
      <c r="N2" s="7"/>
      <c r="O2" s="8"/>
      <c r="P2" s="9"/>
      <c r="Q2" s="70" t="s">
        <v>8</v>
      </c>
    </row>
    <row r="3" spans="1:17" ht="33" x14ac:dyDescent="0.25">
      <c r="A3" s="59" t="s">
        <v>2</v>
      </c>
      <c r="B3" s="60"/>
      <c r="C3" s="10">
        <f t="shared" ref="C3:P3" si="0">COUNTIF(C10:C46,"1")</f>
        <v>1</v>
      </c>
      <c r="D3" s="11">
        <f t="shared" si="0"/>
        <v>10</v>
      </c>
      <c r="E3" s="12">
        <f t="shared" si="0"/>
        <v>0</v>
      </c>
      <c r="F3" s="11">
        <f t="shared" si="0"/>
        <v>2</v>
      </c>
      <c r="G3" s="12">
        <f t="shared" si="0"/>
        <v>0</v>
      </c>
      <c r="H3" s="11">
        <f t="shared" si="0"/>
        <v>1</v>
      </c>
      <c r="I3" s="12">
        <f t="shared" si="0"/>
        <v>7</v>
      </c>
      <c r="J3" s="11">
        <f t="shared" si="0"/>
        <v>4</v>
      </c>
      <c r="K3" s="12">
        <f t="shared" si="0"/>
        <v>0</v>
      </c>
      <c r="L3" s="11">
        <f t="shared" si="0"/>
        <v>5</v>
      </c>
      <c r="M3" s="12">
        <f t="shared" si="0"/>
        <v>7</v>
      </c>
      <c r="N3" s="11">
        <f t="shared" si="0"/>
        <v>0</v>
      </c>
      <c r="O3" s="12">
        <f t="shared" si="0"/>
        <v>0</v>
      </c>
      <c r="P3" s="13">
        <f t="shared" si="0"/>
        <v>0</v>
      </c>
      <c r="Q3" s="71"/>
    </row>
    <row r="4" spans="1:17" ht="33.75" thickBot="1" x14ac:dyDescent="0.3">
      <c r="A4" s="59" t="s">
        <v>3</v>
      </c>
      <c r="B4" s="60"/>
      <c r="C4" s="14">
        <f t="shared" ref="C4:P4" si="1">COUNTIF(C10:C46,"2")</f>
        <v>0</v>
      </c>
      <c r="D4" s="15">
        <f t="shared" si="1"/>
        <v>7</v>
      </c>
      <c r="E4" s="16">
        <f t="shared" si="1"/>
        <v>0</v>
      </c>
      <c r="F4" s="15">
        <f t="shared" si="1"/>
        <v>2</v>
      </c>
      <c r="G4" s="16">
        <f t="shared" si="1"/>
        <v>1</v>
      </c>
      <c r="H4" s="15">
        <f t="shared" si="1"/>
        <v>0</v>
      </c>
      <c r="I4" s="16">
        <f t="shared" si="1"/>
        <v>3</v>
      </c>
      <c r="J4" s="15">
        <f t="shared" si="1"/>
        <v>0</v>
      </c>
      <c r="K4" s="16">
        <f t="shared" si="1"/>
        <v>1</v>
      </c>
      <c r="L4" s="15">
        <f t="shared" si="1"/>
        <v>0</v>
      </c>
      <c r="M4" s="16">
        <f t="shared" si="1"/>
        <v>2</v>
      </c>
      <c r="N4" s="15">
        <f t="shared" si="1"/>
        <v>0</v>
      </c>
      <c r="O4" s="16">
        <f t="shared" si="1"/>
        <v>1</v>
      </c>
      <c r="P4" s="17">
        <f t="shared" si="1"/>
        <v>0</v>
      </c>
      <c r="Q4" s="71"/>
    </row>
    <row r="5" spans="1:17" ht="33" x14ac:dyDescent="0.25">
      <c r="A5" s="59" t="s">
        <v>4</v>
      </c>
      <c r="B5" s="60"/>
      <c r="C5" s="10">
        <f>COUNT(C10:C46)</f>
        <v>1</v>
      </c>
      <c r="D5" s="11">
        <f t="shared" ref="D5:P5" si="2">COUNT(D10:D46)</f>
        <v>18</v>
      </c>
      <c r="E5" s="12">
        <f t="shared" si="2"/>
        <v>0</v>
      </c>
      <c r="F5" s="11">
        <f t="shared" si="2"/>
        <v>4</v>
      </c>
      <c r="G5" s="12">
        <f t="shared" si="2"/>
        <v>1</v>
      </c>
      <c r="H5" s="11">
        <f t="shared" si="2"/>
        <v>1</v>
      </c>
      <c r="I5" s="12">
        <f t="shared" si="2"/>
        <v>10</v>
      </c>
      <c r="J5" s="11">
        <f t="shared" si="2"/>
        <v>4</v>
      </c>
      <c r="K5" s="12">
        <f t="shared" si="2"/>
        <v>1</v>
      </c>
      <c r="L5" s="11">
        <f t="shared" si="2"/>
        <v>5</v>
      </c>
      <c r="M5" s="12">
        <f t="shared" si="2"/>
        <v>9</v>
      </c>
      <c r="N5" s="11">
        <f t="shared" si="2"/>
        <v>0</v>
      </c>
      <c r="O5" s="12">
        <f t="shared" si="2"/>
        <v>1</v>
      </c>
      <c r="P5" s="13">
        <f t="shared" si="2"/>
        <v>0</v>
      </c>
      <c r="Q5" s="71"/>
    </row>
    <row r="6" spans="1:17" ht="33.75" thickBot="1" x14ac:dyDescent="0.3">
      <c r="A6" s="61" t="s">
        <v>5</v>
      </c>
      <c r="B6" s="62"/>
      <c r="C6" s="18">
        <f>COUNTIF(C10:C46,3)</f>
        <v>0</v>
      </c>
      <c r="D6" s="19">
        <f t="shared" ref="D6:P6" si="3">COUNTIF(D10:D46,3)</f>
        <v>1</v>
      </c>
      <c r="E6" s="20">
        <f t="shared" si="3"/>
        <v>0</v>
      </c>
      <c r="F6" s="19">
        <f t="shared" si="3"/>
        <v>0</v>
      </c>
      <c r="G6" s="20">
        <f t="shared" si="3"/>
        <v>0</v>
      </c>
      <c r="H6" s="19">
        <f t="shared" si="3"/>
        <v>0</v>
      </c>
      <c r="I6" s="20">
        <f t="shared" si="3"/>
        <v>0</v>
      </c>
      <c r="J6" s="19">
        <f t="shared" si="3"/>
        <v>0</v>
      </c>
      <c r="K6" s="20">
        <f t="shared" si="3"/>
        <v>0</v>
      </c>
      <c r="L6" s="19">
        <f t="shared" si="3"/>
        <v>0</v>
      </c>
      <c r="M6" s="20">
        <f t="shared" si="3"/>
        <v>0</v>
      </c>
      <c r="N6" s="19">
        <f t="shared" si="3"/>
        <v>0</v>
      </c>
      <c r="O6" s="20">
        <f t="shared" si="3"/>
        <v>0</v>
      </c>
      <c r="P6" s="21">
        <f t="shared" si="3"/>
        <v>0</v>
      </c>
      <c r="Q6" s="71"/>
    </row>
    <row r="7" spans="1:17" ht="25.5" x14ac:dyDescent="0.25">
      <c r="A7" s="63" t="s">
        <v>6</v>
      </c>
      <c r="B7" s="65" t="s">
        <v>7</v>
      </c>
      <c r="C7" s="55">
        <v>43528</v>
      </c>
      <c r="D7" s="56"/>
      <c r="E7" s="55">
        <f>C7+1</f>
        <v>43529</v>
      </c>
      <c r="F7" s="56"/>
      <c r="G7" s="55">
        <f>E7+1</f>
        <v>43530</v>
      </c>
      <c r="H7" s="56"/>
      <c r="I7" s="55">
        <f>G7+1</f>
        <v>43531</v>
      </c>
      <c r="J7" s="56"/>
      <c r="K7" s="55">
        <f>I7+1</f>
        <v>43532</v>
      </c>
      <c r="L7" s="56"/>
      <c r="M7" s="55">
        <f>K7+1</f>
        <v>43533</v>
      </c>
      <c r="N7" s="56"/>
      <c r="O7" s="55">
        <f>M7+1</f>
        <v>43534</v>
      </c>
      <c r="P7" s="56"/>
      <c r="Q7" s="71"/>
    </row>
    <row r="8" spans="1:17" ht="25.5" x14ac:dyDescent="0.25">
      <c r="A8" s="59"/>
      <c r="B8" s="66"/>
      <c r="C8" s="68" t="s">
        <v>9</v>
      </c>
      <c r="D8" s="69"/>
      <c r="E8" s="68" t="s">
        <v>10</v>
      </c>
      <c r="F8" s="69"/>
      <c r="G8" s="68" t="s">
        <v>11</v>
      </c>
      <c r="H8" s="69"/>
      <c r="I8" s="68" t="s">
        <v>12</v>
      </c>
      <c r="J8" s="69"/>
      <c r="K8" s="68" t="s">
        <v>13</v>
      </c>
      <c r="L8" s="69"/>
      <c r="M8" s="68" t="s">
        <v>14</v>
      </c>
      <c r="N8" s="69"/>
      <c r="O8" s="68" t="s">
        <v>15</v>
      </c>
      <c r="P8" s="69"/>
      <c r="Q8" s="71"/>
    </row>
    <row r="9" spans="1:17" ht="26.25" thickBot="1" x14ac:dyDescent="0.3">
      <c r="A9" s="64"/>
      <c r="B9" s="67"/>
      <c r="C9" s="22" t="s">
        <v>16</v>
      </c>
      <c r="D9" s="23" t="s">
        <v>17</v>
      </c>
      <c r="E9" s="22" t="s">
        <v>16</v>
      </c>
      <c r="F9" s="23" t="s">
        <v>17</v>
      </c>
      <c r="G9" s="22" t="s">
        <v>16</v>
      </c>
      <c r="H9" s="23" t="s">
        <v>17</v>
      </c>
      <c r="I9" s="22" t="s">
        <v>16</v>
      </c>
      <c r="J9" s="23" t="s">
        <v>17</v>
      </c>
      <c r="K9" s="22" t="s">
        <v>16</v>
      </c>
      <c r="L9" s="23" t="s">
        <v>17</v>
      </c>
      <c r="M9" s="22" t="s">
        <v>16</v>
      </c>
      <c r="N9" s="23" t="s">
        <v>17</v>
      </c>
      <c r="O9" s="22" t="s">
        <v>16</v>
      </c>
      <c r="P9" s="23" t="s">
        <v>17</v>
      </c>
      <c r="Q9" s="72"/>
    </row>
    <row r="10" spans="1:17" ht="33" x14ac:dyDescent="0.4">
      <c r="A10" s="24">
        <v>1</v>
      </c>
      <c r="B10" s="25" t="s">
        <v>18</v>
      </c>
      <c r="C10" s="8"/>
      <c r="D10" s="7">
        <v>3</v>
      </c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26">
        <f>COUNTIF(C10:P10,"1")</f>
        <v>0</v>
      </c>
    </row>
    <row r="11" spans="1:17" ht="33" x14ac:dyDescent="0.4">
      <c r="A11" s="27">
        <v>2</v>
      </c>
      <c r="B11" s="28" t="s">
        <v>19</v>
      </c>
      <c r="C11" s="12"/>
      <c r="D11" s="11">
        <v>1</v>
      </c>
      <c r="E11" s="12"/>
      <c r="F11" s="11">
        <v>2</v>
      </c>
      <c r="G11" s="12"/>
      <c r="H11" s="11">
        <v>1</v>
      </c>
      <c r="I11" s="12"/>
      <c r="J11" s="11"/>
      <c r="K11" s="12">
        <v>2</v>
      </c>
      <c r="L11" s="11"/>
      <c r="M11" s="12">
        <v>1</v>
      </c>
      <c r="N11" s="11"/>
      <c r="O11" s="12"/>
      <c r="P11" s="11"/>
      <c r="Q11" s="29">
        <f t="shared" ref="Q11:Q46" si="4">COUNTIF(C11:P11,"1")</f>
        <v>3</v>
      </c>
    </row>
    <row r="12" spans="1:17" ht="33" x14ac:dyDescent="0.4">
      <c r="A12" s="27">
        <v>3</v>
      </c>
      <c r="B12" s="28" t="s">
        <v>20</v>
      </c>
      <c r="C12" s="12"/>
      <c r="D12" s="11">
        <v>1</v>
      </c>
      <c r="E12" s="12"/>
      <c r="F12" s="11"/>
      <c r="G12" s="12"/>
      <c r="H12" s="11"/>
      <c r="I12" s="12">
        <v>1</v>
      </c>
      <c r="J12" s="11"/>
      <c r="K12" s="12"/>
      <c r="L12" s="11">
        <v>1</v>
      </c>
      <c r="M12" s="12"/>
      <c r="N12" s="11"/>
      <c r="O12" s="12"/>
      <c r="P12" s="11"/>
      <c r="Q12" s="29">
        <f t="shared" si="4"/>
        <v>3</v>
      </c>
    </row>
    <row r="13" spans="1:17" ht="33" x14ac:dyDescent="0.4">
      <c r="A13" s="27">
        <v>4</v>
      </c>
      <c r="B13" s="28" t="s">
        <v>21</v>
      </c>
      <c r="C13" s="12"/>
      <c r="D13" s="11">
        <v>1</v>
      </c>
      <c r="E13" s="12"/>
      <c r="F13" s="11"/>
      <c r="G13" s="12"/>
      <c r="H13" s="11"/>
      <c r="I13" s="12">
        <v>1</v>
      </c>
      <c r="J13" s="11"/>
      <c r="K13" s="12"/>
      <c r="L13" s="11">
        <v>1</v>
      </c>
      <c r="M13" s="12"/>
      <c r="N13" s="11"/>
      <c r="O13" s="12"/>
      <c r="P13" s="11"/>
      <c r="Q13" s="29">
        <f t="shared" si="4"/>
        <v>3</v>
      </c>
    </row>
    <row r="14" spans="1:17" ht="33" x14ac:dyDescent="0.4">
      <c r="A14" s="27">
        <v>5</v>
      </c>
      <c r="B14" s="28" t="s">
        <v>22</v>
      </c>
      <c r="C14" s="12"/>
      <c r="D14" s="11">
        <v>1</v>
      </c>
      <c r="E14" s="12"/>
      <c r="F14" s="11"/>
      <c r="G14" s="12"/>
      <c r="H14" s="11"/>
      <c r="I14" s="12">
        <v>1</v>
      </c>
      <c r="J14" s="11"/>
      <c r="K14" s="12"/>
      <c r="L14" s="11"/>
      <c r="M14" s="12">
        <v>1</v>
      </c>
      <c r="N14" s="11"/>
      <c r="O14" s="12"/>
      <c r="P14" s="11"/>
      <c r="Q14" s="29">
        <f t="shared" si="4"/>
        <v>3</v>
      </c>
    </row>
    <row r="15" spans="1:17" ht="33" x14ac:dyDescent="0.4">
      <c r="A15" s="27">
        <v>6</v>
      </c>
      <c r="B15" s="28" t="s">
        <v>23</v>
      </c>
      <c r="C15" s="12"/>
      <c r="D15" s="11">
        <v>1</v>
      </c>
      <c r="E15" s="12"/>
      <c r="F15" s="11">
        <v>1</v>
      </c>
      <c r="G15" s="12"/>
      <c r="H15" s="11"/>
      <c r="I15" s="12"/>
      <c r="J15" s="11"/>
      <c r="K15" s="12"/>
      <c r="L15" s="11">
        <v>1</v>
      </c>
      <c r="M15" s="12"/>
      <c r="N15" s="11"/>
      <c r="O15" s="12"/>
      <c r="P15" s="11"/>
      <c r="Q15" s="29">
        <f t="shared" si="4"/>
        <v>3</v>
      </c>
    </row>
    <row r="16" spans="1:17" ht="33" x14ac:dyDescent="0.4">
      <c r="A16" s="27">
        <v>7</v>
      </c>
      <c r="B16" s="30" t="s">
        <v>24</v>
      </c>
      <c r="C16" s="12">
        <v>1</v>
      </c>
      <c r="D16" s="11"/>
      <c r="E16" s="12"/>
      <c r="F16" s="11"/>
      <c r="G16" s="12"/>
      <c r="H16" s="11"/>
      <c r="I16" s="12">
        <v>1</v>
      </c>
      <c r="J16" s="11"/>
      <c r="K16" s="12"/>
      <c r="L16" s="11"/>
      <c r="M16" s="12"/>
      <c r="N16" s="11"/>
      <c r="O16" s="12"/>
      <c r="P16" s="11"/>
      <c r="Q16" s="29">
        <f t="shared" si="4"/>
        <v>2</v>
      </c>
    </row>
    <row r="17" spans="1:17" ht="33" x14ac:dyDescent="0.4">
      <c r="A17" s="27">
        <v>8</v>
      </c>
      <c r="B17" s="30" t="s">
        <v>25</v>
      </c>
      <c r="C17" s="12"/>
      <c r="D17" s="11"/>
      <c r="E17" s="12"/>
      <c r="F17" s="11">
        <v>1</v>
      </c>
      <c r="G17" s="12"/>
      <c r="H17" s="11"/>
      <c r="I17" s="12">
        <v>1</v>
      </c>
      <c r="J17" s="11"/>
      <c r="K17" s="12"/>
      <c r="L17" s="11">
        <v>1</v>
      </c>
      <c r="M17" s="12"/>
      <c r="N17" s="11"/>
      <c r="O17" s="12"/>
      <c r="P17" s="11"/>
      <c r="Q17" s="29">
        <f t="shared" si="4"/>
        <v>3</v>
      </c>
    </row>
    <row r="18" spans="1:17" ht="33" x14ac:dyDescent="0.4">
      <c r="A18" s="27">
        <v>9</v>
      </c>
      <c r="B18" s="30" t="s">
        <v>26</v>
      </c>
      <c r="C18" s="12"/>
      <c r="D18" s="11">
        <v>1</v>
      </c>
      <c r="E18" s="12"/>
      <c r="F18" s="11"/>
      <c r="G18" s="12"/>
      <c r="H18" s="11"/>
      <c r="I18" s="12"/>
      <c r="J18" s="11">
        <v>1</v>
      </c>
      <c r="K18" s="12"/>
      <c r="L18" s="11"/>
      <c r="M18" s="12">
        <v>1</v>
      </c>
      <c r="N18" s="11"/>
      <c r="O18" s="12"/>
      <c r="P18" s="11"/>
      <c r="Q18" s="29">
        <f t="shared" si="4"/>
        <v>3</v>
      </c>
    </row>
    <row r="19" spans="1:17" ht="33" x14ac:dyDescent="0.4">
      <c r="A19" s="27">
        <v>10</v>
      </c>
      <c r="B19" s="30" t="s">
        <v>27</v>
      </c>
      <c r="C19" s="12"/>
      <c r="D19" s="11">
        <v>1</v>
      </c>
      <c r="E19" s="12"/>
      <c r="F19" s="11">
        <v>2</v>
      </c>
      <c r="G19" s="12"/>
      <c r="H19" s="11"/>
      <c r="I19" s="12"/>
      <c r="J19" s="11">
        <v>1</v>
      </c>
      <c r="K19" s="12"/>
      <c r="L19" s="11"/>
      <c r="M19" s="12">
        <v>1</v>
      </c>
      <c r="N19" s="11"/>
      <c r="O19" s="12"/>
      <c r="P19" s="11"/>
      <c r="Q19" s="29">
        <f t="shared" si="4"/>
        <v>3</v>
      </c>
    </row>
    <row r="20" spans="1:17" ht="33" x14ac:dyDescent="0.4">
      <c r="A20" s="27">
        <v>11</v>
      </c>
      <c r="B20" s="30" t="s">
        <v>28</v>
      </c>
      <c r="C20" s="12"/>
      <c r="D20" s="11">
        <v>1</v>
      </c>
      <c r="E20" s="12"/>
      <c r="F20" s="11"/>
      <c r="G20" s="12"/>
      <c r="H20" s="11"/>
      <c r="I20" s="12"/>
      <c r="J20" s="11">
        <v>1</v>
      </c>
      <c r="K20" s="12"/>
      <c r="L20" s="11"/>
      <c r="M20" s="12">
        <v>1</v>
      </c>
      <c r="N20" s="11"/>
      <c r="O20" s="12"/>
      <c r="P20" s="11"/>
      <c r="Q20" s="29">
        <f t="shared" si="4"/>
        <v>3</v>
      </c>
    </row>
    <row r="21" spans="1:17" ht="33" x14ac:dyDescent="0.4">
      <c r="A21" s="27">
        <v>12</v>
      </c>
      <c r="B21" s="30" t="s">
        <v>29</v>
      </c>
      <c r="C21" s="12"/>
      <c r="D21" s="11">
        <v>1</v>
      </c>
      <c r="E21" s="12"/>
      <c r="F21" s="11"/>
      <c r="G21" s="12"/>
      <c r="H21" s="11"/>
      <c r="I21" s="12"/>
      <c r="J21" s="11">
        <v>1</v>
      </c>
      <c r="K21" s="12"/>
      <c r="L21" s="11"/>
      <c r="M21" s="12">
        <v>1</v>
      </c>
      <c r="N21" s="11"/>
      <c r="O21" s="12"/>
      <c r="P21" s="11"/>
      <c r="Q21" s="29">
        <f t="shared" si="4"/>
        <v>3</v>
      </c>
    </row>
    <row r="22" spans="1:17" ht="33" x14ac:dyDescent="0.4">
      <c r="A22" s="27">
        <v>13</v>
      </c>
      <c r="B22" s="30" t="s">
        <v>30</v>
      </c>
      <c r="C22" s="12"/>
      <c r="D22" s="11"/>
      <c r="E22" s="12"/>
      <c r="F22" s="11"/>
      <c r="G22" s="12"/>
      <c r="H22" s="11"/>
      <c r="I22" s="12">
        <v>2</v>
      </c>
      <c r="J22" s="11"/>
      <c r="K22" s="12"/>
      <c r="L22" s="11"/>
      <c r="M22" s="12">
        <v>2</v>
      </c>
      <c r="N22" s="11"/>
      <c r="O22" s="12"/>
      <c r="P22" s="11"/>
      <c r="Q22" s="29">
        <f t="shared" si="4"/>
        <v>0</v>
      </c>
    </row>
    <row r="23" spans="1:17" ht="52.5" x14ac:dyDescent="0.4">
      <c r="A23" s="27">
        <v>14</v>
      </c>
      <c r="B23" s="30" t="s">
        <v>31</v>
      </c>
      <c r="C23" s="12"/>
      <c r="D23" s="11">
        <v>1</v>
      </c>
      <c r="E23" s="12"/>
      <c r="F23" s="11"/>
      <c r="G23" s="12"/>
      <c r="H23" s="11"/>
      <c r="I23" s="12">
        <v>1</v>
      </c>
      <c r="J23" s="11"/>
      <c r="K23" s="12"/>
      <c r="L23" s="11"/>
      <c r="M23" s="12">
        <v>1</v>
      </c>
      <c r="N23" s="11"/>
      <c r="O23" s="12"/>
      <c r="P23" s="11"/>
      <c r="Q23" s="29">
        <f t="shared" si="4"/>
        <v>3</v>
      </c>
    </row>
    <row r="24" spans="1:17" ht="33" x14ac:dyDescent="0.4">
      <c r="A24" s="27">
        <v>15</v>
      </c>
      <c r="B24" s="30" t="s">
        <v>32</v>
      </c>
      <c r="C24" s="12"/>
      <c r="D24" s="11">
        <v>2</v>
      </c>
      <c r="E24" s="12"/>
      <c r="F24" s="11"/>
      <c r="G24" s="12"/>
      <c r="H24" s="11"/>
      <c r="I24" s="12">
        <v>2</v>
      </c>
      <c r="J24" s="11"/>
      <c r="K24" s="12"/>
      <c r="L24" s="11"/>
      <c r="M24" s="12">
        <v>2</v>
      </c>
      <c r="N24" s="11"/>
      <c r="O24" s="12"/>
      <c r="P24" s="11"/>
      <c r="Q24" s="29">
        <f t="shared" si="4"/>
        <v>0</v>
      </c>
    </row>
    <row r="25" spans="1:17" ht="33" x14ac:dyDescent="0.4">
      <c r="A25" s="27">
        <v>16</v>
      </c>
      <c r="B25" s="30" t="s">
        <v>33</v>
      </c>
      <c r="C25" s="12"/>
      <c r="D25" s="11">
        <v>2</v>
      </c>
      <c r="E25" s="12"/>
      <c r="F25" s="11"/>
      <c r="G25" s="12"/>
      <c r="H25" s="11"/>
      <c r="I25" s="12">
        <v>1</v>
      </c>
      <c r="J25" s="11"/>
      <c r="K25" s="12"/>
      <c r="L25" s="11">
        <v>1</v>
      </c>
      <c r="M25" s="12"/>
      <c r="N25" s="11"/>
      <c r="O25" s="12"/>
      <c r="P25" s="11"/>
      <c r="Q25" s="29">
        <f t="shared" si="4"/>
        <v>2</v>
      </c>
    </row>
    <row r="26" spans="1:17" ht="33" x14ac:dyDescent="0.4">
      <c r="A26" s="27">
        <v>17</v>
      </c>
      <c r="B26" s="30" t="s">
        <v>34</v>
      </c>
      <c r="C26" s="12"/>
      <c r="D26" s="11">
        <v>2</v>
      </c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29">
        <f t="shared" si="4"/>
        <v>0</v>
      </c>
    </row>
    <row r="27" spans="1:17" ht="33" x14ac:dyDescent="0.4">
      <c r="A27" s="27">
        <v>18</v>
      </c>
      <c r="B27" s="30" t="s">
        <v>35</v>
      </c>
      <c r="C27" s="12"/>
      <c r="D27" s="11">
        <v>2</v>
      </c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29">
        <f t="shared" si="4"/>
        <v>0</v>
      </c>
    </row>
    <row r="28" spans="1:17" ht="33" x14ac:dyDescent="0.4">
      <c r="A28" s="27">
        <v>19</v>
      </c>
      <c r="B28" s="30" t="s">
        <v>36</v>
      </c>
      <c r="C28" s="12"/>
      <c r="D28" s="11">
        <v>2</v>
      </c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29">
        <f t="shared" si="4"/>
        <v>0</v>
      </c>
    </row>
    <row r="29" spans="1:17" ht="33" x14ac:dyDescent="0.4">
      <c r="A29" s="27">
        <v>20</v>
      </c>
      <c r="B29" s="30" t="s">
        <v>37</v>
      </c>
      <c r="C29" s="12"/>
      <c r="D29" s="11">
        <v>2</v>
      </c>
      <c r="E29" s="12"/>
      <c r="F29" s="11"/>
      <c r="G29" s="12">
        <v>2</v>
      </c>
      <c r="H29" s="11"/>
      <c r="I29" s="12"/>
      <c r="J29" s="11"/>
      <c r="K29" s="12"/>
      <c r="L29" s="11"/>
      <c r="M29" s="12"/>
      <c r="N29" s="11"/>
      <c r="O29" s="12">
        <v>2</v>
      </c>
      <c r="P29" s="11"/>
      <c r="Q29" s="29">
        <f t="shared" si="4"/>
        <v>0</v>
      </c>
    </row>
    <row r="30" spans="1:17" ht="33" x14ac:dyDescent="0.4">
      <c r="A30" s="27">
        <v>21</v>
      </c>
      <c r="B30" s="30" t="s">
        <v>38</v>
      </c>
      <c r="C30" s="12"/>
      <c r="D30" s="11">
        <v>2</v>
      </c>
      <c r="E30" s="12"/>
      <c r="F30" s="11"/>
      <c r="G30" s="12"/>
      <c r="H30" s="11"/>
      <c r="I30" s="12">
        <v>2</v>
      </c>
      <c r="J30" s="11"/>
      <c r="K30" s="12"/>
      <c r="L30" s="11"/>
      <c r="M30" s="12"/>
      <c r="N30" s="11"/>
      <c r="O30" s="12"/>
      <c r="P30" s="11"/>
      <c r="Q30" s="29">
        <f t="shared" si="4"/>
        <v>0</v>
      </c>
    </row>
    <row r="31" spans="1:17" ht="33" x14ac:dyDescent="0.4">
      <c r="A31" s="27">
        <v>22</v>
      </c>
      <c r="B31" s="30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29">
        <f t="shared" si="4"/>
        <v>0</v>
      </c>
    </row>
    <row r="32" spans="1:17" ht="33" x14ac:dyDescent="0.4">
      <c r="A32" s="27">
        <v>23</v>
      </c>
      <c r="B32" s="30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29">
        <f t="shared" si="4"/>
        <v>0</v>
      </c>
    </row>
    <row r="33" spans="1:17" ht="33" x14ac:dyDescent="0.4">
      <c r="A33" s="27">
        <v>24</v>
      </c>
      <c r="B33" s="30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29">
        <f t="shared" si="4"/>
        <v>0</v>
      </c>
    </row>
    <row r="34" spans="1:17" ht="33" x14ac:dyDescent="0.4">
      <c r="A34" s="27">
        <v>25</v>
      </c>
      <c r="B34" s="30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29">
        <f t="shared" si="4"/>
        <v>0</v>
      </c>
    </row>
    <row r="35" spans="1:17" ht="33" x14ac:dyDescent="0.4">
      <c r="A35" s="27">
        <v>26</v>
      </c>
      <c r="B35" s="30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29">
        <f t="shared" si="4"/>
        <v>0</v>
      </c>
    </row>
    <row r="36" spans="1:17" ht="33" x14ac:dyDescent="0.4">
      <c r="A36" s="27">
        <v>27</v>
      </c>
      <c r="B36" s="30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29">
        <f t="shared" si="4"/>
        <v>0</v>
      </c>
    </row>
    <row r="37" spans="1:17" ht="33" x14ac:dyDescent="0.4">
      <c r="A37" s="27">
        <v>28</v>
      </c>
      <c r="B37" s="30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29">
        <f t="shared" si="4"/>
        <v>0</v>
      </c>
    </row>
    <row r="38" spans="1:17" ht="33" x14ac:dyDescent="0.4">
      <c r="A38" s="27">
        <v>29</v>
      </c>
      <c r="B38" s="30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29">
        <f t="shared" si="4"/>
        <v>0</v>
      </c>
    </row>
    <row r="39" spans="1:17" ht="33" x14ac:dyDescent="0.4">
      <c r="A39" s="27">
        <v>30</v>
      </c>
      <c r="B39" s="30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29">
        <f t="shared" si="4"/>
        <v>0</v>
      </c>
    </row>
    <row r="40" spans="1:17" ht="33" x14ac:dyDescent="0.4">
      <c r="A40" s="27">
        <v>31</v>
      </c>
      <c r="B40" s="30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29">
        <f t="shared" si="4"/>
        <v>0</v>
      </c>
    </row>
    <row r="41" spans="1:17" ht="33" x14ac:dyDescent="0.4">
      <c r="A41" s="27">
        <v>32</v>
      </c>
      <c r="B41" s="30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29">
        <f t="shared" si="4"/>
        <v>0</v>
      </c>
    </row>
    <row r="42" spans="1:17" ht="33" x14ac:dyDescent="0.4">
      <c r="A42" s="27">
        <v>33</v>
      </c>
      <c r="B42" s="30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29">
        <f t="shared" si="4"/>
        <v>0</v>
      </c>
    </row>
    <row r="43" spans="1:17" ht="33" x14ac:dyDescent="0.4">
      <c r="A43" s="27">
        <v>34</v>
      </c>
      <c r="B43" s="30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29">
        <f t="shared" si="4"/>
        <v>0</v>
      </c>
    </row>
    <row r="44" spans="1:17" ht="33" x14ac:dyDescent="0.4">
      <c r="A44" s="27">
        <v>35</v>
      </c>
      <c r="B44" s="30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29">
        <f t="shared" si="4"/>
        <v>0</v>
      </c>
    </row>
    <row r="45" spans="1:17" ht="33" x14ac:dyDescent="0.4">
      <c r="A45" s="27">
        <v>36</v>
      </c>
      <c r="B45" s="30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29">
        <f t="shared" si="4"/>
        <v>0</v>
      </c>
    </row>
    <row r="46" spans="1:17" ht="33" x14ac:dyDescent="0.4">
      <c r="A46" s="27">
        <v>37</v>
      </c>
      <c r="B46" s="30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29">
        <f t="shared" si="4"/>
        <v>0</v>
      </c>
    </row>
  </sheetData>
  <mergeCells count="22">
    <mergeCell ref="M8:N8"/>
    <mergeCell ref="O8:P8"/>
    <mergeCell ref="Q2:Q9"/>
    <mergeCell ref="K7:L7"/>
    <mergeCell ref="M7:N7"/>
    <mergeCell ref="O7:P7"/>
    <mergeCell ref="K8:L8"/>
    <mergeCell ref="I7:J7"/>
    <mergeCell ref="A2:B2"/>
    <mergeCell ref="A3:B3"/>
    <mergeCell ref="A4:B4"/>
    <mergeCell ref="A5:B5"/>
    <mergeCell ref="A6:B6"/>
    <mergeCell ref="A7:A9"/>
    <mergeCell ref="B7:B9"/>
    <mergeCell ref="C7:D7"/>
    <mergeCell ref="E7:F7"/>
    <mergeCell ref="G7:H7"/>
    <mergeCell ref="C8:D8"/>
    <mergeCell ref="E8:F8"/>
    <mergeCell ref="G8:H8"/>
    <mergeCell ref="I8:J8"/>
  </mergeCells>
  <conditionalFormatting sqref="C3:P3">
    <cfRule type="cellIs" dxfId="23" priority="11" operator="greaterThan">
      <formula>0</formula>
    </cfRule>
  </conditionalFormatting>
  <conditionalFormatting sqref="C10:P46">
    <cfRule type="cellIs" dxfId="22" priority="9" operator="equal">
      <formula>2</formula>
    </cfRule>
    <cfRule type="cellIs" dxfId="21" priority="10" operator="equal">
      <formula>1</formula>
    </cfRule>
  </conditionalFormatting>
  <conditionalFormatting sqref="C4:P4">
    <cfRule type="cellIs" dxfId="20" priority="8" operator="greaterThan">
      <formula>0</formula>
    </cfRule>
  </conditionalFormatting>
  <conditionalFormatting sqref="C10:P46">
    <cfRule type="cellIs" dxfId="19" priority="7" operator="equal">
      <formula>3</formula>
    </cfRule>
  </conditionalFormatting>
  <conditionalFormatting sqref="C7:D8 E7:P7">
    <cfRule type="expression" dxfId="18" priority="6">
      <formula>IF(C7=TODAY(),1,0)</formula>
    </cfRule>
  </conditionalFormatting>
  <conditionalFormatting sqref="C6:P6">
    <cfRule type="cellIs" dxfId="17" priority="5" operator="greaterThan">
      <formula>0</formula>
    </cfRule>
  </conditionalFormatting>
  <conditionalFormatting sqref="C10:C46">
    <cfRule type="expression" dxfId="16" priority="4">
      <formula>IF(XEW10=1,1,0)</formula>
    </cfRule>
  </conditionalFormatting>
  <conditionalFormatting sqref="D10:P46">
    <cfRule type="expression" dxfId="15" priority="3">
      <formula>IF(C10=1,1,0)</formula>
    </cfRule>
  </conditionalFormatting>
  <conditionalFormatting sqref="C2:P2">
    <cfRule type="expression" dxfId="14" priority="1">
      <formula>IF(C3=C2,1,0)</formula>
    </cfRule>
    <cfRule type="expression" dxfId="13" priority="2">
      <formula>IF(C3&lt;C2,1,0)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B10:B46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7"/>
  <sheetViews>
    <sheetView tabSelected="1"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" sqref="H2"/>
    </sheetView>
  </sheetViews>
  <sheetFormatPr defaultColWidth="8.85546875" defaultRowHeight="15" x14ac:dyDescent="0.25"/>
  <cols>
    <col min="1" max="1" width="8.5703125" style="43" customWidth="1"/>
    <col min="2" max="2" width="8.7109375" style="43" customWidth="1"/>
    <col min="3" max="3" width="9.28515625" style="45" customWidth="1"/>
    <col min="4" max="4" width="15.5703125" style="45" customWidth="1"/>
    <col min="5" max="5" width="11.28515625" style="43" bestFit="1" customWidth="1"/>
    <col min="6" max="6" width="11.140625" style="43" bestFit="1" customWidth="1"/>
    <col min="7" max="7" width="9.28515625" style="44" customWidth="1"/>
    <col min="8" max="8" width="41" style="43" bestFit="1" customWidth="1"/>
    <col min="9" max="15" width="8.85546875" style="43"/>
    <col min="16" max="16" width="10.28515625" style="43" bestFit="1" customWidth="1"/>
    <col min="17" max="16384" width="8.85546875" style="43"/>
  </cols>
  <sheetData>
    <row r="1" spans="1:21" ht="27.6" customHeight="1" x14ac:dyDescent="0.25">
      <c r="A1" s="46" t="s">
        <v>6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7</v>
      </c>
      <c r="K1" s="43">
        <f>COUNTA(Табель!B:B)+7</f>
        <v>30</v>
      </c>
      <c r="L1" s="43">
        <f>(COUNTA(Табель!7:7)-2)*2</f>
        <v>14</v>
      </c>
    </row>
    <row r="2" spans="1:21" x14ac:dyDescent="0.25">
      <c r="A2" s="37">
        <v>1</v>
      </c>
      <c r="B2" s="37" t="s">
        <v>45</v>
      </c>
      <c r="C2" s="38">
        <v>1</v>
      </c>
      <c r="D2" s="39">
        <f t="array" ref="D2">IF(Таблица2[[#This Row],[День]]&lt;&gt;"",WEEKNUM(Таблица2[[#This Row],[День]],2),WEEKNUM(Таблица2[[#This Row],[Ночь]],2))</f>
        <v>10</v>
      </c>
      <c r="E2" s="40">
        <f t="array" ref="E2">IFERROR(1/(1/INDEX(Табель!$7:$7,INT(SMALL(IF(MOD(TRANSPOSE(Табель!$C$10:INDEX(Табель!P:P,$K$1)),2),TRANSPOSE(COLUMN(Табель!$C$10:INDEX(Табель!P:P,K$1)))+TRANSPOSE(ROW(Табель!$C$10:INDEX(Табель!P:P,$K$1)))%%),ROW(A1))))),"")</f>
        <v>43528</v>
      </c>
      <c r="F2" s="41" t="str">
        <f t="array" ref="F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1))-1)/2)*2+1),""),"")</f>
        <v/>
      </c>
      <c r="G2" s="42"/>
      <c r="H2" s="37" t="str">
        <f t="array" ref="H2">IFERROR(INDEX(Табель!B:B,MOD(SMALL(IF(MOD(TRANSPOSE(Табель!$C$10:INDEX(Табель!P:P,$K$1)),2),TRANSPOSE(COLUMN(Табель!$C$10:INDEX(Табель!P:P,K$1)))+TRANSPOSE(ROW(Табель!$C$10:INDEX(Табель!P:P,$K$1)))%%),ROW(A1)),1)/1%%),"")</f>
        <v>Бровкина Алла Николаевна (ОД)</v>
      </c>
      <c r="P2" s="47"/>
      <c r="U2" s="43">
        <v>6</v>
      </c>
    </row>
    <row r="3" spans="1:21" x14ac:dyDescent="0.25">
      <c r="A3" s="31">
        <v>2</v>
      </c>
      <c r="B3" s="31" t="s">
        <v>45</v>
      </c>
      <c r="C3" s="32">
        <v>1</v>
      </c>
      <c r="D3" s="33">
        <f t="array" ref="D3">IF(Таблица2[[#This Row],[День]]&lt;&gt;"",WEEKNUM(Таблица2[[#This Row],[День]],2),WEEKNUM(Таблица2[[#This Row],[Ночь]],2))</f>
        <v>10</v>
      </c>
      <c r="E3" s="34" t="str">
        <f t="array" ref="E3">IFERROR(1/(1/INDEX(Табель!$7:$7,INT(SMALL(IF(MOD(TRANSPOSE(Табель!$C$10:INDEX(Табель!P:P,$K$1)),2),TRANSPOSE(COLUMN(Табель!$C$10:INDEX(Табель!P:P,K$1)))+TRANSPOSE(ROW(Табель!$C$10:INDEX(Табель!P:P,$K$1)))%%),ROW(A2))))),"")</f>
        <v/>
      </c>
      <c r="F3" s="35">
        <f t="array" ref="F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2))-1)/2)*2+1),""),"")</f>
        <v>43528</v>
      </c>
      <c r="G3" s="36"/>
      <c r="H3" s="31" t="str">
        <f t="array" ref="H3">IFERROR(INDEX(Табель!B:B,MOD(SMALL(IF(MOD(TRANSPOSE(Табель!$C$10:INDEX(Табель!P:P,$K$1)),2),TRANSPOSE(COLUMN(Табель!$C$10:INDEX(Табель!P:P,K$1)))+TRANSPOSE(ROW(Табель!$C$10:INDEX(Табель!P:P,$K$1)))%%),ROW(A2)),1)/1%%),"")</f>
        <v>Дементьев Владимир Анатольевич (О)</v>
      </c>
      <c r="P3" s="47"/>
      <c r="U3" s="43">
        <v>5</v>
      </c>
    </row>
    <row r="4" spans="1:21" x14ac:dyDescent="0.25">
      <c r="A4" s="37">
        <v>3</v>
      </c>
      <c r="B4" s="37" t="s">
        <v>45</v>
      </c>
      <c r="C4" s="38">
        <v>1</v>
      </c>
      <c r="D4" s="39">
        <f t="array" ref="D4">IF(Таблица2[[#This Row],[День]]&lt;&gt;"",WEEKNUM(Таблица2[[#This Row],[День]],2),WEEKNUM(Таблица2[[#This Row],[Ночь]],2))</f>
        <v>10</v>
      </c>
      <c r="E4" s="40" t="str">
        <f t="array" ref="E4">IFERROR(1/(1/INDEX(Табель!$7:$7,INT(SMALL(IF(MOD(TRANSPOSE(Табель!$C$10:INDEX(Табель!P:P,$K$1)),2),TRANSPOSE(COLUMN(Табель!$C$10:INDEX(Табель!P:P,K$1)))+TRANSPOSE(ROW(Табель!$C$10:INDEX(Табель!P:P,$K$1)))%%),ROW(A3))))),"")</f>
        <v/>
      </c>
      <c r="F4" s="41">
        <f t="array" ref="F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3))-1)/2)*2+1),""),"")</f>
        <v>43528</v>
      </c>
      <c r="G4" s="42"/>
      <c r="H4" s="37" t="str">
        <f t="array" ref="H4">IFERROR(INDEX(Табель!B:B,MOD(SMALL(IF(MOD(TRANSPOSE(Табель!$C$10:INDEX(Табель!P:P,$K$1)),2),TRANSPOSE(COLUMN(Табель!$C$10:INDEX(Табель!P:P,K$1)))+TRANSPOSE(ROW(Табель!$C$10:INDEX(Табель!P:P,$K$1)))%%),ROW(A3)),1)/1%%),"")</f>
        <v>Шокурова Римма Александровна (О)</v>
      </c>
      <c r="P4" s="47"/>
      <c r="U4" s="43">
        <f>INT((U2-1)/2)*2+1</f>
        <v>5</v>
      </c>
    </row>
    <row r="5" spans="1:21" x14ac:dyDescent="0.25">
      <c r="A5" s="31">
        <v>4</v>
      </c>
      <c r="B5" s="31" t="s">
        <v>45</v>
      </c>
      <c r="C5" s="32">
        <v>1</v>
      </c>
      <c r="D5" s="33">
        <f t="array" ref="D5">IF(Таблица2[[#This Row],[День]]&lt;&gt;"",WEEKNUM(Таблица2[[#This Row],[День]],2),WEEKNUM(Таблица2[[#This Row],[Ночь]],2))</f>
        <v>10</v>
      </c>
      <c r="E5" s="34" t="str">
        <f t="array" ref="E5">IFERROR(1/(1/INDEX(Табель!$7:$7,INT(SMALL(IF(MOD(TRANSPOSE(Табель!$C$10:INDEX(Табель!P:P,$K$1)),2),TRANSPOSE(COLUMN(Табель!$C$10:INDEX(Табель!P:P,K$1)))+TRANSPOSE(ROW(Табель!$C$10:INDEX(Табель!P:P,$K$1)))%%),ROW(A4))))),"")</f>
        <v/>
      </c>
      <c r="F5" s="35">
        <f t="array" ref="F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4))-1)/2)*2+1),""),"")</f>
        <v>43528</v>
      </c>
      <c r="G5" s="36"/>
      <c r="H5" s="31" t="str">
        <f t="array" ref="H5">IFERROR(INDEX(Табель!B:B,MOD(SMALL(IF(MOD(TRANSPOSE(Табель!$C$10:INDEX(Табель!P:P,$K$1)),2),TRANSPOSE(COLUMN(Табель!$C$10:INDEX(Табель!P:P,K$1)))+TRANSPOSE(ROW(Табель!$C$10:INDEX(Табель!P:P,$K$1)))%%),ROW(A4)),1)/1%%),"")</f>
        <v>Дворянчиков Даниил Сергеевич (О)</v>
      </c>
      <c r="P5" s="47"/>
    </row>
    <row r="6" spans="1:21" x14ac:dyDescent="0.25">
      <c r="A6" s="37">
        <v>5</v>
      </c>
      <c r="B6" s="37" t="s">
        <v>45</v>
      </c>
      <c r="C6" s="38">
        <v>1</v>
      </c>
      <c r="D6" s="39">
        <f t="array" ref="D6">IF(Таблица2[[#This Row],[День]]&lt;&gt;"",WEEKNUM(Таблица2[[#This Row],[День]],2),WEEKNUM(Таблица2[[#This Row],[Ночь]],2))</f>
        <v>10</v>
      </c>
      <c r="E6" s="40" t="str">
        <f t="array" ref="E6">IFERROR(1/(1/INDEX(Табель!$7:$7,INT(SMALL(IF(MOD(TRANSPOSE(Табель!$C$10:INDEX(Табель!P:P,$K$1)),2),TRANSPOSE(COLUMN(Табель!$C$10:INDEX(Табель!P:P,K$1)))+TRANSPOSE(ROW(Табель!$C$10:INDEX(Табель!P:P,$K$1)))%%),ROW(A5))))),"")</f>
        <v/>
      </c>
      <c r="F6" s="41">
        <f t="array" ref="F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5))-1)/2)*2+1),""),"")</f>
        <v>43528</v>
      </c>
      <c r="G6" s="42"/>
      <c r="H6" s="37" t="str">
        <f t="array" ref="H6">IFERROR(INDEX(Табель!B:B,MOD(SMALL(IF(MOD(TRANSPOSE(Табель!$C$10:INDEX(Табель!P:P,$K$1)),2),TRANSPOSE(COLUMN(Табель!$C$10:INDEX(Табель!P:P,K$1)))+TRANSPOSE(ROW(Табель!$C$10:INDEX(Табель!P:P,$K$1)))%%),ROW(A5)),1)/1%%),"")</f>
        <v>Дворянчикова Людмила Сергеевна (О)</v>
      </c>
      <c r="P6" s="47"/>
    </row>
    <row r="7" spans="1:21" x14ac:dyDescent="0.25">
      <c r="A7" s="31">
        <v>6</v>
      </c>
      <c r="B7" s="31" t="s">
        <v>45</v>
      </c>
      <c r="C7" s="32">
        <v>1</v>
      </c>
      <c r="D7" s="33">
        <f t="array" ref="D7">IF(Таблица2[[#This Row],[День]]&lt;&gt;"",WEEKNUM(Таблица2[[#This Row],[День]],2),WEEKNUM(Таблица2[[#This Row],[Ночь]],2))</f>
        <v>10</v>
      </c>
      <c r="E7" s="34" t="str">
        <f t="array" ref="E7">IFERROR(1/(1/INDEX(Табель!$7:$7,INT(SMALL(IF(MOD(TRANSPOSE(Табель!$C$10:INDEX(Табель!P:P,$K$1)),2),TRANSPOSE(COLUMN(Табель!$C$10:INDEX(Табель!P:P,K$1)))+TRANSPOSE(ROW(Табель!$C$10:INDEX(Табель!P:P,$K$1)))%%),ROW(A6))))),"")</f>
        <v/>
      </c>
      <c r="F7" s="35">
        <f t="array" ref="F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6))-1)/2)*2+1),""),"")</f>
        <v>43528</v>
      </c>
      <c r="G7" s="36"/>
      <c r="H7" s="31" t="str">
        <f t="array" ref="H7">IFERROR(INDEX(Табель!B:B,MOD(SMALL(IF(MOD(TRANSPOSE(Табель!$C$10:INDEX(Табель!P:P,$K$1)),2),TRANSPOSE(COLUMN(Табель!$C$10:INDEX(Табель!P:P,K$1)))+TRANSPOSE(ROW(Табель!$C$10:INDEX(Табель!P:P,$K$1)))%%),ROW(A6)),1)/1%%),"")</f>
        <v>Погодина Елена Петровна (О)</v>
      </c>
      <c r="P7" s="47"/>
    </row>
    <row r="8" spans="1:21" x14ac:dyDescent="0.25">
      <c r="A8" s="37">
        <v>7</v>
      </c>
      <c r="B8" s="37" t="s">
        <v>45</v>
      </c>
      <c r="C8" s="38">
        <v>1</v>
      </c>
      <c r="D8" s="39">
        <f t="array" ref="D8">IF(Таблица2[[#This Row],[День]]&lt;&gt;"",WEEKNUM(Таблица2[[#This Row],[День]],2),WEEKNUM(Таблица2[[#This Row],[Ночь]],2))</f>
        <v>10</v>
      </c>
      <c r="E8" s="40" t="str">
        <f t="array" ref="E8">IFERROR(1/(1/INDEX(Табель!$7:$7,INT(SMALL(IF(MOD(TRANSPOSE(Табель!$C$10:INDEX(Табель!P:P,$K$1)),2),TRANSPOSE(COLUMN(Табель!$C$10:INDEX(Табель!P:P,K$1)))+TRANSPOSE(ROW(Табель!$C$10:INDEX(Табель!P:P,$K$1)))%%),ROW(A7))))),"")</f>
        <v/>
      </c>
      <c r="F8" s="41">
        <f t="array" ref="F8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7))-1)/2)*2+1),""),"")</f>
        <v>43528</v>
      </c>
      <c r="G8" s="42"/>
      <c r="H8" s="37" t="str">
        <f t="array" ref="H8">IFERROR(INDEX(Табель!B:B,MOD(SMALL(IF(MOD(TRANSPOSE(Табель!$C$10:INDEX(Табель!P:P,$K$1)),2),TRANSPOSE(COLUMN(Табель!$C$10:INDEX(Табель!P:P,K$1)))+TRANSPOSE(ROW(Табель!$C$10:INDEX(Табель!P:P,$K$1)))%%),ROW(A7)),1)/1%%),"")</f>
        <v>Темарцев Кирилл Викторович (О)</v>
      </c>
      <c r="P8" s="47"/>
    </row>
    <row r="9" spans="1:21" x14ac:dyDescent="0.25">
      <c r="A9" s="31">
        <v>8</v>
      </c>
      <c r="B9" s="31" t="s">
        <v>45</v>
      </c>
      <c r="C9" s="32">
        <v>1</v>
      </c>
      <c r="D9" s="33">
        <f t="array" ref="D9">IF(Таблица2[[#This Row],[День]]&lt;&gt;"",WEEKNUM(Таблица2[[#This Row],[День]],2),WEEKNUM(Таблица2[[#This Row],[Ночь]],2))</f>
        <v>10</v>
      </c>
      <c r="E9" s="34" t="str">
        <f t="array" ref="E9">IFERROR(1/(1/INDEX(Табель!$7:$7,INT(SMALL(IF(MOD(TRANSPOSE(Табель!$C$10:INDEX(Табель!P:P,$K$1)),2),TRANSPOSE(COLUMN(Табель!$C$10:INDEX(Табель!P:P,K$1)))+TRANSPOSE(ROW(Табель!$C$10:INDEX(Табель!P:P,$K$1)))%%),ROW(A8))))),"")</f>
        <v/>
      </c>
      <c r="F9" s="35">
        <f t="array" ref="F9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8))-1)/2)*2+1),""),"")</f>
        <v>43528</v>
      </c>
      <c r="G9" s="36"/>
      <c r="H9" s="31" t="str">
        <f t="array" ref="H9">IFERROR(INDEX(Табель!B:B,MOD(SMALL(IF(MOD(TRANSPOSE(Табель!$C$10:INDEX(Табель!P:P,$K$1)),2),TRANSPOSE(COLUMN(Табель!$C$10:INDEX(Табель!P:P,K$1)))+TRANSPOSE(ROW(Табель!$C$10:INDEX(Табель!P:P,$K$1)))%%),ROW(A8)),1)/1%%),"")</f>
        <v>Липатова Анастасия Алексеевна (О)</v>
      </c>
      <c r="P9" s="47"/>
    </row>
    <row r="10" spans="1:21" x14ac:dyDescent="0.25">
      <c r="A10" s="37">
        <v>9</v>
      </c>
      <c r="B10" s="37" t="s">
        <v>45</v>
      </c>
      <c r="C10" s="38">
        <v>1</v>
      </c>
      <c r="D10" s="39">
        <f t="array" ref="D10">IF(Таблица2[[#This Row],[День]]&lt;&gt;"",WEEKNUM(Таблица2[[#This Row],[День]],2),WEEKNUM(Таблица2[[#This Row],[Ночь]],2))</f>
        <v>10</v>
      </c>
      <c r="E10" s="40" t="str">
        <f t="array" ref="E10">IFERROR(1/(1/INDEX(Табель!$7:$7,INT(SMALL(IF(MOD(TRANSPOSE(Табель!$C$10:INDEX(Табель!P:P,$K$1)),2),TRANSPOSE(COLUMN(Табель!$C$10:INDEX(Табель!P:P,K$1)))+TRANSPOSE(ROW(Табель!$C$10:INDEX(Табель!P:P,$K$1)))%%),ROW(A9))))),"")</f>
        <v/>
      </c>
      <c r="F10" s="41">
        <f t="array" ref="F10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9))-1)/2)*2+1),""),"")</f>
        <v>43528</v>
      </c>
      <c r="G10" s="42"/>
      <c r="H10" s="37" t="str">
        <f t="array" ref="H10">IFERROR(INDEX(Табель!B:B,MOD(SMALL(IF(MOD(TRANSPOSE(Табель!$C$10:INDEX(Табель!P:P,$K$1)),2),TRANSPOSE(COLUMN(Табель!$C$10:INDEX(Табель!P:P,K$1)))+TRANSPOSE(ROW(Табель!$C$10:INDEX(Табель!P:P,$K$1)))%%),ROW(A9)),1)/1%%),"")</f>
        <v>Попова Елена Николаевна (О)</v>
      </c>
      <c r="P10" s="47"/>
    </row>
    <row r="11" spans="1:21" x14ac:dyDescent="0.25">
      <c r="A11" s="31">
        <v>10</v>
      </c>
      <c r="B11" s="31" t="s">
        <v>45</v>
      </c>
      <c r="C11" s="32">
        <v>1</v>
      </c>
      <c r="D11" s="33">
        <f t="array" ref="D11">IF(Таблица2[[#This Row],[День]]&lt;&gt;"",WEEKNUM(Таблица2[[#This Row],[День]],2),WEEKNUM(Таблица2[[#This Row],[Ночь]],2))</f>
        <v>10</v>
      </c>
      <c r="E11" s="34" t="str">
        <f t="array" ref="E11">IFERROR(1/(1/INDEX(Табель!$7:$7,INT(SMALL(IF(MOD(TRANSPOSE(Табель!$C$10:INDEX(Табель!P:P,$K$1)),2),TRANSPOSE(COLUMN(Табель!$C$10:INDEX(Табель!P:P,K$1)))+TRANSPOSE(ROW(Табель!$C$10:INDEX(Табель!P:P,$K$1)))%%),ROW(A10))))),"")</f>
        <v/>
      </c>
      <c r="F11" s="35">
        <f t="array" ref="F1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10))-1)/2)*2+1),""),"")</f>
        <v>43528</v>
      </c>
      <c r="G11" s="36"/>
      <c r="H11" s="31" t="str">
        <f t="array" ref="H11">IFERROR(INDEX(Табель!B:B,MOD(SMALL(IF(MOD(TRANSPOSE(Табель!$C$10:INDEX(Табель!P:P,$K$1)),2),TRANSPOSE(COLUMN(Табель!$C$10:INDEX(Табель!P:P,K$1)))+TRANSPOSE(ROW(Табель!$C$10:INDEX(Табель!P:P,$K$1)))%%),ROW(A10)),1)/1%%),"")</f>
        <v>Попов Александр Александрович (О)</v>
      </c>
      <c r="P11" s="47"/>
    </row>
    <row r="12" spans="1:21" x14ac:dyDescent="0.25">
      <c r="A12" s="37">
        <v>11</v>
      </c>
      <c r="B12" s="37" t="s">
        <v>45</v>
      </c>
      <c r="C12" s="38">
        <v>1</v>
      </c>
      <c r="D12" s="39">
        <f t="array" ref="D12">IF(Таблица2[[#This Row],[День]]&lt;&gt;"",WEEKNUM(Таблица2[[#This Row],[День]],2),WEEKNUM(Таблица2[[#This Row],[Ночь]],2))</f>
        <v>10</v>
      </c>
      <c r="E12" s="40" t="str">
        <f t="array" ref="E12">IFERROR(1/(1/INDEX(Табель!$7:$7,INT(SMALL(IF(MOD(TRANSPOSE(Табель!$C$10:INDEX(Табель!P:P,$K$1)),2),TRANSPOSE(COLUMN(Табель!$C$10:INDEX(Табель!P:P,K$1)))+TRANSPOSE(ROW(Табель!$C$10:INDEX(Табель!P:P,$K$1)))%%),ROW(A11))))),"")</f>
        <v/>
      </c>
      <c r="F12" s="41">
        <f t="array" ref="F1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11))-1)/2)*2+1),""),"")</f>
        <v>43528</v>
      </c>
      <c r="G12" s="42"/>
      <c r="H12" s="37" t="str">
        <f t="array" ref="H12">IFERROR(INDEX(Табель!B:B,MOD(SMALL(IF(MOD(TRANSPOSE(Табель!$C$10:INDEX(Табель!P:P,$K$1)),2),TRANSPOSE(COLUMN(Табель!$C$10:INDEX(Табель!P:P,K$1)))+TRANSPOSE(ROW(Табель!$C$10:INDEX(Табель!P:P,$K$1)))%%),ROW(A11)),1)/1%%),"")</f>
        <v>Липатов Иван Алексеевич (О)</v>
      </c>
      <c r="P12" s="47"/>
    </row>
    <row r="13" spans="1:21" x14ac:dyDescent="0.25">
      <c r="A13" s="31">
        <v>12</v>
      </c>
      <c r="B13" s="31" t="s">
        <v>45</v>
      </c>
      <c r="C13" s="32">
        <v>1</v>
      </c>
      <c r="D13" s="33">
        <f t="array" ref="D13">IF(Таблица2[[#This Row],[День]]&lt;&gt;"",WEEKNUM(Таблица2[[#This Row],[День]],2),WEEKNUM(Таблица2[[#This Row],[Ночь]],2))</f>
        <v>10</v>
      </c>
      <c r="E13" s="34" t="str">
        <f t="array" ref="E13">IFERROR(1/(1/INDEX(Табель!$7:$7,INT(SMALL(IF(MOD(TRANSPOSE(Табель!$C$10:INDEX(Табель!P:P,$K$1)),2),TRANSPOSE(COLUMN(Табель!$C$10:INDEX(Табель!P:P,K$1)))+TRANSPOSE(ROW(Табель!$C$10:INDEX(Табель!P:P,$K$1)))%%),ROW(A12))))),"")</f>
        <v/>
      </c>
      <c r="F13" s="35">
        <f t="array" ref="F1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12))-1)/2)*2+1),""),"")</f>
        <v>43528</v>
      </c>
      <c r="G13" s="36"/>
      <c r="H13" s="31" t="str">
        <f t="array" ref="H13">IFERROR(INDEX(Табель!B:B,MOD(SMALL(IF(MOD(TRANSPOSE(Табель!$C$10:INDEX(Табель!P:P,$K$1)),2),TRANSPOSE(COLUMN(Табель!$C$10:INDEX(Табель!P:P,K$1)))+TRANSPOSE(ROW(Табель!$C$10:INDEX(Табель!P:P,$K$1)))%%),ROW(A12)),1)/1%%),"")</f>
        <v>Слеповичева Анастасия Александровна (О)</v>
      </c>
      <c r="P13" s="47"/>
    </row>
    <row r="14" spans="1:21" x14ac:dyDescent="0.25">
      <c r="A14" s="37">
        <v>13</v>
      </c>
      <c r="B14" s="37" t="s">
        <v>45</v>
      </c>
      <c r="C14" s="38">
        <v>1</v>
      </c>
      <c r="D14" s="39">
        <f t="array" ref="D14">IF(Таблица2[[#This Row],[День]]&lt;&gt;"",WEEKNUM(Таблица2[[#This Row],[День]],2),WEEKNUM(Таблица2[[#This Row],[Ночь]],2))</f>
        <v>10</v>
      </c>
      <c r="E14" s="40" t="str">
        <f t="array" ref="E14">IFERROR(1/(1/INDEX(Табель!$7:$7,INT(SMALL(IF(MOD(TRANSPOSE(Табель!$C$10:INDEX(Табель!P:P,$K$1)),2),TRANSPOSE(COLUMN(Табель!$C$10:INDEX(Табель!P:P,K$1)))+TRANSPOSE(ROW(Табель!$C$10:INDEX(Табель!P:P,$K$1)))%%),ROW(A13))))),"")</f>
        <v/>
      </c>
      <c r="F14" s="41">
        <f t="array" ref="F1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13))-1)/2)*2+1),""),"")</f>
        <v>43529</v>
      </c>
      <c r="G14" s="42"/>
      <c r="H14" s="37" t="str">
        <f t="array" ref="H14">IFERROR(INDEX(Табель!B:B,MOD(SMALL(IF(MOD(TRANSPOSE(Табель!$C$10:INDEX(Табель!P:P,$K$1)),2),TRANSPOSE(COLUMN(Табель!$C$10:INDEX(Табель!P:P,K$1)))+TRANSPOSE(ROW(Табель!$C$10:INDEX(Табель!P:P,$K$1)))%%),ROW(A13)),1)/1%%),"")</f>
        <v>Темарцев Кирилл Викторович (О)</v>
      </c>
      <c r="P14" s="47"/>
    </row>
    <row r="15" spans="1:21" x14ac:dyDescent="0.25">
      <c r="A15" s="31">
        <v>14</v>
      </c>
      <c r="B15" s="31" t="s">
        <v>45</v>
      </c>
      <c r="C15" s="32">
        <v>1</v>
      </c>
      <c r="D15" s="33">
        <f t="array" ref="D15">IF(Таблица2[[#This Row],[День]]&lt;&gt;"",WEEKNUM(Таблица2[[#This Row],[День]],2),WEEKNUM(Таблица2[[#This Row],[Ночь]],2))</f>
        <v>10</v>
      </c>
      <c r="E15" s="34" t="str">
        <f t="array" ref="E15">IFERROR(1/(1/INDEX(Табель!$7:$7,INT(SMALL(IF(MOD(TRANSPOSE(Табель!$C$10:INDEX(Табель!P:P,$K$1)),2),TRANSPOSE(COLUMN(Табель!$C$10:INDEX(Табель!P:P,K$1)))+TRANSPOSE(ROW(Табель!$C$10:INDEX(Табель!P:P,$K$1)))%%),ROW(A14))))),"")</f>
        <v/>
      </c>
      <c r="F15" s="35">
        <f t="array" ref="F1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14))-1)/2)*2+1),""),"")</f>
        <v>43529</v>
      </c>
      <c r="G15" s="36"/>
      <c r="H15" s="31" t="str">
        <f t="array" ref="H15">IFERROR(INDEX(Табель!B:B,MOD(SMALL(IF(MOD(TRANSPOSE(Табель!$C$10:INDEX(Табель!P:P,$K$1)),2),TRANSPOSE(COLUMN(Табель!$C$10:INDEX(Табель!P:P,K$1)))+TRANSPOSE(ROW(Табель!$C$10:INDEX(Табель!P:P,$K$1)))%%),ROW(A14)),1)/1%%),"")</f>
        <v>Николаева Евгения Геннадьевна (О)</v>
      </c>
      <c r="P15" s="47"/>
    </row>
    <row r="16" spans="1:21" x14ac:dyDescent="0.25">
      <c r="A16" s="37">
        <v>15</v>
      </c>
      <c r="B16" s="37" t="s">
        <v>45</v>
      </c>
      <c r="C16" s="38">
        <v>1</v>
      </c>
      <c r="D16" s="39">
        <f t="array" ref="D16">IF(Таблица2[[#This Row],[День]]&lt;&gt;"",WEEKNUM(Таблица2[[#This Row],[День]],2),WEEKNUM(Таблица2[[#This Row],[Ночь]],2))</f>
        <v>10</v>
      </c>
      <c r="E16" s="40" t="str">
        <f t="array" ref="E16">IFERROR(1/(1/INDEX(Табель!$7:$7,INT(SMALL(IF(MOD(TRANSPOSE(Табель!$C$10:INDEX(Табель!P:P,$K$1)),2),TRANSPOSE(COLUMN(Табель!$C$10:INDEX(Табель!P:P,K$1)))+TRANSPOSE(ROW(Табель!$C$10:INDEX(Табель!P:P,$K$1)))%%),ROW(A15))))),"")</f>
        <v/>
      </c>
      <c r="F16" s="41">
        <f t="array" ref="F1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15))-1)/2)*2+1),""),"")</f>
        <v>43530</v>
      </c>
      <c r="G16" s="42"/>
      <c r="H16" s="37" t="str">
        <f t="array" ref="H16">IFERROR(INDEX(Табель!B:B,MOD(SMALL(IF(MOD(TRANSPOSE(Табель!$C$10:INDEX(Табель!P:P,$K$1)),2),TRANSPOSE(COLUMN(Табель!$C$10:INDEX(Табель!P:P,K$1)))+TRANSPOSE(ROW(Табель!$C$10:INDEX(Табель!P:P,$K$1)))%%),ROW(A15)),1)/1%%),"")</f>
        <v>Шокурова Римма Александровна (О)</v>
      </c>
      <c r="P16" s="47"/>
    </row>
    <row r="17" spans="1:16" x14ac:dyDescent="0.25">
      <c r="A17" s="31">
        <v>16</v>
      </c>
      <c r="B17" s="31" t="s">
        <v>45</v>
      </c>
      <c r="C17" s="32">
        <v>1</v>
      </c>
      <c r="D17" s="33">
        <f t="array" ref="D17">IF(Таблица2[[#This Row],[День]]&lt;&gt;"",WEEKNUM(Таблица2[[#This Row],[День]],2),WEEKNUM(Таблица2[[#This Row],[Ночь]],2))</f>
        <v>10</v>
      </c>
      <c r="E17" s="34">
        <f t="array" ref="E17">IFERROR(1/(1/INDEX(Табель!$7:$7,INT(SMALL(IF(MOD(TRANSPOSE(Табель!$C$10:INDEX(Табель!P:P,$K$1)),2),TRANSPOSE(COLUMN(Табель!$C$10:INDEX(Табель!P:P,K$1)))+TRANSPOSE(ROW(Табель!$C$10:INDEX(Табель!P:P,$K$1)))%%),ROW(A16))))),"")</f>
        <v>43531</v>
      </c>
      <c r="F17" s="35" t="str">
        <f t="array" ref="F1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16))-1)/2)*2+1),""),"")</f>
        <v/>
      </c>
      <c r="G17" s="36"/>
      <c r="H17" s="31" t="str">
        <f t="array" ref="H17">IFERROR(INDEX(Табель!B:B,MOD(SMALL(IF(MOD(TRANSPOSE(Табель!$C$10:INDEX(Табель!P:P,$K$1)),2),TRANSPOSE(COLUMN(Табель!$C$10:INDEX(Табель!P:P,K$1)))+TRANSPOSE(ROW(Табель!$C$10:INDEX(Табель!P:P,$K$1)))%%),ROW(A16)),1)/1%%),"")</f>
        <v>Дворянчиков Даниил Сергеевич (О)</v>
      </c>
      <c r="P17" s="47"/>
    </row>
    <row r="18" spans="1:16" x14ac:dyDescent="0.25">
      <c r="A18" s="37">
        <v>17</v>
      </c>
      <c r="B18" s="37" t="s">
        <v>45</v>
      </c>
      <c r="C18" s="38">
        <v>1</v>
      </c>
      <c r="D18" s="39">
        <f t="array" ref="D18">IF(Таблица2[[#This Row],[День]]&lt;&gt;"",WEEKNUM(Таблица2[[#This Row],[День]],2),WEEKNUM(Таблица2[[#This Row],[Ночь]],2))</f>
        <v>10</v>
      </c>
      <c r="E18" s="40">
        <f t="array" ref="E18">IFERROR(1/(1/INDEX(Табель!$7:$7,INT(SMALL(IF(MOD(TRANSPOSE(Табель!$C$10:INDEX(Табель!P:P,$K$1)),2),TRANSPOSE(COLUMN(Табель!$C$10:INDEX(Табель!P:P,K$1)))+TRANSPOSE(ROW(Табель!$C$10:INDEX(Табель!P:P,$K$1)))%%),ROW(A17))))),"")</f>
        <v>43531</v>
      </c>
      <c r="F18" s="41" t="str">
        <f t="array" ref="F18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17))-1)/2)*2+1),""),"")</f>
        <v/>
      </c>
      <c r="G18" s="42"/>
      <c r="H18" s="37" t="str">
        <f t="array" ref="H18">IFERROR(INDEX(Табель!B:B,MOD(SMALL(IF(MOD(TRANSPOSE(Табель!$C$10:INDEX(Табель!P:P,$K$1)),2),TRANSPOSE(COLUMN(Табель!$C$10:INDEX(Табель!P:P,K$1)))+TRANSPOSE(ROW(Табель!$C$10:INDEX(Табель!P:P,$K$1)))%%),ROW(A17)),1)/1%%),"")</f>
        <v>Дворянчикова Людмила Сергеевна (О)</v>
      </c>
      <c r="P18" s="47"/>
    </row>
    <row r="19" spans="1:16" x14ac:dyDescent="0.25">
      <c r="A19" s="31">
        <v>18</v>
      </c>
      <c r="B19" s="31" t="s">
        <v>45</v>
      </c>
      <c r="C19" s="32">
        <v>1</v>
      </c>
      <c r="D19" s="33">
        <f t="array" ref="D19">IF(Таблица2[[#This Row],[День]]&lt;&gt;"",WEEKNUM(Таблица2[[#This Row],[День]],2),WEEKNUM(Таблица2[[#This Row],[Ночь]],2))</f>
        <v>10</v>
      </c>
      <c r="E19" s="34">
        <f t="array" ref="E19">IFERROR(1/(1/INDEX(Табель!$7:$7,INT(SMALL(IF(MOD(TRANSPOSE(Табель!$C$10:INDEX(Табель!P:P,$K$1)),2),TRANSPOSE(COLUMN(Табель!$C$10:INDEX(Табель!P:P,K$1)))+TRANSPOSE(ROW(Табель!$C$10:INDEX(Табель!P:P,$K$1)))%%),ROW(A18))))),"")</f>
        <v>43531</v>
      </c>
      <c r="F19" s="35" t="str">
        <f t="array" ref="F19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18))-1)/2)*2+1),""),"")</f>
        <v/>
      </c>
      <c r="G19" s="36"/>
      <c r="H19" s="31" t="str">
        <f t="array" ref="H19">IFERROR(INDEX(Табель!B:B,MOD(SMALL(IF(MOD(TRANSPOSE(Табель!$C$10:INDEX(Табель!P:P,$K$1)),2),TRANSPOSE(COLUMN(Табель!$C$10:INDEX(Табель!P:P,K$1)))+TRANSPOSE(ROW(Табель!$C$10:INDEX(Табель!P:P,$K$1)))%%),ROW(A18)),1)/1%%),"")</f>
        <v>Погодина Елена Петровна (О)</v>
      </c>
    </row>
    <row r="20" spans="1:16" x14ac:dyDescent="0.25">
      <c r="A20" s="37">
        <v>19</v>
      </c>
      <c r="B20" s="37" t="s">
        <v>45</v>
      </c>
      <c r="C20" s="38">
        <v>1</v>
      </c>
      <c r="D20" s="39">
        <f t="array" ref="D20">IF(Таблица2[[#This Row],[День]]&lt;&gt;"",WEEKNUM(Таблица2[[#This Row],[День]],2),WEEKNUM(Таблица2[[#This Row],[Ночь]],2))</f>
        <v>10</v>
      </c>
      <c r="E20" s="40">
        <f t="array" ref="E20">IFERROR(1/(1/INDEX(Табель!$7:$7,INT(SMALL(IF(MOD(TRANSPOSE(Табель!$C$10:INDEX(Табель!P:P,$K$1)),2),TRANSPOSE(COLUMN(Табель!$C$10:INDEX(Табель!P:P,K$1)))+TRANSPOSE(ROW(Табель!$C$10:INDEX(Табель!P:P,$K$1)))%%),ROW(A19))))),"")</f>
        <v>43531</v>
      </c>
      <c r="F20" s="41" t="str">
        <f t="array" ref="F20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19))-1)/2)*2+1),""),"")</f>
        <v/>
      </c>
      <c r="G20" s="42"/>
      <c r="H20" s="37" t="str">
        <f t="array" ref="H20">IFERROR(INDEX(Табель!B:B,MOD(SMALL(IF(MOD(TRANSPOSE(Табель!$C$10:INDEX(Табель!P:P,$K$1)),2),TRANSPOSE(COLUMN(Табель!$C$10:INDEX(Табель!P:P,K$1)))+TRANSPOSE(ROW(Табель!$C$10:INDEX(Табель!P:P,$K$1)))%%),ROW(A19)),1)/1%%),"")</f>
        <v>Бровкина Алла Николаевна (ОД)</v>
      </c>
    </row>
    <row r="21" spans="1:16" x14ac:dyDescent="0.25">
      <c r="A21" s="31">
        <v>20</v>
      </c>
      <c r="B21" s="31" t="s">
        <v>45</v>
      </c>
      <c r="C21" s="32">
        <v>1</v>
      </c>
      <c r="D21" s="33">
        <f t="array" ref="D21">IF(Таблица2[[#This Row],[День]]&lt;&gt;"",WEEKNUM(Таблица2[[#This Row],[День]],2),WEEKNUM(Таблица2[[#This Row],[Ночь]],2))</f>
        <v>10</v>
      </c>
      <c r="E21" s="34">
        <f t="array" ref="E21">IFERROR(1/(1/INDEX(Табель!$7:$7,INT(SMALL(IF(MOD(TRANSPOSE(Табель!$C$10:INDEX(Табель!P:P,$K$1)),2),TRANSPOSE(COLUMN(Табель!$C$10:INDEX(Табель!P:P,K$1)))+TRANSPOSE(ROW(Табель!$C$10:INDEX(Табель!P:P,$K$1)))%%),ROW(A20))))),"")</f>
        <v>43531</v>
      </c>
      <c r="F21" s="35" t="str">
        <f t="array" ref="F2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20))-1)/2)*2+1),""),"")</f>
        <v/>
      </c>
      <c r="G21" s="36"/>
      <c r="H21" s="31" t="str">
        <f t="array" ref="H21">IFERROR(INDEX(Табель!B:B,MOD(SMALL(IF(MOD(TRANSPOSE(Табель!$C$10:INDEX(Табель!P:P,$K$1)),2),TRANSPOSE(COLUMN(Табель!$C$10:INDEX(Табель!P:P,K$1)))+TRANSPOSE(ROW(Табель!$C$10:INDEX(Табель!P:P,$K$1)))%%),ROW(A20)),1)/1%%),"")</f>
        <v>Николаева Евгения Геннадьевна (О)</v>
      </c>
    </row>
    <row r="22" spans="1:16" x14ac:dyDescent="0.25">
      <c r="A22" s="37">
        <v>21</v>
      </c>
      <c r="B22" s="37" t="s">
        <v>45</v>
      </c>
      <c r="C22" s="38">
        <v>1</v>
      </c>
      <c r="D22" s="39">
        <f t="array" ref="D22">IF(Таблица2[[#This Row],[День]]&lt;&gt;"",WEEKNUM(Таблица2[[#This Row],[День]],2),WEEKNUM(Таблица2[[#This Row],[Ночь]],2))</f>
        <v>10</v>
      </c>
      <c r="E22" s="40">
        <f t="array" ref="E22">IFERROR(1/(1/INDEX(Табель!$7:$7,INT(SMALL(IF(MOD(TRANSPOSE(Табель!$C$10:INDEX(Табель!P:P,$K$1)),2),TRANSPOSE(COLUMN(Табель!$C$10:INDEX(Табель!P:P,K$1)))+TRANSPOSE(ROW(Табель!$C$10:INDEX(Табель!P:P,$K$1)))%%),ROW(A21))))),"")</f>
        <v>43531</v>
      </c>
      <c r="F22" s="41" t="str">
        <f t="array" ref="F2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21))-1)/2)*2+1),""),"")</f>
        <v/>
      </c>
      <c r="G22" s="42"/>
      <c r="H22" s="37" t="str">
        <f t="array" ref="H22">IFERROR(INDEX(Табель!B:B,MOD(SMALL(IF(MOD(TRANSPOSE(Табель!$C$10:INDEX(Табель!P:P,$K$1)),2),TRANSPOSE(COLUMN(Табель!$C$10:INDEX(Табель!P:P,K$1)))+TRANSPOSE(ROW(Табель!$C$10:INDEX(Табель!P:P,$K$1)))%%),ROW(A21)),1)/1%%),"")</f>
        <v>Слеповичева Анастасия Александровна (О)</v>
      </c>
    </row>
    <row r="23" spans="1:16" x14ac:dyDescent="0.25">
      <c r="A23" s="31">
        <v>22</v>
      </c>
      <c r="B23" s="31" t="s">
        <v>45</v>
      </c>
      <c r="C23" s="32">
        <v>1</v>
      </c>
      <c r="D23" s="33">
        <f t="array" ref="D23">IF(Таблица2[[#This Row],[День]]&lt;&gt;"",WEEKNUM(Таблица2[[#This Row],[День]],2),WEEKNUM(Таблица2[[#This Row],[Ночь]],2))</f>
        <v>10</v>
      </c>
      <c r="E23" s="34">
        <f t="array" ref="E23">IFERROR(1/(1/INDEX(Табель!$7:$7,INT(SMALL(IF(MOD(TRANSPOSE(Табель!$C$10:INDEX(Табель!P:P,$K$1)),2),TRANSPOSE(COLUMN(Табель!$C$10:INDEX(Табель!P:P,K$1)))+TRANSPOSE(ROW(Табель!$C$10:INDEX(Табель!P:P,$K$1)))%%),ROW(A22))))),"")</f>
        <v>43531</v>
      </c>
      <c r="F23" s="35" t="str">
        <f t="array" ref="F2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22))-1)/2)*2+1),""),"")</f>
        <v/>
      </c>
      <c r="G23" s="36"/>
      <c r="H23" s="31" t="str">
        <f t="array" ref="H23">IFERROR(INDEX(Табель!B:B,MOD(SMALL(IF(MOD(TRANSPOSE(Табель!$C$10:INDEX(Табель!P:P,$K$1)),2),TRANSPOSE(COLUMN(Табель!$C$10:INDEX(Табель!P:P,K$1)))+TRANSPOSE(ROW(Табель!$C$10:INDEX(Табель!P:P,$K$1)))%%),ROW(A22)),1)/1%%),"")</f>
        <v>Костригина Раиса Яковлевна (О)</v>
      </c>
    </row>
    <row r="24" spans="1:16" x14ac:dyDescent="0.25">
      <c r="A24" s="37">
        <v>23</v>
      </c>
      <c r="B24" s="37" t="s">
        <v>45</v>
      </c>
      <c r="C24" s="38">
        <v>1</v>
      </c>
      <c r="D24" s="39">
        <f t="array" ref="D24">IF(Таблица2[[#This Row],[День]]&lt;&gt;"",WEEKNUM(Таблица2[[#This Row],[День]],2),WEEKNUM(Таблица2[[#This Row],[Ночь]],2))</f>
        <v>10</v>
      </c>
      <c r="E24" s="40" t="str">
        <f t="array" ref="E24">IFERROR(1/(1/INDEX(Табель!$7:$7,INT(SMALL(IF(MOD(TRANSPOSE(Табель!$C$10:INDEX(Табель!P:P,$K$1)),2),TRANSPOSE(COLUMN(Табель!$C$10:INDEX(Табель!P:P,K$1)))+TRANSPOSE(ROW(Табель!$C$10:INDEX(Табель!P:P,$K$1)))%%),ROW(A23))))),"")</f>
        <v/>
      </c>
      <c r="F24" s="41">
        <f t="array" ref="F2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23))-1)/2)*2+1),""),"")</f>
        <v>43531</v>
      </c>
      <c r="G24" s="42"/>
      <c r="H24" s="37" t="str">
        <f t="array" ref="H24">IFERROR(INDEX(Табель!B:B,MOD(SMALL(IF(MOD(TRANSPOSE(Табель!$C$10:INDEX(Табель!P:P,$K$1)),2),TRANSPOSE(COLUMN(Табель!$C$10:INDEX(Табель!P:P,K$1)))+TRANSPOSE(ROW(Табель!$C$10:INDEX(Табель!P:P,$K$1)))%%),ROW(A23)),1)/1%%),"")</f>
        <v>Липатова Анастасия Алексеевна (О)</v>
      </c>
    </row>
    <row r="25" spans="1:16" x14ac:dyDescent="0.25">
      <c r="A25" s="31">
        <v>24</v>
      </c>
      <c r="B25" s="31" t="s">
        <v>45</v>
      </c>
      <c r="C25" s="32">
        <v>1</v>
      </c>
      <c r="D25" s="33">
        <f t="array" ref="D25">IF(Таблица2[[#This Row],[День]]&lt;&gt;"",WEEKNUM(Таблица2[[#This Row],[День]],2),WEEKNUM(Таблица2[[#This Row],[Ночь]],2))</f>
        <v>10</v>
      </c>
      <c r="E25" s="34" t="str">
        <f t="array" ref="E25">IFERROR(1/(1/INDEX(Табель!$7:$7,INT(SMALL(IF(MOD(TRANSPOSE(Табель!$C$10:INDEX(Табель!P:P,$K$1)),2),TRANSPOSE(COLUMN(Табель!$C$10:INDEX(Табель!P:P,K$1)))+TRANSPOSE(ROW(Табель!$C$10:INDEX(Табель!P:P,$K$1)))%%),ROW(A24))))),"")</f>
        <v/>
      </c>
      <c r="F25" s="35">
        <f t="array" ref="F2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24))-1)/2)*2+1),""),"")</f>
        <v>43531</v>
      </c>
      <c r="G25" s="36"/>
      <c r="H25" s="31" t="str">
        <f t="array" ref="H25">IFERROR(INDEX(Табель!B:B,MOD(SMALL(IF(MOD(TRANSPOSE(Табель!$C$10:INDEX(Табель!P:P,$K$1)),2),TRANSPOSE(COLUMN(Табель!$C$10:INDEX(Табель!P:P,K$1)))+TRANSPOSE(ROW(Табель!$C$10:INDEX(Табель!P:P,$K$1)))%%),ROW(A24)),1)/1%%),"")</f>
        <v>Попова Елена Николаевна (О)</v>
      </c>
    </row>
    <row r="26" spans="1:16" x14ac:dyDescent="0.25">
      <c r="A26" s="37">
        <v>25</v>
      </c>
      <c r="B26" s="37" t="s">
        <v>45</v>
      </c>
      <c r="C26" s="38">
        <v>1</v>
      </c>
      <c r="D26" s="39">
        <f t="array" ref="D26">IF(Таблица2[[#This Row],[День]]&lt;&gt;"",WEEKNUM(Таблица2[[#This Row],[День]],2),WEEKNUM(Таблица2[[#This Row],[Ночь]],2))</f>
        <v>10</v>
      </c>
      <c r="E26" s="40" t="str">
        <f t="array" ref="E26">IFERROR(1/(1/INDEX(Табель!$7:$7,INT(SMALL(IF(MOD(TRANSPOSE(Табель!$C$10:INDEX(Табель!P:P,$K$1)),2),TRANSPOSE(COLUMN(Табель!$C$10:INDEX(Табель!P:P,K$1)))+TRANSPOSE(ROW(Табель!$C$10:INDEX(Табель!P:P,$K$1)))%%),ROW(A25))))),"")</f>
        <v/>
      </c>
      <c r="F26" s="41">
        <f t="array" ref="F2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25))-1)/2)*2+1),""),"")</f>
        <v>43531</v>
      </c>
      <c r="G26" s="42"/>
      <c r="H26" s="37" t="str">
        <f t="array" ref="H26">IFERROR(INDEX(Табель!B:B,MOD(SMALL(IF(MOD(TRANSPOSE(Табель!$C$10:INDEX(Табель!P:P,$K$1)),2),TRANSPOSE(COLUMN(Табель!$C$10:INDEX(Табель!P:P,K$1)))+TRANSPOSE(ROW(Табель!$C$10:INDEX(Табель!P:P,$K$1)))%%),ROW(A25)),1)/1%%),"")</f>
        <v>Попов Александр Александрович (О)</v>
      </c>
    </row>
    <row r="27" spans="1:16" x14ac:dyDescent="0.25">
      <c r="A27" s="31">
        <v>26</v>
      </c>
      <c r="B27" s="31" t="s">
        <v>45</v>
      </c>
      <c r="C27" s="32">
        <v>1</v>
      </c>
      <c r="D27" s="33">
        <f t="array" ref="D27">IF(Таблица2[[#This Row],[День]]&lt;&gt;"",WEEKNUM(Таблица2[[#This Row],[День]],2),WEEKNUM(Таблица2[[#This Row],[Ночь]],2))</f>
        <v>10</v>
      </c>
      <c r="E27" s="34" t="str">
        <f t="array" ref="E27">IFERROR(1/(1/INDEX(Табель!$7:$7,INT(SMALL(IF(MOD(TRANSPOSE(Табель!$C$10:INDEX(Табель!P:P,$K$1)),2),TRANSPOSE(COLUMN(Табель!$C$10:INDEX(Табель!P:P,K$1)))+TRANSPOSE(ROW(Табель!$C$10:INDEX(Табель!P:P,$K$1)))%%),ROW(A26))))),"")</f>
        <v/>
      </c>
      <c r="F27" s="35">
        <f t="array" ref="F2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26))-1)/2)*2+1),""),"")</f>
        <v>43531</v>
      </c>
      <c r="G27" s="36"/>
      <c r="H27" s="31" t="str">
        <f t="array" ref="H27">IFERROR(INDEX(Табель!B:B,MOD(SMALL(IF(MOD(TRANSPOSE(Табель!$C$10:INDEX(Табель!P:P,$K$1)),2),TRANSPOSE(COLUMN(Табель!$C$10:INDEX(Табель!P:P,K$1)))+TRANSPOSE(ROW(Табель!$C$10:INDEX(Табель!P:P,$K$1)))%%),ROW(A26)),1)/1%%),"")</f>
        <v>Липатов Иван Алексеевич (О)</v>
      </c>
    </row>
    <row r="28" spans="1:16" x14ac:dyDescent="0.25">
      <c r="A28" s="37">
        <v>27</v>
      </c>
      <c r="B28" s="37" t="s">
        <v>45</v>
      </c>
      <c r="C28" s="38">
        <v>1</v>
      </c>
      <c r="D28" s="39">
        <f t="array" ref="D28">IF(Таблица2[[#This Row],[День]]&lt;&gt;"",WEEKNUM(Таблица2[[#This Row],[День]],2),WEEKNUM(Таблица2[[#This Row],[Ночь]],2))</f>
        <v>10</v>
      </c>
      <c r="E28" s="40" t="str">
        <f t="array" ref="E28">IFERROR(1/(1/INDEX(Табель!$7:$7,INT(SMALL(IF(MOD(TRANSPOSE(Табель!$C$10:INDEX(Табель!P:P,$K$1)),2),TRANSPOSE(COLUMN(Табель!$C$10:INDEX(Табель!P:P,K$1)))+TRANSPOSE(ROW(Табель!$C$10:INDEX(Табель!P:P,$K$1)))%%),ROW(A27))))),"")</f>
        <v/>
      </c>
      <c r="F28" s="41">
        <f t="array" ref="F28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27))-1)/2)*2+1),""),"")</f>
        <v>43532</v>
      </c>
      <c r="G28" s="42"/>
      <c r="H28" s="37" t="str">
        <f t="array" ref="H28">IFERROR(INDEX(Табель!B:B,MOD(SMALL(IF(MOD(TRANSPOSE(Табель!$C$10:INDEX(Табель!P:P,$K$1)),2),TRANSPOSE(COLUMN(Табель!$C$10:INDEX(Табель!P:P,K$1)))+TRANSPOSE(ROW(Табель!$C$10:INDEX(Табель!P:P,$K$1)))%%),ROW(A27)),1)/1%%),"")</f>
        <v>Дворянчиков Даниил Сергеевич (О)</v>
      </c>
    </row>
    <row r="29" spans="1:16" x14ac:dyDescent="0.25">
      <c r="A29" s="31">
        <v>28</v>
      </c>
      <c r="B29" s="31" t="s">
        <v>45</v>
      </c>
      <c r="C29" s="32">
        <v>1</v>
      </c>
      <c r="D29" s="33">
        <f t="array" ref="D29">IF(Таблица2[[#This Row],[День]]&lt;&gt;"",WEEKNUM(Таблица2[[#This Row],[День]],2),WEEKNUM(Таблица2[[#This Row],[Ночь]],2))</f>
        <v>10</v>
      </c>
      <c r="E29" s="34" t="str">
        <f t="array" ref="E29">IFERROR(1/(1/INDEX(Табель!$7:$7,INT(SMALL(IF(MOD(TRANSPOSE(Табель!$C$10:INDEX(Табель!P:P,$K$1)),2),TRANSPOSE(COLUMN(Табель!$C$10:INDEX(Табель!P:P,K$1)))+TRANSPOSE(ROW(Табель!$C$10:INDEX(Табель!P:P,$K$1)))%%),ROW(A28))))),"")</f>
        <v/>
      </c>
      <c r="F29" s="35">
        <f t="array" ref="F29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28))-1)/2)*2+1),""),"")</f>
        <v>43532</v>
      </c>
      <c r="G29" s="36"/>
      <c r="H29" s="31" t="str">
        <f t="array" ref="H29">IFERROR(INDEX(Табель!B:B,MOD(SMALL(IF(MOD(TRANSPOSE(Табель!$C$10:INDEX(Табель!P:P,$K$1)),2),TRANSPOSE(COLUMN(Табель!$C$10:INDEX(Табель!P:P,K$1)))+TRANSPOSE(ROW(Табель!$C$10:INDEX(Табель!P:P,$K$1)))%%),ROW(A28)),1)/1%%),"")</f>
        <v>Дворянчикова Людмила Сергеевна (О)</v>
      </c>
    </row>
    <row r="30" spans="1:16" x14ac:dyDescent="0.25">
      <c r="A30" s="37">
        <v>29</v>
      </c>
      <c r="B30" s="37" t="s">
        <v>45</v>
      </c>
      <c r="C30" s="38">
        <v>1</v>
      </c>
      <c r="D30" s="39">
        <f t="array" ref="D30">IF(Таблица2[[#This Row],[День]]&lt;&gt;"",WEEKNUM(Таблица2[[#This Row],[День]],2),WEEKNUM(Таблица2[[#This Row],[Ночь]],2))</f>
        <v>10</v>
      </c>
      <c r="E30" s="40" t="str">
        <f t="array" ref="E30">IFERROR(1/(1/INDEX(Табель!$7:$7,INT(SMALL(IF(MOD(TRANSPOSE(Табель!$C$10:INDEX(Табель!P:P,$K$1)),2),TRANSPOSE(COLUMN(Табель!$C$10:INDEX(Табель!P:P,K$1)))+TRANSPOSE(ROW(Табель!$C$10:INDEX(Табель!P:P,$K$1)))%%),ROW(A29))))),"")</f>
        <v/>
      </c>
      <c r="F30" s="41">
        <f t="array" ref="F30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29))-1)/2)*2+1),""),"")</f>
        <v>43532</v>
      </c>
      <c r="G30" s="42"/>
      <c r="H30" s="37" t="str">
        <f t="array" ref="H30">IFERROR(INDEX(Табель!B:B,MOD(SMALL(IF(MOD(TRANSPOSE(Табель!$C$10:INDEX(Табель!P:P,$K$1)),2),TRANSPOSE(COLUMN(Табель!$C$10:INDEX(Табель!P:P,K$1)))+TRANSPOSE(ROW(Табель!$C$10:INDEX(Табель!P:P,$K$1)))%%),ROW(A29)),1)/1%%),"")</f>
        <v>Темарцев Кирилл Викторович (О)</v>
      </c>
    </row>
    <row r="31" spans="1:16" x14ac:dyDescent="0.25">
      <c r="A31" s="31">
        <v>30</v>
      </c>
      <c r="B31" s="31" t="s">
        <v>45</v>
      </c>
      <c r="C31" s="32">
        <v>1</v>
      </c>
      <c r="D31" s="33">
        <f t="array" ref="D31">IF(Таблица2[[#This Row],[День]]&lt;&gt;"",WEEKNUM(Таблица2[[#This Row],[День]],2),WEEKNUM(Таблица2[[#This Row],[Ночь]],2))</f>
        <v>10</v>
      </c>
      <c r="E31" s="34" t="str">
        <f t="array" ref="E31">IFERROR(1/(1/INDEX(Табель!$7:$7,INT(SMALL(IF(MOD(TRANSPOSE(Табель!$C$10:INDEX(Табель!P:P,$K$1)),2),TRANSPOSE(COLUMN(Табель!$C$10:INDEX(Табель!P:P,K$1)))+TRANSPOSE(ROW(Табель!$C$10:INDEX(Табель!P:P,$K$1)))%%),ROW(A30))))),"")</f>
        <v/>
      </c>
      <c r="F31" s="35">
        <f t="array" ref="F3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30))-1)/2)*2+1),""),"")</f>
        <v>43532</v>
      </c>
      <c r="G31" s="36"/>
      <c r="H31" s="31" t="str">
        <f t="array" ref="H31">IFERROR(INDEX(Табель!B:B,MOD(SMALL(IF(MOD(TRANSPOSE(Табель!$C$10:INDEX(Табель!P:P,$K$1)),2),TRANSPOSE(COLUMN(Табель!$C$10:INDEX(Табель!P:P,K$1)))+TRANSPOSE(ROW(Табель!$C$10:INDEX(Табель!P:P,$K$1)))%%),ROW(A30)),1)/1%%),"")</f>
        <v>Николаева Евгения Геннадьевна (О)</v>
      </c>
    </row>
    <row r="32" spans="1:16" x14ac:dyDescent="0.25">
      <c r="A32" s="37">
        <v>31</v>
      </c>
      <c r="B32" s="37" t="s">
        <v>45</v>
      </c>
      <c r="C32" s="38">
        <v>1</v>
      </c>
      <c r="D32" s="39">
        <f t="array" ref="D32">IF(Таблица2[[#This Row],[День]]&lt;&gt;"",WEEKNUM(Таблица2[[#This Row],[День]],2),WEEKNUM(Таблица2[[#This Row],[Ночь]],2))</f>
        <v>10</v>
      </c>
      <c r="E32" s="40" t="str">
        <f t="array" ref="E32">IFERROR(1/(1/INDEX(Табель!$7:$7,INT(SMALL(IF(MOD(TRANSPOSE(Табель!$C$10:INDEX(Табель!P:P,$K$1)),2),TRANSPOSE(COLUMN(Табель!$C$10:INDEX(Табель!P:P,K$1)))+TRANSPOSE(ROW(Табель!$C$10:INDEX(Табель!P:P,$K$1)))%%),ROW(A31))))),"")</f>
        <v/>
      </c>
      <c r="F32" s="41">
        <f t="array" ref="F3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31))-1)/2)*2+1),""),"")</f>
        <v>43532</v>
      </c>
      <c r="G32" s="42"/>
      <c r="H32" s="37" t="str">
        <f t="array" ref="H32">IFERROR(INDEX(Табель!B:B,MOD(SMALL(IF(MOD(TRANSPOSE(Табель!$C$10:INDEX(Табель!P:P,$K$1)),2),TRANSPOSE(COLUMN(Табель!$C$10:INDEX(Табель!P:P,K$1)))+TRANSPOSE(ROW(Табель!$C$10:INDEX(Табель!P:P,$K$1)))%%),ROW(A31)),1)/1%%),"")</f>
        <v>Костригина Раиса Яковлевна (О)</v>
      </c>
    </row>
    <row r="33" spans="1:8" x14ac:dyDescent="0.25">
      <c r="A33" s="31">
        <v>32</v>
      </c>
      <c r="B33" s="31" t="s">
        <v>45</v>
      </c>
      <c r="C33" s="32">
        <v>1</v>
      </c>
      <c r="D33" s="33">
        <f t="array" ref="D33">IF(Таблица2[[#This Row],[День]]&lt;&gt;"",WEEKNUM(Таблица2[[#This Row],[День]],2),WEEKNUM(Таблица2[[#This Row],[Ночь]],2))</f>
        <v>10</v>
      </c>
      <c r="E33" s="34">
        <f t="array" ref="E33">IFERROR(1/(1/INDEX(Табель!$7:$7,INT(SMALL(IF(MOD(TRANSPOSE(Табель!$C$10:INDEX(Табель!P:P,$K$1)),2),TRANSPOSE(COLUMN(Табель!$C$10:INDEX(Табель!P:P,K$1)))+TRANSPOSE(ROW(Табель!$C$10:INDEX(Табель!P:P,$K$1)))%%),ROW(A32))))),"")</f>
        <v>43533</v>
      </c>
      <c r="F33" s="35" t="str">
        <f t="array" ref="F3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32))-1)/2)*2+1),""),"")</f>
        <v/>
      </c>
      <c r="G33" s="36"/>
      <c r="H33" s="31" t="str">
        <f t="array" ref="H33">IFERROR(INDEX(Табель!B:B,MOD(SMALL(IF(MOD(TRANSPOSE(Табель!$C$10:INDEX(Табель!P:P,$K$1)),2),TRANSPOSE(COLUMN(Табель!$C$10:INDEX(Табель!P:P,K$1)))+TRANSPOSE(ROW(Табель!$C$10:INDEX(Табель!P:P,$K$1)))%%),ROW(A32)),1)/1%%),"")</f>
        <v>Шокурова Римма Александровна (О)</v>
      </c>
    </row>
    <row r="34" spans="1:8" x14ac:dyDescent="0.25">
      <c r="A34" s="37">
        <v>33</v>
      </c>
      <c r="B34" s="37" t="s">
        <v>45</v>
      </c>
      <c r="C34" s="38">
        <v>1</v>
      </c>
      <c r="D34" s="39">
        <f t="array" ref="D34">IF(Таблица2[[#This Row],[День]]&lt;&gt;"",WEEKNUM(Таблица2[[#This Row],[День]],2),WEEKNUM(Таблица2[[#This Row],[Ночь]],2))</f>
        <v>10</v>
      </c>
      <c r="E34" s="40">
        <f t="array" ref="E34">IFERROR(1/(1/INDEX(Табель!$7:$7,INT(SMALL(IF(MOD(TRANSPOSE(Табель!$C$10:INDEX(Табель!P:P,$K$1)),2),TRANSPOSE(COLUMN(Табель!$C$10:INDEX(Табель!P:P,K$1)))+TRANSPOSE(ROW(Табель!$C$10:INDEX(Табель!P:P,$K$1)))%%),ROW(A33))))),"")</f>
        <v>43533</v>
      </c>
      <c r="F34" s="41" t="str">
        <f t="array" ref="F3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33))-1)/2)*2+1),""),"")</f>
        <v/>
      </c>
      <c r="G34" s="42"/>
      <c r="H34" s="37" t="str">
        <f t="array" ref="H34">IFERROR(INDEX(Табель!B:B,MOD(SMALL(IF(MOD(TRANSPOSE(Табель!$C$10:INDEX(Табель!P:P,$K$1)),2),TRANSPOSE(COLUMN(Табель!$C$10:INDEX(Табель!P:P,K$1)))+TRANSPOSE(ROW(Табель!$C$10:INDEX(Табель!P:P,$K$1)))%%),ROW(A33)),1)/1%%),"")</f>
        <v>Погодина Елена Петровна (О)</v>
      </c>
    </row>
    <row r="35" spans="1:8" x14ac:dyDescent="0.25">
      <c r="A35" s="31">
        <v>34</v>
      </c>
      <c r="B35" s="31" t="s">
        <v>45</v>
      </c>
      <c r="C35" s="32">
        <v>1</v>
      </c>
      <c r="D35" s="33">
        <f t="array" ref="D35">IF(Таблица2[[#This Row],[День]]&lt;&gt;"",WEEKNUM(Таблица2[[#This Row],[День]],2),WEEKNUM(Таблица2[[#This Row],[Ночь]],2))</f>
        <v>10</v>
      </c>
      <c r="E35" s="34">
        <f t="array" ref="E35">IFERROR(1/(1/INDEX(Табель!$7:$7,INT(SMALL(IF(MOD(TRANSPOSE(Табель!$C$10:INDEX(Табель!P:P,$K$1)),2),TRANSPOSE(COLUMN(Табель!$C$10:INDEX(Табель!P:P,K$1)))+TRANSPOSE(ROW(Табель!$C$10:INDEX(Табель!P:P,$K$1)))%%),ROW(A34))))),"")</f>
        <v>43533</v>
      </c>
      <c r="F35" s="35" t="str">
        <f t="array" ref="F3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34))-1)/2)*2+1),""),"")</f>
        <v/>
      </c>
      <c r="G35" s="36"/>
      <c r="H35" s="31" t="str">
        <f t="array" ref="H35">IFERROR(INDEX(Табель!B:B,MOD(SMALL(IF(MOD(TRANSPOSE(Табель!$C$10:INDEX(Табель!P:P,$K$1)),2),TRANSPOSE(COLUMN(Табель!$C$10:INDEX(Табель!P:P,K$1)))+TRANSPOSE(ROW(Табель!$C$10:INDEX(Табель!P:P,$K$1)))%%),ROW(A34)),1)/1%%),"")</f>
        <v>Липатова Анастасия Алексеевна (О)</v>
      </c>
    </row>
    <row r="36" spans="1:8" x14ac:dyDescent="0.25">
      <c r="A36" s="37">
        <v>35</v>
      </c>
      <c r="B36" s="37" t="s">
        <v>45</v>
      </c>
      <c r="C36" s="38">
        <v>1</v>
      </c>
      <c r="D36" s="39">
        <f t="array" ref="D36">IF(Таблица2[[#This Row],[День]]&lt;&gt;"",WEEKNUM(Таблица2[[#This Row],[День]],2),WEEKNUM(Таблица2[[#This Row],[Ночь]],2))</f>
        <v>10</v>
      </c>
      <c r="E36" s="40">
        <f t="array" ref="E36">IFERROR(1/(1/INDEX(Табель!$7:$7,INT(SMALL(IF(MOD(TRANSPOSE(Табель!$C$10:INDEX(Табель!P:P,$K$1)),2),TRANSPOSE(COLUMN(Табель!$C$10:INDEX(Табель!P:P,K$1)))+TRANSPOSE(ROW(Табель!$C$10:INDEX(Табель!P:P,$K$1)))%%),ROW(A35))))),"")</f>
        <v>43533</v>
      </c>
      <c r="F36" s="41" t="str">
        <f t="array" ref="F3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35))-1)/2)*2+1),""),"")</f>
        <v/>
      </c>
      <c r="G36" s="42"/>
      <c r="H36" s="37" t="str">
        <f t="array" ref="H36">IFERROR(INDEX(Табель!B:B,MOD(SMALL(IF(MOD(TRANSPOSE(Табель!$C$10:INDEX(Табель!P:P,$K$1)),2),TRANSPOSE(COLUMN(Табель!$C$10:INDEX(Табель!P:P,K$1)))+TRANSPOSE(ROW(Табель!$C$10:INDEX(Табель!P:P,$K$1)))%%),ROW(A35)),1)/1%%),"")</f>
        <v>Попова Елена Николаевна (О)</v>
      </c>
    </row>
    <row r="37" spans="1:8" x14ac:dyDescent="0.25">
      <c r="A37" s="31">
        <v>36</v>
      </c>
      <c r="B37" s="31" t="s">
        <v>45</v>
      </c>
      <c r="C37" s="32">
        <v>1</v>
      </c>
      <c r="D37" s="33">
        <f t="array" ref="D37">IF(Таблица2[[#This Row],[День]]&lt;&gt;"",WEEKNUM(Таблица2[[#This Row],[День]],2),WEEKNUM(Таблица2[[#This Row],[Ночь]],2))</f>
        <v>10</v>
      </c>
      <c r="E37" s="34">
        <f t="array" ref="E37">IFERROR(1/(1/INDEX(Табель!$7:$7,INT(SMALL(IF(MOD(TRANSPOSE(Табель!$C$10:INDEX(Табель!P:P,$K$1)),2),TRANSPOSE(COLUMN(Табель!$C$10:INDEX(Табель!P:P,K$1)))+TRANSPOSE(ROW(Табель!$C$10:INDEX(Табель!P:P,$K$1)))%%),ROW(A36))))),"")</f>
        <v>43533</v>
      </c>
      <c r="F37" s="35" t="str">
        <f t="array" ref="F3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36))-1)/2)*2+1),""),"")</f>
        <v/>
      </c>
      <c r="G37" s="36"/>
      <c r="H37" s="31" t="str">
        <f t="array" ref="H37">IFERROR(INDEX(Табель!B:B,MOD(SMALL(IF(MOD(TRANSPOSE(Табель!$C$10:INDEX(Табель!P:P,$K$1)),2),TRANSPOSE(COLUMN(Табель!$C$10:INDEX(Табель!P:P,K$1)))+TRANSPOSE(ROW(Табель!$C$10:INDEX(Табель!P:P,$K$1)))%%),ROW(A36)),1)/1%%),"")</f>
        <v>Попов Александр Александрович (О)</v>
      </c>
    </row>
    <row r="38" spans="1:8" x14ac:dyDescent="0.25">
      <c r="A38" s="37">
        <v>37</v>
      </c>
      <c r="B38" s="37" t="s">
        <v>45</v>
      </c>
      <c r="C38" s="38">
        <v>1</v>
      </c>
      <c r="D38" s="39">
        <f t="array" ref="D38">IF(Таблица2[[#This Row],[День]]&lt;&gt;"",WEEKNUM(Таблица2[[#This Row],[День]],2),WEEKNUM(Таблица2[[#This Row],[Ночь]],2))</f>
        <v>10</v>
      </c>
      <c r="E38" s="40">
        <f t="array" ref="E38">IFERROR(1/(1/INDEX(Табель!$7:$7,INT(SMALL(IF(MOD(TRANSPOSE(Табель!$C$10:INDEX(Табель!P:P,$K$1)),2),TRANSPOSE(COLUMN(Табель!$C$10:INDEX(Табель!P:P,K$1)))+TRANSPOSE(ROW(Табель!$C$10:INDEX(Табель!P:P,$K$1)))%%),ROW(A37))))),"")</f>
        <v>43533</v>
      </c>
      <c r="F38" s="41" t="str">
        <f t="array" ref="F38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37))-1)/2)*2+1),""),"")</f>
        <v/>
      </c>
      <c r="G38" s="42"/>
      <c r="H38" s="37" t="str">
        <f t="array" ref="H38">IFERROR(INDEX(Табель!B:B,MOD(SMALL(IF(MOD(TRANSPOSE(Табель!$C$10:INDEX(Табель!P:P,$K$1)),2),TRANSPOSE(COLUMN(Табель!$C$10:INDEX(Табель!P:P,K$1)))+TRANSPOSE(ROW(Табель!$C$10:INDEX(Табель!P:P,$K$1)))%%),ROW(A37)),1)/1%%),"")</f>
        <v>Липатов Иван Алексеевич (О)</v>
      </c>
    </row>
    <row r="39" spans="1:8" x14ac:dyDescent="0.25">
      <c r="A39" s="37">
        <v>38</v>
      </c>
      <c r="B39" s="37" t="s">
        <v>46</v>
      </c>
      <c r="C39" s="38">
        <v>2</v>
      </c>
      <c r="D39" s="39">
        <f t="array" ref="D39">IF(Таблица2[[#This Row],[День]]&lt;&gt;"",WEEKNUM(Таблица2[[#This Row],[День]],2),WEEKNUM(Таблица2[[#This Row],[Ночь]],2))</f>
        <v>10</v>
      </c>
      <c r="E39" s="40">
        <f t="array" ref="E39">IFERROR(1/(1/INDEX(Табель!$7:$7,INT(SMALL(IF(MOD(TRANSPOSE(Табель!$C$10:INDEX(Табель!P:P,$K$1)),2),TRANSPOSE(COLUMN(Табель!$C$10:INDEX(Табель!P:P,K$1)))+TRANSPOSE(ROW(Табель!$C$10:INDEX(Табель!P:P,$K$1)))%%),ROW(A38))))),"")</f>
        <v>43533</v>
      </c>
      <c r="F39" s="41" t="str">
        <f t="array" ref="F39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38))-1)/2)*2+1),""),"")</f>
        <v/>
      </c>
      <c r="G39" s="42"/>
      <c r="H39" s="37" t="str">
        <f t="array" ref="H39">IFERROR(INDEX(Табель!B:B,MOD(SMALL(IF(MOD(TRANSPOSE(Табель!$C$10:INDEX(Табель!P:P,$K$1)),2),TRANSPOSE(COLUMN(Табель!$C$10:INDEX(Табель!P:P,K$1)))+TRANSPOSE(ROW(Табель!$C$10:INDEX(Табель!P:P,$K$1)))%%),ROW(A38)),1)/1%%),"")</f>
        <v>Слеповичева Анастасия Александровна (О)</v>
      </c>
    </row>
    <row r="40" spans="1:8" x14ac:dyDescent="0.25">
      <c r="A40" s="37">
        <v>39</v>
      </c>
      <c r="B40" s="37" t="s">
        <v>47</v>
      </c>
      <c r="C40" s="38">
        <v>3</v>
      </c>
      <c r="D40" s="39" t="e">
        <f t="array" ref="D40">IF(Таблица2[[#This Row],[День]]&lt;&gt;"",WEEKNUM(Таблица2[[#This Row],[День]],2),WEEKNUM(Таблица2[[#This Row],[Ночь]],2))</f>
        <v>#VALUE!</v>
      </c>
      <c r="E40" s="40" t="str">
        <f t="array" ref="E40">IFERROR(1/(1/INDEX(Табель!$7:$7,INT(SMALL(IF(MOD(TRANSPOSE(Табель!$C$10:INDEX(Табель!P:P,$K$1)),2),TRANSPOSE(COLUMN(Табель!$C$10:INDEX(Табель!P:P,K$1)))+TRANSPOSE(ROW(Табель!$C$10:INDEX(Табель!P:P,$K$1)))%%),ROW(A39))))),"")</f>
        <v/>
      </c>
      <c r="F40" s="41" t="str">
        <f t="array" ref="F40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39))-1)/2)*2+1),""),"")</f>
        <v/>
      </c>
      <c r="G40" s="42"/>
      <c r="H40" s="37" t="str">
        <f t="array" ref="H40">IFERROR(INDEX(Табель!B:B,MOD(SMALL(IF(MOD(TRANSPOSE(Табель!$C$10:INDEX(Табель!P:P,$K$1)),2),TRANSPOSE(COLUMN(Табель!$C$10:INDEX(Табель!P:P,K$1)))+TRANSPOSE(ROW(Табель!$C$10:INDEX(Табель!P:P,$K$1)))%%),ROW(A39)),1)/1%%),"")</f>
        <v/>
      </c>
    </row>
    <row r="41" spans="1:8" x14ac:dyDescent="0.25">
      <c r="A41" s="37">
        <v>40</v>
      </c>
      <c r="B41" s="37" t="s">
        <v>48</v>
      </c>
      <c r="C41" s="38">
        <v>4</v>
      </c>
      <c r="D41" s="39" t="e">
        <f t="array" ref="D41">IF(Таблица2[[#This Row],[День]]&lt;&gt;"",WEEKNUM(Таблица2[[#This Row],[День]],2),WEEKNUM(Таблица2[[#This Row],[Ночь]],2))</f>
        <v>#VALUE!</v>
      </c>
      <c r="E41" s="40" t="str">
        <f t="array" ref="E41">IFERROR(1/(1/INDEX(Табель!$7:$7,INT(SMALL(IF(MOD(TRANSPOSE(Табель!$C$10:INDEX(Табель!P:P,$K$1)),2),TRANSPOSE(COLUMN(Табель!$C$10:INDEX(Табель!P:P,K$1)))+TRANSPOSE(ROW(Табель!$C$10:INDEX(Табель!P:P,$K$1)))%%),ROW(A40))))),"")</f>
        <v/>
      </c>
      <c r="F41" s="41" t="str">
        <f t="array" ref="F4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40))-1)/2)*2+1),""),"")</f>
        <v/>
      </c>
      <c r="G41" s="42"/>
      <c r="H41" s="37" t="str">
        <f t="array" ref="H41">IFERROR(INDEX(Табель!B:B,MOD(SMALL(IF(MOD(TRANSPOSE(Табель!$C$10:INDEX(Табель!P:P,$K$1)),2),TRANSPOSE(COLUMN(Табель!$C$10:INDEX(Табель!P:P,K$1)))+TRANSPOSE(ROW(Табель!$C$10:INDEX(Табель!P:P,$K$1)))%%),ROW(A40)),1)/1%%),"")</f>
        <v/>
      </c>
    </row>
    <row r="42" spans="1:8" x14ac:dyDescent="0.25">
      <c r="A42" s="37">
        <v>41</v>
      </c>
      <c r="B42" s="37" t="s">
        <v>49</v>
      </c>
      <c r="C42" s="38">
        <v>5</v>
      </c>
      <c r="D42" s="39" t="e">
        <f t="array" ref="D42">IF(Таблица2[[#This Row],[День]]&lt;&gt;"",WEEKNUM(Таблица2[[#This Row],[День]],2),WEEKNUM(Таблица2[[#This Row],[Ночь]],2))</f>
        <v>#VALUE!</v>
      </c>
      <c r="E42" s="40" t="str">
        <f t="array" ref="E42">IFERROR(1/(1/INDEX(Табель!$7:$7,INT(SMALL(IF(MOD(TRANSPOSE(Табель!$C$10:INDEX(Табель!P:P,$K$1)),2),TRANSPOSE(COLUMN(Табель!$C$10:INDEX(Табель!P:P,K$1)))+TRANSPOSE(ROW(Табель!$C$10:INDEX(Табель!P:P,$K$1)))%%),ROW(A41))))),"")</f>
        <v/>
      </c>
      <c r="F42" s="41" t="str">
        <f t="array" ref="F4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41))-1)/2)*2+1),""),"")</f>
        <v/>
      </c>
      <c r="G42" s="42"/>
      <c r="H42" s="37" t="str">
        <f t="array" ref="H42">IFERROR(INDEX(Табель!B:B,MOD(SMALL(IF(MOD(TRANSPOSE(Табель!$C$10:INDEX(Табель!P:P,$K$1)),2),TRANSPOSE(COLUMN(Табель!$C$10:INDEX(Табель!P:P,K$1)))+TRANSPOSE(ROW(Табель!$C$10:INDEX(Табель!P:P,$K$1)))%%),ROW(A41)),1)/1%%),"")</f>
        <v/>
      </c>
    </row>
    <row r="43" spans="1:8" x14ac:dyDescent="0.25">
      <c r="A43" s="37">
        <v>42</v>
      </c>
      <c r="B43" s="37" t="s">
        <v>50</v>
      </c>
      <c r="C43" s="38">
        <v>6</v>
      </c>
      <c r="D43" s="39" t="e">
        <f t="array" ref="D43">IF(Таблица2[[#This Row],[День]]&lt;&gt;"",WEEKNUM(Таблица2[[#This Row],[День]],2),WEEKNUM(Таблица2[[#This Row],[Ночь]],2))</f>
        <v>#VALUE!</v>
      </c>
      <c r="E43" s="40" t="str">
        <f t="array" ref="E43">IFERROR(1/(1/INDEX(Табель!$7:$7,INT(SMALL(IF(MOD(TRANSPOSE(Табель!$C$10:INDEX(Табель!P:P,$K$1)),2),TRANSPOSE(COLUMN(Табель!$C$10:INDEX(Табель!P:P,K$1)))+TRANSPOSE(ROW(Табель!$C$10:INDEX(Табель!P:P,$K$1)))%%),ROW(A42))))),"")</f>
        <v/>
      </c>
      <c r="F43" s="41" t="str">
        <f t="array" ref="F4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42))-1)/2)*2+1),""),"")</f>
        <v/>
      </c>
      <c r="G43" s="42"/>
      <c r="H43" s="37" t="str">
        <f t="array" ref="H43">IFERROR(INDEX(Табель!B:B,MOD(SMALL(IF(MOD(TRANSPOSE(Табель!$C$10:INDEX(Табель!P:P,$K$1)),2),TRANSPOSE(COLUMN(Табель!$C$10:INDEX(Табель!P:P,K$1)))+TRANSPOSE(ROW(Табель!$C$10:INDEX(Табель!P:P,$K$1)))%%),ROW(A42)),1)/1%%),"")</f>
        <v/>
      </c>
    </row>
    <row r="44" spans="1:8" x14ac:dyDescent="0.25">
      <c r="A44" s="37">
        <v>43</v>
      </c>
      <c r="B44" s="37" t="s">
        <v>51</v>
      </c>
      <c r="C44" s="38">
        <v>7</v>
      </c>
      <c r="D44" s="39" t="e">
        <f t="array" ref="D44">IF(Таблица2[[#This Row],[День]]&lt;&gt;"",WEEKNUM(Таблица2[[#This Row],[День]],2),WEEKNUM(Таблица2[[#This Row],[Ночь]],2))</f>
        <v>#VALUE!</v>
      </c>
      <c r="E44" s="40" t="str">
        <f t="array" ref="E44">IFERROR(1/(1/INDEX(Табель!$7:$7,INT(SMALL(IF(MOD(TRANSPOSE(Табель!$C$10:INDEX(Табель!P:P,$K$1)),2),TRANSPOSE(COLUMN(Табель!$C$10:INDEX(Табель!P:P,K$1)))+TRANSPOSE(ROW(Табель!$C$10:INDEX(Табель!P:P,$K$1)))%%),ROW(A43))))),"")</f>
        <v/>
      </c>
      <c r="F44" s="41" t="str">
        <f t="array" ref="F4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43))-1)/2)*2+1),""),"")</f>
        <v/>
      </c>
      <c r="G44" s="42"/>
      <c r="H44" s="37" t="str">
        <f t="array" ref="H44">IFERROR(INDEX(Табель!B:B,MOD(SMALL(IF(MOD(TRANSPOSE(Табель!$C$10:INDEX(Табель!P:P,$K$1)),2),TRANSPOSE(COLUMN(Табель!$C$10:INDEX(Табель!P:P,K$1)))+TRANSPOSE(ROW(Табель!$C$10:INDEX(Табель!P:P,$K$1)))%%),ROW(A43)),1)/1%%),"")</f>
        <v/>
      </c>
    </row>
    <row r="45" spans="1:8" x14ac:dyDescent="0.25">
      <c r="A45" s="37">
        <v>44</v>
      </c>
      <c r="B45" s="37" t="s">
        <v>52</v>
      </c>
      <c r="C45" s="38">
        <v>8</v>
      </c>
      <c r="D45" s="39" t="e">
        <f t="array" ref="D45">IF(Таблица2[[#This Row],[День]]&lt;&gt;"",WEEKNUM(Таблица2[[#This Row],[День]],2),WEEKNUM(Таблица2[[#This Row],[Ночь]],2))</f>
        <v>#VALUE!</v>
      </c>
      <c r="E45" s="40" t="str">
        <f t="array" ref="E45">IFERROR(1/(1/INDEX(Табель!$7:$7,INT(SMALL(IF(MOD(TRANSPOSE(Табель!$C$10:INDEX(Табель!P:P,$K$1)),2),TRANSPOSE(COLUMN(Табель!$C$10:INDEX(Табель!P:P,K$1)))+TRANSPOSE(ROW(Табель!$C$10:INDEX(Табель!P:P,$K$1)))%%),ROW(A44))))),"")</f>
        <v/>
      </c>
      <c r="F45" s="41" t="str">
        <f t="array" ref="F4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44))-1)/2)*2+1),""),"")</f>
        <v/>
      </c>
      <c r="G45" s="42"/>
      <c r="H45" s="37" t="str">
        <f t="array" ref="H45">IFERROR(INDEX(Табель!B:B,MOD(SMALL(IF(MOD(TRANSPOSE(Табель!$C$10:INDEX(Табель!P:P,$K$1)),2),TRANSPOSE(COLUMN(Табель!$C$10:INDEX(Табель!P:P,K$1)))+TRANSPOSE(ROW(Табель!$C$10:INDEX(Табель!P:P,$K$1)))%%),ROW(A44)),1)/1%%),"")</f>
        <v/>
      </c>
    </row>
    <row r="46" spans="1:8" x14ac:dyDescent="0.25">
      <c r="A46" s="37">
        <v>45</v>
      </c>
      <c r="B46" s="37" t="s">
        <v>53</v>
      </c>
      <c r="C46" s="38">
        <v>9</v>
      </c>
      <c r="D46" s="39" t="e">
        <f t="array" ref="D46">IF(Таблица2[[#This Row],[День]]&lt;&gt;"",WEEKNUM(Таблица2[[#This Row],[День]],2),WEEKNUM(Таблица2[[#This Row],[Ночь]],2))</f>
        <v>#VALUE!</v>
      </c>
      <c r="E46" s="40" t="str">
        <f t="array" ref="E46">IFERROR(1/(1/INDEX(Табель!$7:$7,INT(SMALL(IF(MOD(TRANSPOSE(Табель!$C$10:INDEX(Табель!P:P,$K$1)),2),TRANSPOSE(COLUMN(Табель!$C$10:INDEX(Табель!P:P,K$1)))+TRANSPOSE(ROW(Табель!$C$10:INDEX(Табель!P:P,$K$1)))%%),ROW(A45))))),"")</f>
        <v/>
      </c>
      <c r="F46" s="41" t="str">
        <f t="array" ref="F4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45))-1)/2)*2+1),""),"")</f>
        <v/>
      </c>
      <c r="G46" s="42"/>
      <c r="H46" s="37" t="str">
        <f t="array" ref="H46">IFERROR(INDEX(Табель!B:B,MOD(SMALL(IF(MOD(TRANSPOSE(Табель!$C$10:INDEX(Табель!P:P,$K$1)),2),TRANSPOSE(COLUMN(Табель!$C$10:INDEX(Табель!P:P,K$1)))+TRANSPOSE(ROW(Табель!$C$10:INDEX(Табель!P:P,$K$1)))%%),ROW(A45)),1)/1%%),"")</f>
        <v/>
      </c>
    </row>
    <row r="47" spans="1:8" x14ac:dyDescent="0.25">
      <c r="A47" s="37">
        <v>46</v>
      </c>
      <c r="B47" s="37" t="s">
        <v>54</v>
      </c>
      <c r="C47" s="38">
        <v>10</v>
      </c>
      <c r="D47" s="39" t="e">
        <f t="array" ref="D47">IF(Таблица2[[#This Row],[День]]&lt;&gt;"",WEEKNUM(Таблица2[[#This Row],[День]],2),WEEKNUM(Таблица2[[#This Row],[Ночь]],2))</f>
        <v>#VALUE!</v>
      </c>
      <c r="E47" s="40" t="str">
        <f t="array" ref="E47">IFERROR(1/(1/INDEX(Табель!$7:$7,INT(SMALL(IF(MOD(TRANSPOSE(Табель!$C$10:INDEX(Табель!P:P,$K$1)),2),TRANSPOSE(COLUMN(Табель!$C$10:INDEX(Табель!P:P,K$1)))+TRANSPOSE(ROW(Табель!$C$10:INDEX(Табель!P:P,$K$1)))%%),ROW(A46))))),"")</f>
        <v/>
      </c>
      <c r="F47" s="41" t="str">
        <f t="array" ref="F4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46))-1)/2)*2+1),""),"")</f>
        <v/>
      </c>
      <c r="G47" s="42"/>
      <c r="H47" s="37" t="str">
        <f t="array" ref="H47">IFERROR(INDEX(Табель!B:B,MOD(SMALL(IF(MOD(TRANSPOSE(Табель!$C$10:INDEX(Табель!P:P,$K$1)),2),TRANSPOSE(COLUMN(Табель!$C$10:INDEX(Табель!P:P,K$1)))+TRANSPOSE(ROW(Табель!$C$10:INDEX(Табель!P:P,$K$1)))%%),ROW(A46)),1)/1%%),"")</f>
        <v/>
      </c>
    </row>
    <row r="48" spans="1:8" x14ac:dyDescent="0.25">
      <c r="A48" s="37">
        <v>47</v>
      </c>
      <c r="B48" s="37" t="s">
        <v>55</v>
      </c>
      <c r="C48" s="38">
        <v>11</v>
      </c>
      <c r="D48" s="39" t="e">
        <f t="array" ref="D48">IF(Таблица2[[#This Row],[День]]&lt;&gt;"",WEEKNUM(Таблица2[[#This Row],[День]],2),WEEKNUM(Таблица2[[#This Row],[Ночь]],2))</f>
        <v>#VALUE!</v>
      </c>
      <c r="E48" s="40" t="str">
        <f t="array" ref="E48">IFERROR(1/(1/INDEX(Табель!$7:$7,INT(SMALL(IF(MOD(TRANSPOSE(Табель!$C$10:INDEX(Табель!P:P,$K$1)),2),TRANSPOSE(COLUMN(Табель!$C$10:INDEX(Табель!P:P,K$1)))+TRANSPOSE(ROW(Табель!$C$10:INDEX(Табель!P:P,$K$1)))%%),ROW(A47))))),"")</f>
        <v/>
      </c>
      <c r="F48" s="41" t="str">
        <f t="array" ref="F48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47))-1)/2)*2+1),""),"")</f>
        <v/>
      </c>
      <c r="G48" s="42"/>
      <c r="H48" s="37" t="str">
        <f t="array" ref="H48">IFERROR(INDEX(Табель!B:B,MOD(SMALL(IF(MOD(TRANSPOSE(Табель!$C$10:INDEX(Табель!P:P,$K$1)),2),TRANSPOSE(COLUMN(Табель!$C$10:INDEX(Табель!P:P,K$1)))+TRANSPOSE(ROW(Табель!$C$10:INDEX(Табель!P:P,$K$1)))%%),ROW(A47)),1)/1%%),"")</f>
        <v/>
      </c>
    </row>
    <row r="49" spans="1:8" x14ac:dyDescent="0.25">
      <c r="A49" s="37">
        <v>48</v>
      </c>
      <c r="B49" s="37" t="s">
        <v>56</v>
      </c>
      <c r="C49" s="38">
        <v>12</v>
      </c>
      <c r="D49" s="39" t="e">
        <f t="array" ref="D49">IF(Таблица2[[#This Row],[День]]&lt;&gt;"",WEEKNUM(Таблица2[[#This Row],[День]],2),WEEKNUM(Таблица2[[#This Row],[Ночь]],2))</f>
        <v>#VALUE!</v>
      </c>
      <c r="E49" s="40" t="str">
        <f t="array" ref="E49">IFERROR(1/(1/INDEX(Табель!$7:$7,INT(SMALL(IF(MOD(TRANSPOSE(Табель!$C$10:INDEX(Табель!P:P,$K$1)),2),TRANSPOSE(COLUMN(Табель!$C$10:INDEX(Табель!P:P,K$1)))+TRANSPOSE(ROW(Табель!$C$10:INDEX(Табель!P:P,$K$1)))%%),ROW(A48))))),"")</f>
        <v/>
      </c>
      <c r="F49" s="41" t="str">
        <f t="array" ref="F49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48))-1)/2)*2+1),""),"")</f>
        <v/>
      </c>
      <c r="G49" s="42"/>
      <c r="H49" s="37" t="str">
        <f t="array" ref="H49">IFERROR(INDEX(Табель!B:B,MOD(SMALL(IF(MOD(TRANSPOSE(Табель!$C$10:INDEX(Табель!P:P,$K$1)),2),TRANSPOSE(COLUMN(Табель!$C$10:INDEX(Табель!P:P,K$1)))+TRANSPOSE(ROW(Табель!$C$10:INDEX(Табель!P:P,$K$1)))%%),ROW(A48)),1)/1%%),"")</f>
        <v/>
      </c>
    </row>
    <row r="50" spans="1:8" x14ac:dyDescent="0.25">
      <c r="A50" s="37">
        <v>49</v>
      </c>
      <c r="B50" s="37" t="s">
        <v>45</v>
      </c>
      <c r="C50" s="38">
        <v>13</v>
      </c>
      <c r="D50" s="39" t="e">
        <f t="array" ref="D50">IF(Таблица2[[#This Row],[День]]&lt;&gt;"",WEEKNUM(Таблица2[[#This Row],[День]],2),WEEKNUM(Таблица2[[#This Row],[Ночь]],2))</f>
        <v>#VALUE!</v>
      </c>
      <c r="E50" s="40" t="str">
        <f t="array" ref="E50">IFERROR(1/(1/INDEX(Табель!$7:$7,INT(SMALL(IF(MOD(TRANSPOSE(Табель!$C$10:INDEX(Табель!P:P,$K$1)),2),TRANSPOSE(COLUMN(Табель!$C$10:INDEX(Табель!P:P,K$1)))+TRANSPOSE(ROW(Табель!$C$10:INDEX(Табель!P:P,$K$1)))%%),ROW(A49))))),"")</f>
        <v/>
      </c>
      <c r="F50" s="41" t="str">
        <f t="array" ref="F50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49))-1)/2)*2+1),""),"")</f>
        <v/>
      </c>
      <c r="G50" s="42"/>
      <c r="H50" s="37" t="str">
        <f t="array" ref="H50">IFERROR(INDEX(Табель!B:B,MOD(SMALL(IF(MOD(TRANSPOSE(Табель!$C$10:INDEX(Табель!P:P,$K$1)),2),TRANSPOSE(COLUMN(Табель!$C$10:INDEX(Табель!P:P,K$1)))+TRANSPOSE(ROW(Табель!$C$10:INDEX(Табель!P:P,$K$1)))%%),ROW(A49)),1)/1%%),"")</f>
        <v/>
      </c>
    </row>
    <row r="51" spans="1:8" x14ac:dyDescent="0.25">
      <c r="A51" s="48">
        <v>50</v>
      </c>
      <c r="B51" s="48"/>
      <c r="C51" s="49"/>
      <c r="D51" s="50" t="e">
        <f t="array" ref="D51">IF(Таблица2[[#This Row],[День]]&lt;&gt;"",WEEKNUM(Таблица2[[#This Row],[День]],2),WEEKNUM(Таблица2[[#This Row],[Ночь]],2))</f>
        <v>#VALUE!</v>
      </c>
      <c r="E51" s="51" t="str">
        <f t="array" ref="E51">IFERROR(1/(1/INDEX(Табель!$7:$7,INT(SMALL(IF(MOD(TRANSPOSE(Табель!$C$10:INDEX(Табель!P:P,$K$1)),2),TRANSPOSE(COLUMN(Табель!$C$10:INDEX(Табель!P:P,K$1)))+TRANSPOSE(ROW(Табель!$C$10:INDEX(Табель!P:P,$K$1)))%%),ROW(A50))))),"")</f>
        <v/>
      </c>
      <c r="F51" s="52" t="str">
        <f t="array" ref="F51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50))-1)/2)*2+1),""),"")</f>
        <v/>
      </c>
      <c r="G51" s="53"/>
      <c r="H51" s="54" t="str">
        <f t="array" ref="H51">IFERROR(INDEX(Табель!B:B,MOD(SMALL(IF(MOD(TRANSPOSE(Табель!$C$10:INDEX(Табель!P:P,$K$1)),2),TRANSPOSE(COLUMN(Табель!$C$10:INDEX(Табель!P:P,K$1)))+TRANSPOSE(ROW(Табель!$C$10:INDEX(Табель!P:P,$K$1)))%%),ROW(A50)),1)/1%%),"")</f>
        <v/>
      </c>
    </row>
    <row r="52" spans="1:8" x14ac:dyDescent="0.25">
      <c r="A52" s="48">
        <v>51</v>
      </c>
      <c r="B52" s="48"/>
      <c r="C52" s="49"/>
      <c r="D52" s="50" t="e">
        <f t="array" ref="D52">IF(Таблица2[[#This Row],[День]]&lt;&gt;"",WEEKNUM(Таблица2[[#This Row],[День]],2),WEEKNUM(Таблица2[[#This Row],[Ночь]],2))</f>
        <v>#VALUE!</v>
      </c>
      <c r="E52" s="51" t="str">
        <f t="array" ref="E52">IFERROR(1/(1/INDEX(Табель!$7:$7,INT(SMALL(IF(MOD(TRANSPOSE(Табель!$C$10:INDEX(Табель!P:P,$K$1)),2),TRANSPOSE(COLUMN(Табель!$C$10:INDEX(Табель!P:P,K$1)))+TRANSPOSE(ROW(Табель!$C$10:INDEX(Табель!P:P,$K$1)))%%),ROW(A51))))),"")</f>
        <v/>
      </c>
      <c r="F52" s="52" t="str">
        <f t="array" ref="F52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51))-1)/2)*2+1),""),"")</f>
        <v/>
      </c>
      <c r="G52" s="53"/>
      <c r="H52" s="54" t="str">
        <f t="array" ref="H52">IFERROR(INDEX(Табель!B:B,MOD(SMALL(IF(MOD(TRANSPOSE(Табель!$C$10:INDEX(Табель!P:P,$K$1)),2),TRANSPOSE(COLUMN(Табель!$C$10:INDEX(Табель!P:P,K$1)))+TRANSPOSE(ROW(Табель!$C$10:INDEX(Табель!P:P,$K$1)))%%),ROW(A51)),1)/1%%),"")</f>
        <v/>
      </c>
    </row>
    <row r="53" spans="1:8" x14ac:dyDescent="0.25">
      <c r="A53" s="48">
        <v>52</v>
      </c>
      <c r="B53" s="48"/>
      <c r="C53" s="49"/>
      <c r="D53" s="50" t="e">
        <f t="array" ref="D53">IF(Таблица2[[#This Row],[День]]&lt;&gt;"",WEEKNUM(Таблица2[[#This Row],[День]],2),WEEKNUM(Таблица2[[#This Row],[Ночь]],2))</f>
        <v>#VALUE!</v>
      </c>
      <c r="E53" s="51" t="str">
        <f t="array" ref="E53">IFERROR(1/(1/INDEX(Табель!$7:$7,INT(SMALL(IF(MOD(TRANSPOSE(Табель!$C$10:INDEX(Табель!P:P,$K$1)),2),TRANSPOSE(COLUMN(Табель!$C$10:INDEX(Табель!P:P,K$1)))+TRANSPOSE(ROW(Табель!$C$10:INDEX(Табель!P:P,$K$1)))%%),ROW(A52))))),"")</f>
        <v/>
      </c>
      <c r="F53" s="52" t="str">
        <f t="array" ref="F53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52))-1)/2)*2+1),""),"")</f>
        <v/>
      </c>
      <c r="G53" s="53"/>
      <c r="H53" s="54" t="str">
        <f t="array" ref="H53">IFERROR(INDEX(Табель!B:B,MOD(SMALL(IF(MOD(TRANSPOSE(Табель!$C$10:INDEX(Табель!P:P,$K$1)),2),TRANSPOSE(COLUMN(Табель!$C$10:INDEX(Табель!P:P,K$1)))+TRANSPOSE(ROW(Табель!$C$10:INDEX(Табель!P:P,$K$1)))%%),ROW(A52)),1)/1%%),"")</f>
        <v/>
      </c>
    </row>
    <row r="54" spans="1:8" x14ac:dyDescent="0.25">
      <c r="A54" s="48">
        <v>53</v>
      </c>
      <c r="B54" s="48"/>
      <c r="C54" s="49"/>
      <c r="D54" s="50" t="e">
        <f t="array" ref="D54">IF(Таблица2[[#This Row],[День]]&lt;&gt;"",WEEKNUM(Таблица2[[#This Row],[День]],2),WEEKNUM(Таблица2[[#This Row],[Ночь]],2))</f>
        <v>#VALUE!</v>
      </c>
      <c r="E54" s="51" t="str">
        <f t="array" ref="E54">IFERROR(1/(1/INDEX(Табель!$7:$7,INT(SMALL(IF(MOD(TRANSPOSE(Табель!$C$10:INDEX(Табель!P:P,$K$1)),2),TRANSPOSE(COLUMN(Табель!$C$10:INDEX(Табель!P:P,K$1)))+TRANSPOSE(ROW(Табель!$C$10:INDEX(Табель!P:P,$K$1)))%%),ROW(A53))))),"")</f>
        <v/>
      </c>
      <c r="F54" s="52" t="str">
        <f t="array" ref="F54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53))-1)/2)*2+1),""),"")</f>
        <v/>
      </c>
      <c r="G54" s="53"/>
      <c r="H54" s="54" t="str">
        <f t="array" ref="H54">IFERROR(INDEX(Табель!B:B,MOD(SMALL(IF(MOD(TRANSPOSE(Табель!$C$10:INDEX(Табель!P:P,$K$1)),2),TRANSPOSE(COLUMN(Табель!$C$10:INDEX(Табель!P:P,K$1)))+TRANSPOSE(ROW(Табель!$C$10:INDEX(Табель!P:P,$K$1)))%%),ROW(A53)),1)/1%%),"")</f>
        <v/>
      </c>
    </row>
    <row r="55" spans="1:8" x14ac:dyDescent="0.25">
      <c r="A55" s="48">
        <v>54</v>
      </c>
      <c r="B55" s="48"/>
      <c r="C55" s="49"/>
      <c r="D55" s="50" t="e">
        <f t="array" ref="D55">IF(Таблица2[[#This Row],[День]]&lt;&gt;"",WEEKNUM(Таблица2[[#This Row],[День]],2),WEEKNUM(Таблица2[[#This Row],[Ночь]],2))</f>
        <v>#VALUE!</v>
      </c>
      <c r="E55" s="51" t="str">
        <f t="array" ref="E55">IFERROR(1/(1/INDEX(Табель!$7:$7,INT(SMALL(IF(MOD(TRANSPOSE(Табель!$C$10:INDEX(Табель!P:P,$K$1)),2),TRANSPOSE(COLUMN(Табель!$C$10:INDEX(Табель!P:P,K$1)))+TRANSPOSE(ROW(Табель!$C$10:INDEX(Табель!P:P,$K$1)))%%),ROW(A54))))),"")</f>
        <v/>
      </c>
      <c r="F55" s="52" t="str">
        <f t="array" ref="F55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54))-1)/2)*2+1),""),"")</f>
        <v/>
      </c>
      <c r="G55" s="53"/>
      <c r="H55" s="54" t="str">
        <f t="array" ref="H55">IFERROR(INDEX(Табель!B:B,MOD(SMALL(IF(MOD(TRANSPOSE(Табель!$C$10:INDEX(Табель!P:P,$K$1)),2),TRANSPOSE(COLUMN(Табель!$C$10:INDEX(Табель!P:P,K$1)))+TRANSPOSE(ROW(Табель!$C$10:INDEX(Табель!P:P,$K$1)))%%),ROW(A54)),1)/1%%),"")</f>
        <v/>
      </c>
    </row>
    <row r="56" spans="1:8" x14ac:dyDescent="0.25">
      <c r="A56" s="48">
        <v>55</v>
      </c>
      <c r="B56" s="48"/>
      <c r="C56" s="49"/>
      <c r="D56" s="50" t="e">
        <f t="array" ref="D56">IF(Таблица2[[#This Row],[День]]&lt;&gt;"",WEEKNUM(Таблица2[[#This Row],[День]],2),WEEKNUM(Таблица2[[#This Row],[Ночь]],2))</f>
        <v>#VALUE!</v>
      </c>
      <c r="E56" s="51" t="str">
        <f t="array" ref="E56">IFERROR(1/(1/INDEX(Табель!$7:$7,INT(SMALL(IF(MOD(TRANSPOSE(Табель!$C$10:INDEX(Табель!P:P,$K$1)),2),TRANSPOSE(COLUMN(Табель!$C$10:INDEX(Табель!P:P,K$1)))+TRANSPOSE(ROW(Табель!$C$10:INDEX(Табель!P:P,$K$1)))%%),ROW(A55))))),"")</f>
        <v/>
      </c>
      <c r="F56" s="52" t="str">
        <f t="array" ref="F56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55))-1)/2)*2+1),""),"")</f>
        <v/>
      </c>
      <c r="G56" s="53"/>
      <c r="H56" s="54" t="str">
        <f t="array" ref="H56">IFERROR(INDEX(Табель!B:B,MOD(SMALL(IF(MOD(TRANSPOSE(Табель!$C$10:INDEX(Табель!P:P,$K$1)),2),TRANSPOSE(COLUMN(Табель!$C$10:INDEX(Табель!P:P,K$1)))+TRANSPOSE(ROW(Табель!$C$10:INDEX(Табель!P:P,$K$1)))%%),ROW(A55)),1)/1%%),"")</f>
        <v/>
      </c>
    </row>
    <row r="57" spans="1:8" x14ac:dyDescent="0.25">
      <c r="A57" s="48">
        <v>56</v>
      </c>
      <c r="B57" s="48"/>
      <c r="C57" s="49"/>
      <c r="D57" s="50" t="e">
        <f t="array" ref="D57">IF(Таблица2[[#This Row],[День]]&lt;&gt;"",WEEKNUM(Таблица2[[#This Row],[День]],2),WEEKNUM(Таблица2[[#This Row],[Ночь]],2))</f>
        <v>#VALUE!</v>
      </c>
      <c r="E57" s="51" t="str">
        <f t="array" ref="E57">IFERROR(1/(1/INDEX(Табель!$7:$7,INT(SMALL(IF(MOD(TRANSPOSE(Табель!$C$10:INDEX(Табель!P:P,$K$1)),2),TRANSPOSE(COLUMN(Табель!$C$10:INDEX(Табель!P:P,K$1)))+TRANSPOSE(ROW(Табель!$C$10:INDEX(Табель!P:P,$K$1)))%%),ROW(A56))))),"")</f>
        <v/>
      </c>
      <c r="F57" s="52" t="str">
        <f t="array" ref="F57">IF(Таблица2[[#This Row],[День]]="",IFERROR(INDEX(Табель!$7:$7,INT((SMALL(IF(MOD(TRANSPOSE(Табель!$C$10:INDEX(Табель!P:P,$K$1)),2),TRANSPOSE(COLUMN(Табель!$C$10:INDEX(Табель!P:P,K$1)))+TRANSPOSE(ROW(Табель!$C$10:INDEX(Табель!P:P,$K$1)))%%),ROW(A56))-1)/2)*2+1),""),"")</f>
        <v/>
      </c>
      <c r="G57" s="53"/>
      <c r="H57" s="54" t="str">
        <f t="array" ref="H57">IFERROR(INDEX(Табель!B:B,MOD(SMALL(IF(MOD(TRANSPOSE(Табель!$C$10:INDEX(Табель!P:P,$K$1)),2),TRANSPOSE(COLUMN(Табель!$C$10:INDEX(Табель!P:P,K$1)))+TRANSPOSE(ROW(Табель!$C$10:INDEX(Табель!P:P,$K$1)))%%),ROW(A56)),1)/1%%),"")</f>
        <v/>
      </c>
    </row>
  </sheetData>
  <conditionalFormatting sqref="E2:F57">
    <cfRule type="expression" dxfId="12" priority="3">
      <formula>E2:F2=TODAY()</formula>
    </cfRule>
  </conditionalFormatting>
  <conditionalFormatting sqref="H1:H1048576">
    <cfRule type="expression" dxfId="11" priority="7">
      <formula>IF(#REF!=0,1,0)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H51:H1048576 H1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Табель</vt:lpstr>
      <vt:lpstr>Учёт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Michael Bliznuk</cp:lastModifiedBy>
  <dcterms:created xsi:type="dcterms:W3CDTF">2019-03-03T15:10:22Z</dcterms:created>
  <dcterms:modified xsi:type="dcterms:W3CDTF">2019-03-10T19:59:22Z</dcterms:modified>
</cp:coreProperties>
</file>