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одажи" sheetId="1" r:id="rId1"/>
    <sheet name="Склад" sheetId="2" r:id="rId2"/>
  </sheets>
  <definedNames>
    <definedName name="дата">'Продажи'!$K$2</definedName>
    <definedName name="ручка">'Продажи'!$H$2:$H$12</definedName>
    <definedName name="ручка_шариковая">'Продажи'!$H$3:$H$12</definedName>
  </definedNames>
  <calcPr fullCalcOnLoad="1"/>
</workbook>
</file>

<file path=xl/sharedStrings.xml><?xml version="1.0" encoding="utf-8"?>
<sst xmlns="http://schemas.openxmlformats.org/spreadsheetml/2006/main" count="39" uniqueCount="30">
  <si>
    <t>Наименование
товара</t>
  </si>
  <si>
    <t>к продаже,
 шт</t>
  </si>
  <si>
    <t xml:space="preserve">стоимость,
ед. </t>
  </si>
  <si>
    <t>продано 
на сумму</t>
  </si>
  <si>
    <t>Всего 
продано, шт.</t>
  </si>
  <si>
    <t>Наименование товара</t>
  </si>
  <si>
    <t xml:space="preserve">Стоимость,
 ед. Стоимость,
 ед. </t>
  </si>
  <si>
    <t>Продано,
 штПродано,
 шт</t>
  </si>
  <si>
    <t>Продано на 
сумму, руб.Продано на 
сумму, руб.</t>
  </si>
  <si>
    <t>На складе 
остаток, шт.На складе 
остаток, шт.</t>
  </si>
  <si>
    <t>На складе 
остаток, руб.На складе 
остаток, руб.</t>
  </si>
  <si>
    <t>на складе на 
начало периода, шт.на складе на 
начало периода, шт.</t>
  </si>
  <si>
    <t xml:space="preserve">Micro SD 4GB </t>
  </si>
  <si>
    <t xml:space="preserve">Micro SD 8GB </t>
  </si>
  <si>
    <t xml:space="preserve">Micro SD 16GB </t>
  </si>
  <si>
    <t xml:space="preserve">MIcro SD 32GB </t>
  </si>
  <si>
    <t>Flash USB 4GB</t>
  </si>
  <si>
    <t>Flash USB 8GB</t>
  </si>
  <si>
    <t>Flash USB 16GB</t>
  </si>
  <si>
    <t>Flash USB 32GB</t>
  </si>
  <si>
    <t>Flash USB 64GB</t>
  </si>
  <si>
    <t>Батарейка солевая Atlant R6/ 2AA</t>
  </si>
  <si>
    <t>Батарейка солевая Atlant R3/ 3AAA</t>
  </si>
  <si>
    <t>Батарейка алкалиновая Kodak MAX 2AA</t>
  </si>
  <si>
    <t>ЗАКУП</t>
  </si>
  <si>
    <t>прибыль</t>
  </si>
  <si>
    <t>дата продажи</t>
  </si>
  <si>
    <t>Прибыль</t>
  </si>
  <si>
    <t>ОДИН ДЕНЬ</t>
  </si>
  <si>
    <t>ПРОДАНо НА  СУММУ В ДЕНЬ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</si>
</sst>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dddd&quot;, &quot;mmmm\ dd&quot;, &quot;yyyy"/>
    <numFmt numFmtId="166" formatCode="[$-FC19]d\ mmmm\ yyyy\ &quot;г.&quot;"/>
    <numFmt numFmtId="167" formatCode="mmm/yyyy"/>
  </numFmts>
  <fonts count="38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33" applyAlignment="1">
      <alignment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1" fillId="0" borderId="0" xfId="33" applyAlignment="1">
      <alignment horizontal="center" vertical="center"/>
      <protection/>
    </xf>
    <xf numFmtId="0" fontId="1" fillId="0" borderId="10" xfId="33" applyBorder="1" applyAlignment="1">
      <alignment horizontal="center" vertical="center"/>
      <protection/>
    </xf>
    <xf numFmtId="0" fontId="1" fillId="0" borderId="10" xfId="33" applyFont="1" applyBorder="1" applyAlignment="1">
      <alignment vertical="center"/>
      <protection/>
    </xf>
    <xf numFmtId="0" fontId="1" fillId="33" borderId="10" xfId="33" applyFill="1" applyBorder="1" applyAlignment="1">
      <alignment horizontal="center" vertical="center"/>
      <protection/>
    </xf>
    <xf numFmtId="164" fontId="1" fillId="0" borderId="10" xfId="33" applyNumberFormat="1" applyBorder="1" applyAlignment="1">
      <alignment vertical="center"/>
      <protection/>
    </xf>
    <xf numFmtId="0" fontId="1" fillId="0" borderId="10" xfId="33" applyBorder="1" applyAlignment="1">
      <alignment vertical="center"/>
      <protection/>
    </xf>
    <xf numFmtId="22" fontId="1" fillId="0" borderId="0" xfId="33" applyNumberFormat="1" applyAlignment="1">
      <alignment vertical="center"/>
      <protection/>
    </xf>
    <xf numFmtId="14" fontId="1" fillId="0" borderId="0" xfId="33" applyNumberFormat="1" applyAlignment="1">
      <alignment vertical="center"/>
      <protection/>
    </xf>
    <xf numFmtId="0" fontId="1" fillId="0" borderId="0" xfId="33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1" fillId="0" borderId="10" xfId="33" applyFont="1" applyBorder="1">
      <alignment/>
      <protection/>
    </xf>
    <xf numFmtId="0" fontId="1" fillId="0" borderId="10" xfId="33" applyBorder="1">
      <alignment/>
      <protection/>
    </xf>
    <xf numFmtId="2" fontId="1" fillId="0" borderId="10" xfId="33" applyNumberFormat="1" applyBorder="1">
      <alignment/>
      <protection/>
    </xf>
    <xf numFmtId="0" fontId="0" fillId="34" borderId="10" xfId="33" applyFont="1" applyFill="1" applyBorder="1" applyAlignment="1">
      <alignment vertical="center"/>
      <protection/>
    </xf>
    <xf numFmtId="0" fontId="1" fillId="34" borderId="10" xfId="33" applyFill="1" applyBorder="1" applyAlignment="1">
      <alignment vertical="center"/>
      <protection/>
    </xf>
    <xf numFmtId="0" fontId="1" fillId="35" borderId="10" xfId="33" applyFont="1" applyFill="1" applyBorder="1">
      <alignment/>
      <protection/>
    </xf>
    <xf numFmtId="0" fontId="1" fillId="35" borderId="10" xfId="33" applyFill="1" applyBorder="1" applyAlignment="1">
      <alignment vertical="center"/>
      <protection/>
    </xf>
    <xf numFmtId="0" fontId="2" fillId="0" borderId="0" xfId="33" applyFont="1" applyAlignment="1">
      <alignment horizontal="center" vertical="center"/>
      <protection/>
    </xf>
    <xf numFmtId="14" fontId="37" fillId="32" borderId="0" xfId="61" applyNumberFormat="1" applyAlignment="1">
      <alignment vertical="center"/>
    </xf>
    <xf numFmtId="0" fontId="32" fillId="29" borderId="0" xfId="52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 val="0"/>
        <color indexed="16"/>
      </font>
      <fill>
        <patternFill patternType="solid">
          <fgColor indexed="47"/>
          <bgColor indexed="31"/>
        </patternFill>
      </fill>
    </dxf>
    <dxf>
      <font>
        <b val="0"/>
        <color indexed="16"/>
      </font>
      <fill>
        <patternFill patternType="solid">
          <fgColor indexed="47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FFC7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4.28125" style="1" bestFit="1" customWidth="1"/>
    <col min="2" max="2" width="16.57421875" style="1" customWidth="1"/>
    <col min="3" max="3" width="11.421875" style="1" customWidth="1"/>
    <col min="4" max="4" width="11.140625" style="1" customWidth="1"/>
    <col min="5" max="6" width="9.421875" style="1" customWidth="1"/>
    <col min="7" max="7" width="9.140625" style="1" customWidth="1"/>
    <col min="8" max="8" width="16.57421875" style="1" customWidth="1"/>
    <col min="9" max="9" width="13.140625" style="1" customWidth="1"/>
    <col min="10" max="10" width="9.140625" style="1" customWidth="1"/>
    <col min="11" max="11" width="15.421875" style="1" customWidth="1"/>
    <col min="12" max="12" width="14.421875" style="1" customWidth="1"/>
    <col min="13" max="13" width="28.8515625" style="1" bestFit="1" customWidth="1"/>
    <col min="14" max="16384" width="9.140625" style="1" customWidth="1"/>
  </cols>
  <sheetData>
    <row r="1" spans="1:9" s="3" customFormat="1" ht="25.5" customHeight="1">
      <c r="A1" s="20" t="s">
        <v>26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27</v>
      </c>
      <c r="H1" s="4"/>
      <c r="I1" s="2" t="s">
        <v>4</v>
      </c>
    </row>
    <row r="2" spans="1:11" ht="14.25" customHeight="1">
      <c r="A2" s="10">
        <v>41355</v>
      </c>
      <c r="B2" s="5" t="s">
        <v>12</v>
      </c>
      <c r="C2" s="6">
        <v>3</v>
      </c>
      <c r="D2" s="7">
        <f>IF(B2="","",VLOOKUP(B2,Склад!B:C,2,0))</f>
        <v>200</v>
      </c>
      <c r="E2" s="7">
        <f aca="true" t="shared" si="0" ref="E2:E11">IF(B2="","",C2*D2)</f>
        <v>600</v>
      </c>
      <c r="F2" s="7">
        <f>VLOOKUP(B2,Склад!$B$2:$E$10,4,)*C2</f>
        <v>330</v>
      </c>
      <c r="H2" s="8" t="str">
        <f>IF(Склад!B2="","",Склад!B2)</f>
        <v>Micro SD 4GB </v>
      </c>
      <c r="I2" s="8">
        <f>IF(Склад!B2="","",SUMIF(B:B,ручка,C:C))</f>
        <v>3</v>
      </c>
      <c r="K2" s="9">
        <f ca="1">NOW()</f>
        <v>41357.879009375</v>
      </c>
    </row>
    <row r="3" spans="1:11" ht="12.75">
      <c r="A3" s="10">
        <v>41355</v>
      </c>
      <c r="B3" s="5" t="s">
        <v>15</v>
      </c>
      <c r="C3" s="6">
        <v>2</v>
      </c>
      <c r="D3" s="7">
        <f>IF(B3="","",VLOOKUP(B3,Склад!B:C,2,0))</f>
        <v>890</v>
      </c>
      <c r="E3" s="7">
        <f t="shared" si="0"/>
        <v>1780</v>
      </c>
      <c r="F3" s="7">
        <f>VLOOKUP(B3,Склад!$B$2:$E$10,4,)*C3</f>
        <v>480</v>
      </c>
      <c r="H3" s="8" t="str">
        <f>IF(Склад!B3="","",Склад!B3)</f>
        <v>Micro SD 8GB </v>
      </c>
      <c r="I3" s="8">
        <f>IF(Склад!B3="","",SUMIF(B:B,ручка,C:C))</f>
        <v>4</v>
      </c>
      <c r="K3" s="10">
        <f ca="1">TODAY()</f>
        <v>41357</v>
      </c>
    </row>
    <row r="4" spans="1:13" ht="12.75">
      <c r="A4" s="10">
        <v>41355</v>
      </c>
      <c r="B4" s="5" t="s">
        <v>14</v>
      </c>
      <c r="C4" s="6">
        <v>3</v>
      </c>
      <c r="D4" s="7">
        <f>IF(B4="","",VLOOKUP(B4,Склад!B:C,2,0))</f>
        <v>450</v>
      </c>
      <c r="E4" s="7">
        <f t="shared" si="0"/>
        <v>1350</v>
      </c>
      <c r="F4" s="7">
        <f>VLOOKUP(B4,Склад!$B$2:$E$10,4,)*C4</f>
        <v>390</v>
      </c>
      <c r="H4" s="8" t="str">
        <f>IF(Склад!B4="","",Склад!B4)</f>
        <v>Micro SD 16GB </v>
      </c>
      <c r="I4" s="8">
        <f>IF(Склад!B4="","",SUMIF(B:B,ручка,C:C))</f>
        <v>7</v>
      </c>
      <c r="L4" s="1" t="s">
        <v>28</v>
      </c>
      <c r="M4" s="1" t="s">
        <v>29</v>
      </c>
    </row>
    <row r="5" spans="1:13" ht="15">
      <c r="A5" s="10">
        <v>41356</v>
      </c>
      <c r="B5" s="5" t="s">
        <v>13</v>
      </c>
      <c r="C5" s="6">
        <v>1</v>
      </c>
      <c r="D5" s="7">
        <f>IF(B5="","",VLOOKUP(B5,Склад!B:C,2,0))</f>
        <v>300</v>
      </c>
      <c r="E5" s="7">
        <f t="shared" si="0"/>
        <v>300</v>
      </c>
      <c r="F5" s="7">
        <f>VLOOKUP(B5,Склад!$B$2:$E$10,4,)*C5</f>
        <v>90</v>
      </c>
      <c r="H5" s="8" t="str">
        <f>IF(Склад!B5="","",Склад!B5)</f>
        <v>MIcro SD 32GB </v>
      </c>
      <c r="I5" s="8">
        <f>IF(Склад!B5="","",SUMIF(B:B,ручка,C:C))</f>
        <v>2</v>
      </c>
      <c r="L5" s="21">
        <v>41355</v>
      </c>
      <c r="M5" s="22">
        <f>SUM(IF(INT($A$2:$A$12)=$L5,$E$2:$E$12))</f>
        <v>0</v>
      </c>
    </row>
    <row r="6" spans="1:13" ht="15">
      <c r="A6" s="10">
        <v>41356</v>
      </c>
      <c r="B6" s="5" t="s">
        <v>14</v>
      </c>
      <c r="C6" s="6">
        <v>3</v>
      </c>
      <c r="D6" s="7">
        <f>IF(B6="","",VLOOKUP(B6,Склад!B:C,2,0))</f>
        <v>450</v>
      </c>
      <c r="E6" s="7">
        <f t="shared" si="0"/>
        <v>1350</v>
      </c>
      <c r="F6" s="7">
        <f>VLOOKUP(B6,Склад!$B$2:$E$10,4,)*C6</f>
        <v>390</v>
      </c>
      <c r="H6" s="8" t="str">
        <f>IF(Склад!B6="","",Склад!B6)</f>
        <v>Flash USB 4GB</v>
      </c>
      <c r="I6" s="8">
        <f>IF(Склад!B6="","",SUMIF(B:B,ручка,C:C))</f>
        <v>0</v>
      </c>
      <c r="L6" s="21">
        <v>41356</v>
      </c>
      <c r="M6" s="22">
        <f>SUM(IF(INT($A$2:$A$12)=$L6,$E$2:$E$12))</f>
        <v>6730</v>
      </c>
    </row>
    <row r="7" spans="1:13" ht="15">
      <c r="A7" s="10">
        <v>41356</v>
      </c>
      <c r="B7" s="5" t="s">
        <v>13</v>
      </c>
      <c r="C7" s="6">
        <v>1</v>
      </c>
      <c r="D7" s="7">
        <f>IF(B7="","",VLOOKUP(B7,Склад!B:C,2,0))</f>
        <v>300</v>
      </c>
      <c r="E7" s="7">
        <f t="shared" si="0"/>
        <v>300</v>
      </c>
      <c r="F7" s="7">
        <f>VLOOKUP(B7,Склад!$B$2:$E$10,4,)*C7</f>
        <v>90</v>
      </c>
      <c r="H7" s="8" t="str">
        <f>IF(Склад!B7="","",Склад!B7)</f>
        <v>Flash USB 8GB</v>
      </c>
      <c r="I7" s="8">
        <f>IF(Склад!B7="","",SUMIF(B:B,ручка,C:C))</f>
        <v>0</v>
      </c>
      <c r="L7" s="21">
        <v>41357</v>
      </c>
      <c r="M7" s="22">
        <f>SUM(IF(INT($A$2:$A$12)=$L7,$E$2:$E$12))</f>
        <v>0</v>
      </c>
    </row>
    <row r="8" spans="1:13" ht="15">
      <c r="A8" s="10">
        <v>41357</v>
      </c>
      <c r="B8" s="5" t="s">
        <v>13</v>
      </c>
      <c r="C8" s="6">
        <v>1</v>
      </c>
      <c r="D8" s="7">
        <f>IF(B8="","",VLOOKUP(B8,Склад!B:C,2,0))</f>
        <v>300</v>
      </c>
      <c r="E8" s="7">
        <f t="shared" si="0"/>
        <v>300</v>
      </c>
      <c r="F8" s="7">
        <f>VLOOKUP(B8,Склад!$B$2:$E$10,4,)*C8</f>
        <v>90</v>
      </c>
      <c r="H8" s="8" t="str">
        <f>IF(Склад!B8="","",Склад!B8)</f>
        <v>Flash USB 16GB</v>
      </c>
      <c r="I8" s="8">
        <f>IF(Склад!B8="","",SUMIF(B:B,ручка,C:C))</f>
        <v>0</v>
      </c>
      <c r="L8" s="21">
        <v>41358</v>
      </c>
      <c r="M8" s="22">
        <f>SUM(IF(INT($A$2:$A$12)=$L8,$E$2:$E$12))</f>
        <v>0</v>
      </c>
    </row>
    <row r="9" spans="1:9" ht="12.75">
      <c r="A9" s="10">
        <v>41357</v>
      </c>
      <c r="B9" s="5" t="s">
        <v>13</v>
      </c>
      <c r="C9" s="6">
        <v>1</v>
      </c>
      <c r="D9" s="7">
        <f>IF(B9="","",VLOOKUP(B9,Склад!B:C,2,0))</f>
        <v>300</v>
      </c>
      <c r="E9" s="7">
        <f t="shared" si="0"/>
        <v>300</v>
      </c>
      <c r="F9" s="7">
        <f>VLOOKUP(B9,Склад!$B$2:$E$10,4,)*C9</f>
        <v>90</v>
      </c>
      <c r="H9" s="8" t="str">
        <f>IF(Склад!B9="","",Склад!B9)</f>
        <v>Flash USB 32GB</v>
      </c>
      <c r="I9" s="8">
        <f>IF(Склад!B9="","",SUMIF(B:B,ручка,C:C))</f>
        <v>0</v>
      </c>
    </row>
    <row r="10" spans="1:9" ht="12.75">
      <c r="A10" s="10">
        <v>41388</v>
      </c>
      <c r="B10" s="5" t="s">
        <v>14</v>
      </c>
      <c r="C10" s="6">
        <v>1</v>
      </c>
      <c r="D10" s="7">
        <f>IF(B10="","",VLOOKUP(B10,Склад!B:C,2,0))</f>
        <v>450</v>
      </c>
      <c r="E10" s="7">
        <f t="shared" si="0"/>
        <v>450</v>
      </c>
      <c r="F10" s="7">
        <f>VLOOKUP(B10,Склад!$B$2:$E$10,4,)*C10</f>
        <v>130</v>
      </c>
      <c r="H10" s="8" t="str">
        <f>IF(Склад!B10="","",Склад!B10)</f>
        <v>Flash USB 64GB</v>
      </c>
      <c r="I10" s="8">
        <f>IF(Склад!B10="","",SUMIF(B:B,ручка,C:C))</f>
        <v>0</v>
      </c>
    </row>
    <row r="11" spans="1:9" ht="12.75">
      <c r="A11" s="10">
        <v>41388</v>
      </c>
      <c r="B11" s="5"/>
      <c r="C11" s="6">
        <v>1</v>
      </c>
      <c r="D11" s="7">
        <f>IF(B11="","",VLOOKUP(B11,Склад!B:C,2,0))</f>
      </c>
      <c r="E11" s="7">
        <f t="shared" si="0"/>
      </c>
      <c r="F11" s="7" t="e">
        <f>VLOOKUP(B11,Склад!$B$2:$E$10,4,)*C11</f>
        <v>#N/A</v>
      </c>
      <c r="H11" s="8" t="str">
        <f>IF(Склад!B11="","",Склад!B11)</f>
        <v>Батарейка солевая Atlant R6/ 2AA</v>
      </c>
      <c r="I11" s="8">
        <f>IF(Склад!B11="","",SUMIF(B:B,ручка,C:C))</f>
        <v>0</v>
      </c>
    </row>
    <row r="12" spans="8:9" ht="12.75">
      <c r="H12" s="8" t="str">
        <f>IF(Склад!B12="","",Склад!B12)</f>
        <v>Батарейка солевая Atlant R3/ 3AAA</v>
      </c>
      <c r="I12" s="8">
        <f>IF(Склад!B12="","",SUMIF(B:B,ручка,C:C))</f>
        <v>0</v>
      </c>
    </row>
    <row r="13" spans="8:9" ht="12.75">
      <c r="H13" s="8" t="str">
        <f>IF(Склад!B13="","",Склад!B13)</f>
        <v>Батарейка алкалиновая Kodak MAX 2AA</v>
      </c>
      <c r="I13" s="8">
        <f>IF(Склад!B13="","",SUMIF(B:B,ручка,C:C))</f>
        <v>0</v>
      </c>
    </row>
    <row r="14" spans="8:9" ht="12.75">
      <c r="H14" s="8" t="e">
        <f>IF(Склад!#REF!="","",Склад!#REF!)</f>
        <v>#REF!</v>
      </c>
      <c r="I14" s="8" t="e">
        <f>IF(Склад!#REF!="","",SUMIF(B:B,ручка,C:C))</f>
        <v>#REF!</v>
      </c>
    </row>
    <row r="15" spans="8:9" ht="12.75">
      <c r="H15" s="8" t="e">
        <f>IF(Склад!#REF!="","",Склад!#REF!)</f>
        <v>#REF!</v>
      </c>
      <c r="I15" s="8" t="e">
        <f>IF(Склад!#REF!="","",SUMIF(B:B,ручка,C:C))</f>
        <v>#REF!</v>
      </c>
    </row>
    <row r="16" spans="8:9" ht="12.75">
      <c r="H16" s="8" t="e">
        <f>IF(Склад!#REF!="","",Склад!#REF!)</f>
        <v>#REF!</v>
      </c>
      <c r="I16" s="8" t="e">
        <f>IF(Склад!#REF!="","",SUMIF(B:B,ручка,C:C))</f>
        <v>#REF!</v>
      </c>
    </row>
    <row r="17" spans="8:9" ht="12.75">
      <c r="H17" s="8" t="e">
        <f>IF(Склад!#REF!="","",Склад!#REF!)</f>
        <v>#REF!</v>
      </c>
      <c r="I17" s="8" t="e">
        <f>IF(Склад!#REF!="","",SUMIF(B:B,ручка,C:C))</f>
        <v>#REF!</v>
      </c>
    </row>
  </sheetData>
  <sheetProtection selectLockedCells="1" selectUnlockedCells="1"/>
  <conditionalFormatting sqref="I2:I9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B2:B11">
      <formula1>ручка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14" sqref="L14"/>
    </sheetView>
  </sheetViews>
  <sheetFormatPr defaultColWidth="8.7109375" defaultRowHeight="12.75"/>
  <cols>
    <col min="1" max="1" width="2.7109375" style="11" customWidth="1"/>
    <col min="2" max="2" width="49.140625" style="11" bestFit="1" customWidth="1"/>
    <col min="3" max="3" width="11.421875" style="11" bestFit="1" customWidth="1"/>
    <col min="4" max="5" width="11.421875" style="11" customWidth="1"/>
    <col min="6" max="6" width="12.57421875" style="11" customWidth="1"/>
    <col min="7" max="7" width="18.28125" style="11" customWidth="1"/>
    <col min="8" max="8" width="12.140625" style="11" customWidth="1"/>
    <col min="9" max="9" width="13.28125" style="11" bestFit="1" customWidth="1"/>
    <col min="10" max="10" width="20.7109375" style="11" customWidth="1"/>
    <col min="11" max="16384" width="8.7109375" style="11" customWidth="1"/>
  </cols>
  <sheetData>
    <row r="1" spans="2:10" s="3" customFormat="1" ht="68.25" customHeight="1">
      <c r="B1" s="12" t="s">
        <v>5</v>
      </c>
      <c r="C1" s="2" t="s">
        <v>6</v>
      </c>
      <c r="D1" s="2" t="s">
        <v>24</v>
      </c>
      <c r="E1" s="2" t="s">
        <v>25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spans="1:10" ht="12.75">
      <c r="A2" s="11">
        <v>1</v>
      </c>
      <c r="B2" s="18" t="s">
        <v>12</v>
      </c>
      <c r="C2" s="13">
        <v>200</v>
      </c>
      <c r="D2" s="13">
        <v>90</v>
      </c>
      <c r="E2" s="13">
        <f>C2-D2</f>
        <v>110</v>
      </c>
      <c r="F2" s="14">
        <f>Продажи!I2</f>
        <v>3</v>
      </c>
      <c r="G2" s="15">
        <f aca="true" t="shared" si="0" ref="G2:G9">F2*C2</f>
        <v>600</v>
      </c>
      <c r="H2" s="13">
        <f>J2-F2</f>
        <v>-1</v>
      </c>
      <c r="I2" s="15">
        <f>H2*C2</f>
        <v>-200</v>
      </c>
      <c r="J2" s="13">
        <v>2</v>
      </c>
    </row>
    <row r="3" spans="1:10" ht="12.75">
      <c r="A3" s="11">
        <v>2</v>
      </c>
      <c r="B3" s="18" t="s">
        <v>13</v>
      </c>
      <c r="C3" s="13">
        <v>300</v>
      </c>
      <c r="D3" s="13">
        <v>210</v>
      </c>
      <c r="E3" s="13">
        <f>C3-D3</f>
        <v>90</v>
      </c>
      <c r="F3" s="14">
        <f>Продажи!I3</f>
        <v>4</v>
      </c>
      <c r="G3" s="15">
        <f t="shared" si="0"/>
        <v>1200</v>
      </c>
      <c r="H3" s="13">
        <f>J3-F3</f>
        <v>-2</v>
      </c>
      <c r="I3" s="15">
        <f aca="true" t="shared" si="1" ref="I3:I9">H3*C3</f>
        <v>-600</v>
      </c>
      <c r="J3" s="13">
        <v>2</v>
      </c>
    </row>
    <row r="4" spans="1:10" ht="12.75">
      <c r="A4" s="11">
        <v>3</v>
      </c>
      <c r="B4" s="19" t="s">
        <v>14</v>
      </c>
      <c r="C4" s="13">
        <v>450</v>
      </c>
      <c r="D4" s="13">
        <v>320</v>
      </c>
      <c r="E4" s="13">
        <f>C4-D4</f>
        <v>130</v>
      </c>
      <c r="F4" s="14">
        <f>Продажи!I4</f>
        <v>7</v>
      </c>
      <c r="G4" s="15">
        <f t="shared" si="0"/>
        <v>3150</v>
      </c>
      <c r="H4" s="13">
        <f aca="true" t="shared" si="2" ref="H4:H9">J4-F4</f>
        <v>-6</v>
      </c>
      <c r="I4" s="15">
        <f t="shared" si="1"/>
        <v>-2700</v>
      </c>
      <c r="J4" s="13">
        <v>1</v>
      </c>
    </row>
    <row r="5" spans="1:10" ht="12.75">
      <c r="A5" s="11">
        <v>4</v>
      </c>
      <c r="B5" s="19" t="s">
        <v>15</v>
      </c>
      <c r="C5" s="13">
        <v>890</v>
      </c>
      <c r="D5" s="13">
        <v>650</v>
      </c>
      <c r="E5" s="13">
        <f>C5-D5</f>
        <v>240</v>
      </c>
      <c r="F5" s="14">
        <f>Продажи!I5</f>
        <v>2</v>
      </c>
      <c r="G5" s="15">
        <f t="shared" si="0"/>
        <v>1780</v>
      </c>
      <c r="H5" s="13">
        <f t="shared" si="2"/>
        <v>-2</v>
      </c>
      <c r="I5" s="15">
        <f t="shared" si="1"/>
        <v>-1780</v>
      </c>
      <c r="J5" s="13">
        <v>0</v>
      </c>
    </row>
    <row r="6" spans="1:10" ht="12.75">
      <c r="A6" s="11">
        <v>5</v>
      </c>
      <c r="B6" s="19" t="s">
        <v>16</v>
      </c>
      <c r="C6" s="13">
        <v>250</v>
      </c>
      <c r="D6" s="13">
        <v>110</v>
      </c>
      <c r="E6" s="13">
        <f>C6-D6</f>
        <v>140</v>
      </c>
      <c r="F6" s="14">
        <f>Продажи!I6</f>
        <v>0</v>
      </c>
      <c r="G6" s="15">
        <f t="shared" si="0"/>
        <v>0</v>
      </c>
      <c r="H6" s="13">
        <f t="shared" si="2"/>
        <v>2</v>
      </c>
      <c r="I6" s="15">
        <f t="shared" si="1"/>
        <v>500</v>
      </c>
      <c r="J6" s="13">
        <v>2</v>
      </c>
    </row>
    <row r="7" spans="1:10" ht="12.75">
      <c r="A7" s="11">
        <v>6</v>
      </c>
      <c r="B7" s="19" t="s">
        <v>17</v>
      </c>
      <c r="C7" s="13">
        <v>350</v>
      </c>
      <c r="D7" s="13"/>
      <c r="E7" s="13"/>
      <c r="F7" s="14">
        <f>Продажи!I7</f>
        <v>0</v>
      </c>
      <c r="G7" s="15">
        <f t="shared" si="0"/>
        <v>0</v>
      </c>
      <c r="H7" s="13">
        <f t="shared" si="2"/>
        <v>2</v>
      </c>
      <c r="I7" s="15">
        <f t="shared" si="1"/>
        <v>700</v>
      </c>
      <c r="J7" s="13">
        <v>2</v>
      </c>
    </row>
    <row r="8" spans="1:10" ht="12.75">
      <c r="A8" s="11">
        <v>7</v>
      </c>
      <c r="B8" s="19" t="s">
        <v>18</v>
      </c>
      <c r="C8" s="13">
        <v>450</v>
      </c>
      <c r="D8" s="13"/>
      <c r="E8" s="13"/>
      <c r="F8" s="14">
        <f>Продажи!I8</f>
        <v>0</v>
      </c>
      <c r="G8" s="15">
        <f t="shared" si="0"/>
        <v>0</v>
      </c>
      <c r="H8" s="13">
        <f t="shared" si="2"/>
        <v>3</v>
      </c>
      <c r="I8" s="15">
        <f t="shared" si="1"/>
        <v>1350</v>
      </c>
      <c r="J8" s="13">
        <v>3</v>
      </c>
    </row>
    <row r="9" spans="1:10" ht="12.75">
      <c r="A9" s="11">
        <v>8</v>
      </c>
      <c r="B9" s="19" t="s">
        <v>19</v>
      </c>
      <c r="C9" s="13">
        <v>850</v>
      </c>
      <c r="D9" s="13"/>
      <c r="E9" s="13"/>
      <c r="F9" s="14">
        <f>Продажи!I9</f>
        <v>0</v>
      </c>
      <c r="G9" s="15">
        <f t="shared" si="0"/>
        <v>0</v>
      </c>
      <c r="H9" s="13">
        <f t="shared" si="2"/>
        <v>1</v>
      </c>
      <c r="I9" s="15">
        <f t="shared" si="1"/>
        <v>850</v>
      </c>
      <c r="J9" s="13">
        <v>1</v>
      </c>
    </row>
    <row r="10" spans="1:10" ht="12.75">
      <c r="A10" s="11">
        <v>9</v>
      </c>
      <c r="B10" s="19" t="s">
        <v>20</v>
      </c>
      <c r="C10" s="13">
        <v>1500</v>
      </c>
      <c r="D10" s="13"/>
      <c r="E10" s="13"/>
      <c r="F10" s="14">
        <f>Продажи!I10</f>
        <v>0</v>
      </c>
      <c r="G10" s="15">
        <f>F10*C10</f>
        <v>0</v>
      </c>
      <c r="H10" s="13">
        <f>J10-F10</f>
        <v>1</v>
      </c>
      <c r="I10" s="15">
        <f>H10*C10</f>
        <v>1500</v>
      </c>
      <c r="J10" s="13">
        <v>1</v>
      </c>
    </row>
    <row r="11" spans="1:10" ht="12.75">
      <c r="A11" s="11">
        <v>10</v>
      </c>
      <c r="B11" s="16" t="s">
        <v>21</v>
      </c>
      <c r="C11" s="13">
        <v>10</v>
      </c>
      <c r="D11" s="13"/>
      <c r="E11" s="13"/>
      <c r="F11" s="14">
        <f>Продажи!I11</f>
        <v>0</v>
      </c>
      <c r="G11" s="15">
        <f>F11*C11</f>
        <v>0</v>
      </c>
      <c r="H11" s="13">
        <f>J11-F11</f>
        <v>48</v>
      </c>
      <c r="I11" s="15">
        <f>H11*C11</f>
        <v>480</v>
      </c>
      <c r="J11" s="13">
        <v>48</v>
      </c>
    </row>
    <row r="12" spans="1:10" ht="12.75">
      <c r="A12" s="11">
        <v>11</v>
      </c>
      <c r="B12" s="16" t="s">
        <v>22</v>
      </c>
      <c r="C12" s="13">
        <v>23</v>
      </c>
      <c r="D12" s="13"/>
      <c r="E12" s="13"/>
      <c r="F12" s="14">
        <f>Продажи!I12</f>
        <v>0</v>
      </c>
      <c r="G12" s="15">
        <f>F12*C12</f>
        <v>0</v>
      </c>
      <c r="H12" s="13">
        <f>J12-F12</f>
        <v>16</v>
      </c>
      <c r="I12" s="15">
        <f>H12*C12</f>
        <v>368</v>
      </c>
      <c r="J12" s="13">
        <v>16</v>
      </c>
    </row>
    <row r="13" spans="1:10" ht="12.75">
      <c r="A13" s="11">
        <v>12</v>
      </c>
      <c r="B13" s="17" t="s">
        <v>23</v>
      </c>
      <c r="C13" s="13">
        <v>20</v>
      </c>
      <c r="D13" s="13"/>
      <c r="E13" s="13"/>
      <c r="F13" s="14">
        <f>Продажи!I13</f>
        <v>0</v>
      </c>
      <c r="G13" s="15">
        <f>F13*C13</f>
        <v>0</v>
      </c>
      <c r="H13" s="13">
        <f>J13-F13</f>
        <v>1</v>
      </c>
      <c r="I13" s="15">
        <f>H13*C13</f>
        <v>20</v>
      </c>
      <c r="J13" s="13">
        <v>1</v>
      </c>
    </row>
  </sheetData>
  <sheetProtection selectLockedCells="1" selectUnlockedCells="1"/>
  <conditionalFormatting sqref="F2:F13">
    <cfRule type="cellIs" priority="1" dxfId="0" operator="greater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dcterms:created xsi:type="dcterms:W3CDTF">2013-03-24T17:06:00Z</dcterms:created>
  <dcterms:modified xsi:type="dcterms:W3CDTF">2013-03-24T17:06:12Z</dcterms:modified>
  <cp:category/>
  <cp:version/>
  <cp:contentType/>
  <cp:contentStatus/>
</cp:coreProperties>
</file>