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 tabRatio="747" activeTab="4"/>
  </bookViews>
  <sheets>
    <sheet name="ввод данных для менеджеров" sheetId="1" r:id="rId1"/>
    <sheet name="ввод данных для производства" sheetId="5" r:id="rId2"/>
    <sheet name="справочник" sheetId="2" state="hidden" r:id="rId3"/>
    <sheet name="макет пакетов" sheetId="4" r:id="rId4"/>
    <sheet name="бланк для печати" sheetId="6" r:id="rId5"/>
  </sheets>
  <definedNames>
    <definedName name="_xlnm.Print_Area" localSheetId="4">'бланк для печати'!$A$1:$AS$88</definedName>
    <definedName name="_xlnm.Print_Area" localSheetId="0">'ввод данных для менеджеров'!$A$1:$AB$38</definedName>
    <definedName name="_xlnm.Print_Area" localSheetId="1">'ввод данных для производства'!$A$1:$N$46</definedName>
  </definedNames>
  <calcPr calcId="144525"/>
</workbook>
</file>

<file path=xl/calcChain.xml><?xml version="1.0" encoding="utf-8"?>
<calcChain xmlns="http://schemas.openxmlformats.org/spreadsheetml/2006/main">
  <c r="Y67" i="6" l="1"/>
  <c r="Q57" i="6"/>
  <c r="L57" i="6"/>
  <c r="F57" i="6"/>
  <c r="V24" i="6"/>
  <c r="V56" i="6"/>
  <c r="Y54" i="6"/>
  <c r="AP53" i="6"/>
  <c r="AP21" i="6"/>
  <c r="AH53" i="6"/>
  <c r="Q53" i="6"/>
  <c r="L53" i="6"/>
  <c r="F53" i="6"/>
  <c r="AH57" i="6"/>
  <c r="AD53" i="6"/>
  <c r="AA53" i="6"/>
  <c r="Y57" i="6"/>
  <c r="L54" i="6"/>
  <c r="P54" i="6"/>
  <c r="AE54" i="6"/>
  <c r="J55" i="6"/>
  <c r="M58" i="6"/>
  <c r="R58" i="6"/>
  <c r="AC58" i="6"/>
  <c r="AG58" i="6"/>
  <c r="AL58" i="6"/>
  <c r="K59" i="6"/>
  <c r="P59" i="6"/>
  <c r="B60" i="6"/>
  <c r="J60" i="6"/>
  <c r="Y60" i="6"/>
  <c r="AD60" i="6"/>
  <c r="B67" i="6"/>
  <c r="F67" i="6"/>
  <c r="K67" i="6"/>
  <c r="L67" i="6"/>
  <c r="O67" i="6"/>
  <c r="P67" i="6"/>
  <c r="Q67" i="6"/>
  <c r="R67" i="6"/>
  <c r="U67" i="6"/>
  <c r="V67" i="6"/>
  <c r="W67" i="6"/>
  <c r="X67" i="6"/>
  <c r="AB67" i="6"/>
  <c r="AC67" i="6"/>
  <c r="AO67" i="6"/>
  <c r="B68" i="6"/>
  <c r="L68" i="6"/>
  <c r="R68" i="6"/>
  <c r="U68" i="6"/>
  <c r="AD68" i="6"/>
  <c r="AI68" i="6"/>
  <c r="AN68" i="6"/>
  <c r="AQ68" i="6"/>
  <c r="B69" i="6"/>
  <c r="G69" i="6"/>
  <c r="L69" i="6"/>
  <c r="S69" i="6"/>
  <c r="F70" i="6"/>
  <c r="B72" i="6"/>
  <c r="F72" i="6"/>
  <c r="J72" i="6"/>
  <c r="N72" i="6"/>
  <c r="R72" i="6"/>
  <c r="V72" i="6"/>
  <c r="Z72" i="6"/>
  <c r="AD72" i="6"/>
  <c r="AH72" i="6"/>
  <c r="AL72" i="6"/>
  <c r="AP72" i="6"/>
  <c r="B73" i="6"/>
  <c r="F73" i="6"/>
  <c r="J73" i="6"/>
  <c r="N73" i="6"/>
  <c r="R73" i="6"/>
  <c r="V73" i="6"/>
  <c r="Z73" i="6"/>
  <c r="AD73" i="6"/>
  <c r="AH73" i="6"/>
  <c r="AL73" i="6"/>
  <c r="AP73" i="6"/>
  <c r="B74" i="6"/>
  <c r="Z74" i="6"/>
  <c r="AI36" i="6"/>
  <c r="Y35" i="6"/>
  <c r="Q25" i="6"/>
  <c r="L25" i="6"/>
  <c r="F25" i="6"/>
  <c r="Y22" i="6"/>
  <c r="C31" i="5"/>
  <c r="D31" i="5"/>
  <c r="C32" i="5"/>
  <c r="Q21" i="6"/>
  <c r="L21" i="6"/>
  <c r="F21" i="6"/>
  <c r="Y28" i="1" l="1"/>
  <c r="C9" i="1" s="1"/>
  <c r="C31" i="1" s="1"/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F5" i="6"/>
  <c r="AC35" i="6" s="1"/>
  <c r="F38" i="6" l="1"/>
  <c r="AE22" i="6"/>
  <c r="M26" i="6"/>
  <c r="AH25" i="6"/>
  <c r="AP41" i="6" l="1"/>
  <c r="AL41" i="6"/>
  <c r="AH41" i="6"/>
  <c r="AD41" i="6"/>
  <c r="Z41" i="6"/>
  <c r="V41" i="6"/>
  <c r="R41" i="6"/>
  <c r="N41" i="6"/>
  <c r="J41" i="6"/>
  <c r="F41" i="6"/>
  <c r="B41" i="6"/>
  <c r="AP40" i="6"/>
  <c r="AL40" i="6"/>
  <c r="AH40" i="6"/>
  <c r="AD40" i="6"/>
  <c r="Z40" i="6"/>
  <c r="V40" i="6"/>
  <c r="R40" i="6"/>
  <c r="N40" i="6"/>
  <c r="J40" i="6"/>
  <c r="F40" i="6"/>
  <c r="B40" i="6"/>
  <c r="A4" i="1"/>
  <c r="A5" i="1" s="1"/>
  <c r="A6" i="1" s="1"/>
  <c r="A7" i="1" s="1"/>
  <c r="A8" i="1" s="1"/>
  <c r="A9" i="1" s="1"/>
  <c r="B42" i="6" l="1"/>
  <c r="S37" i="6"/>
  <c r="L37" i="6"/>
  <c r="G37" i="6"/>
  <c r="B37" i="6"/>
  <c r="AQ36" i="6"/>
  <c r="AJ16" i="6"/>
  <c r="X16" i="6"/>
  <c r="N16" i="6"/>
  <c r="B16" i="6"/>
  <c r="C27" i="5"/>
  <c r="X7" i="6"/>
  <c r="X6" i="6"/>
  <c r="B6" i="6"/>
  <c r="N2" i="6"/>
  <c r="AO35" i="6" l="1"/>
  <c r="B35" i="6"/>
  <c r="K27" i="6"/>
  <c r="L22" i="6"/>
  <c r="Z5" i="6"/>
  <c r="AJ17" i="6"/>
  <c r="C28" i="5"/>
  <c r="N19" i="6"/>
  <c r="AJ12" i="6"/>
  <c r="AD28" i="6" s="1"/>
  <c r="N12" i="6"/>
  <c r="C30" i="5"/>
  <c r="C29" i="5"/>
  <c r="X12" i="6"/>
  <c r="B12" i="6"/>
  <c r="B15" i="6"/>
  <c r="N15" i="6"/>
  <c r="B28" i="6" l="1"/>
  <c r="J28" i="6"/>
  <c r="Y28" i="6"/>
  <c r="W35" i="6"/>
  <c r="O5" i="6"/>
  <c r="R5" i="6"/>
  <c r="S5" i="6"/>
  <c r="T5" i="6"/>
  <c r="U5" i="6"/>
  <c r="X5" i="6"/>
  <c r="Y5" i="6"/>
  <c r="AA5" i="6"/>
  <c r="AB5" i="6"/>
  <c r="AE5" i="6"/>
  <c r="N3" i="6"/>
  <c r="N4" i="6"/>
  <c r="N7" i="6"/>
  <c r="N6" i="6"/>
  <c r="N8" i="6"/>
  <c r="AJ20" i="6"/>
  <c r="N20" i="6"/>
  <c r="X20" i="6"/>
  <c r="B20" i="6"/>
  <c r="B19" i="6"/>
  <c r="AJ18" i="6"/>
  <c r="X18" i="6"/>
  <c r="N18" i="6"/>
  <c r="B18" i="6"/>
  <c r="X17" i="6"/>
  <c r="N17" i="6"/>
  <c r="B17" i="6"/>
  <c r="AJ14" i="6"/>
  <c r="X14" i="6"/>
  <c r="N14" i="6"/>
  <c r="B14" i="6"/>
  <c r="AJ13" i="6"/>
  <c r="X13" i="6"/>
  <c r="N13" i="6"/>
  <c r="B13" i="6"/>
  <c r="N11" i="6"/>
  <c r="B11" i="6"/>
  <c r="N10" i="6"/>
  <c r="B10" i="6"/>
  <c r="AJ10" i="6"/>
  <c r="X10" i="6"/>
  <c r="AJ9" i="6"/>
  <c r="N9" i="6"/>
  <c r="X9" i="6"/>
  <c r="B9" i="6"/>
  <c r="AJ7" i="6"/>
  <c r="AJ6" i="6"/>
  <c r="AJ4" i="6"/>
  <c r="AJ2" i="6"/>
  <c r="D15" i="5"/>
  <c r="C6" i="5" s="1"/>
  <c r="AG26" i="6" l="1"/>
  <c r="AL26" i="6"/>
  <c r="R26" i="6"/>
  <c r="AC26" i="6"/>
  <c r="K35" i="6"/>
  <c r="V35" i="6"/>
  <c r="P35" i="6"/>
  <c r="P22" i="6"/>
  <c r="AB35" i="6"/>
  <c r="X35" i="6"/>
  <c r="U35" i="6"/>
  <c r="Q35" i="6"/>
  <c r="O35" i="6"/>
  <c r="B36" i="6"/>
  <c r="R36" i="6"/>
  <c r="AH21" i="6"/>
  <c r="Y25" i="6" s="1"/>
  <c r="L36" i="6"/>
  <c r="AN36" i="6"/>
  <c r="L35" i="6"/>
  <c r="F35" i="6"/>
  <c r="R35" i="6"/>
  <c r="P27" i="6"/>
  <c r="J23" i="6"/>
  <c r="AD21" i="6"/>
  <c r="C13" i="5"/>
  <c r="C9" i="5"/>
  <c r="C5" i="5"/>
  <c r="C4" i="5"/>
  <c r="C11" i="5"/>
  <c r="C7" i="5"/>
  <c r="C14" i="5"/>
  <c r="C12" i="5"/>
  <c r="C10" i="5"/>
  <c r="C8" i="5"/>
  <c r="C15" i="5" l="1"/>
  <c r="Z42" i="6" s="1"/>
  <c r="AA21" i="6"/>
</calcChain>
</file>

<file path=xl/sharedStrings.xml><?xml version="1.0" encoding="utf-8"?>
<sst xmlns="http://schemas.openxmlformats.org/spreadsheetml/2006/main" count="262" uniqueCount="181">
  <si>
    <t>ООО "РТК-Пласт"</t>
  </si>
  <si>
    <t>Бланк заказа№</t>
  </si>
  <si>
    <t>Фирма-заказчик:</t>
  </si>
  <si>
    <t>Вид изделия:</t>
  </si>
  <si>
    <t>Материал изделия:</t>
  </si>
  <si>
    <t>х</t>
  </si>
  <si>
    <t>)</t>
  </si>
  <si>
    <t>Цвет печати:</t>
  </si>
  <si>
    <t>Тип печати:</t>
  </si>
  <si>
    <t>Бирки согласно спецификации:</t>
  </si>
  <si>
    <t>Особые требования:</t>
  </si>
  <si>
    <t>Срок изготовления:</t>
  </si>
  <si>
    <t>Условное название заказа:</t>
  </si>
  <si>
    <t>Перечень сопроводительных документов:</t>
  </si>
  <si>
    <t>пакет</t>
  </si>
  <si>
    <t>ПНД</t>
  </si>
  <si>
    <t>ПВД</t>
  </si>
  <si>
    <t>Вид изделия</t>
  </si>
  <si>
    <t>Материал изделия</t>
  </si>
  <si>
    <t>ДА</t>
  </si>
  <si>
    <t>НЕТ</t>
  </si>
  <si>
    <t>да/нет</t>
  </si>
  <si>
    <t>рецептура</t>
  </si>
  <si>
    <t xml:space="preserve">наименование </t>
  </si>
  <si>
    <t>процент</t>
  </si>
  <si>
    <t>Коммерческий отдел</t>
  </si>
  <si>
    <t>Размер:</t>
  </si>
  <si>
    <t>Бланк заказа №</t>
  </si>
  <si>
    <t>Дата:</t>
  </si>
  <si>
    <t>Цвет:</t>
  </si>
  <si>
    <t>1+0</t>
  </si>
  <si>
    <t>ручка</t>
  </si>
  <si>
    <t>Вырубная усиленная ручка</t>
  </si>
  <si>
    <t>Вырубная неусиленная ручка</t>
  </si>
  <si>
    <t>Высота донной складки, мм:</t>
  </si>
  <si>
    <t>Бирки</t>
  </si>
  <si>
    <t>ГОСТ 12302-2013</t>
  </si>
  <si>
    <t>ГОСТ 19360-74</t>
  </si>
  <si>
    <t>сопроводительные документы</t>
  </si>
  <si>
    <t>паспорт</t>
  </si>
  <si>
    <t>паспорт+сертификат</t>
  </si>
  <si>
    <t>Без документов</t>
  </si>
  <si>
    <t>полный пакет документов</t>
  </si>
  <si>
    <t>Контрольный вес пакета, гр:</t>
  </si>
  <si>
    <t>Размер вырубного ножа:</t>
  </si>
  <si>
    <t>Размер вырубного ножа</t>
  </si>
  <si>
    <t>88х20</t>
  </si>
  <si>
    <t>80х20</t>
  </si>
  <si>
    <t>Круг диаметром 70</t>
  </si>
  <si>
    <t>Раппорт печати:</t>
  </si>
  <si>
    <t>Раппотр</t>
  </si>
  <si>
    <t>Заполняем от руки</t>
  </si>
  <si>
    <t>Выбираем из списка</t>
  </si>
  <si>
    <t>Информация на упаковке (размер):</t>
  </si>
  <si>
    <t>Вес, кг</t>
  </si>
  <si>
    <t>Не заполняем</t>
  </si>
  <si>
    <t>Размер стабилизатора</t>
  </si>
  <si>
    <t>120х60</t>
  </si>
  <si>
    <t>100х65</t>
  </si>
  <si>
    <t>100х55</t>
  </si>
  <si>
    <t>85х65</t>
  </si>
  <si>
    <t>80х47</t>
  </si>
  <si>
    <t>50х30</t>
  </si>
  <si>
    <t>Цена за изготовления 1000шт, руб.:</t>
  </si>
  <si>
    <t>Размер стабилизатора:</t>
  </si>
  <si>
    <t>Тиснение:</t>
  </si>
  <si>
    <t>Ручка:</t>
  </si>
  <si>
    <t>прямая</t>
  </si>
  <si>
    <t>обратная</t>
  </si>
  <si>
    <t>Тип печати</t>
  </si>
  <si>
    <t>Название макета:</t>
  </si>
  <si>
    <t>Количество цветов печати:</t>
  </si>
  <si>
    <t>Количество цветов печати</t>
  </si>
  <si>
    <t>1+1</t>
  </si>
  <si>
    <t>2+0</t>
  </si>
  <si>
    <t>2+1</t>
  </si>
  <si>
    <t>2+2</t>
  </si>
  <si>
    <t>3+1</t>
  </si>
  <si>
    <t>3+0</t>
  </si>
  <si>
    <t>Расстояние от верха пакета до вырубного края ручки,мм:</t>
  </si>
  <si>
    <t>Дата выдачи заказа на пр-во:</t>
  </si>
  <si>
    <t>Цена за изготовления 1000шт пакетов, руб.:</t>
  </si>
  <si>
    <t>Направление печати:</t>
  </si>
  <si>
    <t>Напраление печати</t>
  </si>
  <si>
    <t>А1</t>
  </si>
  <si>
    <t>А2</t>
  </si>
  <si>
    <t>В1</t>
  </si>
  <si>
    <t>В2</t>
  </si>
  <si>
    <t>С1</t>
  </si>
  <si>
    <t>С2</t>
  </si>
  <si>
    <t>D1</t>
  </si>
  <si>
    <t>D2</t>
  </si>
  <si>
    <t>E1</t>
  </si>
  <si>
    <t>E2</t>
  </si>
  <si>
    <t>F1</t>
  </si>
  <si>
    <t>F2</t>
  </si>
  <si>
    <t>Фотометки</t>
  </si>
  <si>
    <t>L1</t>
  </si>
  <si>
    <t>L2</t>
  </si>
  <si>
    <t>R1</t>
  </si>
  <si>
    <t>R2</t>
  </si>
  <si>
    <t>LR1</t>
  </si>
  <si>
    <t>LR2</t>
  </si>
  <si>
    <t>Фотометки:</t>
  </si>
  <si>
    <t>ИТОГО</t>
  </si>
  <si>
    <t>Напраление печати:</t>
  </si>
  <si>
    <t>-</t>
  </si>
  <si>
    <t>Делать:</t>
  </si>
  <si>
    <t>Размер для клиента:</t>
  </si>
  <si>
    <t>Размер для производства:</t>
  </si>
  <si>
    <t>(толщина:</t>
  </si>
  <si>
    <t xml:space="preserve">в индивидуальную упаковку; </t>
  </si>
  <si>
    <t>;</t>
  </si>
  <si>
    <t>=</t>
  </si>
  <si>
    <t>рулоны подписывать:</t>
  </si>
  <si>
    <t>размер рулона:</t>
  </si>
  <si>
    <t>Печать:</t>
  </si>
  <si>
    <t>максимальное число оттисков:</t>
  </si>
  <si>
    <t>согласно макета заказа:</t>
  </si>
  <si>
    <t>.</t>
  </si>
  <si>
    <t>ЛРП1</t>
  </si>
  <si>
    <t>ЛРП2</t>
  </si>
  <si>
    <t>ЛРП3</t>
  </si>
  <si>
    <t>ЛРП4</t>
  </si>
  <si>
    <t>ЛРП5</t>
  </si>
  <si>
    <t>ЛРП6</t>
  </si>
  <si>
    <t>Оборудование экструзии</t>
  </si>
  <si>
    <t>Оборудование для пакетов</t>
  </si>
  <si>
    <t>ТПЛ1</t>
  </si>
  <si>
    <t>ТПЛ3</t>
  </si>
  <si>
    <t>ТПЛ4</t>
  </si>
  <si>
    <t>ТПЛ5</t>
  </si>
  <si>
    <t>МС1</t>
  </si>
  <si>
    <t>МС2</t>
  </si>
  <si>
    <t>Оборудования для экструзии:</t>
  </si>
  <si>
    <t>Оборудование для пакетов:</t>
  </si>
  <si>
    <t>Вес групповой упаковки:</t>
  </si>
  <si>
    <t>( согласно макета заказа</t>
  </si>
  <si>
    <t>Фактическое количество, шт:</t>
  </si>
  <si>
    <t>Количество по заказу, шт:</t>
  </si>
  <si>
    <t>max допуст. отклон. по кол-ву, %:</t>
  </si>
  <si>
    <t>контрольный вес :</t>
  </si>
  <si>
    <t>пакет-майка</t>
  </si>
  <si>
    <t>вес:</t>
  </si>
  <si>
    <t>Отклонение по весу пакета:</t>
  </si>
  <si>
    <t>Остаток п/ф:</t>
  </si>
  <si>
    <t>Остаток пакетов:</t>
  </si>
  <si>
    <t>Упаковка:</t>
  </si>
  <si>
    <t>Подложка гофра:</t>
  </si>
  <si>
    <t>Количество групповых упаковок на поддоне:</t>
  </si>
  <si>
    <t>Количество поддонов:</t>
  </si>
  <si>
    <t>Рецептура:</t>
  </si>
  <si>
    <t>Вес групповой упаковки, кг:</t>
  </si>
  <si>
    <t>Размер рулонов, кг:</t>
  </si>
  <si>
    <t>Фактически делать, кг.:</t>
  </si>
  <si>
    <t>Контрольный вес, гр.:</t>
  </si>
  <si>
    <t>Производство</t>
  </si>
  <si>
    <t>ОТК</t>
  </si>
  <si>
    <t>Рекомендации ОТК:</t>
  </si>
  <si>
    <t>Отгружено:</t>
  </si>
  <si>
    <t>Вид пакета:</t>
  </si>
  <si>
    <t>Вид сварного шва:</t>
  </si>
  <si>
    <t>Плотность пленки</t>
  </si>
  <si>
    <t xml:space="preserve">Авида </t>
  </si>
  <si>
    <t>Одношовный</t>
  </si>
  <si>
    <t>Двухшовный</t>
  </si>
  <si>
    <t>Вид пакета</t>
  </si>
  <si>
    <t>Однорядный</t>
  </si>
  <si>
    <t>Двухрядный</t>
  </si>
  <si>
    <t>Трехрядный</t>
  </si>
  <si>
    <t>Вид сварного шва</t>
  </si>
  <si>
    <t>Голубой</t>
  </si>
  <si>
    <t>Количество пакетов в индивидуальной упаковке, шт:</t>
  </si>
  <si>
    <t>Количество пачек в групповой упаковке, пачки:</t>
  </si>
  <si>
    <t>п/рукав</t>
  </si>
  <si>
    <t>рукав</t>
  </si>
  <si>
    <t>полотно</t>
  </si>
  <si>
    <t>дв.полотно</t>
  </si>
  <si>
    <t>мкм</t>
  </si>
  <si>
    <t>+2%</t>
  </si>
  <si>
    <t>Контрольный вес: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</si>
</sst>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3" formatCode="_-* #,##0.00\ _₽_-;\-* #,##0.00\ _₽_-;_-* &quot;-&quot;??\ _₽_-;_-@_-"/>
    <numFmt numFmtId="165" formatCode="#,##0.0"/>
    <numFmt numFmtId="166" formatCode="#,##0&quot;кг&quot;"/>
    <numFmt numFmtId="167" formatCode="#,##0&quot;мм&quot;"/>
    <numFmt numFmtId="168" formatCode="\№\ 0"/>
    <numFmt numFmtId="169" formatCode="\№\ 0."/>
    <numFmt numFmtId="170" formatCode="#,##0&quot;мкм&quot;\)"/>
    <numFmt numFmtId="171" formatCode="General&quot;;&quot;"/>
    <numFmt numFmtId="172" formatCode="General&quot;:&quot;"/>
    <numFmt numFmtId="173" formatCode="\№\ 0&quot;;&quot;"/>
    <numFmt numFmtId="174" formatCode="&quot;Раппорт печати: &quot;General&quot;;&quot;"/>
    <numFmt numFmtId="175" formatCode="&quot;Тип печати: &quot;General&quot;;&quot;"/>
    <numFmt numFmtId="176" formatCode="General&quot;.&quot;"/>
    <numFmt numFmtId="177" formatCode="&quot;+&quot;0%&quot;,&quot;"/>
    <numFmt numFmtId="178" formatCode="&quot;Размер вырубного ножа: &quot;General"/>
    <numFmt numFmtId="179" formatCode="0&quot;;&quot;"/>
    <numFmt numFmtId="180" formatCode="0.00&quot; гр&quot;"/>
    <numFmt numFmtId="181" formatCode="#,##0&quot; шт&quot;"/>
    <numFmt numFmtId="182" formatCode="&quot;± &quot;0%"/>
    <numFmt numFmtId="183" formatCode="#,##0.0&quot; кг&quot;"/>
    <numFmt numFmtId="184" formatCode="0.0&quot;кг&quot;"/>
    <numFmt numFmtId="185" formatCode="#,##0.00&quot;гр&quot;"/>
  </numFmts>
  <fonts count="14" x14ac:knownFonts="1">
    <font>
      <sz val="11"/>
      <color theme="1"/>
      <name val="Calibri"/>
      <family val="2"/>
      <scheme val="minor"/>
    </font>
    <font>
      <i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i/>
      <u/>
      <sz val="12"/>
      <color theme="1"/>
      <name val="Times New Roman"/>
      <family val="1"/>
      <charset val="204"/>
    </font>
    <font>
      <b/>
      <i/>
      <u/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u/>
      <sz val="15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u/>
      <sz val="8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8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56">
    <xf numFmtId="0" fontId="0" fillId="0" borderId="0" xfId="0"/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0" xfId="0" applyFont="1" applyFill="1" applyAlignment="1"/>
    <xf numFmtId="0" fontId="2" fillId="0" borderId="0" xfId="0" applyFont="1" applyFill="1"/>
    <xf numFmtId="0" fontId="2" fillId="2" borderId="2" xfId="0" applyFont="1" applyFill="1" applyBorder="1"/>
    <xf numFmtId="0" fontId="0" fillId="0" borderId="0" xfId="0" applyAlignment="1">
      <alignment horizontal="right"/>
    </xf>
    <xf numFmtId="0" fontId="2" fillId="2" borderId="44" xfId="0" applyFont="1" applyFill="1" applyBorder="1"/>
    <xf numFmtId="0" fontId="2" fillId="5" borderId="54" xfId="0" applyFont="1" applyFill="1" applyBorder="1"/>
    <xf numFmtId="0" fontId="2" fillId="0" borderId="0" xfId="0" applyFont="1" applyFill="1" applyAlignment="1"/>
    <xf numFmtId="0" fontId="1" fillId="0" borderId="0" xfId="0" applyFont="1" applyFill="1" applyBorder="1" applyAlignment="1">
      <alignment vertical="center"/>
    </xf>
    <xf numFmtId="0" fontId="2" fillId="2" borderId="33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9" fontId="2" fillId="2" borderId="22" xfId="2" applyFont="1" applyFill="1" applyBorder="1" applyAlignment="1">
      <alignment horizontal="center"/>
    </xf>
    <xf numFmtId="9" fontId="2" fillId="2" borderId="36" xfId="2" applyFont="1" applyFill="1" applyBorder="1" applyAlignment="1">
      <alignment horizontal="center"/>
    </xf>
    <xf numFmtId="9" fontId="2" fillId="2" borderId="66" xfId="2" applyFont="1" applyFill="1" applyBorder="1" applyAlignment="1">
      <alignment horizontal="center"/>
    </xf>
    <xf numFmtId="0" fontId="2" fillId="2" borderId="43" xfId="0" applyFont="1" applyFill="1" applyBorder="1" applyAlignment="1">
      <alignment horizontal="center"/>
    </xf>
    <xf numFmtId="165" fontId="2" fillId="2" borderId="49" xfId="0" applyNumberFormat="1" applyFont="1" applyFill="1" applyBorder="1" applyAlignment="1">
      <alignment horizontal="center"/>
    </xf>
    <xf numFmtId="0" fontId="2" fillId="4" borderId="5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Border="1" applyAlignment="1"/>
    <xf numFmtId="0" fontId="7" fillId="0" borderId="0" xfId="0" applyFont="1" applyFill="1" applyBorder="1" applyAlignment="1"/>
    <xf numFmtId="0" fontId="7" fillId="0" borderId="5" xfId="0" applyFont="1" applyFill="1" applyBorder="1" applyAlignment="1"/>
    <xf numFmtId="0" fontId="2" fillId="0" borderId="5" xfId="0" applyFont="1" applyFill="1" applyBorder="1" applyAlignment="1"/>
    <xf numFmtId="0" fontId="2" fillId="0" borderId="7" xfId="0" applyFont="1" applyFill="1" applyBorder="1"/>
    <xf numFmtId="0" fontId="7" fillId="3" borderId="4" xfId="0" applyFont="1" applyFill="1" applyBorder="1" applyAlignment="1">
      <alignment vertical="center"/>
    </xf>
    <xf numFmtId="166" fontId="7" fillId="0" borderId="5" xfId="0" applyNumberFormat="1" applyFont="1" applyFill="1" applyBorder="1" applyAlignment="1"/>
    <xf numFmtId="0" fontId="7" fillId="0" borderId="70" xfId="0" applyFont="1" applyFill="1" applyBorder="1" applyAlignment="1">
      <alignment horizontal="center"/>
    </xf>
    <xf numFmtId="0" fontId="2" fillId="0" borderId="69" xfId="0" applyFont="1" applyFill="1" applyBorder="1" applyAlignment="1"/>
    <xf numFmtId="0" fontId="2" fillId="0" borderId="64" xfId="0" applyFont="1" applyFill="1" applyBorder="1" applyAlignment="1"/>
    <xf numFmtId="0" fontId="7" fillId="0" borderId="0" xfId="0" applyFont="1" applyFill="1" applyBorder="1" applyAlignment="1">
      <alignment vertical="center"/>
    </xf>
    <xf numFmtId="0" fontId="2" fillId="0" borderId="17" xfId="0" applyFont="1" applyFill="1" applyBorder="1"/>
    <xf numFmtId="0" fontId="2" fillId="0" borderId="4" xfId="0" applyFont="1" applyFill="1" applyBorder="1"/>
    <xf numFmtId="0" fontId="2" fillId="0" borderId="1" xfId="0" applyFont="1" applyFill="1" applyBorder="1"/>
    <xf numFmtId="182" fontId="2" fillId="2" borderId="0" xfId="0" applyNumberFormat="1" applyFont="1" applyFill="1" applyAlignment="1"/>
    <xf numFmtId="0" fontId="2" fillId="2" borderId="32" xfId="0" applyFont="1" applyFill="1" applyBorder="1" applyAlignment="1">
      <alignment horizontal="right" vertical="center"/>
    </xf>
    <xf numFmtId="0" fontId="2" fillId="2" borderId="16" xfId="0" applyFont="1" applyFill="1" applyBorder="1" applyAlignment="1">
      <alignment horizontal="right" vertical="center" wrapText="1"/>
    </xf>
    <xf numFmtId="0" fontId="2" fillId="2" borderId="68" xfId="0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right" vertical="center" wrapText="1"/>
    </xf>
    <xf numFmtId="0" fontId="2" fillId="2" borderId="53" xfId="0" applyFont="1" applyFill="1" applyBorder="1" applyAlignment="1">
      <alignment horizontal="right" vertical="center" wrapText="1"/>
    </xf>
    <xf numFmtId="166" fontId="7" fillId="0" borderId="70" xfId="0" applyNumberFormat="1" applyFont="1" applyFill="1" applyBorder="1" applyAlignment="1"/>
    <xf numFmtId="0" fontId="2" fillId="6" borderId="2" xfId="0" applyFont="1" applyFill="1" applyBorder="1"/>
    <xf numFmtId="165" fontId="2" fillId="6" borderId="41" xfId="0" applyNumberFormat="1" applyFont="1" applyFill="1" applyBorder="1" applyAlignment="1">
      <alignment horizontal="center"/>
    </xf>
    <xf numFmtId="165" fontId="2" fillId="6" borderId="18" xfId="0" applyNumberFormat="1" applyFont="1" applyFill="1" applyBorder="1" applyAlignment="1">
      <alignment horizontal="center"/>
    </xf>
    <xf numFmtId="165" fontId="2" fillId="6" borderId="37" xfId="0" applyNumberFormat="1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2" xfId="0" applyFont="1" applyFill="1" applyBorder="1" applyAlignment="1">
      <alignment horizontal="center"/>
    </xf>
    <xf numFmtId="165" fontId="2" fillId="6" borderId="14" xfId="0" applyNumberFormat="1" applyFont="1" applyFill="1" applyBorder="1" applyAlignment="1">
      <alignment horizontal="center"/>
    </xf>
    <xf numFmtId="3" fontId="2" fillId="6" borderId="69" xfId="0" applyNumberFormat="1" applyFont="1" applyFill="1" applyBorder="1" applyAlignment="1">
      <alignment horizontal="center"/>
    </xf>
    <xf numFmtId="0" fontId="2" fillId="6" borderId="58" xfId="0" applyFont="1" applyFill="1" applyBorder="1" applyAlignment="1">
      <alignment horizontal="center" vertical="center"/>
    </xf>
    <xf numFmtId="0" fontId="2" fillId="6" borderId="67" xfId="0" applyFont="1" applyFill="1" applyBorder="1" applyAlignment="1">
      <alignment horizontal="center" vertical="center"/>
    </xf>
    <xf numFmtId="0" fontId="2" fillId="6" borderId="41" xfId="0" applyNumberFormat="1" applyFont="1" applyFill="1" applyBorder="1" applyAlignment="1">
      <alignment horizontal="center"/>
    </xf>
    <xf numFmtId="0" fontId="2" fillId="6" borderId="71" xfId="0" applyNumberFormat="1" applyFont="1" applyFill="1" applyBorder="1" applyAlignment="1">
      <alignment horizontal="center"/>
    </xf>
    <xf numFmtId="182" fontId="2" fillId="6" borderId="67" xfId="0" applyNumberFormat="1" applyFont="1" applyFill="1" applyBorder="1" applyAlignment="1">
      <alignment horizontal="center"/>
    </xf>
    <xf numFmtId="0" fontId="2" fillId="6" borderId="17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right" vertical="center"/>
    </xf>
    <xf numFmtId="0" fontId="2" fillId="4" borderId="7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/>
    </xf>
    <xf numFmtId="0" fontId="2" fillId="2" borderId="79" xfId="0" applyFont="1" applyFill="1" applyBorder="1" applyAlignment="1">
      <alignment horizontal="center"/>
    </xf>
    <xf numFmtId="0" fontId="12" fillId="0" borderId="80" xfId="0" applyFont="1" applyFill="1" applyBorder="1"/>
    <xf numFmtId="0" fontId="12" fillId="0" borderId="24" xfId="0" applyFont="1" applyFill="1" applyBorder="1"/>
    <xf numFmtId="0" fontId="7" fillId="0" borderId="5" xfId="0" applyFont="1" applyFill="1" applyBorder="1" applyAlignment="1">
      <alignment horizontal="center"/>
    </xf>
    <xf numFmtId="0" fontId="7" fillId="0" borderId="70" xfId="0" applyFont="1" applyFill="1" applyBorder="1" applyAlignment="1">
      <alignment horizontal="center"/>
    </xf>
    <xf numFmtId="0" fontId="2" fillId="4" borderId="38" xfId="0" applyFont="1" applyFill="1" applyBorder="1" applyAlignment="1">
      <alignment horizontal="center" vertical="center"/>
    </xf>
    <xf numFmtId="0" fontId="2" fillId="4" borderId="39" xfId="0" applyFont="1" applyFill="1" applyBorder="1" applyAlignment="1">
      <alignment horizontal="center" vertical="center"/>
    </xf>
    <xf numFmtId="0" fontId="2" fillId="4" borderId="40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69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6" borderId="57" xfId="0" applyFont="1" applyFill="1" applyBorder="1" applyAlignment="1">
      <alignment horizontal="center" vertical="center" wrapText="1"/>
    </xf>
    <xf numFmtId="0" fontId="2" fillId="6" borderId="44" xfId="0" applyFont="1" applyFill="1" applyBorder="1" applyAlignment="1">
      <alignment horizontal="center" vertical="center" wrapText="1"/>
    </xf>
    <xf numFmtId="0" fontId="2" fillId="6" borderId="58" xfId="0" applyFont="1" applyFill="1" applyBorder="1" applyAlignment="1">
      <alignment horizontal="center" vertical="center" wrapText="1"/>
    </xf>
    <xf numFmtId="0" fontId="2" fillId="4" borderId="55" xfId="0" applyFont="1" applyFill="1" applyBorder="1" applyAlignment="1">
      <alignment horizontal="center" vertical="center"/>
    </xf>
    <xf numFmtId="0" fontId="2" fillId="4" borderId="54" xfId="0" applyFont="1" applyFill="1" applyBorder="1" applyAlignment="1">
      <alignment horizontal="center" vertical="center"/>
    </xf>
    <xf numFmtId="0" fontId="2" fillId="4" borderId="56" xfId="0" applyFont="1" applyFill="1" applyBorder="1" applyAlignment="1">
      <alignment horizontal="center" vertical="center"/>
    </xf>
    <xf numFmtId="0" fontId="2" fillId="4" borderId="65" xfId="0" applyFont="1" applyFill="1" applyBorder="1" applyAlignment="1">
      <alignment horizontal="center" vertical="center"/>
    </xf>
    <xf numFmtId="0" fontId="2" fillId="4" borderId="66" xfId="0" applyFont="1" applyFill="1" applyBorder="1" applyAlignment="1">
      <alignment horizontal="center" vertical="center"/>
    </xf>
    <xf numFmtId="0" fontId="2" fillId="4" borderId="75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2" fontId="2" fillId="0" borderId="18" xfId="0" applyNumberFormat="1" applyFont="1" applyFill="1" applyBorder="1" applyAlignment="1">
      <alignment horizontal="center" vertical="center"/>
    </xf>
    <xf numFmtId="3" fontId="2" fillId="6" borderId="19" xfId="0" applyNumberFormat="1" applyFont="1" applyFill="1" applyBorder="1" applyAlignment="1">
      <alignment horizontal="center" vertical="center"/>
    </xf>
    <xf numFmtId="3" fontId="2" fillId="6" borderId="4" xfId="0" applyNumberFormat="1" applyFont="1" applyFill="1" applyBorder="1" applyAlignment="1">
      <alignment horizontal="center" vertical="center"/>
    </xf>
    <xf numFmtId="3" fontId="2" fillId="6" borderId="16" xfId="0" applyNumberFormat="1" applyFont="1" applyFill="1" applyBorder="1" applyAlignment="1">
      <alignment horizontal="center" vertical="center"/>
    </xf>
    <xf numFmtId="0" fontId="2" fillId="6" borderId="19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/>
    </xf>
    <xf numFmtId="0" fontId="2" fillId="6" borderId="45" xfId="0" applyFont="1" applyFill="1" applyBorder="1" applyAlignment="1">
      <alignment horizontal="center" vertical="center" wrapText="1"/>
    </xf>
    <xf numFmtId="0" fontId="2" fillId="6" borderId="46" xfId="0" applyFont="1" applyFill="1" applyBorder="1" applyAlignment="1">
      <alignment horizontal="center" vertical="center" wrapText="1"/>
    </xf>
    <xf numFmtId="0" fontId="2" fillId="6" borderId="47" xfId="0" applyFont="1" applyFill="1" applyBorder="1" applyAlignment="1">
      <alignment horizontal="center" vertical="center" wrapText="1"/>
    </xf>
    <xf numFmtId="14" fontId="2" fillId="6" borderId="1" xfId="0" applyNumberFormat="1" applyFont="1" applyFill="1" applyBorder="1" applyAlignment="1">
      <alignment horizontal="center" vertical="center"/>
    </xf>
    <xf numFmtId="14" fontId="2" fillId="6" borderId="2" xfId="0" applyNumberFormat="1" applyFont="1" applyFill="1" applyBorder="1" applyAlignment="1">
      <alignment horizontal="center" vertical="center"/>
    </xf>
    <xf numFmtId="14" fontId="2" fillId="6" borderId="18" xfId="0" applyNumberFormat="1" applyFont="1" applyFill="1" applyBorder="1" applyAlignment="1">
      <alignment horizontal="center" vertical="center"/>
    </xf>
    <xf numFmtId="0" fontId="2" fillId="6" borderId="35" xfId="0" applyFont="1" applyFill="1" applyBorder="1" applyAlignment="1">
      <alignment horizontal="center" vertical="center"/>
    </xf>
    <xf numFmtId="0" fontId="2" fillId="6" borderId="36" xfId="0" applyFont="1" applyFill="1" applyBorder="1" applyAlignment="1">
      <alignment horizontal="center" vertical="center"/>
    </xf>
    <xf numFmtId="0" fontId="2" fillId="6" borderId="37" xfId="0" applyFont="1" applyFill="1" applyBorder="1" applyAlignment="1">
      <alignment horizontal="center" vertical="center"/>
    </xf>
    <xf numFmtId="3" fontId="2" fillId="6" borderId="19" xfId="1" applyNumberFormat="1" applyFont="1" applyFill="1" applyBorder="1" applyAlignment="1">
      <alignment horizontal="center" vertical="center"/>
    </xf>
    <xf numFmtId="3" fontId="2" fillId="6" borderId="4" xfId="1" applyNumberFormat="1" applyFont="1" applyFill="1" applyBorder="1" applyAlignment="1">
      <alignment horizontal="center" vertical="center"/>
    </xf>
    <xf numFmtId="3" fontId="2" fillId="6" borderId="16" xfId="1" applyNumberFormat="1" applyFont="1" applyFill="1" applyBorder="1" applyAlignment="1">
      <alignment horizontal="center" vertical="center"/>
    </xf>
    <xf numFmtId="9" fontId="2" fillId="6" borderId="35" xfId="0" applyNumberFormat="1" applyFont="1" applyFill="1" applyBorder="1" applyAlignment="1">
      <alignment horizontal="center" vertical="center"/>
    </xf>
    <xf numFmtId="9" fontId="2" fillId="6" borderId="36" xfId="0" applyNumberFormat="1" applyFont="1" applyFill="1" applyBorder="1" applyAlignment="1">
      <alignment horizontal="center" vertical="center"/>
    </xf>
    <xf numFmtId="9" fontId="2" fillId="6" borderId="37" xfId="0" applyNumberFormat="1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168" fontId="2" fillId="6" borderId="10" xfId="0" applyNumberFormat="1" applyFont="1" applyFill="1" applyBorder="1" applyAlignment="1">
      <alignment horizontal="center" vertical="center"/>
    </xf>
    <xf numFmtId="168" fontId="2" fillId="6" borderId="11" xfId="0" applyNumberFormat="1" applyFont="1" applyFill="1" applyBorder="1" applyAlignment="1">
      <alignment horizontal="center" vertical="center"/>
    </xf>
    <xf numFmtId="168" fontId="2" fillId="6" borderId="31" xfId="0" applyNumberFormat="1" applyFont="1" applyFill="1" applyBorder="1" applyAlignment="1">
      <alignment horizontal="center" vertical="center"/>
    </xf>
    <xf numFmtId="14" fontId="2" fillId="6" borderId="19" xfId="0" applyNumberFormat="1" applyFont="1" applyFill="1" applyBorder="1" applyAlignment="1">
      <alignment horizontal="center" vertical="center"/>
    </xf>
    <xf numFmtId="14" fontId="2" fillId="6" borderId="4" xfId="0" applyNumberFormat="1" applyFont="1" applyFill="1" applyBorder="1" applyAlignment="1">
      <alignment horizontal="center" vertical="center"/>
    </xf>
    <xf numFmtId="14" fontId="2" fillId="6" borderId="16" xfId="0" applyNumberFormat="1" applyFont="1" applyFill="1" applyBorder="1" applyAlignment="1">
      <alignment horizontal="center" vertical="center"/>
    </xf>
    <xf numFmtId="0" fontId="2" fillId="6" borderId="35" xfId="0" applyNumberFormat="1" applyFont="1" applyFill="1" applyBorder="1" applyAlignment="1">
      <alignment horizontal="center" vertical="center"/>
    </xf>
    <xf numFmtId="0" fontId="2" fillId="6" borderId="36" xfId="0" applyNumberFormat="1" applyFont="1" applyFill="1" applyBorder="1" applyAlignment="1">
      <alignment horizontal="center" vertical="center"/>
    </xf>
    <xf numFmtId="0" fontId="2" fillId="6" borderId="37" xfId="0" applyNumberFormat="1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9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2" borderId="62" xfId="0" applyFont="1" applyFill="1" applyBorder="1" applyAlignment="1">
      <alignment horizontal="right"/>
    </xf>
    <xf numFmtId="0" fontId="2" fillId="2" borderId="61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6" borderId="63" xfId="0" applyFont="1" applyFill="1" applyBorder="1" applyAlignment="1">
      <alignment horizontal="center" wrapText="1"/>
    </xf>
    <xf numFmtId="0" fontId="2" fillId="6" borderId="16" xfId="0" applyFont="1" applyFill="1" applyBorder="1" applyAlignment="1">
      <alignment horizontal="center" wrapText="1"/>
    </xf>
    <xf numFmtId="0" fontId="2" fillId="2" borderId="32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 textRotation="255" wrapText="1"/>
    </xf>
    <xf numFmtId="0" fontId="2" fillId="2" borderId="60" xfId="0" applyFont="1" applyFill="1" applyBorder="1" applyAlignment="1">
      <alignment horizontal="center" vertical="center" textRotation="255" wrapText="1"/>
    </xf>
    <xf numFmtId="0" fontId="2" fillId="2" borderId="65" xfId="0" applyFont="1" applyFill="1" applyBorder="1" applyAlignment="1">
      <alignment horizontal="center" vertical="center" textRotation="255" wrapText="1"/>
    </xf>
    <xf numFmtId="0" fontId="2" fillId="3" borderId="28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2" fillId="2" borderId="61" xfId="0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9" fillId="2" borderId="19" xfId="0" applyFont="1" applyFill="1" applyBorder="1" applyAlignment="1">
      <alignment horizontal="right" wrapText="1"/>
    </xf>
    <xf numFmtId="0" fontId="9" fillId="2" borderId="1" xfId="0" applyFont="1" applyFill="1" applyBorder="1" applyAlignment="1">
      <alignment horizontal="right" wrapText="1"/>
    </xf>
    <xf numFmtId="0" fontId="2" fillId="2" borderId="68" xfId="0" applyFont="1" applyFill="1" applyBorder="1" applyAlignment="1">
      <alignment horizontal="right" vertical="center" wrapText="1"/>
    </xf>
    <xf numFmtId="0" fontId="2" fillId="2" borderId="11" xfId="0" applyFont="1" applyFill="1" applyBorder="1" applyAlignment="1">
      <alignment horizontal="right" vertical="center" wrapText="1"/>
    </xf>
    <xf numFmtId="0" fontId="2" fillId="2" borderId="32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2" fillId="2" borderId="30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183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181" fontId="2" fillId="0" borderId="4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9" fontId="7" fillId="0" borderId="0" xfId="0" applyNumberFormat="1" applyFont="1" applyFill="1" applyBorder="1" applyAlignment="1">
      <alignment horizontal="center"/>
    </xf>
    <xf numFmtId="169" fontId="7" fillId="0" borderId="69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172" fontId="7" fillId="0" borderId="0" xfId="0" applyNumberFormat="1" applyFont="1" applyFill="1" applyBorder="1" applyAlignment="1">
      <alignment horizontal="center"/>
    </xf>
    <xf numFmtId="171" fontId="7" fillId="0" borderId="0" xfId="0" applyNumberFormat="1" applyFont="1" applyFill="1" applyBorder="1" applyAlignment="1">
      <alignment horizontal="center"/>
    </xf>
    <xf numFmtId="175" fontId="7" fillId="0" borderId="0" xfId="0" applyNumberFormat="1" applyFont="1" applyFill="1" applyBorder="1" applyAlignment="1">
      <alignment horizontal="center"/>
    </xf>
    <xf numFmtId="173" fontId="7" fillId="0" borderId="0" xfId="0" applyNumberFormat="1" applyFont="1" applyFill="1" applyBorder="1" applyAlignment="1">
      <alignment horizontal="center"/>
    </xf>
    <xf numFmtId="174" fontId="10" fillId="0" borderId="0" xfId="0" applyNumberFormat="1" applyFont="1" applyFill="1" applyBorder="1" applyAlignment="1">
      <alignment horizontal="center"/>
    </xf>
    <xf numFmtId="170" fontId="7" fillId="0" borderId="70" xfId="0" applyNumberFormat="1" applyFont="1" applyFill="1" applyBorder="1" applyAlignment="1">
      <alignment horizontal="center"/>
    </xf>
    <xf numFmtId="185" fontId="1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69" xfId="0" applyFont="1" applyFill="1" applyBorder="1" applyAlignment="1">
      <alignment horizontal="left"/>
    </xf>
    <xf numFmtId="1" fontId="7" fillId="0" borderId="70" xfId="0" applyNumberFormat="1" applyFont="1" applyFill="1" applyBorder="1" applyAlignment="1">
      <alignment horizontal="center"/>
    </xf>
    <xf numFmtId="0" fontId="7" fillId="0" borderId="70" xfId="0" applyFont="1" applyFill="1" applyBorder="1" applyAlignment="1">
      <alignment horizontal="center"/>
    </xf>
    <xf numFmtId="176" fontId="7" fillId="0" borderId="0" xfId="0" applyNumberFormat="1" applyFont="1" applyFill="1" applyBorder="1" applyAlignment="1">
      <alignment horizontal="center"/>
    </xf>
    <xf numFmtId="0" fontId="7" fillId="0" borderId="70" xfId="0" applyFont="1" applyFill="1" applyBorder="1" applyAlignment="1">
      <alignment horizontal="right"/>
    </xf>
    <xf numFmtId="3" fontId="7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167" fontId="7" fillId="0" borderId="0" xfId="0" applyNumberFormat="1" applyFont="1" applyFill="1" applyBorder="1" applyAlignment="1">
      <alignment horizontal="center"/>
    </xf>
    <xf numFmtId="0" fontId="2" fillId="2" borderId="19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7" fillId="3" borderId="16" xfId="0" applyFont="1" applyFill="1" applyBorder="1" applyAlignment="1">
      <alignment horizontal="center" vertical="center" wrapText="1"/>
    </xf>
    <xf numFmtId="166" fontId="7" fillId="0" borderId="70" xfId="0" applyNumberFormat="1" applyFont="1" applyFill="1" applyBorder="1" applyAlignment="1">
      <alignment horizontal="left"/>
    </xf>
    <xf numFmtId="166" fontId="7" fillId="0" borderId="73" xfId="0" applyNumberFormat="1" applyFont="1" applyFill="1" applyBorder="1" applyAlignment="1">
      <alignment horizontal="left"/>
    </xf>
    <xf numFmtId="0" fontId="7" fillId="0" borderId="5" xfId="0" applyFont="1" applyFill="1" applyBorder="1" applyAlignment="1">
      <alignment horizontal="center"/>
    </xf>
    <xf numFmtId="166" fontId="7" fillId="0" borderId="5" xfId="0" applyNumberFormat="1" applyFont="1" applyFill="1" applyBorder="1" applyAlignment="1">
      <alignment horizontal="right"/>
    </xf>
    <xf numFmtId="14" fontId="7" fillId="3" borderId="42" xfId="0" applyNumberFormat="1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3" borderId="4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right" vertical="center" wrapText="1"/>
    </xf>
    <xf numFmtId="0" fontId="2" fillId="2" borderId="13" xfId="0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right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right"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right" vertical="center"/>
    </xf>
    <xf numFmtId="0" fontId="2" fillId="2" borderId="43" xfId="0" applyFont="1" applyFill="1" applyBorder="1" applyAlignment="1">
      <alignment horizontal="right" vertical="center"/>
    </xf>
    <xf numFmtId="0" fontId="2" fillId="2" borderId="34" xfId="0" applyFont="1" applyFill="1" applyBorder="1" applyAlignment="1">
      <alignment horizontal="right" vertical="center"/>
    </xf>
    <xf numFmtId="0" fontId="7" fillId="3" borderId="42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right" vertical="center" wrapText="1"/>
    </xf>
    <xf numFmtId="0" fontId="2" fillId="2" borderId="26" xfId="0" applyFont="1" applyFill="1" applyBorder="1" applyAlignment="1">
      <alignment horizontal="right" vertical="center" wrapText="1"/>
    </xf>
    <xf numFmtId="0" fontId="2" fillId="2" borderId="21" xfId="0" applyFont="1" applyFill="1" applyBorder="1" applyAlignment="1">
      <alignment horizontal="right" vertical="center" wrapText="1"/>
    </xf>
    <xf numFmtId="0" fontId="7" fillId="3" borderId="63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right" vertical="center"/>
    </xf>
    <xf numFmtId="0" fontId="7" fillId="3" borderId="25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2" fontId="7" fillId="3" borderId="3" xfId="0" applyNumberFormat="1" applyFont="1" applyFill="1" applyBorder="1" applyAlignment="1">
      <alignment horizontal="center" vertical="center"/>
    </xf>
    <xf numFmtId="2" fontId="7" fillId="3" borderId="4" xfId="0" applyNumberFormat="1" applyFont="1" applyFill="1" applyBorder="1" applyAlignment="1">
      <alignment horizontal="center" vertical="center"/>
    </xf>
    <xf numFmtId="2" fontId="7" fillId="3" borderId="16" xfId="0" applyNumberFormat="1" applyFont="1" applyFill="1" applyBorder="1" applyAlignment="1">
      <alignment horizontal="center" vertical="center"/>
    </xf>
    <xf numFmtId="168" fontId="7" fillId="3" borderId="12" xfId="0" applyNumberFormat="1" applyFont="1" applyFill="1" applyBorder="1" applyAlignment="1">
      <alignment horizontal="center" vertical="center"/>
    </xf>
    <xf numFmtId="168" fontId="7" fillId="3" borderId="13" xfId="0" applyNumberFormat="1" applyFont="1" applyFill="1" applyBorder="1" applyAlignment="1">
      <alignment horizontal="center" vertical="center"/>
    </xf>
    <xf numFmtId="168" fontId="7" fillId="3" borderId="10" xfId="0" applyNumberFormat="1" applyFont="1" applyFill="1" applyBorder="1" applyAlignment="1">
      <alignment horizontal="center" vertical="center"/>
    </xf>
    <xf numFmtId="0" fontId="7" fillId="3" borderId="3" xfId="0" applyNumberFormat="1" applyFont="1" applyFill="1" applyBorder="1" applyAlignment="1">
      <alignment horizontal="center" vertical="center"/>
    </xf>
    <xf numFmtId="0" fontId="7" fillId="3" borderId="4" xfId="0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3" fontId="7" fillId="3" borderId="3" xfId="0" applyNumberFormat="1" applyFont="1" applyFill="1" applyBorder="1" applyAlignment="1">
      <alignment horizontal="center" vertical="center"/>
    </xf>
    <xf numFmtId="3" fontId="7" fillId="3" borderId="4" xfId="0" applyNumberFormat="1" applyFont="1" applyFill="1" applyBorder="1" applyAlignment="1">
      <alignment horizontal="center" vertical="center"/>
    </xf>
    <xf numFmtId="3" fontId="7" fillId="3" borderId="1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right" vertical="center"/>
    </xf>
    <xf numFmtId="0" fontId="7" fillId="3" borderId="1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6" fillId="0" borderId="9" xfId="0" applyFont="1" applyFill="1" applyBorder="1" applyAlignment="1">
      <alignment horizontal="center" vertical="center" textRotation="90"/>
    </xf>
    <xf numFmtId="0" fontId="6" fillId="0" borderId="15" xfId="0" applyFont="1" applyFill="1" applyBorder="1" applyAlignment="1">
      <alignment horizontal="center" vertical="center" textRotation="90"/>
    </xf>
    <xf numFmtId="0" fontId="6" fillId="0" borderId="20" xfId="0" applyFont="1" applyFill="1" applyBorder="1" applyAlignment="1">
      <alignment horizontal="center" vertical="center" textRotation="90"/>
    </xf>
    <xf numFmtId="0" fontId="2" fillId="2" borderId="51" xfId="0" applyFont="1" applyFill="1" applyBorder="1" applyAlignment="1">
      <alignment horizontal="right" vertical="center"/>
    </xf>
    <xf numFmtId="0" fontId="2" fillId="2" borderId="26" xfId="0" applyFont="1" applyFill="1" applyBorder="1" applyAlignment="1">
      <alignment horizontal="right" vertical="center"/>
    </xf>
    <xf numFmtId="0" fontId="2" fillId="2" borderId="21" xfId="0" applyFont="1" applyFill="1" applyBorder="1" applyAlignment="1">
      <alignment horizontal="right" vertical="center"/>
    </xf>
    <xf numFmtId="0" fontId="7" fillId="3" borderId="25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right" vertical="center"/>
    </xf>
    <xf numFmtId="9" fontId="7" fillId="3" borderId="3" xfId="0" applyNumberFormat="1" applyFont="1" applyFill="1" applyBorder="1" applyAlignment="1">
      <alignment horizontal="center" vertical="center"/>
    </xf>
    <xf numFmtId="9" fontId="7" fillId="3" borderId="4" xfId="0" applyNumberFormat="1" applyFont="1" applyFill="1" applyBorder="1" applyAlignment="1">
      <alignment horizontal="center" vertical="center"/>
    </xf>
    <xf numFmtId="9" fontId="7" fillId="3" borderId="16" xfId="0" applyNumberFormat="1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right" vertical="center" wrapText="1"/>
    </xf>
    <xf numFmtId="0" fontId="2" fillId="2" borderId="28" xfId="0" applyFont="1" applyFill="1" applyBorder="1" applyAlignment="1">
      <alignment horizontal="right" vertical="center" wrapText="1"/>
    </xf>
    <xf numFmtId="0" fontId="2" fillId="2" borderId="33" xfId="0" applyFont="1" applyFill="1" applyBorder="1" applyAlignment="1">
      <alignment horizontal="right" vertical="center" wrapText="1"/>
    </xf>
    <xf numFmtId="0" fontId="7" fillId="3" borderId="53" xfId="0" applyFont="1" applyFill="1" applyBorder="1" applyAlignment="1">
      <alignment horizontal="center" vertical="center" wrapText="1"/>
    </xf>
    <xf numFmtId="14" fontId="7" fillId="3" borderId="13" xfId="0" applyNumberFormat="1" applyFont="1" applyFill="1" applyBorder="1" applyAlignment="1">
      <alignment horizontal="center" vertical="center"/>
    </xf>
    <xf numFmtId="14" fontId="7" fillId="3" borderId="14" xfId="0" applyNumberFormat="1" applyFont="1" applyFill="1" applyBorder="1" applyAlignment="1">
      <alignment horizontal="center" vertical="center"/>
    </xf>
    <xf numFmtId="0" fontId="7" fillId="3" borderId="3" xfId="0" applyNumberFormat="1" applyFont="1" applyFill="1" applyBorder="1" applyAlignment="1">
      <alignment horizontal="center" vertical="center" wrapText="1"/>
    </xf>
    <xf numFmtId="0" fontId="7" fillId="3" borderId="4" xfId="0" applyNumberFormat="1" applyFont="1" applyFill="1" applyBorder="1" applyAlignment="1">
      <alignment horizontal="center" vertical="center" wrapText="1"/>
    </xf>
    <xf numFmtId="0" fontId="7" fillId="3" borderId="16" xfId="0" applyNumberFormat="1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/>
    </xf>
    <xf numFmtId="0" fontId="2" fillId="0" borderId="7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/>
    </xf>
    <xf numFmtId="181" fontId="7" fillId="0" borderId="0" xfId="0" applyNumberFormat="1" applyFont="1" applyFill="1" applyBorder="1" applyAlignment="1">
      <alignment horizontal="center"/>
    </xf>
    <xf numFmtId="177" fontId="6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180" fontId="2" fillId="0" borderId="0" xfId="0" applyNumberFormat="1" applyFont="1" applyFill="1" applyBorder="1" applyAlignment="1">
      <alignment horizontal="center"/>
    </xf>
    <xf numFmtId="182" fontId="2" fillId="0" borderId="0" xfId="0" applyNumberFormat="1" applyFont="1" applyFill="1" applyBorder="1" applyAlignment="1">
      <alignment horizontal="left"/>
    </xf>
    <xf numFmtId="182" fontId="2" fillId="0" borderId="69" xfId="0" applyNumberFormat="1" applyFont="1" applyFill="1" applyBorder="1" applyAlignment="1">
      <alignment horizontal="left"/>
    </xf>
    <xf numFmtId="184" fontId="2" fillId="0" borderId="76" xfId="0" applyNumberFormat="1" applyFont="1" applyFill="1" applyBorder="1" applyAlignment="1">
      <alignment horizontal="center"/>
    </xf>
    <xf numFmtId="184" fontId="2" fillId="0" borderId="0" xfId="0" applyNumberFormat="1" applyFont="1" applyFill="1" applyBorder="1" applyAlignment="1">
      <alignment horizontal="center"/>
    </xf>
    <xf numFmtId="184" fontId="2" fillId="0" borderId="69" xfId="0" applyNumberFormat="1" applyFont="1" applyFill="1" applyBorder="1" applyAlignment="1">
      <alignment horizontal="center"/>
    </xf>
    <xf numFmtId="184" fontId="2" fillId="0" borderId="33" xfId="0" applyNumberFormat="1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9" fontId="2" fillId="0" borderId="23" xfId="0" applyNumberFormat="1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6" fillId="0" borderId="28" xfId="0" applyFont="1" applyFill="1" applyBorder="1" applyAlignment="1">
      <alignment horizontal="left"/>
    </xf>
    <xf numFmtId="0" fontId="6" fillId="0" borderId="29" xfId="0" applyFont="1" applyFill="1" applyBorder="1" applyAlignment="1">
      <alignment horizontal="left"/>
    </xf>
    <xf numFmtId="0" fontId="2" fillId="0" borderId="33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74" xfId="0" applyFont="1" applyFill="1" applyBorder="1" applyAlignment="1">
      <alignment horizontal="left"/>
    </xf>
    <xf numFmtId="0" fontId="2" fillId="0" borderId="50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166" fontId="7" fillId="0" borderId="7" xfId="0" applyNumberFormat="1" applyFont="1" applyFill="1" applyBorder="1" applyAlignment="1">
      <alignment horizontal="left"/>
    </xf>
    <xf numFmtId="0" fontId="7" fillId="0" borderId="61" xfId="0" applyFont="1" applyFill="1" applyBorder="1" applyAlignment="1">
      <alignment horizontal="center"/>
    </xf>
    <xf numFmtId="0" fontId="6" fillId="0" borderId="27" xfId="0" applyFont="1" applyFill="1" applyBorder="1" applyAlignment="1">
      <alignment horizontal="left"/>
    </xf>
    <xf numFmtId="0" fontId="6" fillId="0" borderId="51" xfId="0" applyFont="1" applyFill="1" applyBorder="1" applyAlignment="1">
      <alignment horizontal="center" vertical="center"/>
    </xf>
    <xf numFmtId="172" fontId="7" fillId="0" borderId="61" xfId="0" applyNumberFormat="1" applyFont="1" applyFill="1" applyBorder="1" applyAlignment="1">
      <alignment horizontal="center"/>
    </xf>
    <xf numFmtId="172" fontId="7" fillId="0" borderId="5" xfId="0" applyNumberFormat="1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left"/>
    </xf>
    <xf numFmtId="169" fontId="7" fillId="0" borderId="5" xfId="0" applyNumberFormat="1" applyFont="1" applyFill="1" applyBorder="1" applyAlignment="1">
      <alignment horizontal="center"/>
    </xf>
    <xf numFmtId="169" fontId="7" fillId="0" borderId="64" xfId="0" applyNumberFormat="1" applyFont="1" applyFill="1" applyBorder="1" applyAlignment="1">
      <alignment horizontal="center"/>
    </xf>
    <xf numFmtId="0" fontId="7" fillId="0" borderId="50" xfId="0" applyNumberFormat="1" applyFont="1" applyFill="1" applyBorder="1" applyAlignment="1">
      <alignment horizontal="left"/>
    </xf>
    <xf numFmtId="0" fontId="7" fillId="0" borderId="7" xfId="0" applyNumberFormat="1" applyFont="1" applyFill="1" applyBorder="1" applyAlignment="1">
      <alignment horizontal="left"/>
    </xf>
    <xf numFmtId="181" fontId="7" fillId="0" borderId="7" xfId="0" applyNumberFormat="1" applyFont="1" applyFill="1" applyBorder="1" applyAlignment="1">
      <alignment horizontal="center"/>
    </xf>
    <xf numFmtId="177" fontId="6" fillId="0" borderId="7" xfId="0" applyNumberFormat="1" applyFont="1" applyFill="1" applyBorder="1" applyAlignment="1">
      <alignment horizontal="center"/>
    </xf>
    <xf numFmtId="178" fontId="2" fillId="0" borderId="7" xfId="0" applyNumberFormat="1" applyFont="1" applyFill="1" applyBorder="1" applyAlignment="1">
      <alignment horizontal="center"/>
    </xf>
    <xf numFmtId="179" fontId="10" fillId="0" borderId="7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180" fontId="2" fillId="0" borderId="7" xfId="0" applyNumberFormat="1" applyFont="1" applyFill="1" applyBorder="1" applyAlignment="1">
      <alignment horizontal="center"/>
    </xf>
    <xf numFmtId="182" fontId="2" fillId="0" borderId="7" xfId="0" applyNumberFormat="1" applyFont="1" applyFill="1" applyBorder="1" applyAlignment="1">
      <alignment horizontal="left"/>
    </xf>
    <xf numFmtId="182" fontId="2" fillId="0" borderId="17" xfId="0" applyNumberFormat="1" applyFont="1" applyFill="1" applyBorder="1" applyAlignment="1">
      <alignment horizontal="left"/>
    </xf>
    <xf numFmtId="0" fontId="2" fillId="0" borderId="72" xfId="0" applyFont="1" applyFill="1" applyBorder="1" applyAlignment="1">
      <alignment horizontal="left" vertical="top"/>
    </xf>
    <xf numFmtId="0" fontId="2" fillId="0" borderId="70" xfId="0" applyFont="1" applyFill="1" applyBorder="1" applyAlignment="1">
      <alignment horizontal="left" vertical="top"/>
    </xf>
    <xf numFmtId="0" fontId="2" fillId="0" borderId="73" xfId="0" applyFont="1" applyFill="1" applyBorder="1" applyAlignment="1">
      <alignment horizontal="left" vertical="top"/>
    </xf>
    <xf numFmtId="0" fontId="2" fillId="0" borderId="74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0" borderId="69" xfId="0" applyFont="1" applyFill="1" applyBorder="1" applyAlignment="1">
      <alignment horizontal="left" vertical="top"/>
    </xf>
    <xf numFmtId="0" fontId="2" fillId="0" borderId="48" xfId="0" applyFont="1" applyFill="1" applyBorder="1" applyAlignment="1">
      <alignment horizontal="left" vertical="top"/>
    </xf>
    <xf numFmtId="0" fontId="2" fillId="0" borderId="43" xfId="0" applyFont="1" applyFill="1" applyBorder="1" applyAlignment="1">
      <alignment horizontal="left" vertical="top"/>
    </xf>
    <xf numFmtId="0" fontId="2" fillId="0" borderId="49" xfId="0" applyFont="1" applyFill="1" applyBorder="1" applyAlignment="1">
      <alignment horizontal="left" vertical="top"/>
    </xf>
    <xf numFmtId="0" fontId="2" fillId="0" borderId="74" xfId="0" applyFont="1" applyFill="1" applyBorder="1" applyAlignment="1">
      <alignment horizontal="center"/>
    </xf>
    <xf numFmtId="184" fontId="2" fillId="0" borderId="27" xfId="0" applyNumberFormat="1" applyFont="1" applyFill="1" applyBorder="1" applyAlignment="1">
      <alignment horizontal="center"/>
    </xf>
    <xf numFmtId="184" fontId="2" fillId="0" borderId="28" xfId="0" applyNumberFormat="1" applyFont="1" applyFill="1" applyBorder="1" applyAlignment="1">
      <alignment horizontal="center"/>
    </xf>
    <xf numFmtId="0" fontId="2" fillId="0" borderId="27" xfId="0" applyFont="1" applyFill="1" applyBorder="1" applyAlignment="1">
      <alignment horizontal="center" vertical="center" wrapText="1"/>
    </xf>
    <xf numFmtId="9" fontId="2" fillId="0" borderId="77" xfId="0" applyNumberFormat="1" applyFont="1" applyFill="1" applyBorder="1" applyAlignment="1">
      <alignment horizontal="center"/>
    </xf>
    <xf numFmtId="184" fontId="2" fillId="0" borderId="77" xfId="0" applyNumberFormat="1" applyFont="1" applyFill="1" applyBorder="1" applyAlignment="1">
      <alignment horizontal="center"/>
    </xf>
    <xf numFmtId="184" fontId="2" fillId="0" borderId="29" xfId="0" applyNumberFormat="1" applyFont="1" applyFill="1" applyBorder="1" applyAlignment="1">
      <alignment horizontal="center"/>
    </xf>
    <xf numFmtId="0" fontId="2" fillId="2" borderId="4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6" borderId="46" xfId="0" applyFont="1" applyFill="1" applyBorder="1" applyAlignment="1">
      <alignment horizontal="center" vertical="center"/>
    </xf>
    <xf numFmtId="0" fontId="2" fillId="6" borderId="45" xfId="0" applyFont="1" applyFill="1" applyBorder="1" applyAlignment="1">
      <alignment horizontal="center" vertical="center"/>
    </xf>
    <xf numFmtId="0" fontId="2" fillId="6" borderId="47" xfId="0" applyFont="1" applyFill="1" applyBorder="1" applyAlignment="1">
      <alignment horizontal="center" vertical="center"/>
    </xf>
    <xf numFmtId="2" fontId="2" fillId="0" borderId="35" xfId="0" applyNumberFormat="1" applyFont="1" applyFill="1" applyBorder="1" applyAlignment="1">
      <alignment horizontal="center" vertical="center"/>
    </xf>
    <xf numFmtId="2" fontId="2" fillId="0" borderId="36" xfId="0" applyNumberFormat="1" applyFont="1" applyFill="1" applyBorder="1" applyAlignment="1">
      <alignment horizontal="center" vertical="center"/>
    </xf>
    <xf numFmtId="2" fontId="2" fillId="0" borderId="37" xfId="0" applyNumberFormat="1" applyFont="1" applyFill="1" applyBorder="1" applyAlignment="1">
      <alignment horizontal="center" vertical="center"/>
    </xf>
    <xf numFmtId="0" fontId="2" fillId="2" borderId="82" xfId="0" applyFont="1" applyFill="1" applyBorder="1"/>
    <xf numFmtId="0" fontId="2" fillId="2" borderId="5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2" fontId="2" fillId="2" borderId="18" xfId="0" applyNumberFormat="1" applyFont="1" applyFill="1" applyBorder="1"/>
    <xf numFmtId="2" fontId="2" fillId="2" borderId="14" xfId="0" applyNumberFormat="1" applyFont="1" applyFill="1" applyBorder="1" applyAlignment="1">
      <alignment horizontal="center"/>
    </xf>
    <xf numFmtId="49" fontId="13" fillId="2" borderId="0" xfId="0" applyNumberFormat="1" applyFont="1" applyFill="1"/>
    <xf numFmtId="2" fontId="2" fillId="2" borderId="81" xfId="0" applyNumberFormat="1" applyFont="1" applyFill="1" applyBorder="1"/>
    <xf numFmtId="9" fontId="2" fillId="0" borderId="28" xfId="0" applyNumberFormat="1" applyFont="1" applyFill="1" applyBorder="1" applyAlignment="1">
      <alignment horizontal="center"/>
    </xf>
    <xf numFmtId="9" fontId="2" fillId="0" borderId="29" xfId="0" applyNumberFormat="1" applyFont="1" applyFill="1" applyBorder="1" applyAlignment="1">
      <alignment horizontal="center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2"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149087</xdr:colOff>
      <xdr:row>13</xdr:row>
      <xdr:rowOff>140804</xdr:rowOff>
    </xdr:from>
    <xdr:to>
      <xdr:col>27</xdr:col>
      <xdr:colOff>1026900</xdr:colOff>
      <xdr:row>20</xdr:row>
      <xdr:rowOff>22699</xdr:rowOff>
    </xdr:to>
    <xdr:pic>
      <xdr:nvPicPr>
        <xdr:cNvPr id="4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0" y="2112065"/>
          <a:ext cx="2757965" cy="11739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23</xdr:col>
      <xdr:colOff>158008</xdr:colOff>
      <xdr:row>20</xdr:row>
      <xdr:rowOff>9876</xdr:rowOff>
    </xdr:from>
    <xdr:to>
      <xdr:col>26</xdr:col>
      <xdr:colOff>49696</xdr:colOff>
      <xdr:row>25</xdr:row>
      <xdr:rowOff>228122</xdr:rowOff>
    </xdr:to>
    <xdr:pic>
      <xdr:nvPicPr>
        <xdr:cNvPr id="6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9421" y="3273224"/>
          <a:ext cx="1573058" cy="10465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224924</xdr:rowOff>
    </xdr:from>
    <xdr:to>
      <xdr:col>3</xdr:col>
      <xdr:colOff>740843</xdr:colOff>
      <xdr:row>38</xdr:row>
      <xdr:rowOff>39003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18489"/>
          <a:ext cx="2778365" cy="9736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8281</xdr:colOff>
      <xdr:row>34</xdr:row>
      <xdr:rowOff>28471</xdr:rowOff>
    </xdr:from>
    <xdr:to>
      <xdr:col>6</xdr:col>
      <xdr:colOff>788802</xdr:colOff>
      <xdr:row>38</xdr:row>
      <xdr:rowOff>52283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2651" y="6753949"/>
          <a:ext cx="1509390" cy="9514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542925</xdr:colOff>
      <xdr:row>14</xdr:row>
      <xdr:rowOff>133350</xdr:rowOff>
    </xdr:from>
    <xdr:to>
      <xdr:col>24</xdr:col>
      <xdr:colOff>601540</xdr:colOff>
      <xdr:row>20</xdr:row>
      <xdr:rowOff>139944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40775" y="2800350"/>
          <a:ext cx="2687515" cy="1149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23</xdr:col>
      <xdr:colOff>587641</xdr:colOff>
      <xdr:row>8</xdr:row>
      <xdr:rowOff>109683</xdr:rowOff>
    </xdr:from>
    <xdr:to>
      <xdr:col>26</xdr:col>
      <xdr:colOff>57150</xdr:colOff>
      <xdr:row>14</xdr:row>
      <xdr:rowOff>95250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04791" y="1633683"/>
          <a:ext cx="1698359" cy="1128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26276</xdr:colOff>
      <xdr:row>28</xdr:row>
      <xdr:rowOff>45982</xdr:rowOff>
    </xdr:from>
    <xdr:to>
      <xdr:col>19</xdr:col>
      <xdr:colOff>67235</xdr:colOff>
      <xdr:row>33</xdr:row>
      <xdr:rowOff>156303</xdr:rowOff>
    </xdr:to>
    <xdr:pic>
      <xdr:nvPicPr>
        <xdr:cNvPr id="3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776" y="5503247"/>
          <a:ext cx="2707959" cy="9507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23</xdr:col>
      <xdr:colOff>105102</xdr:colOff>
      <xdr:row>28</xdr:row>
      <xdr:rowOff>84025</xdr:rowOff>
    </xdr:from>
    <xdr:to>
      <xdr:col>33</xdr:col>
      <xdr:colOff>89648</xdr:colOff>
      <xdr:row>33</xdr:row>
      <xdr:rowOff>146724</xdr:rowOff>
    </xdr:to>
    <xdr:pic>
      <xdr:nvPicPr>
        <xdr:cNvPr id="4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84" y="5541290"/>
          <a:ext cx="1329252" cy="903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26276</xdr:colOff>
      <xdr:row>60</xdr:row>
      <xdr:rowOff>45982</xdr:rowOff>
    </xdr:from>
    <xdr:to>
      <xdr:col>20</xdr:col>
      <xdr:colOff>45983</xdr:colOff>
      <xdr:row>65</xdr:row>
      <xdr:rowOff>156303</xdr:rowOff>
    </xdr:to>
    <xdr:pic>
      <xdr:nvPicPr>
        <xdr:cNvPr id="7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776" y="5560957"/>
          <a:ext cx="2810532" cy="9675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23</xdr:col>
      <xdr:colOff>105101</xdr:colOff>
      <xdr:row>60</xdr:row>
      <xdr:rowOff>84025</xdr:rowOff>
    </xdr:from>
    <xdr:to>
      <xdr:col>34</xdr:col>
      <xdr:colOff>52551</xdr:colOff>
      <xdr:row>65</xdr:row>
      <xdr:rowOff>146724</xdr:rowOff>
    </xdr:to>
    <xdr:pic>
      <xdr:nvPicPr>
        <xdr:cNvPr id="8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6476" y="5599000"/>
          <a:ext cx="1414300" cy="9199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Таблица1" displayName="Таблица1" ref="A1:A3" totalsRowShown="0">
  <autoFilter ref="A1:A3"/>
  <tableColumns count="1">
    <tableColumn id="1" name="Вид изделия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0" name="Таблица10" displayName="Таблица10" ref="S1:S4" totalsRowShown="0">
  <autoFilter ref="S1:S4"/>
  <tableColumns count="1">
    <tableColumn id="1" name="Тип печати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11" name="Таблица11" displayName="Таблица11" ref="U1:U9" totalsRowShown="0">
  <autoFilter ref="U1:U9"/>
  <tableColumns count="1">
    <tableColumn id="1" name="Количество цветов печати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12" name="Таблица12" displayName="Таблица12" ref="W1:W14" totalsRowShown="0">
  <autoFilter ref="W1:W14"/>
  <tableColumns count="1">
    <tableColumn id="1" name="Напраление печати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13" name="Таблица13" displayName="Таблица13" ref="Y1:Y8" totalsRowShown="0">
  <autoFilter ref="Y1:Y8"/>
  <tableColumns count="1">
    <tableColumn id="1" name="Фотометки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14" name="Таблица14" displayName="Таблица14" ref="AA1:AA7" totalsRowShown="0">
  <autoFilter ref="AA1:AA7"/>
  <tableColumns count="1">
    <tableColumn id="1" name="Оборудование экструзии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5" name="Таблица15" displayName="Таблица15" ref="AC1:AC7" totalsRowShown="0">
  <autoFilter ref="AC1:AC7"/>
  <tableColumns count="1">
    <tableColumn id="1" name="Оборудование для пакетов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17" name="Таблица17" displayName="Таблица17" ref="AE1:AE4" totalsRowShown="0">
  <autoFilter ref="AE1:AE4"/>
  <tableColumns count="1">
    <tableColumn id="1" name="Вид пакета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18" name="Таблица18" displayName="Таблица18" ref="AG1:AG5" totalsRowShown="0">
  <autoFilter ref="AG1:AG5"/>
  <tableColumns count="1">
    <tableColumn id="1" name="Вид сварного шва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16" name="Таблица16" displayName="Таблица16" ref="AI1:AI6" totalsRowShown="0">
  <autoFilter ref="AI1:AI6"/>
  <tableColumns count="1">
    <tableColumn id="1" name="Вид изделия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C1:C3" totalsRowShown="0">
  <autoFilter ref="C1:C3"/>
  <tableColumns count="1">
    <tableColumn id="1" name="Материал изделия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Таблица3" displayName="Таблица3" ref="E1:E3" totalsRowShown="0">
  <autoFilter ref="E1:E3"/>
  <tableColumns count="1">
    <tableColumn id="1" name="да/нет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Таблица4" displayName="Таблица4" ref="G1:G4" totalsRowShown="0">
  <autoFilter ref="G1:G4"/>
  <tableColumns count="1">
    <tableColumn id="1" name="ручка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Таблица5" displayName="Таблица5" ref="I1:I4" totalsRowShown="0">
  <autoFilter ref="I1:I4"/>
  <tableColumns count="1">
    <tableColumn id="1" name="Бирки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Таблица6" displayName="Таблица6" ref="K1:K5" totalsRowShown="0">
  <autoFilter ref="K1:K5"/>
  <tableColumns count="1">
    <tableColumn id="1" name="сопроводительные документы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Таблица7" displayName="Таблица7" ref="M1:M17" totalsRowShown="0" dataDxfId="1">
  <autoFilter ref="M1:M17"/>
  <tableColumns count="1">
    <tableColumn id="1" name="Размер вырубного ножа" dataDxfId="0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Таблица8" displayName="Таблица8" ref="O1:O15" totalsRowShown="0">
  <autoFilter ref="O1:O15"/>
  <tableColumns count="1">
    <tableColumn id="1" name="Раппотр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Таблица9" displayName="Таблица9" ref="Q1:Q7" totalsRowShown="0">
  <autoFilter ref="Q1:Q7"/>
  <sortState ref="Q2:Q7">
    <sortCondition ref="Q1:Q7"/>
  </sortState>
  <tableColumns count="1">
    <tableColumn id="1" name="Размер стабилизатора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1" Type="http://schemas.openxmlformats.org/officeDocument/2006/relationships/drawing" Target="../drawings/drawing3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AL87"/>
  <sheetViews>
    <sheetView view="pageBreakPreview" zoomScale="115" zoomScaleNormal="160" zoomScaleSheetLayoutView="115" workbookViewId="0">
      <selection activeCell="C26" sqref="C26:W26"/>
    </sheetView>
  </sheetViews>
  <sheetFormatPr defaultColWidth="9.140625" defaultRowHeight="11.25" x14ac:dyDescent="0.2"/>
  <cols>
    <col min="1" max="1" width="3.7109375" style="3" customWidth="1"/>
    <col min="2" max="2" width="39.28515625" style="3" customWidth="1"/>
    <col min="3" max="23" width="1.7109375" style="3" customWidth="1"/>
    <col min="24" max="24" width="3" style="3" customWidth="1"/>
    <col min="25" max="25" width="8.7109375" style="3" customWidth="1"/>
    <col min="26" max="26" width="13.5703125" style="3" customWidth="1"/>
    <col min="27" max="27" width="3" style="3" customWidth="1"/>
    <col min="28" max="28" width="16" style="5" customWidth="1"/>
    <col min="29" max="36" width="3.140625" style="5" customWidth="1"/>
    <col min="37" max="38" width="9.140625" style="5"/>
    <col min="39" max="16384" width="9.140625" style="3"/>
  </cols>
  <sheetData>
    <row r="1" spans="1:37" ht="24.75" customHeight="1" thickBot="1" x14ac:dyDescent="0.25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7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24"/>
    </row>
    <row r="2" spans="1:37" ht="12.6" customHeight="1" x14ac:dyDescent="0.2">
      <c r="A2" s="42">
        <v>1</v>
      </c>
      <c r="B2" s="43" t="s">
        <v>27</v>
      </c>
      <c r="C2" s="113">
        <v>340</v>
      </c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5"/>
      <c r="X2" s="5"/>
      <c r="Y2" s="6"/>
      <c r="Z2" s="5" t="s">
        <v>55</v>
      </c>
      <c r="AA2" s="5"/>
    </row>
    <row r="3" spans="1:37" ht="12.6" customHeight="1" x14ac:dyDescent="0.2">
      <c r="A3" s="40">
        <v>2</v>
      </c>
      <c r="B3" s="41" t="s">
        <v>28</v>
      </c>
      <c r="C3" s="116">
        <v>43535</v>
      </c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8"/>
      <c r="X3" s="5"/>
      <c r="Z3" s="5"/>
      <c r="AA3" s="5"/>
    </row>
    <row r="4" spans="1:37" ht="12.6" customHeight="1" thickBot="1" x14ac:dyDescent="0.25">
      <c r="A4" s="40">
        <f>A3+1</f>
        <v>3</v>
      </c>
      <c r="B4" s="41" t="s">
        <v>2</v>
      </c>
      <c r="C4" s="119" t="s">
        <v>163</v>
      </c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1"/>
      <c r="X4" s="5"/>
      <c r="Y4" s="46"/>
      <c r="Z4" s="5" t="s">
        <v>51</v>
      </c>
      <c r="AA4" s="5"/>
    </row>
    <row r="5" spans="1:37" ht="12.6" customHeight="1" thickTop="1" thickBot="1" x14ac:dyDescent="0.25">
      <c r="A5" s="40">
        <f t="shared" ref="A5:A38" si="0">A4+1</f>
        <v>4</v>
      </c>
      <c r="B5" s="41" t="s">
        <v>3</v>
      </c>
      <c r="C5" s="70" t="s">
        <v>142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2"/>
      <c r="X5" s="5"/>
      <c r="Y5" s="8"/>
      <c r="Z5" s="5"/>
      <c r="AA5" s="5"/>
    </row>
    <row r="6" spans="1:37" ht="12.6" customHeight="1" thickTop="1" thickBot="1" x14ac:dyDescent="0.25">
      <c r="A6" s="40">
        <f t="shared" si="0"/>
        <v>5</v>
      </c>
      <c r="B6" s="41" t="s">
        <v>4</v>
      </c>
      <c r="C6" s="70" t="s">
        <v>16</v>
      </c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2"/>
      <c r="X6" s="5"/>
      <c r="Y6" s="9"/>
      <c r="Z6" s="5" t="s">
        <v>52</v>
      </c>
      <c r="AA6" s="5"/>
    </row>
    <row r="7" spans="1:37" ht="12.6" customHeight="1" thickTop="1" x14ac:dyDescent="0.2">
      <c r="A7" s="40">
        <f t="shared" si="0"/>
        <v>6</v>
      </c>
      <c r="B7" s="41" t="s">
        <v>108</v>
      </c>
      <c r="C7" s="341">
        <v>700</v>
      </c>
      <c r="D7" s="340"/>
      <c r="E7" s="340"/>
      <c r="F7" s="340"/>
      <c r="G7" s="338" t="s">
        <v>5</v>
      </c>
      <c r="H7" s="338"/>
      <c r="I7" s="338"/>
      <c r="J7" s="340">
        <v>800</v>
      </c>
      <c r="K7" s="340"/>
      <c r="L7" s="340"/>
      <c r="M7" s="340"/>
      <c r="N7" s="338" t="s">
        <v>5</v>
      </c>
      <c r="O7" s="338"/>
      <c r="P7" s="338"/>
      <c r="Q7" s="340">
        <v>0.08</v>
      </c>
      <c r="R7" s="340"/>
      <c r="S7" s="340"/>
      <c r="T7" s="340"/>
      <c r="U7" s="340"/>
      <c r="V7" s="340"/>
      <c r="W7" s="342"/>
      <c r="X7" s="5"/>
      <c r="Y7" s="24"/>
      <c r="Z7" s="5"/>
      <c r="AA7" s="5"/>
    </row>
    <row r="8" spans="1:37" ht="12.6" customHeight="1" x14ac:dyDescent="0.2">
      <c r="A8" s="40">
        <f t="shared" si="0"/>
        <v>7</v>
      </c>
      <c r="B8" s="41" t="s">
        <v>109</v>
      </c>
      <c r="C8" s="94">
        <v>700</v>
      </c>
      <c r="D8" s="95"/>
      <c r="E8" s="95"/>
      <c r="F8" s="95"/>
      <c r="G8" s="339" t="s">
        <v>5</v>
      </c>
      <c r="H8" s="339"/>
      <c r="I8" s="339"/>
      <c r="J8" s="95">
        <v>800</v>
      </c>
      <c r="K8" s="95"/>
      <c r="L8" s="95"/>
      <c r="M8" s="95"/>
      <c r="N8" s="339" t="s">
        <v>5</v>
      </c>
      <c r="O8" s="339"/>
      <c r="P8" s="339"/>
      <c r="Q8" s="95">
        <v>7.0000000000000007E-2</v>
      </c>
      <c r="R8" s="95"/>
      <c r="S8" s="95"/>
      <c r="T8" s="95"/>
      <c r="U8" s="95"/>
      <c r="V8" s="95"/>
      <c r="W8" s="96"/>
      <c r="X8" s="5"/>
      <c r="Y8" s="5"/>
      <c r="Z8" s="5"/>
      <c r="AA8" s="5"/>
    </row>
    <row r="9" spans="1:37" ht="12.6" customHeight="1" thickBot="1" x14ac:dyDescent="0.25">
      <c r="A9" s="40">
        <f t="shared" si="0"/>
        <v>8</v>
      </c>
      <c r="B9" s="41" t="s">
        <v>43</v>
      </c>
      <c r="C9" s="343">
        <f>C8*J8*2*Q8*Y28/1000</f>
        <v>72.284800000000018</v>
      </c>
      <c r="D9" s="344"/>
      <c r="E9" s="344"/>
      <c r="F9" s="344"/>
      <c r="G9" s="344"/>
      <c r="H9" s="344"/>
      <c r="I9" s="344"/>
      <c r="J9" s="344"/>
      <c r="K9" s="344"/>
      <c r="L9" s="344"/>
      <c r="M9" s="344"/>
      <c r="N9" s="344"/>
      <c r="O9" s="344"/>
      <c r="P9" s="344"/>
      <c r="Q9" s="344"/>
      <c r="R9" s="344"/>
      <c r="S9" s="344"/>
      <c r="T9" s="344"/>
      <c r="U9" s="344"/>
      <c r="V9" s="344"/>
      <c r="W9" s="345"/>
      <c r="X9" s="5"/>
      <c r="Y9" s="5"/>
      <c r="Z9" s="5"/>
      <c r="AA9" s="5"/>
    </row>
    <row r="10" spans="1:37" ht="12.6" customHeight="1" thickTop="1" thickBot="1" x14ac:dyDescent="0.25">
      <c r="A10" s="61">
        <f t="shared" si="0"/>
        <v>9</v>
      </c>
      <c r="B10" s="41" t="s">
        <v>44</v>
      </c>
      <c r="C10" s="70" t="s">
        <v>20</v>
      </c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2"/>
      <c r="X10" s="5"/>
      <c r="Y10" s="5"/>
      <c r="Z10" s="5"/>
      <c r="AA10" s="5"/>
    </row>
    <row r="11" spans="1:37" ht="12.6" customHeight="1" thickTop="1" thickBot="1" x14ac:dyDescent="0.25">
      <c r="A11" s="61">
        <f t="shared" si="0"/>
        <v>10</v>
      </c>
      <c r="B11" s="41" t="s">
        <v>160</v>
      </c>
      <c r="C11" s="70" t="s">
        <v>20</v>
      </c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2"/>
      <c r="X11" s="5"/>
      <c r="Y11" s="5"/>
      <c r="Z11" s="5"/>
      <c r="AA11" s="5"/>
    </row>
    <row r="12" spans="1:37" ht="12.6" customHeight="1" thickTop="1" thickBot="1" x14ac:dyDescent="0.25">
      <c r="A12" s="61">
        <f t="shared" si="0"/>
        <v>11</v>
      </c>
      <c r="B12" s="41" t="s">
        <v>161</v>
      </c>
      <c r="C12" s="70" t="s">
        <v>20</v>
      </c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2"/>
      <c r="X12" s="5"/>
      <c r="Y12" s="5"/>
      <c r="Z12" s="5"/>
      <c r="AA12" s="5"/>
    </row>
    <row r="13" spans="1:37" ht="12.6" customHeight="1" thickTop="1" x14ac:dyDescent="0.2">
      <c r="A13" s="61">
        <f t="shared" si="0"/>
        <v>12</v>
      </c>
      <c r="B13" s="41" t="s">
        <v>29</v>
      </c>
      <c r="C13" s="73" t="s">
        <v>171</v>
      </c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5"/>
      <c r="X13" s="5"/>
      <c r="Y13" s="5"/>
      <c r="Z13" s="5"/>
      <c r="AA13" s="5"/>
    </row>
    <row r="14" spans="1:37" ht="12.6" customHeight="1" x14ac:dyDescent="0.2">
      <c r="A14" s="61">
        <f t="shared" si="0"/>
        <v>13</v>
      </c>
      <c r="B14" s="41" t="s">
        <v>139</v>
      </c>
      <c r="C14" s="91">
        <v>5000</v>
      </c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3"/>
      <c r="X14" s="5"/>
      <c r="Y14" s="5"/>
      <c r="Z14" s="5"/>
      <c r="AA14" s="5"/>
    </row>
    <row r="15" spans="1:37" ht="12.6" customHeight="1" x14ac:dyDescent="0.2">
      <c r="A15" s="61">
        <f t="shared" si="0"/>
        <v>14</v>
      </c>
      <c r="B15" s="41" t="s">
        <v>138</v>
      </c>
      <c r="C15" s="106">
        <v>5000</v>
      </c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8"/>
      <c r="X15" s="5"/>
      <c r="Y15" s="5"/>
      <c r="Z15" s="5"/>
      <c r="AA15" s="5"/>
    </row>
    <row r="16" spans="1:37" ht="12.6" customHeight="1" thickBot="1" x14ac:dyDescent="0.25">
      <c r="A16" s="61">
        <f t="shared" si="0"/>
        <v>15</v>
      </c>
      <c r="B16" s="41" t="s">
        <v>140</v>
      </c>
      <c r="C16" s="109">
        <v>0.1</v>
      </c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1"/>
      <c r="X16" s="5"/>
      <c r="Y16" s="5"/>
      <c r="Z16" s="5"/>
      <c r="AA16" s="5"/>
    </row>
    <row r="17" spans="1:27" ht="12.6" customHeight="1" thickTop="1" thickBot="1" x14ac:dyDescent="0.25">
      <c r="A17" s="61">
        <f t="shared" si="0"/>
        <v>16</v>
      </c>
      <c r="B17" s="41" t="s">
        <v>65</v>
      </c>
      <c r="C17" s="70" t="s">
        <v>20</v>
      </c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2"/>
      <c r="X17" s="5"/>
      <c r="Y17" s="5"/>
      <c r="Z17" s="5"/>
      <c r="AA17" s="5"/>
    </row>
    <row r="18" spans="1:27" ht="12.6" customHeight="1" thickTop="1" x14ac:dyDescent="0.2">
      <c r="A18" s="61">
        <f t="shared" si="0"/>
        <v>17</v>
      </c>
      <c r="B18" s="41" t="s">
        <v>34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112"/>
      <c r="X18" s="5"/>
      <c r="Y18" s="5"/>
      <c r="Z18" s="5"/>
      <c r="AA18" s="5"/>
    </row>
    <row r="19" spans="1:27" ht="12.6" customHeight="1" thickBot="1" x14ac:dyDescent="0.25">
      <c r="A19" s="61">
        <f t="shared" si="0"/>
        <v>18</v>
      </c>
      <c r="B19" s="41" t="s">
        <v>7</v>
      </c>
      <c r="C19" s="79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1"/>
      <c r="X19" s="5"/>
      <c r="Y19" s="5"/>
      <c r="Z19" s="5"/>
      <c r="AA19" s="5"/>
    </row>
    <row r="20" spans="1:27" ht="12.6" customHeight="1" thickTop="1" thickBot="1" x14ac:dyDescent="0.25">
      <c r="A20" s="61">
        <f t="shared" si="0"/>
        <v>19</v>
      </c>
      <c r="B20" s="41" t="s">
        <v>8</v>
      </c>
      <c r="C20" s="82" t="s">
        <v>67</v>
      </c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4"/>
      <c r="X20" s="5"/>
      <c r="Y20" s="5"/>
      <c r="Z20" s="5"/>
      <c r="AA20" s="5"/>
    </row>
    <row r="21" spans="1:27" ht="12.6" customHeight="1" thickTop="1" thickBot="1" x14ac:dyDescent="0.25">
      <c r="A21" s="61">
        <f t="shared" si="0"/>
        <v>20</v>
      </c>
      <c r="B21" s="41" t="s">
        <v>82</v>
      </c>
      <c r="C21" s="82" t="s">
        <v>84</v>
      </c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4"/>
      <c r="X21" s="5"/>
      <c r="Y21" s="5"/>
      <c r="Z21" s="5"/>
      <c r="AA21" s="5"/>
    </row>
    <row r="22" spans="1:27" ht="12.6" customHeight="1" thickTop="1" thickBot="1" x14ac:dyDescent="0.25">
      <c r="A22" s="61">
        <f t="shared" si="0"/>
        <v>21</v>
      </c>
      <c r="B22" s="41" t="s">
        <v>103</v>
      </c>
      <c r="C22" s="82" t="s">
        <v>97</v>
      </c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4"/>
      <c r="X22" s="5"/>
      <c r="Y22" s="5"/>
      <c r="Z22" s="5"/>
      <c r="AA22" s="5"/>
    </row>
    <row r="23" spans="1:27" ht="12.6" customHeight="1" thickTop="1" thickBot="1" x14ac:dyDescent="0.25">
      <c r="A23" s="61">
        <f t="shared" si="0"/>
        <v>22</v>
      </c>
      <c r="B23" s="41" t="s">
        <v>71</v>
      </c>
      <c r="C23" s="82" t="s">
        <v>30</v>
      </c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4"/>
      <c r="X23" s="5"/>
      <c r="Y23" s="5"/>
      <c r="Z23" s="5"/>
      <c r="AA23" s="5"/>
    </row>
    <row r="24" spans="1:27" ht="12.6" customHeight="1" thickTop="1" thickBot="1" x14ac:dyDescent="0.25">
      <c r="A24" s="61">
        <f t="shared" si="0"/>
        <v>23</v>
      </c>
      <c r="B24" s="41" t="s">
        <v>49</v>
      </c>
      <c r="C24" s="70">
        <v>400</v>
      </c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2"/>
      <c r="X24" s="5"/>
      <c r="Y24" s="5"/>
      <c r="Z24" s="5"/>
      <c r="AA24" s="5"/>
    </row>
    <row r="25" spans="1:27" ht="12.6" customHeight="1" thickTop="1" thickBot="1" x14ac:dyDescent="0.25">
      <c r="A25" s="61">
        <f t="shared" si="0"/>
        <v>24</v>
      </c>
      <c r="B25" s="41" t="s">
        <v>70</v>
      </c>
      <c r="C25" s="103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5"/>
      <c r="X25" s="5"/>
      <c r="Y25" s="5"/>
      <c r="Z25" s="5"/>
      <c r="AA25" s="5"/>
    </row>
    <row r="26" spans="1:27" ht="13.5" customHeight="1" thickTop="1" thickBot="1" x14ac:dyDescent="0.25">
      <c r="A26" s="61">
        <f t="shared" si="0"/>
        <v>25</v>
      </c>
      <c r="B26" s="41" t="s">
        <v>66</v>
      </c>
      <c r="C26" s="70" t="s">
        <v>20</v>
      </c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2"/>
      <c r="X26" s="5"/>
      <c r="Y26" s="5"/>
      <c r="Z26" s="5"/>
      <c r="AA26" s="5"/>
    </row>
    <row r="27" spans="1:27" ht="12.6" customHeight="1" thickTop="1" thickBot="1" x14ac:dyDescent="0.25">
      <c r="A27" s="61">
        <f t="shared" si="0"/>
        <v>26</v>
      </c>
      <c r="B27" s="41" t="s">
        <v>79</v>
      </c>
      <c r="C27" s="73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5"/>
      <c r="X27" s="5"/>
      <c r="Y27" s="5"/>
      <c r="Z27" s="5"/>
      <c r="AA27" s="5"/>
    </row>
    <row r="28" spans="1:27" ht="12.6" customHeight="1" thickBot="1" x14ac:dyDescent="0.25">
      <c r="A28" s="61">
        <f t="shared" si="0"/>
        <v>27</v>
      </c>
      <c r="B28" s="41" t="s">
        <v>172</v>
      </c>
      <c r="C28" s="94">
        <v>200</v>
      </c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6"/>
      <c r="X28" s="5"/>
      <c r="Y28" s="66">
        <f>IF(C6="ПНД",0.95,0.922)</f>
        <v>0.92200000000000004</v>
      </c>
      <c r="Z28" s="67" t="s">
        <v>162</v>
      </c>
      <c r="AA28" s="5"/>
    </row>
    <row r="29" spans="1:27" ht="12.6" customHeight="1" thickBot="1" x14ac:dyDescent="0.25">
      <c r="A29" s="61">
        <f t="shared" si="0"/>
        <v>28</v>
      </c>
      <c r="B29" s="41" t="s">
        <v>173</v>
      </c>
      <c r="C29" s="103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5"/>
      <c r="X29" s="5"/>
      <c r="Y29" s="5"/>
      <c r="Z29" s="5"/>
      <c r="AA29" s="5"/>
    </row>
    <row r="30" spans="1:27" ht="12.6" customHeight="1" thickTop="1" thickBot="1" x14ac:dyDescent="0.25">
      <c r="A30" s="61">
        <f t="shared" si="0"/>
        <v>29</v>
      </c>
      <c r="B30" s="41" t="s">
        <v>148</v>
      </c>
      <c r="C30" s="70" t="s">
        <v>19</v>
      </c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2"/>
      <c r="X30" s="5"/>
      <c r="Y30" s="5"/>
      <c r="Z30" s="5"/>
      <c r="AA30" s="5"/>
    </row>
    <row r="31" spans="1:27" ht="12.6" customHeight="1" thickTop="1" x14ac:dyDescent="0.2">
      <c r="A31" s="61">
        <f t="shared" si="0"/>
        <v>30</v>
      </c>
      <c r="B31" s="41" t="s">
        <v>152</v>
      </c>
      <c r="C31" s="88">
        <f>C28*C9/1000</f>
        <v>14.456960000000002</v>
      </c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90"/>
      <c r="X31" s="5"/>
      <c r="Y31" s="5"/>
      <c r="Z31" s="5"/>
      <c r="AA31" s="5"/>
    </row>
    <row r="32" spans="1:27" ht="12.6" customHeight="1" x14ac:dyDescent="0.2">
      <c r="A32" s="61">
        <f t="shared" si="0"/>
        <v>31</v>
      </c>
      <c r="B32" s="41" t="s">
        <v>53</v>
      </c>
      <c r="C32" s="73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5"/>
      <c r="X32" s="5"/>
      <c r="Y32" s="5"/>
      <c r="Z32" s="5"/>
      <c r="AA32" s="5"/>
    </row>
    <row r="33" spans="1:27" ht="12.6" customHeight="1" thickBot="1" x14ac:dyDescent="0.25">
      <c r="A33" s="61">
        <f t="shared" si="0"/>
        <v>32</v>
      </c>
      <c r="B33" s="41" t="s">
        <v>63</v>
      </c>
      <c r="C33" s="103">
        <v>50</v>
      </c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5"/>
      <c r="X33" s="5"/>
      <c r="Y33" s="5"/>
      <c r="Z33" s="5"/>
      <c r="AA33" s="5"/>
    </row>
    <row r="34" spans="1:27" ht="12.6" customHeight="1" thickTop="1" thickBot="1" x14ac:dyDescent="0.25">
      <c r="A34" s="61">
        <f t="shared" si="0"/>
        <v>33</v>
      </c>
      <c r="B34" s="41" t="s">
        <v>9</v>
      </c>
      <c r="C34" s="70" t="s">
        <v>36</v>
      </c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2"/>
      <c r="X34" s="5"/>
      <c r="Y34" s="5"/>
      <c r="Z34" s="5"/>
      <c r="AA34" s="5"/>
    </row>
    <row r="35" spans="1:27" ht="12.6" customHeight="1" thickTop="1" x14ac:dyDescent="0.2">
      <c r="A35" s="61">
        <f t="shared" si="0"/>
        <v>34</v>
      </c>
      <c r="B35" s="41" t="s">
        <v>10</v>
      </c>
      <c r="C35" s="97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9"/>
      <c r="X35" s="5"/>
      <c r="Y35" s="5"/>
      <c r="Z35" s="5"/>
      <c r="AA35" s="5"/>
    </row>
    <row r="36" spans="1:27" ht="12.6" customHeight="1" x14ac:dyDescent="0.2">
      <c r="A36" s="61">
        <f t="shared" si="0"/>
        <v>35</v>
      </c>
      <c r="B36" s="41" t="s">
        <v>11</v>
      </c>
      <c r="C36" s="100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2"/>
      <c r="X36" s="5"/>
      <c r="Y36" s="5"/>
      <c r="Z36" s="5"/>
      <c r="AA36" s="5"/>
    </row>
    <row r="37" spans="1:27" ht="12.6" customHeight="1" thickBot="1" x14ac:dyDescent="0.25">
      <c r="A37" s="61">
        <f t="shared" si="0"/>
        <v>36</v>
      </c>
      <c r="B37" s="41" t="s">
        <v>12</v>
      </c>
      <c r="C37" s="103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5"/>
      <c r="X37" s="5"/>
      <c r="Y37" s="5"/>
      <c r="Z37" s="5"/>
      <c r="AA37" s="5"/>
    </row>
    <row r="38" spans="1:27" ht="18.600000000000001" customHeight="1" thickTop="1" thickBot="1" x14ac:dyDescent="0.25">
      <c r="A38" s="61">
        <f t="shared" si="0"/>
        <v>37</v>
      </c>
      <c r="B38" s="44" t="s">
        <v>13</v>
      </c>
      <c r="C38" s="85" t="s">
        <v>42</v>
      </c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7"/>
      <c r="X38" s="5"/>
      <c r="Y38" s="5"/>
      <c r="Z38" s="5"/>
      <c r="AA38" s="5"/>
    </row>
    <row r="39" spans="1:27" ht="18.600000000000001" customHeight="1" x14ac:dyDescent="0.2">
      <c r="B39" s="10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</row>
    <row r="40" spans="1:27" ht="18.600000000000001" customHeight="1" x14ac:dyDescent="0.2">
      <c r="B40" s="10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</row>
    <row r="41" spans="1:27" ht="18.600000000000001" customHeight="1" x14ac:dyDescent="0.2">
      <c r="B41" s="10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</row>
    <row r="42" spans="1:27" ht="18.600000000000001" customHeight="1" x14ac:dyDescent="0.2">
      <c r="B42" s="10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</row>
    <row r="43" spans="1:27" ht="18.600000000000001" customHeight="1" x14ac:dyDescent="0.2">
      <c r="B43" s="10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</row>
    <row r="44" spans="1:27" ht="18.600000000000001" customHeight="1" x14ac:dyDescent="0.2">
      <c r="B44" s="10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spans="1:27" ht="18.600000000000001" customHeight="1" x14ac:dyDescent="0.2">
      <c r="B45" s="10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</row>
    <row r="46" spans="1:27" ht="18.600000000000001" customHeight="1" x14ac:dyDescent="0.2">
      <c r="B46" s="10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</row>
    <row r="47" spans="1:27" ht="18.600000000000001" customHeight="1" x14ac:dyDescent="0.2">
      <c r="B47" s="10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</row>
    <row r="48" spans="1:27" ht="18.600000000000001" customHeight="1" x14ac:dyDescent="0.2">
      <c r="B48" s="10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</row>
    <row r="49" spans="2:27" ht="18.600000000000001" customHeight="1" x14ac:dyDescent="0.2">
      <c r="B49" s="10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</row>
    <row r="50" spans="2:27" ht="18.600000000000001" customHeight="1" x14ac:dyDescent="0.2">
      <c r="B50" s="10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</row>
    <row r="51" spans="2:27" ht="18.600000000000001" customHeight="1" x14ac:dyDescent="0.2">
      <c r="B51" s="10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</row>
    <row r="52" spans="2:27" ht="18.600000000000001" customHeight="1" x14ac:dyDescent="0.2">
      <c r="B52" s="10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</row>
    <row r="53" spans="2:27" ht="18.600000000000001" customHeight="1" x14ac:dyDescent="0.2">
      <c r="B53" s="10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</row>
    <row r="54" spans="2:27" ht="18.600000000000001" customHeight="1" x14ac:dyDescent="0.2">
      <c r="B54" s="10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</row>
    <row r="55" spans="2:27" ht="18.600000000000001" customHeight="1" x14ac:dyDescent="0.2">
      <c r="B55" s="10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</row>
    <row r="56" spans="2:27" ht="18.600000000000001" customHeight="1" x14ac:dyDescent="0.2">
      <c r="B56" s="10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</row>
    <row r="57" spans="2:27" ht="18.600000000000001" customHeight="1" x14ac:dyDescent="0.2">
      <c r="B57" s="10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</row>
    <row r="58" spans="2:27" ht="18.600000000000001" customHeight="1" x14ac:dyDescent="0.2">
      <c r="B58" s="10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</row>
    <row r="59" spans="2:27" ht="18.600000000000001" customHeight="1" x14ac:dyDescent="0.2">
      <c r="B59" s="10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</row>
    <row r="60" spans="2:27" ht="18.600000000000001" customHeight="1" x14ac:dyDescent="0.2">
      <c r="B60" s="10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</row>
    <row r="61" spans="2:27" ht="18.600000000000001" customHeight="1" x14ac:dyDescent="0.2">
      <c r="B61" s="10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</row>
    <row r="62" spans="2:27" ht="18.600000000000001" customHeight="1" x14ac:dyDescent="0.2">
      <c r="B62" s="10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  <row r="63" spans="2:27" ht="18.600000000000001" customHeight="1" x14ac:dyDescent="0.2">
      <c r="B63" s="10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</row>
    <row r="64" spans="2:27" ht="18.600000000000001" customHeight="1" x14ac:dyDescent="0.2">
      <c r="B64" s="10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</row>
    <row r="65" spans="2:27" ht="18.600000000000001" customHeight="1" x14ac:dyDescent="0.2">
      <c r="B65" s="10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</row>
    <row r="66" spans="2:27" ht="18.600000000000001" customHeight="1" x14ac:dyDescent="0.2">
      <c r="B66" s="10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</row>
    <row r="67" spans="2:27" ht="18.600000000000001" customHeight="1" x14ac:dyDescent="0.2">
      <c r="B67" s="10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</row>
    <row r="68" spans="2:27" ht="18.600000000000001" customHeight="1" x14ac:dyDescent="0.2">
      <c r="B68" s="10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</row>
    <row r="69" spans="2:27" ht="18.600000000000001" customHeight="1" x14ac:dyDescent="0.2">
      <c r="B69" s="10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</row>
    <row r="70" spans="2:27" ht="18.600000000000001" customHeight="1" x14ac:dyDescent="0.2">
      <c r="B70" s="10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</row>
    <row r="71" spans="2:27" ht="18.600000000000001" customHeight="1" x14ac:dyDescent="0.2">
      <c r="B71" s="10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</row>
    <row r="72" spans="2:27" ht="18.600000000000001" customHeight="1" x14ac:dyDescent="0.2">
      <c r="B72" s="10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</row>
    <row r="73" spans="2:27" ht="18.600000000000001" customHeight="1" x14ac:dyDescent="0.2">
      <c r="B73" s="10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</row>
    <row r="74" spans="2:27" ht="18.600000000000001" customHeight="1" x14ac:dyDescent="0.2">
      <c r="B74" s="10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</row>
    <row r="75" spans="2:27" ht="18.600000000000001" customHeight="1" x14ac:dyDescent="0.2">
      <c r="B75" s="10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6" spans="2:27" ht="18.600000000000001" customHeight="1" x14ac:dyDescent="0.2">
      <c r="B76" s="10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</row>
    <row r="77" spans="2:27" ht="18.600000000000001" customHeight="1" x14ac:dyDescent="0.2">
      <c r="B77" s="10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</row>
    <row r="78" spans="2:27" ht="18.600000000000001" customHeight="1" x14ac:dyDescent="0.2">
      <c r="B78" s="10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</row>
    <row r="79" spans="2:27" ht="18.600000000000001" customHeight="1" x14ac:dyDescent="0.2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</row>
    <row r="80" spans="2:27" ht="18.600000000000001" customHeight="1" x14ac:dyDescent="0.2"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</row>
    <row r="81" spans="2:27" ht="18.600000000000001" customHeight="1" x14ac:dyDescent="0.2"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</row>
    <row r="82" spans="2:27" ht="18.600000000000001" customHeight="1" x14ac:dyDescent="0.2"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</row>
    <row r="83" spans="2:27" ht="18.600000000000001" customHeight="1" x14ac:dyDescent="0.2"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</row>
    <row r="84" spans="2:27" ht="18.600000000000001" customHeight="1" x14ac:dyDescent="0.2"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</row>
    <row r="85" spans="2:27" ht="18.600000000000001" customHeight="1" x14ac:dyDescent="0.2"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</row>
    <row r="86" spans="2:27" ht="18.600000000000001" customHeight="1" x14ac:dyDescent="0.2"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</row>
    <row r="87" spans="2:27" x14ac:dyDescent="0.2"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</sheetData>
  <protectedRanges>
    <protectedRange sqref="C7 J7 Q7 U7" name="Диапазон4"/>
    <protectedRange sqref="C2:W6" name="Диапазон1"/>
    <protectedRange sqref="C9:W38" name="Диапазон2"/>
    <protectedRange sqref="C7 J7:J8 Q7:Q8 U7:U8 C8" name="Диапазон3"/>
  </protectedRanges>
  <mergeCells count="46">
    <mergeCell ref="J7:M7"/>
    <mergeCell ref="J8:M8"/>
    <mergeCell ref="Q7:W7"/>
    <mergeCell ref="Q8:W8"/>
    <mergeCell ref="N7:P7"/>
    <mergeCell ref="N8:P8"/>
    <mergeCell ref="C25:W25"/>
    <mergeCell ref="C26:W26"/>
    <mergeCell ref="C2:W2"/>
    <mergeCell ref="C3:W3"/>
    <mergeCell ref="C4:W4"/>
    <mergeCell ref="C5:W5"/>
    <mergeCell ref="C12:W12"/>
    <mergeCell ref="C11:W11"/>
    <mergeCell ref="G7:I7"/>
    <mergeCell ref="G8:I8"/>
    <mergeCell ref="C7:F7"/>
    <mergeCell ref="C8:F8"/>
    <mergeCell ref="C38:W38"/>
    <mergeCell ref="C31:W31"/>
    <mergeCell ref="C14:W14"/>
    <mergeCell ref="C28:W28"/>
    <mergeCell ref="C35:W35"/>
    <mergeCell ref="C36:W36"/>
    <mergeCell ref="C37:W37"/>
    <mergeCell ref="C15:W15"/>
    <mergeCell ref="C16:W16"/>
    <mergeCell ref="C17:W17"/>
    <mergeCell ref="C18:W18"/>
    <mergeCell ref="C23:W23"/>
    <mergeCell ref="C33:W33"/>
    <mergeCell ref="C29:W29"/>
    <mergeCell ref="C21:W21"/>
    <mergeCell ref="C22:W22"/>
    <mergeCell ref="C34:W34"/>
    <mergeCell ref="C32:W32"/>
    <mergeCell ref="C24:W24"/>
    <mergeCell ref="C27:W27"/>
    <mergeCell ref="A1:W1"/>
    <mergeCell ref="C30:W30"/>
    <mergeCell ref="C6:W6"/>
    <mergeCell ref="C13:W13"/>
    <mergeCell ref="C19:W19"/>
    <mergeCell ref="C9:W9"/>
    <mergeCell ref="C10:W10"/>
    <mergeCell ref="C20:W20"/>
  </mergeCells>
  <dataValidations count="15">
    <dataValidation type="list" allowBlank="1" showInputMessage="1" showErrorMessage="1" sqref="C17">
      <formula1>INDIRECT("Таблица3[да/нет]")</formula1>
    </dataValidation>
    <dataValidation type="list" allowBlank="1" showInputMessage="1" showErrorMessage="1" sqref="C5">
      <formula1>INDIRECT("Таблица1")</formula1>
    </dataValidation>
    <dataValidation type="list" allowBlank="1" showInputMessage="1" showErrorMessage="1" sqref="C6">
      <formula1>INDIRECT("Таблица2")</formula1>
    </dataValidation>
    <dataValidation type="list" allowBlank="1" showInputMessage="1" showErrorMessage="1" sqref="C26:W26">
      <formula1>INDIRECT("Таблица4[ручка]")</formula1>
    </dataValidation>
    <dataValidation type="list" allowBlank="1" showInputMessage="1" showErrorMessage="1" sqref="C34:W34">
      <formula1>INDIRECT("Таблица5[бирки]")</formula1>
    </dataValidation>
    <dataValidation type="list" allowBlank="1" showInputMessage="1" showErrorMessage="1" sqref="C38:W38">
      <formula1>INDIRECT("Таблица6")</formula1>
    </dataValidation>
    <dataValidation type="list" allowBlank="1" showInputMessage="1" showErrorMessage="1" sqref="C10:W10">
      <formula1>INDIRECT("Таблица7")</formula1>
    </dataValidation>
    <dataValidation type="list" allowBlank="1" showInputMessage="1" showErrorMessage="1" sqref="C24:W24">
      <formula1>INDIRECT("Таблица8")</formula1>
    </dataValidation>
    <dataValidation type="list" allowBlank="1" showInputMessage="1" showErrorMessage="1" sqref="C20:W20">
      <formula1>INDIRECT("Таблица10")</formula1>
    </dataValidation>
    <dataValidation type="list" allowBlank="1" showInputMessage="1" showErrorMessage="1" sqref="C23:W23">
      <formula1>INDIRECT("Таблица11")</formula1>
    </dataValidation>
    <dataValidation type="list" allowBlank="1" showInputMessage="1" showErrorMessage="1" sqref="C21:W21">
      <formula1>INDIRECT("Таблица12")</formula1>
    </dataValidation>
    <dataValidation type="list" allowBlank="1" showInputMessage="1" showErrorMessage="1" sqref="C22:W22">
      <formula1>INDIRECT("Таблица13")</formula1>
    </dataValidation>
    <dataValidation type="list" allowBlank="1" showInputMessage="1" showErrorMessage="1" sqref="C30:W30">
      <formula1>INDIRECT("Таблица3")</formula1>
    </dataValidation>
    <dataValidation type="list" allowBlank="1" showInputMessage="1" showErrorMessage="1" sqref="C11:W11">
      <formula1>INDIRECT("Таблица17")</formula1>
    </dataValidation>
    <dataValidation type="list" allowBlank="1" showInputMessage="1" showErrorMessage="1" sqref="C12:W12">
      <formula1>INDIRECT("Таблица18")</formula1>
    </dataValidation>
  </dataValidations>
  <pageMargins left="0.7" right="0.7" top="0.75" bottom="0.75" header="0.3" footer="0.3"/>
  <pageSetup paperSize="9" scale="73" orientation="portrait" r:id="rId1"/>
  <colBreaks count="1" manualBreakCount="1">
    <brk id="28" max="5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V51"/>
  <sheetViews>
    <sheetView showZeros="0" view="pageBreakPreview" topLeftCell="A10" zoomScale="115" zoomScaleNormal="160" zoomScaleSheetLayoutView="115" workbookViewId="0">
      <selection activeCell="D20" sqref="D20"/>
    </sheetView>
  </sheetViews>
  <sheetFormatPr defaultColWidth="9.140625" defaultRowHeight="11.25" x14ac:dyDescent="0.2"/>
  <cols>
    <col min="1" max="1" width="5.42578125" style="3" customWidth="1"/>
    <col min="2" max="2" width="13.28515625" style="3" customWidth="1"/>
    <col min="3" max="4" width="11.85546875" style="3" customWidth="1"/>
    <col min="5" max="5" width="3.140625" style="3" customWidth="1"/>
    <col min="6" max="6" width="7.85546875" style="3" customWidth="1"/>
    <col min="7" max="7" width="12.7109375" style="3" customWidth="1"/>
    <col min="8" max="21" width="3.140625" style="3" customWidth="1"/>
    <col min="22" max="16384" width="9.140625" style="3"/>
  </cols>
  <sheetData>
    <row r="1" spans="1:22" ht="18.600000000000001" customHeight="1" thickBot="1" x14ac:dyDescent="0.25">
      <c r="A1" s="135" t="s">
        <v>0</v>
      </c>
      <c r="B1" s="135"/>
      <c r="C1" s="135"/>
      <c r="D1" s="135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</row>
    <row r="2" spans="1:22" ht="11.25" customHeight="1" thickBot="1" x14ac:dyDescent="0.25">
      <c r="A2" s="136" t="s">
        <v>22</v>
      </c>
      <c r="B2" s="139"/>
      <c r="C2" s="139"/>
      <c r="D2" s="140"/>
    </row>
    <row r="3" spans="1:22" ht="11.25" customHeight="1" thickBot="1" x14ac:dyDescent="0.25">
      <c r="A3" s="137"/>
      <c r="B3" s="12" t="s">
        <v>23</v>
      </c>
      <c r="C3" s="13" t="s">
        <v>24</v>
      </c>
      <c r="D3" s="14" t="s">
        <v>54</v>
      </c>
    </row>
    <row r="4" spans="1:22" ht="11.25" customHeight="1" x14ac:dyDescent="0.2">
      <c r="A4" s="137"/>
      <c r="B4" s="50"/>
      <c r="C4" s="15">
        <f>IF($D$15=0,0,D4*100/$D$15/100)</f>
        <v>0</v>
      </c>
      <c r="D4" s="47"/>
      <c r="F4" s="6"/>
      <c r="G4" s="3" t="s">
        <v>55</v>
      </c>
    </row>
    <row r="5" spans="1:22" ht="11.25" customHeight="1" x14ac:dyDescent="0.2">
      <c r="A5" s="137"/>
      <c r="B5" s="51"/>
      <c r="C5" s="15">
        <f t="shared" ref="C5:C14" si="0">IF($D$15=0,0,D5*100/$D$15/100)</f>
        <v>0</v>
      </c>
      <c r="D5" s="48"/>
    </row>
    <row r="6" spans="1:22" ht="11.25" customHeight="1" x14ac:dyDescent="0.2">
      <c r="A6" s="137"/>
      <c r="B6" s="51"/>
      <c r="C6" s="15">
        <f t="shared" si="0"/>
        <v>0</v>
      </c>
      <c r="D6" s="48"/>
      <c r="F6" s="46"/>
      <c r="G6" s="3" t="s">
        <v>51</v>
      </c>
    </row>
    <row r="7" spans="1:22" ht="11.25" customHeight="1" thickBot="1" x14ac:dyDescent="0.25">
      <c r="A7" s="137"/>
      <c r="B7" s="51"/>
      <c r="C7" s="15">
        <f t="shared" si="0"/>
        <v>0</v>
      </c>
      <c r="D7" s="48"/>
      <c r="F7" s="8"/>
    </row>
    <row r="8" spans="1:22" ht="11.25" customHeight="1" thickTop="1" thickBot="1" x14ac:dyDescent="0.25">
      <c r="A8" s="137"/>
      <c r="B8" s="51"/>
      <c r="C8" s="15">
        <f t="shared" si="0"/>
        <v>0</v>
      </c>
      <c r="D8" s="48"/>
      <c r="F8" s="9"/>
      <c r="G8" s="3" t="s">
        <v>52</v>
      </c>
    </row>
    <row r="9" spans="1:22" ht="11.25" customHeight="1" thickTop="1" x14ac:dyDescent="0.2">
      <c r="A9" s="137"/>
      <c r="B9" s="51"/>
      <c r="C9" s="15">
        <f t="shared" si="0"/>
        <v>0</v>
      </c>
      <c r="D9" s="48"/>
    </row>
    <row r="10" spans="1:22" ht="11.25" customHeight="1" x14ac:dyDescent="0.2">
      <c r="A10" s="137"/>
      <c r="B10" s="51"/>
      <c r="C10" s="15">
        <f t="shared" si="0"/>
        <v>0</v>
      </c>
      <c r="D10" s="48"/>
    </row>
    <row r="11" spans="1:22" ht="11.25" customHeight="1" x14ac:dyDescent="0.2">
      <c r="A11" s="137"/>
      <c r="B11" s="51"/>
      <c r="C11" s="15">
        <f t="shared" si="0"/>
        <v>0</v>
      </c>
      <c r="D11" s="48"/>
    </row>
    <row r="12" spans="1:22" ht="11.25" customHeight="1" x14ac:dyDescent="0.2">
      <c r="A12" s="137"/>
      <c r="B12" s="51"/>
      <c r="C12" s="15">
        <f t="shared" si="0"/>
        <v>0</v>
      </c>
      <c r="D12" s="48"/>
    </row>
    <row r="13" spans="1:22" ht="11.25" customHeight="1" x14ac:dyDescent="0.2">
      <c r="A13" s="137"/>
      <c r="B13" s="51"/>
      <c r="C13" s="15">
        <f t="shared" si="0"/>
        <v>0</v>
      </c>
      <c r="D13" s="48"/>
    </row>
    <row r="14" spans="1:22" ht="11.25" customHeight="1" thickBot="1" x14ac:dyDescent="0.25">
      <c r="A14" s="137"/>
      <c r="B14" s="52"/>
      <c r="C14" s="16">
        <f t="shared" si="0"/>
        <v>0</v>
      </c>
      <c r="D14" s="49"/>
    </row>
    <row r="15" spans="1:22" ht="13.5" customHeight="1" thickTop="1" thickBot="1" x14ac:dyDescent="0.25">
      <c r="A15" s="138"/>
      <c r="B15" s="18" t="s">
        <v>104</v>
      </c>
      <c r="C15" s="17">
        <f>SUM(C4:C14)</f>
        <v>0</v>
      </c>
      <c r="D15" s="19">
        <f>SUM(D4:D14)</f>
        <v>0</v>
      </c>
    </row>
    <row r="16" spans="1:22" ht="13.5" customHeight="1" x14ac:dyDescent="0.2">
      <c r="A16" s="145" t="s">
        <v>145</v>
      </c>
      <c r="B16" s="146"/>
      <c r="C16" s="146"/>
      <c r="D16" s="53"/>
    </row>
    <row r="17" spans="1:6" ht="13.5" customHeight="1" x14ac:dyDescent="0.2">
      <c r="A17" s="122" t="s">
        <v>146</v>
      </c>
      <c r="B17" s="123"/>
      <c r="C17" s="124"/>
      <c r="D17" s="54"/>
    </row>
    <row r="18" spans="1:6" ht="13.5" customHeight="1" thickBot="1" x14ac:dyDescent="0.25">
      <c r="A18" s="147" t="s">
        <v>10</v>
      </c>
      <c r="B18" s="148"/>
      <c r="C18" s="148"/>
      <c r="D18" s="55"/>
    </row>
    <row r="19" spans="1:6" ht="13.5" customHeight="1" thickTop="1" thickBot="1" x14ac:dyDescent="0.25">
      <c r="A19" s="147" t="s">
        <v>64</v>
      </c>
      <c r="B19" s="148"/>
      <c r="C19" s="148"/>
      <c r="D19" s="20"/>
    </row>
    <row r="20" spans="1:6" ht="13.5" customHeight="1" thickTop="1" thickBot="1" x14ac:dyDescent="0.25">
      <c r="A20" s="133" t="s">
        <v>153</v>
      </c>
      <c r="B20" s="134"/>
      <c r="C20" s="134"/>
      <c r="D20" s="56"/>
    </row>
    <row r="21" spans="1:6" ht="13.5" customHeight="1" thickTop="1" thickBot="1" x14ac:dyDescent="0.25">
      <c r="A21" s="133" t="s">
        <v>134</v>
      </c>
      <c r="B21" s="134"/>
      <c r="C21" s="134"/>
      <c r="D21" s="20" t="s">
        <v>121</v>
      </c>
    </row>
    <row r="22" spans="1:6" ht="13.5" customHeight="1" thickTop="1" thickBot="1" x14ac:dyDescent="0.25">
      <c r="A22" s="133" t="s">
        <v>135</v>
      </c>
      <c r="B22" s="134"/>
      <c r="C22" s="134"/>
      <c r="D22" s="20" t="s">
        <v>130</v>
      </c>
    </row>
    <row r="23" spans="1:6" ht="13.5" customHeight="1" thickTop="1" x14ac:dyDescent="0.2">
      <c r="A23" s="125" t="s">
        <v>144</v>
      </c>
      <c r="B23" s="126"/>
      <c r="C23" s="127"/>
      <c r="D23" s="59"/>
      <c r="E23" s="39"/>
      <c r="F23" s="39"/>
    </row>
    <row r="24" spans="1:6" ht="13.5" customHeight="1" x14ac:dyDescent="0.2">
      <c r="A24" s="125" t="s">
        <v>149</v>
      </c>
      <c r="B24" s="126"/>
      <c r="C24" s="127"/>
      <c r="D24" s="57"/>
      <c r="E24" s="39"/>
      <c r="F24" s="39"/>
    </row>
    <row r="25" spans="1:6" ht="13.5" customHeight="1" x14ac:dyDescent="0.2">
      <c r="A25" s="125" t="s">
        <v>150</v>
      </c>
      <c r="B25" s="126"/>
      <c r="C25" s="128"/>
      <c r="D25" s="58"/>
      <c r="E25" s="39"/>
      <c r="F25" s="39"/>
    </row>
    <row r="26" spans="1:6" ht="81.75" customHeight="1" thickBot="1" x14ac:dyDescent="0.25">
      <c r="A26" s="129" t="s">
        <v>147</v>
      </c>
      <c r="B26" s="130"/>
      <c r="C26" s="131"/>
      <c r="D26" s="132"/>
      <c r="E26" s="39"/>
      <c r="F26" s="39"/>
    </row>
    <row r="27" spans="1:6" ht="13.5" customHeight="1" x14ac:dyDescent="0.2">
      <c r="A27" s="149" t="s">
        <v>136</v>
      </c>
      <c r="B27" s="150"/>
      <c r="C27" s="351">
        <f>'ввод данных для менеджеров'!C31</f>
        <v>14.456960000000002</v>
      </c>
      <c r="D27" s="60"/>
    </row>
    <row r="28" spans="1:6" ht="21" customHeight="1" thickBot="1" x14ac:dyDescent="0.25">
      <c r="A28" s="143" t="s">
        <v>81</v>
      </c>
      <c r="B28" s="144"/>
      <c r="C28" s="63">
        <f>'ввод данных для менеджеров'!C33</f>
        <v>50</v>
      </c>
      <c r="D28" s="60"/>
    </row>
    <row r="29" spans="1:6" ht="13.5" customHeight="1" thickTop="1" thickBot="1" x14ac:dyDescent="0.25">
      <c r="A29" s="125" t="s">
        <v>105</v>
      </c>
      <c r="B29" s="126"/>
      <c r="C29" s="64" t="str">
        <f>'ввод данных для менеджеров'!C21</f>
        <v>А1</v>
      </c>
      <c r="D29" s="20" t="s">
        <v>84</v>
      </c>
    </row>
    <row r="30" spans="1:6" ht="13.5" customHeight="1" thickTop="1" thickBot="1" x14ac:dyDescent="0.25">
      <c r="A30" s="141" t="s">
        <v>103</v>
      </c>
      <c r="B30" s="142"/>
      <c r="C30" s="65" t="str">
        <f>'ввод данных для менеджеров'!C22</f>
        <v>L1</v>
      </c>
      <c r="D30" s="62" t="s">
        <v>20</v>
      </c>
    </row>
    <row r="31" spans="1:6" ht="14.25" customHeight="1" thickBot="1" x14ac:dyDescent="0.25">
      <c r="A31" s="348" t="s">
        <v>154</v>
      </c>
      <c r="B31" s="349"/>
      <c r="C31" s="350">
        <f>C32/1000*'ввод данных для менеджеров'!C15</f>
        <v>361.42400000000009</v>
      </c>
      <c r="D31" s="353">
        <f>C31+C31*2%</f>
        <v>368.65248000000008</v>
      </c>
      <c r="E31" s="352" t="s">
        <v>179</v>
      </c>
    </row>
    <row r="32" spans="1:6" ht="15" customHeight="1" x14ac:dyDescent="0.2">
      <c r="A32" s="348" t="s">
        <v>155</v>
      </c>
      <c r="B32" s="349"/>
      <c r="C32" s="350">
        <f>'ввод данных для менеджеров'!C9:W9</f>
        <v>72.284800000000018</v>
      </c>
    </row>
    <row r="33" spans="1:3" ht="15.75" customHeight="1" thickBot="1" x14ac:dyDescent="0.25">
      <c r="A33" s="347" t="s">
        <v>17</v>
      </c>
      <c r="B33" s="262"/>
      <c r="C33" s="346" t="s">
        <v>175</v>
      </c>
    </row>
    <row r="34" spans="1:3" ht="18.600000000000001" customHeight="1" x14ac:dyDescent="0.2">
      <c r="A34" s="4"/>
    </row>
    <row r="35" spans="1:3" ht="18.600000000000001" customHeight="1" x14ac:dyDescent="0.2">
      <c r="A35" s="4"/>
    </row>
    <row r="36" spans="1:3" ht="18.600000000000001" customHeight="1" x14ac:dyDescent="0.2">
      <c r="A36" s="4"/>
    </row>
    <row r="37" spans="1:3" ht="18.600000000000001" customHeight="1" x14ac:dyDescent="0.2">
      <c r="A37" s="4"/>
    </row>
    <row r="38" spans="1:3" ht="18.600000000000001" customHeight="1" x14ac:dyDescent="0.2">
      <c r="A38" s="4"/>
    </row>
    <row r="39" spans="1:3" ht="18.600000000000001" customHeight="1" x14ac:dyDescent="0.2">
      <c r="A39" s="4"/>
    </row>
    <row r="40" spans="1:3" ht="18.600000000000001" customHeight="1" x14ac:dyDescent="0.2">
      <c r="A40" s="4"/>
    </row>
    <row r="41" spans="1:3" ht="18.600000000000001" customHeight="1" x14ac:dyDescent="0.2">
      <c r="A41" s="4"/>
    </row>
    <row r="42" spans="1:3" ht="18.600000000000001" customHeight="1" x14ac:dyDescent="0.2">
      <c r="A42" s="4"/>
    </row>
    <row r="43" spans="1:3" ht="18.600000000000001" customHeight="1" x14ac:dyDescent="0.2"/>
    <row r="44" spans="1:3" ht="18.600000000000001" customHeight="1" x14ac:dyDescent="0.2"/>
    <row r="45" spans="1:3" ht="18.600000000000001" customHeight="1" x14ac:dyDescent="0.2"/>
    <row r="46" spans="1:3" ht="18.600000000000001" customHeight="1" x14ac:dyDescent="0.2"/>
    <row r="47" spans="1:3" ht="18.600000000000001" customHeight="1" x14ac:dyDescent="0.2"/>
    <row r="48" spans="1:3" ht="18.600000000000001" customHeight="1" x14ac:dyDescent="0.2"/>
    <row r="49" ht="18.600000000000001" customHeight="1" x14ac:dyDescent="0.2"/>
    <row r="50" ht="18.600000000000001" customHeight="1" x14ac:dyDescent="0.2"/>
    <row r="51" ht="18.600000000000001" customHeight="1" x14ac:dyDescent="0.2"/>
  </sheetData>
  <protectedRanges>
    <protectedRange sqref="B2" name="Диапазон1"/>
    <protectedRange sqref="B4:B14" name="Диапазон2"/>
    <protectedRange sqref="D4:D14" name="Диапазон3"/>
    <protectedRange sqref="D16:D30" name="Диапазон4"/>
  </protectedRanges>
  <mergeCells count="22">
    <mergeCell ref="A31:B31"/>
    <mergeCell ref="A32:B32"/>
    <mergeCell ref="A33:B33"/>
    <mergeCell ref="A1:D1"/>
    <mergeCell ref="A20:C20"/>
    <mergeCell ref="A22:C22"/>
    <mergeCell ref="A29:B29"/>
    <mergeCell ref="A2:A15"/>
    <mergeCell ref="B2:D2"/>
    <mergeCell ref="A30:B30"/>
    <mergeCell ref="A28:B28"/>
    <mergeCell ref="A16:C16"/>
    <mergeCell ref="A18:C18"/>
    <mergeCell ref="A19:C19"/>
    <mergeCell ref="A27:B27"/>
    <mergeCell ref="A23:C23"/>
    <mergeCell ref="A17:C17"/>
    <mergeCell ref="A24:C24"/>
    <mergeCell ref="A25:C25"/>
    <mergeCell ref="A26:B26"/>
    <mergeCell ref="C26:D26"/>
    <mergeCell ref="A21:C21"/>
  </mergeCells>
  <dataValidations count="6">
    <dataValidation type="list" allowBlank="1" showInputMessage="1" showErrorMessage="1" sqref="D19">
      <formula1>INDIRECT("Таблица9")</formula1>
    </dataValidation>
    <dataValidation type="list" allowBlank="1" showInputMessage="1" showErrorMessage="1" sqref="D29">
      <formula1>INDIRECT("Таблица12")</formula1>
    </dataValidation>
    <dataValidation type="list" allowBlank="1" showInputMessage="1" showErrorMessage="1" sqref="D30">
      <formula1>INDIRECT("Таблица13")</formula1>
    </dataValidation>
    <dataValidation type="list" allowBlank="1" showInputMessage="1" showErrorMessage="1" sqref="D21">
      <formula1>INDIRECT("Таблица14")</formula1>
    </dataValidation>
    <dataValidation type="list" allowBlank="1" showInputMessage="1" showErrorMessage="1" sqref="D22">
      <formula1>INDIRECT("Таблица15")</formula1>
    </dataValidation>
    <dataValidation type="list" allowBlank="1" showInputMessage="1" showErrorMessage="1" sqref="C33">
      <formula1>INDIRECT("Таблица16")</formula1>
    </dataValidation>
  </dataValidations>
  <pageMargins left="0.7" right="0.7" top="0.75" bottom="0.75" header="0.3" footer="0.3"/>
  <pageSetup paperSize="9" scale="9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AI17"/>
  <sheetViews>
    <sheetView topLeftCell="Y1" workbookViewId="0">
      <selection activeCell="AI2" sqref="AI2"/>
    </sheetView>
  </sheetViews>
  <sheetFormatPr defaultRowHeight="15" x14ac:dyDescent="0.25"/>
  <cols>
    <col min="1" max="1" width="15" customWidth="1"/>
    <col min="3" max="3" width="21" customWidth="1"/>
    <col min="5" max="5" width="11.140625" customWidth="1"/>
    <col min="7" max="7" width="29.42578125" customWidth="1"/>
    <col min="9" max="9" width="15.42578125" customWidth="1"/>
    <col min="11" max="11" width="34.42578125" customWidth="1"/>
    <col min="13" max="13" width="18.5703125" customWidth="1"/>
    <col min="15" max="15" width="11.85546875" customWidth="1"/>
    <col min="17" max="17" width="23.7109375" customWidth="1"/>
    <col min="19" max="19" width="11.85546875" customWidth="1"/>
    <col min="21" max="21" width="29.5703125" customWidth="1"/>
    <col min="23" max="23" width="21.140625" customWidth="1"/>
    <col min="25" max="25" width="15.140625" customWidth="1"/>
    <col min="27" max="27" width="30.7109375" customWidth="1"/>
    <col min="29" max="29" width="28.42578125" customWidth="1"/>
    <col min="31" max="31" width="18.42578125" customWidth="1"/>
    <col min="33" max="33" width="19.28515625" customWidth="1"/>
    <col min="35" max="35" width="14.140625" customWidth="1"/>
  </cols>
  <sheetData>
    <row r="1" spans="1:35" x14ac:dyDescent="0.25">
      <c r="A1" t="s">
        <v>17</v>
      </c>
      <c r="C1" t="s">
        <v>18</v>
      </c>
      <c r="E1" t="s">
        <v>21</v>
      </c>
      <c r="G1" t="s">
        <v>31</v>
      </c>
      <c r="I1" t="s">
        <v>35</v>
      </c>
      <c r="K1" t="s">
        <v>38</v>
      </c>
      <c r="M1" t="s">
        <v>45</v>
      </c>
      <c r="O1" t="s">
        <v>50</v>
      </c>
      <c r="Q1" t="s">
        <v>56</v>
      </c>
      <c r="S1" t="s">
        <v>69</v>
      </c>
      <c r="U1" t="s">
        <v>72</v>
      </c>
      <c r="W1" t="s">
        <v>83</v>
      </c>
      <c r="Y1" t="s">
        <v>96</v>
      </c>
      <c r="AA1" t="s">
        <v>126</v>
      </c>
      <c r="AC1" t="s">
        <v>127</v>
      </c>
      <c r="AE1" t="s">
        <v>166</v>
      </c>
      <c r="AG1" t="s">
        <v>170</v>
      </c>
      <c r="AI1" t="s">
        <v>17</v>
      </c>
    </row>
    <row r="2" spans="1:35" x14ac:dyDescent="0.25">
      <c r="A2" t="s">
        <v>14</v>
      </c>
      <c r="C2" t="s">
        <v>15</v>
      </c>
      <c r="E2" t="s">
        <v>19</v>
      </c>
      <c r="G2" t="s">
        <v>20</v>
      </c>
      <c r="I2" t="s">
        <v>20</v>
      </c>
      <c r="K2" t="s">
        <v>41</v>
      </c>
      <c r="M2" s="7" t="s">
        <v>20</v>
      </c>
      <c r="O2" s="7" t="s">
        <v>20</v>
      </c>
      <c r="Q2" t="s">
        <v>59</v>
      </c>
      <c r="S2" t="s">
        <v>20</v>
      </c>
      <c r="U2" t="s">
        <v>20</v>
      </c>
      <c r="W2" t="s">
        <v>20</v>
      </c>
      <c r="Y2" t="s">
        <v>20</v>
      </c>
      <c r="AA2" t="s">
        <v>120</v>
      </c>
      <c r="AC2" t="s">
        <v>128</v>
      </c>
      <c r="AE2" t="s">
        <v>20</v>
      </c>
      <c r="AG2" t="s">
        <v>20</v>
      </c>
    </row>
    <row r="3" spans="1:35" x14ac:dyDescent="0.25">
      <c r="A3" t="s">
        <v>142</v>
      </c>
      <c r="C3" t="s">
        <v>16</v>
      </c>
      <c r="E3" t="s">
        <v>20</v>
      </c>
      <c r="G3" t="s">
        <v>32</v>
      </c>
      <c r="I3" t="s">
        <v>36</v>
      </c>
      <c r="K3" t="s">
        <v>42</v>
      </c>
      <c r="M3" s="7">
        <v>100</v>
      </c>
      <c r="O3">
        <v>400</v>
      </c>
      <c r="Q3" t="s">
        <v>58</v>
      </c>
      <c r="S3" t="s">
        <v>67</v>
      </c>
      <c r="U3" t="s">
        <v>30</v>
      </c>
      <c r="W3" t="s">
        <v>84</v>
      </c>
      <c r="Y3" t="s">
        <v>97</v>
      </c>
      <c r="AA3" t="s">
        <v>121</v>
      </c>
      <c r="AC3" t="s">
        <v>129</v>
      </c>
      <c r="AE3" t="s">
        <v>164</v>
      </c>
      <c r="AG3" t="s">
        <v>167</v>
      </c>
      <c r="AI3" t="s">
        <v>175</v>
      </c>
    </row>
    <row r="4" spans="1:35" x14ac:dyDescent="0.25">
      <c r="G4" t="s">
        <v>33</v>
      </c>
      <c r="I4" t="s">
        <v>37</v>
      </c>
      <c r="K4" t="s">
        <v>40</v>
      </c>
      <c r="M4" s="7">
        <v>120</v>
      </c>
      <c r="O4">
        <v>450</v>
      </c>
      <c r="Q4" t="s">
        <v>57</v>
      </c>
      <c r="S4" t="s">
        <v>68</v>
      </c>
      <c r="U4" t="s">
        <v>73</v>
      </c>
      <c r="W4" t="s">
        <v>85</v>
      </c>
      <c r="Y4" t="s">
        <v>98</v>
      </c>
      <c r="AA4" t="s">
        <v>122</v>
      </c>
      <c r="AC4" t="s">
        <v>130</v>
      </c>
      <c r="AE4" t="s">
        <v>165</v>
      </c>
      <c r="AG4" t="s">
        <v>168</v>
      </c>
      <c r="AI4" t="s">
        <v>174</v>
      </c>
    </row>
    <row r="5" spans="1:35" x14ac:dyDescent="0.25">
      <c r="K5" t="s">
        <v>39</v>
      </c>
      <c r="M5" s="7">
        <v>140</v>
      </c>
      <c r="O5">
        <v>500</v>
      </c>
      <c r="Q5" t="s">
        <v>62</v>
      </c>
      <c r="U5" t="s">
        <v>74</v>
      </c>
      <c r="W5" t="s">
        <v>86</v>
      </c>
      <c r="Y5" t="s">
        <v>99</v>
      </c>
      <c r="AA5" t="s">
        <v>123</v>
      </c>
      <c r="AC5" t="s">
        <v>131</v>
      </c>
      <c r="AG5" t="s">
        <v>169</v>
      </c>
      <c r="AI5" t="s">
        <v>176</v>
      </c>
    </row>
    <row r="6" spans="1:35" x14ac:dyDescent="0.25">
      <c r="M6" s="7">
        <v>150</v>
      </c>
      <c r="O6">
        <v>550</v>
      </c>
      <c r="Q6" t="s">
        <v>61</v>
      </c>
      <c r="U6" t="s">
        <v>75</v>
      </c>
      <c r="W6" t="s">
        <v>87</v>
      </c>
      <c r="Y6" t="s">
        <v>100</v>
      </c>
      <c r="AA6" t="s">
        <v>124</v>
      </c>
      <c r="AC6" t="s">
        <v>132</v>
      </c>
      <c r="AI6" t="s">
        <v>177</v>
      </c>
    </row>
    <row r="7" spans="1:35" x14ac:dyDescent="0.25">
      <c r="M7" s="7">
        <v>160</v>
      </c>
      <c r="O7">
        <v>565</v>
      </c>
      <c r="Q7" t="s">
        <v>60</v>
      </c>
      <c r="U7" t="s">
        <v>76</v>
      </c>
      <c r="W7" t="s">
        <v>88</v>
      </c>
      <c r="Y7" t="s">
        <v>101</v>
      </c>
      <c r="AA7" t="s">
        <v>125</v>
      </c>
      <c r="AC7" t="s">
        <v>133</v>
      </c>
    </row>
    <row r="8" spans="1:35" x14ac:dyDescent="0.25">
      <c r="M8" s="7">
        <v>170</v>
      </c>
      <c r="O8">
        <v>600</v>
      </c>
      <c r="U8" t="s">
        <v>78</v>
      </c>
      <c r="W8" t="s">
        <v>89</v>
      </c>
      <c r="Y8" t="s">
        <v>102</v>
      </c>
    </row>
    <row r="9" spans="1:35" x14ac:dyDescent="0.25">
      <c r="M9" s="7">
        <v>180</v>
      </c>
      <c r="O9">
        <v>620</v>
      </c>
      <c r="U9" t="s">
        <v>77</v>
      </c>
      <c r="W9" t="s">
        <v>90</v>
      </c>
    </row>
    <row r="10" spans="1:35" x14ac:dyDescent="0.25">
      <c r="M10" s="7">
        <v>190</v>
      </c>
      <c r="O10">
        <v>650</v>
      </c>
      <c r="W10" t="s">
        <v>91</v>
      </c>
    </row>
    <row r="11" spans="1:35" x14ac:dyDescent="0.25">
      <c r="M11" s="7">
        <v>210</v>
      </c>
      <c r="O11">
        <v>700</v>
      </c>
      <c r="W11" t="s">
        <v>92</v>
      </c>
    </row>
    <row r="12" spans="1:35" x14ac:dyDescent="0.25">
      <c r="M12" s="7">
        <v>220</v>
      </c>
      <c r="O12">
        <v>750</v>
      </c>
      <c r="W12" t="s">
        <v>93</v>
      </c>
    </row>
    <row r="13" spans="1:35" x14ac:dyDescent="0.25">
      <c r="M13" s="7">
        <v>240</v>
      </c>
      <c r="O13">
        <v>800</v>
      </c>
      <c r="W13" t="s">
        <v>94</v>
      </c>
    </row>
    <row r="14" spans="1:35" x14ac:dyDescent="0.25">
      <c r="M14" s="7">
        <v>260</v>
      </c>
      <c r="O14">
        <v>900</v>
      </c>
      <c r="W14" t="s">
        <v>95</v>
      </c>
    </row>
    <row r="15" spans="1:35" x14ac:dyDescent="0.25">
      <c r="M15" s="7" t="s">
        <v>47</v>
      </c>
      <c r="O15">
        <v>1075</v>
      </c>
    </row>
    <row r="16" spans="1:35" x14ac:dyDescent="0.25">
      <c r="M16" s="7" t="s">
        <v>46</v>
      </c>
    </row>
    <row r="17" spans="13:13" x14ac:dyDescent="0.25">
      <c r="M17" s="7" t="s">
        <v>48</v>
      </c>
    </row>
  </sheetData>
  <pageMargins left="0.7" right="0.7" top="0.75" bottom="0.75" header="0.3" footer="0.3"/>
  <drawing r:id="rId1"/>
  <tableParts count="18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5"/>
  <sheetViews>
    <sheetView showZeros="0" tabSelected="1" view="pageBreakPreview" topLeftCell="A19" zoomScale="120" zoomScaleNormal="100" zoomScaleSheetLayoutView="120" workbookViewId="0">
      <selection activeCell="U68" sqref="U68:AC68"/>
    </sheetView>
  </sheetViews>
  <sheetFormatPr defaultColWidth="9.140625" defaultRowHeight="11.25" x14ac:dyDescent="0.2"/>
  <cols>
    <col min="1" max="1" width="2.85546875" style="5" customWidth="1"/>
    <col min="2" max="4" width="1.85546875" style="3" customWidth="1"/>
    <col min="5" max="5" width="3.85546875" style="3" customWidth="1"/>
    <col min="6" max="15" width="2" style="3" customWidth="1"/>
    <col min="16" max="16" width="4.42578125" style="3" customWidth="1"/>
    <col min="17" max="23" width="2" style="3" customWidth="1"/>
    <col min="24" max="24" width="3.42578125" style="3" customWidth="1"/>
    <col min="25" max="33" width="2" style="3" customWidth="1"/>
    <col min="34" max="34" width="2.5703125" style="3" customWidth="1"/>
    <col min="35" max="41" width="2" style="3" customWidth="1"/>
    <col min="42" max="42" width="3" style="3" customWidth="1"/>
    <col min="43" max="43" width="2.42578125" style="3" customWidth="1"/>
    <col min="44" max="45" width="2" style="3" customWidth="1"/>
    <col min="46" max="16384" width="9.140625" style="3"/>
  </cols>
  <sheetData>
    <row r="1" spans="1:45" ht="25.5" customHeight="1" thickBot="1" x14ac:dyDescent="0.25">
      <c r="A1" s="247" t="s">
        <v>0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247"/>
      <c r="AC1" s="247"/>
      <c r="AD1" s="247"/>
      <c r="AE1" s="247"/>
      <c r="AF1" s="247"/>
      <c r="AG1" s="247"/>
      <c r="AH1" s="247"/>
      <c r="AI1" s="247"/>
      <c r="AJ1" s="247"/>
      <c r="AK1" s="247"/>
      <c r="AL1" s="247"/>
      <c r="AM1" s="247"/>
      <c r="AN1" s="247"/>
      <c r="AO1" s="247"/>
      <c r="AP1" s="247"/>
      <c r="AQ1" s="247"/>
      <c r="AR1" s="247"/>
      <c r="AS1" s="247"/>
    </row>
    <row r="2" spans="1:45" ht="13.5" customHeight="1" x14ac:dyDescent="0.2">
      <c r="A2" s="248" t="s">
        <v>25</v>
      </c>
      <c r="B2" s="189" t="s">
        <v>1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1"/>
      <c r="N2" s="230">
        <f>'ввод данных для менеджеров'!$C$2</f>
        <v>340</v>
      </c>
      <c r="O2" s="231"/>
      <c r="P2" s="231"/>
      <c r="Q2" s="231"/>
      <c r="R2" s="231"/>
      <c r="S2" s="231"/>
      <c r="T2" s="231"/>
      <c r="U2" s="231"/>
      <c r="V2" s="231"/>
      <c r="W2" s="232"/>
      <c r="X2" s="194" t="s">
        <v>80</v>
      </c>
      <c r="Y2" s="190"/>
      <c r="Z2" s="190"/>
      <c r="AA2" s="190"/>
      <c r="AB2" s="190"/>
      <c r="AC2" s="190"/>
      <c r="AD2" s="190"/>
      <c r="AE2" s="190"/>
      <c r="AF2" s="190"/>
      <c r="AG2" s="190"/>
      <c r="AH2" s="190"/>
      <c r="AI2" s="191"/>
      <c r="AJ2" s="268">
        <f>'ввод данных для менеджеров'!C3</f>
        <v>43535</v>
      </c>
      <c r="AK2" s="268"/>
      <c r="AL2" s="268"/>
      <c r="AM2" s="268"/>
      <c r="AN2" s="268"/>
      <c r="AO2" s="268"/>
      <c r="AP2" s="268"/>
      <c r="AQ2" s="268"/>
      <c r="AR2" s="268"/>
      <c r="AS2" s="269"/>
    </row>
    <row r="3" spans="1:45" ht="13.5" customHeight="1" x14ac:dyDescent="0.2">
      <c r="A3" s="249"/>
      <c r="B3" s="175" t="s">
        <v>2</v>
      </c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7"/>
      <c r="N3" s="270" t="str">
        <f>'ввод данных для менеджеров'!$C$4</f>
        <v xml:space="preserve">Авида </v>
      </c>
      <c r="O3" s="271"/>
      <c r="P3" s="271"/>
      <c r="Q3" s="271"/>
      <c r="R3" s="271"/>
      <c r="S3" s="271"/>
      <c r="T3" s="271"/>
      <c r="U3" s="271"/>
      <c r="V3" s="271"/>
      <c r="W3" s="271"/>
      <c r="X3" s="271"/>
      <c r="Y3" s="271"/>
      <c r="Z3" s="271"/>
      <c r="AA3" s="271"/>
      <c r="AB3" s="271"/>
      <c r="AC3" s="271"/>
      <c r="AD3" s="271"/>
      <c r="AE3" s="271"/>
      <c r="AF3" s="271"/>
      <c r="AG3" s="271"/>
      <c r="AH3" s="271"/>
      <c r="AI3" s="271"/>
      <c r="AJ3" s="271"/>
      <c r="AK3" s="271"/>
      <c r="AL3" s="271"/>
      <c r="AM3" s="271"/>
      <c r="AN3" s="271"/>
      <c r="AO3" s="271"/>
      <c r="AP3" s="271"/>
      <c r="AQ3" s="271"/>
      <c r="AR3" s="271"/>
      <c r="AS3" s="272"/>
    </row>
    <row r="4" spans="1:45" ht="13.5" customHeight="1" x14ac:dyDescent="0.2">
      <c r="A4" s="249"/>
      <c r="B4" s="175" t="s">
        <v>3</v>
      </c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7"/>
      <c r="N4" s="233" t="str">
        <f>'ввод данных для менеджеров'!$C$5</f>
        <v>пакет-майка</v>
      </c>
      <c r="O4" s="234"/>
      <c r="P4" s="234"/>
      <c r="Q4" s="234"/>
      <c r="R4" s="234"/>
      <c r="S4" s="234"/>
      <c r="T4" s="234"/>
      <c r="U4" s="234"/>
      <c r="V4" s="234"/>
      <c r="W4" s="235"/>
      <c r="X4" s="223" t="s">
        <v>18</v>
      </c>
      <c r="Y4" s="223"/>
      <c r="Z4" s="223"/>
      <c r="AA4" s="223"/>
      <c r="AB4" s="223"/>
      <c r="AC4" s="223"/>
      <c r="AD4" s="223"/>
      <c r="AE4" s="223"/>
      <c r="AF4" s="223"/>
      <c r="AG4" s="223"/>
      <c r="AH4" s="223"/>
      <c r="AI4" s="223"/>
      <c r="AJ4" s="224" t="str">
        <f>'ввод данных для менеджеров'!C6</f>
        <v>ПВД</v>
      </c>
      <c r="AK4" s="225"/>
      <c r="AL4" s="225"/>
      <c r="AM4" s="225"/>
      <c r="AN4" s="225"/>
      <c r="AO4" s="225"/>
      <c r="AP4" s="225"/>
      <c r="AQ4" s="225"/>
      <c r="AR4" s="225"/>
      <c r="AS4" s="226"/>
    </row>
    <row r="5" spans="1:45" ht="13.5" customHeight="1" x14ac:dyDescent="0.2">
      <c r="A5" s="249"/>
      <c r="B5" s="244" t="s">
        <v>26</v>
      </c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1"/>
      <c r="O5" s="225">
        <f>'ввод данных для менеджеров'!C8</f>
        <v>700</v>
      </c>
      <c r="P5" s="225"/>
      <c r="Q5" s="225"/>
      <c r="R5" s="21" t="str">
        <f>'ввод данных для менеджеров'!G8</f>
        <v>х</v>
      </c>
      <c r="S5" s="21">
        <f>'ввод данных для менеджеров'!H8</f>
        <v>0</v>
      </c>
      <c r="T5" s="21">
        <f>'ввод данных для менеджеров'!I8</f>
        <v>0</v>
      </c>
      <c r="U5" s="225">
        <f>'ввод данных для менеджеров'!J8</f>
        <v>800</v>
      </c>
      <c r="V5" s="225"/>
      <c r="W5" s="225"/>
      <c r="X5" s="21">
        <f>'ввод данных для менеджеров'!M8</f>
        <v>0</v>
      </c>
      <c r="Y5" s="21" t="str">
        <f>'ввод данных для менеджеров'!N8</f>
        <v>х</v>
      </c>
      <c r="Z5" s="21">
        <f>'ввод данных для менеджеров'!O8</f>
        <v>0</v>
      </c>
      <c r="AA5" s="21">
        <f>'ввод данных для менеджеров'!P8</f>
        <v>0</v>
      </c>
      <c r="AB5" s="225">
        <f>'ввод данных для менеджеров'!Q8</f>
        <v>7.0000000000000007E-2</v>
      </c>
      <c r="AC5" s="225"/>
      <c r="AD5" s="225"/>
      <c r="AE5" s="21">
        <f>'ввод данных для менеджеров'!T8</f>
        <v>0</v>
      </c>
      <c r="AF5" s="225">
        <f>'ввод данных для менеджеров'!U7</f>
        <v>0</v>
      </c>
      <c r="AG5" s="225"/>
      <c r="AH5" s="225"/>
      <c r="AI5" s="30"/>
      <c r="AJ5" s="21"/>
      <c r="AK5" s="21"/>
      <c r="AL5" s="21"/>
      <c r="AM5" s="22"/>
      <c r="AN5" s="22"/>
      <c r="AO5" s="22"/>
      <c r="AP5" s="22"/>
      <c r="AQ5" s="22"/>
      <c r="AR5" s="22"/>
      <c r="AS5" s="23"/>
    </row>
    <row r="6" spans="1:45" ht="13.5" customHeight="1" x14ac:dyDescent="0.2">
      <c r="A6" s="249"/>
      <c r="B6" s="175" t="str">
        <f>'ввод данных для менеджеров'!B15</f>
        <v>Фактическое количество, шт:</v>
      </c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7"/>
      <c r="N6" s="241">
        <f>'ввод данных для менеджеров'!$C$15</f>
        <v>5000</v>
      </c>
      <c r="O6" s="242"/>
      <c r="P6" s="242"/>
      <c r="Q6" s="242"/>
      <c r="R6" s="242"/>
      <c r="S6" s="242"/>
      <c r="T6" s="242"/>
      <c r="U6" s="242"/>
      <c r="V6" s="242"/>
      <c r="W6" s="243"/>
      <c r="X6" s="256" t="str">
        <f>'ввод данных для менеджеров'!B16</f>
        <v>max допуст. отклон. по кол-ву, %:</v>
      </c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7"/>
      <c r="AJ6" s="257">
        <f>'ввод данных для менеджеров'!C16</f>
        <v>0.1</v>
      </c>
      <c r="AK6" s="258"/>
      <c r="AL6" s="258"/>
      <c r="AM6" s="258"/>
      <c r="AN6" s="258"/>
      <c r="AO6" s="258"/>
      <c r="AP6" s="258"/>
      <c r="AQ6" s="258"/>
      <c r="AR6" s="258"/>
      <c r="AS6" s="259"/>
    </row>
    <row r="7" spans="1:45" ht="13.5" customHeight="1" x14ac:dyDescent="0.2">
      <c r="A7" s="249"/>
      <c r="B7" s="175" t="s">
        <v>29</v>
      </c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7"/>
      <c r="N7" s="224" t="str">
        <f>'ввод данных для менеджеров'!$C$13</f>
        <v>Голубой</v>
      </c>
      <c r="O7" s="225"/>
      <c r="P7" s="225"/>
      <c r="Q7" s="225"/>
      <c r="R7" s="225"/>
      <c r="S7" s="225"/>
      <c r="T7" s="225"/>
      <c r="U7" s="225"/>
      <c r="V7" s="225"/>
      <c r="W7" s="236"/>
      <c r="X7" s="223" t="str">
        <f>'ввод данных для менеджеров'!B9</f>
        <v>Контрольный вес пакета, гр:</v>
      </c>
      <c r="Y7" s="223"/>
      <c r="Z7" s="223"/>
      <c r="AA7" s="223"/>
      <c r="AB7" s="223"/>
      <c r="AC7" s="223"/>
      <c r="AD7" s="223"/>
      <c r="AE7" s="223"/>
      <c r="AF7" s="223"/>
      <c r="AG7" s="223"/>
      <c r="AH7" s="223"/>
      <c r="AI7" s="223"/>
      <c r="AJ7" s="227">
        <f>'ввод данных для менеджеров'!C9</f>
        <v>72.284800000000018</v>
      </c>
      <c r="AK7" s="228"/>
      <c r="AL7" s="228"/>
      <c r="AM7" s="228"/>
      <c r="AN7" s="228"/>
      <c r="AO7" s="228"/>
      <c r="AP7" s="228"/>
      <c r="AQ7" s="228"/>
      <c r="AR7" s="228"/>
      <c r="AS7" s="229"/>
    </row>
    <row r="8" spans="1:45" ht="13.5" customHeight="1" thickBot="1" x14ac:dyDescent="0.25">
      <c r="A8" s="249"/>
      <c r="B8" s="251" t="s">
        <v>65</v>
      </c>
      <c r="C8" s="252"/>
      <c r="D8" s="252"/>
      <c r="E8" s="252"/>
      <c r="F8" s="252"/>
      <c r="G8" s="252"/>
      <c r="H8" s="252"/>
      <c r="I8" s="252"/>
      <c r="J8" s="252"/>
      <c r="K8" s="252"/>
      <c r="L8" s="252"/>
      <c r="M8" s="253"/>
      <c r="N8" s="254" t="str">
        <f>'ввод данных для менеджеров'!$C$17</f>
        <v>НЕТ</v>
      </c>
      <c r="O8" s="255"/>
      <c r="P8" s="255"/>
      <c r="Q8" s="255"/>
      <c r="R8" s="255"/>
      <c r="S8" s="255"/>
      <c r="T8" s="255"/>
      <c r="U8" s="255"/>
      <c r="V8" s="255"/>
      <c r="W8" s="255"/>
      <c r="X8" s="260"/>
      <c r="Y8" s="261"/>
      <c r="Z8" s="261"/>
      <c r="AA8" s="261"/>
      <c r="AB8" s="261"/>
      <c r="AC8" s="261"/>
      <c r="AD8" s="261"/>
      <c r="AE8" s="261"/>
      <c r="AF8" s="261"/>
      <c r="AG8" s="261"/>
      <c r="AH8" s="261"/>
      <c r="AI8" s="262"/>
      <c r="AJ8" s="260"/>
      <c r="AK8" s="261"/>
      <c r="AL8" s="261"/>
      <c r="AM8" s="261"/>
      <c r="AN8" s="261"/>
      <c r="AO8" s="261"/>
      <c r="AP8" s="261"/>
      <c r="AQ8" s="261"/>
      <c r="AR8" s="261"/>
      <c r="AS8" s="263"/>
    </row>
    <row r="9" spans="1:45" ht="13.5" customHeight="1" x14ac:dyDescent="0.2">
      <c r="A9" s="249"/>
      <c r="B9" s="196" t="str">
        <f>'ввод данных для менеджеров'!B25</f>
        <v>Название макета:</v>
      </c>
      <c r="C9" s="197"/>
      <c r="D9" s="197"/>
      <c r="E9" s="197"/>
      <c r="F9" s="197"/>
      <c r="G9" s="197"/>
      <c r="H9" s="197"/>
      <c r="I9" s="197"/>
      <c r="J9" s="197"/>
      <c r="K9" s="197"/>
      <c r="L9" s="197"/>
      <c r="M9" s="198"/>
      <c r="N9" s="238">
        <f>'ввод данных для менеджеров'!C25</f>
        <v>0</v>
      </c>
      <c r="O9" s="239"/>
      <c r="P9" s="239"/>
      <c r="Q9" s="239"/>
      <c r="R9" s="239"/>
      <c r="S9" s="239"/>
      <c r="T9" s="239"/>
      <c r="U9" s="239"/>
      <c r="V9" s="239"/>
      <c r="W9" s="240"/>
      <c r="X9" s="237" t="str">
        <f>'ввод данных для менеджеров'!B20</f>
        <v>Тип печати:</v>
      </c>
      <c r="Y9" s="197"/>
      <c r="Z9" s="197"/>
      <c r="AA9" s="197"/>
      <c r="AB9" s="197"/>
      <c r="AC9" s="197"/>
      <c r="AD9" s="197"/>
      <c r="AE9" s="197"/>
      <c r="AF9" s="197"/>
      <c r="AG9" s="197"/>
      <c r="AH9" s="197"/>
      <c r="AI9" s="198"/>
      <c r="AJ9" s="238" t="str">
        <f>'ввод данных для менеджеров'!C20</f>
        <v>прямая</v>
      </c>
      <c r="AK9" s="239"/>
      <c r="AL9" s="239"/>
      <c r="AM9" s="239"/>
      <c r="AN9" s="239"/>
      <c r="AO9" s="239"/>
      <c r="AP9" s="239"/>
      <c r="AQ9" s="239"/>
      <c r="AR9" s="239"/>
      <c r="AS9" s="245"/>
    </row>
    <row r="10" spans="1:45" ht="13.5" customHeight="1" x14ac:dyDescent="0.2">
      <c r="A10" s="249"/>
      <c r="B10" s="175" t="str">
        <f>'ввод данных для менеджеров'!B23</f>
        <v>Количество цветов печати:</v>
      </c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7"/>
      <c r="N10" s="178" t="str">
        <f>'ввод данных для менеджеров'!C23</f>
        <v>1+0</v>
      </c>
      <c r="O10" s="179"/>
      <c r="P10" s="179"/>
      <c r="Q10" s="179"/>
      <c r="R10" s="179"/>
      <c r="S10" s="179"/>
      <c r="T10" s="179"/>
      <c r="U10" s="179"/>
      <c r="V10" s="179"/>
      <c r="W10" s="179"/>
      <c r="X10" s="180" t="str">
        <f>'ввод данных для менеджеров'!B24</f>
        <v>Раппорт печати:</v>
      </c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4"/>
      <c r="AJ10" s="178">
        <f>'ввод данных для менеджеров'!C24</f>
        <v>400</v>
      </c>
      <c r="AK10" s="179"/>
      <c r="AL10" s="179"/>
      <c r="AM10" s="179"/>
      <c r="AN10" s="179"/>
      <c r="AO10" s="179"/>
      <c r="AP10" s="179"/>
      <c r="AQ10" s="179"/>
      <c r="AR10" s="179"/>
      <c r="AS10" s="181"/>
    </row>
    <row r="11" spans="1:45" ht="13.5" customHeight="1" x14ac:dyDescent="0.2">
      <c r="A11" s="249"/>
      <c r="B11" s="129" t="str">
        <f>'ввод данных для менеджеров'!B19</f>
        <v>Цвет печати:</v>
      </c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130"/>
      <c r="N11" s="214">
        <f>'ввод данных для менеджеров'!C19</f>
        <v>0</v>
      </c>
      <c r="O11" s="215"/>
      <c r="P11" s="215"/>
      <c r="Q11" s="215"/>
      <c r="R11" s="215"/>
      <c r="S11" s="215"/>
      <c r="T11" s="215"/>
      <c r="U11" s="215"/>
      <c r="V11" s="215"/>
      <c r="W11" s="215"/>
      <c r="X11" s="215"/>
      <c r="Y11" s="215"/>
      <c r="Z11" s="215"/>
      <c r="AA11" s="215"/>
      <c r="AB11" s="215"/>
      <c r="AC11" s="215"/>
      <c r="AD11" s="215"/>
      <c r="AE11" s="215"/>
      <c r="AF11" s="215"/>
      <c r="AG11" s="215"/>
      <c r="AH11" s="215"/>
      <c r="AI11" s="215"/>
      <c r="AJ11" s="215"/>
      <c r="AK11" s="215"/>
      <c r="AL11" s="215"/>
      <c r="AM11" s="215"/>
      <c r="AN11" s="215"/>
      <c r="AO11" s="215"/>
      <c r="AP11" s="215"/>
      <c r="AQ11" s="215"/>
      <c r="AR11" s="215"/>
      <c r="AS11" s="216"/>
    </row>
    <row r="12" spans="1:45" ht="13.5" customHeight="1" thickBot="1" x14ac:dyDescent="0.25">
      <c r="A12" s="249"/>
      <c r="B12" s="251" t="str">
        <f>'ввод данных для менеджеров'!B21</f>
        <v>Направление печати:</v>
      </c>
      <c r="C12" s="252"/>
      <c r="D12" s="252"/>
      <c r="E12" s="252"/>
      <c r="F12" s="252"/>
      <c r="G12" s="252"/>
      <c r="H12" s="252"/>
      <c r="I12" s="252"/>
      <c r="J12" s="252"/>
      <c r="K12" s="252"/>
      <c r="L12" s="252"/>
      <c r="M12" s="253"/>
      <c r="N12" s="218" t="str">
        <f>'ввод данных для производства'!D29</f>
        <v>А1</v>
      </c>
      <c r="O12" s="219"/>
      <c r="P12" s="219"/>
      <c r="Q12" s="219"/>
      <c r="R12" s="219"/>
      <c r="S12" s="219"/>
      <c r="T12" s="219"/>
      <c r="U12" s="219"/>
      <c r="V12" s="219"/>
      <c r="W12" s="219"/>
      <c r="X12" s="211" t="str">
        <f>'ввод данных для менеджеров'!B22</f>
        <v>Фотометки:</v>
      </c>
      <c r="Y12" s="212"/>
      <c r="Z12" s="212"/>
      <c r="AA12" s="212"/>
      <c r="AB12" s="212"/>
      <c r="AC12" s="212"/>
      <c r="AD12" s="212"/>
      <c r="AE12" s="212"/>
      <c r="AF12" s="212"/>
      <c r="AG12" s="212"/>
      <c r="AH12" s="212"/>
      <c r="AI12" s="213"/>
      <c r="AJ12" s="219" t="str">
        <f>'ввод данных для производства'!D30</f>
        <v>НЕТ</v>
      </c>
      <c r="AK12" s="219"/>
      <c r="AL12" s="219"/>
      <c r="AM12" s="219"/>
      <c r="AN12" s="219"/>
      <c r="AO12" s="219"/>
      <c r="AP12" s="219"/>
      <c r="AQ12" s="219"/>
      <c r="AR12" s="219"/>
      <c r="AS12" s="267"/>
    </row>
    <row r="13" spans="1:45" ht="13.5" customHeight="1" x14ac:dyDescent="0.2">
      <c r="A13" s="249"/>
      <c r="B13" s="220" t="str">
        <f>'ввод данных для менеджеров'!B10</f>
        <v>Размер вырубного ножа:</v>
      </c>
      <c r="C13" s="221"/>
      <c r="D13" s="221"/>
      <c r="E13" s="221"/>
      <c r="F13" s="221"/>
      <c r="G13" s="221"/>
      <c r="H13" s="221"/>
      <c r="I13" s="221"/>
      <c r="J13" s="221"/>
      <c r="K13" s="221"/>
      <c r="L13" s="221"/>
      <c r="M13" s="222"/>
      <c r="N13" s="192" t="str">
        <f>'ввод данных для менеджеров'!C10</f>
        <v>НЕТ</v>
      </c>
      <c r="O13" s="193"/>
      <c r="P13" s="193"/>
      <c r="Q13" s="193"/>
      <c r="R13" s="193"/>
      <c r="S13" s="193"/>
      <c r="T13" s="193"/>
      <c r="U13" s="193"/>
      <c r="V13" s="193"/>
      <c r="W13" s="193"/>
      <c r="X13" s="194" t="str">
        <f>'ввод данных для менеджеров'!B18</f>
        <v>Высота донной складки, мм:</v>
      </c>
      <c r="Y13" s="190"/>
      <c r="Z13" s="190"/>
      <c r="AA13" s="190"/>
      <c r="AB13" s="190"/>
      <c r="AC13" s="190"/>
      <c r="AD13" s="190"/>
      <c r="AE13" s="190"/>
      <c r="AF13" s="190"/>
      <c r="AG13" s="190"/>
      <c r="AH13" s="190"/>
      <c r="AI13" s="191"/>
      <c r="AJ13" s="192">
        <f>'ввод данных для менеджеров'!C18</f>
        <v>0</v>
      </c>
      <c r="AK13" s="193"/>
      <c r="AL13" s="193"/>
      <c r="AM13" s="193"/>
      <c r="AN13" s="193"/>
      <c r="AO13" s="193"/>
      <c r="AP13" s="193"/>
      <c r="AQ13" s="193"/>
      <c r="AR13" s="193"/>
      <c r="AS13" s="195"/>
    </row>
    <row r="14" spans="1:45" ht="24" customHeight="1" thickBot="1" x14ac:dyDescent="0.25">
      <c r="A14" s="249"/>
      <c r="B14" s="207" t="str">
        <f>'ввод данных для менеджеров'!B26</f>
        <v>Ручка:</v>
      </c>
      <c r="C14" s="208"/>
      <c r="D14" s="208"/>
      <c r="E14" s="208"/>
      <c r="F14" s="208"/>
      <c r="G14" s="208"/>
      <c r="H14" s="208"/>
      <c r="I14" s="208"/>
      <c r="J14" s="208"/>
      <c r="K14" s="208"/>
      <c r="L14" s="208"/>
      <c r="M14" s="209"/>
      <c r="N14" s="210" t="str">
        <f>'ввод данных для менеджеров'!C26</f>
        <v>НЕТ</v>
      </c>
      <c r="O14" s="187"/>
      <c r="P14" s="187"/>
      <c r="Q14" s="187"/>
      <c r="R14" s="187"/>
      <c r="S14" s="187"/>
      <c r="T14" s="187"/>
      <c r="U14" s="187"/>
      <c r="V14" s="187"/>
      <c r="W14" s="187"/>
      <c r="X14" s="211" t="str">
        <f>'ввод данных для менеджеров'!B27</f>
        <v>Расстояние от верха пакета до вырубного края ручки,мм:</v>
      </c>
      <c r="Y14" s="212"/>
      <c r="Z14" s="212"/>
      <c r="AA14" s="212"/>
      <c r="AB14" s="212"/>
      <c r="AC14" s="212"/>
      <c r="AD14" s="212"/>
      <c r="AE14" s="212"/>
      <c r="AF14" s="212"/>
      <c r="AG14" s="212"/>
      <c r="AH14" s="212"/>
      <c r="AI14" s="213"/>
      <c r="AJ14" s="210">
        <f>'ввод данных для менеджеров'!C27</f>
        <v>0</v>
      </c>
      <c r="AK14" s="187"/>
      <c r="AL14" s="187"/>
      <c r="AM14" s="187"/>
      <c r="AN14" s="187"/>
      <c r="AO14" s="187"/>
      <c r="AP14" s="187"/>
      <c r="AQ14" s="187"/>
      <c r="AR14" s="187"/>
      <c r="AS14" s="188"/>
    </row>
    <row r="15" spans="1:45" ht="21" customHeight="1" thickBot="1" x14ac:dyDescent="0.25">
      <c r="A15" s="249"/>
      <c r="B15" s="264" t="str">
        <f>'ввод данных для менеджеров'!B27</f>
        <v>Расстояние от верха пакета до вырубного края ручки,мм:</v>
      </c>
      <c r="C15" s="265"/>
      <c r="D15" s="265"/>
      <c r="E15" s="265"/>
      <c r="F15" s="265"/>
      <c r="G15" s="265"/>
      <c r="H15" s="265"/>
      <c r="I15" s="265"/>
      <c r="J15" s="265"/>
      <c r="K15" s="265"/>
      <c r="L15" s="265"/>
      <c r="M15" s="266"/>
      <c r="N15" s="210">
        <f>'ввод данных для менеджеров'!C27</f>
        <v>0</v>
      </c>
      <c r="O15" s="187"/>
      <c r="P15" s="187"/>
      <c r="Q15" s="187"/>
      <c r="R15" s="187"/>
      <c r="S15" s="187"/>
      <c r="T15" s="187"/>
      <c r="U15" s="187"/>
      <c r="V15" s="187"/>
      <c r="W15" s="187"/>
      <c r="X15" s="211"/>
      <c r="Y15" s="212"/>
      <c r="Z15" s="212"/>
      <c r="AA15" s="212"/>
      <c r="AB15" s="212"/>
      <c r="AC15" s="212"/>
      <c r="AD15" s="212"/>
      <c r="AE15" s="212"/>
      <c r="AF15" s="212"/>
      <c r="AG15" s="212"/>
      <c r="AH15" s="212"/>
      <c r="AI15" s="213"/>
      <c r="AJ15" s="210"/>
      <c r="AK15" s="187"/>
      <c r="AL15" s="187"/>
      <c r="AM15" s="187"/>
      <c r="AN15" s="187"/>
      <c r="AO15" s="187"/>
      <c r="AP15" s="187"/>
      <c r="AQ15" s="187"/>
      <c r="AR15" s="187"/>
      <c r="AS15" s="188"/>
    </row>
    <row r="16" spans="1:45" ht="21" customHeight="1" x14ac:dyDescent="0.2">
      <c r="A16" s="249"/>
      <c r="B16" s="189" t="str">
        <f>'ввод данных для менеджеров'!B28</f>
        <v>Количество пакетов в индивидуальной упаковке, шт:</v>
      </c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1"/>
      <c r="N16" s="192">
        <f>'ввод данных для менеджеров'!C28</f>
        <v>200</v>
      </c>
      <c r="O16" s="193"/>
      <c r="P16" s="193"/>
      <c r="Q16" s="193"/>
      <c r="R16" s="193"/>
      <c r="S16" s="193"/>
      <c r="T16" s="193"/>
      <c r="U16" s="193"/>
      <c r="V16" s="193"/>
      <c r="W16" s="193"/>
      <c r="X16" s="194" t="str">
        <f>'ввод данных для менеджеров'!B29</f>
        <v>Количество пачек в групповой упаковке, пачки:</v>
      </c>
      <c r="Y16" s="190"/>
      <c r="Z16" s="190"/>
      <c r="AA16" s="190"/>
      <c r="AB16" s="190"/>
      <c r="AC16" s="190"/>
      <c r="AD16" s="190"/>
      <c r="AE16" s="190"/>
      <c r="AF16" s="190"/>
      <c r="AG16" s="190"/>
      <c r="AH16" s="190"/>
      <c r="AI16" s="191"/>
      <c r="AJ16" s="192">
        <f>'ввод данных для менеджеров'!C29</f>
        <v>0</v>
      </c>
      <c r="AK16" s="193"/>
      <c r="AL16" s="193"/>
      <c r="AM16" s="193"/>
      <c r="AN16" s="193"/>
      <c r="AO16" s="193"/>
      <c r="AP16" s="193"/>
      <c r="AQ16" s="193"/>
      <c r="AR16" s="193"/>
      <c r="AS16" s="195"/>
    </row>
    <row r="17" spans="1:45" ht="21" customHeight="1" x14ac:dyDescent="0.2">
      <c r="A17" s="249"/>
      <c r="B17" s="196" t="str">
        <f>'ввод данных для менеджеров'!B32</f>
        <v>Информация на упаковке (размер):</v>
      </c>
      <c r="C17" s="197"/>
      <c r="D17" s="197"/>
      <c r="E17" s="197"/>
      <c r="F17" s="197"/>
      <c r="G17" s="197"/>
      <c r="H17" s="197"/>
      <c r="I17" s="197"/>
      <c r="J17" s="197"/>
      <c r="K17" s="197"/>
      <c r="L17" s="197"/>
      <c r="M17" s="198"/>
      <c r="N17" s="199">
        <f>'ввод данных для менеджеров'!C32</f>
        <v>0</v>
      </c>
      <c r="O17" s="200"/>
      <c r="P17" s="200"/>
      <c r="Q17" s="200"/>
      <c r="R17" s="200"/>
      <c r="S17" s="200"/>
      <c r="T17" s="200"/>
      <c r="U17" s="200"/>
      <c r="V17" s="200"/>
      <c r="W17" s="200"/>
      <c r="X17" s="180" t="str">
        <f>'ввод данных для производства'!A28</f>
        <v>Цена за изготовления 1000шт пакетов, руб.:</v>
      </c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4"/>
      <c r="AJ17" s="201">
        <f>'ввод данных для производства'!D28</f>
        <v>0</v>
      </c>
      <c r="AK17" s="202"/>
      <c r="AL17" s="202"/>
      <c r="AM17" s="202"/>
      <c r="AN17" s="202"/>
      <c r="AO17" s="202"/>
      <c r="AP17" s="202"/>
      <c r="AQ17" s="202"/>
      <c r="AR17" s="202"/>
      <c r="AS17" s="203"/>
    </row>
    <row r="18" spans="1:45" ht="21" customHeight="1" x14ac:dyDescent="0.2">
      <c r="A18" s="249"/>
      <c r="B18" s="196" t="str">
        <f>'ввод данных для менеджеров'!B34</f>
        <v>Бирки согласно спецификации:</v>
      </c>
      <c r="C18" s="197"/>
      <c r="D18" s="197"/>
      <c r="E18" s="197"/>
      <c r="F18" s="197"/>
      <c r="G18" s="197"/>
      <c r="H18" s="197"/>
      <c r="I18" s="197"/>
      <c r="J18" s="197"/>
      <c r="K18" s="197"/>
      <c r="L18" s="197"/>
      <c r="M18" s="198"/>
      <c r="N18" s="201" t="str">
        <f>'ввод данных для менеджеров'!C34</f>
        <v>ГОСТ 12302-2013</v>
      </c>
      <c r="O18" s="202"/>
      <c r="P18" s="202"/>
      <c r="Q18" s="202"/>
      <c r="R18" s="202"/>
      <c r="S18" s="202"/>
      <c r="T18" s="202"/>
      <c r="U18" s="202"/>
      <c r="V18" s="202"/>
      <c r="W18" s="202"/>
      <c r="X18" s="180" t="str">
        <f>'ввод данных для менеджеров'!B38</f>
        <v>Перечень сопроводительных документов:</v>
      </c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4"/>
      <c r="AJ18" s="204" t="str">
        <f>'ввод данных для менеджеров'!C38</f>
        <v>полный пакет документов</v>
      </c>
      <c r="AK18" s="205"/>
      <c r="AL18" s="205"/>
      <c r="AM18" s="205"/>
      <c r="AN18" s="205"/>
      <c r="AO18" s="205"/>
      <c r="AP18" s="205"/>
      <c r="AQ18" s="205"/>
      <c r="AR18" s="205"/>
      <c r="AS18" s="206"/>
    </row>
    <row r="19" spans="1:45" ht="17.25" customHeight="1" x14ac:dyDescent="0.2">
      <c r="A19" s="249"/>
      <c r="B19" s="196" t="str">
        <f>'ввод данных для менеджеров'!B35</f>
        <v>Особые требования:</v>
      </c>
      <c r="C19" s="197"/>
      <c r="D19" s="197"/>
      <c r="E19" s="197"/>
      <c r="F19" s="197"/>
      <c r="G19" s="197"/>
      <c r="H19" s="197"/>
      <c r="I19" s="197"/>
      <c r="J19" s="197"/>
      <c r="K19" s="197"/>
      <c r="L19" s="197"/>
      <c r="M19" s="198"/>
      <c r="N19" s="178">
        <f>'ввод данных для менеджеров'!$C$35</f>
        <v>0</v>
      </c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79"/>
      <c r="AK19" s="179"/>
      <c r="AL19" s="179"/>
      <c r="AM19" s="179"/>
      <c r="AN19" s="179"/>
      <c r="AO19" s="179"/>
      <c r="AP19" s="179"/>
      <c r="AQ19" s="179"/>
      <c r="AR19" s="179"/>
      <c r="AS19" s="181"/>
    </row>
    <row r="20" spans="1:45" ht="13.5" thickBot="1" x14ac:dyDescent="0.25">
      <c r="A20" s="250"/>
      <c r="B20" s="207" t="str">
        <f>'ввод данных для менеджеров'!B37</f>
        <v>Условное название заказа:</v>
      </c>
      <c r="C20" s="208"/>
      <c r="D20" s="208"/>
      <c r="E20" s="208"/>
      <c r="F20" s="208"/>
      <c r="G20" s="208"/>
      <c r="H20" s="208"/>
      <c r="I20" s="208"/>
      <c r="J20" s="208"/>
      <c r="K20" s="208"/>
      <c r="L20" s="208"/>
      <c r="M20" s="209"/>
      <c r="N20" s="210">
        <f>'ввод данных для менеджеров'!C37</f>
        <v>0</v>
      </c>
      <c r="O20" s="187"/>
      <c r="P20" s="187"/>
      <c r="Q20" s="187"/>
      <c r="R20" s="187"/>
      <c r="S20" s="187"/>
      <c r="T20" s="187"/>
      <c r="U20" s="187"/>
      <c r="V20" s="187"/>
      <c r="W20" s="187"/>
      <c r="X20" s="211" t="str">
        <f>'ввод данных для менеджеров'!B36</f>
        <v>Срок изготовления:</v>
      </c>
      <c r="Y20" s="212"/>
      <c r="Z20" s="212"/>
      <c r="AA20" s="212"/>
      <c r="AB20" s="212"/>
      <c r="AC20" s="212"/>
      <c r="AD20" s="212"/>
      <c r="AE20" s="212"/>
      <c r="AF20" s="212"/>
      <c r="AG20" s="212"/>
      <c r="AH20" s="212"/>
      <c r="AI20" s="213"/>
      <c r="AJ20" s="186">
        <f>'ввод данных для менеджеров'!C36</f>
        <v>0</v>
      </c>
      <c r="AK20" s="187"/>
      <c r="AL20" s="187"/>
      <c r="AM20" s="187"/>
      <c r="AN20" s="187"/>
      <c r="AO20" s="187"/>
      <c r="AP20" s="187"/>
      <c r="AQ20" s="187"/>
      <c r="AR20" s="187"/>
      <c r="AS20" s="188"/>
    </row>
    <row r="21" spans="1:45" ht="13.5" customHeight="1" x14ac:dyDescent="0.2">
      <c r="A21" s="248" t="s">
        <v>156</v>
      </c>
      <c r="B21" s="171" t="s">
        <v>107</v>
      </c>
      <c r="C21" s="171"/>
      <c r="D21" s="171"/>
      <c r="E21" s="171"/>
      <c r="F21" s="169" t="str">
        <f>'ввод данных для производства'!C33</f>
        <v>рукав</v>
      </c>
      <c r="G21" s="169"/>
      <c r="H21" s="169"/>
      <c r="I21" s="169"/>
      <c r="J21" s="169"/>
      <c r="K21" s="169"/>
      <c r="L21" s="169">
        <f>O5</f>
        <v>700</v>
      </c>
      <c r="M21" s="169"/>
      <c r="N21" s="169"/>
      <c r="O21" s="169"/>
      <c r="P21" s="69" t="s">
        <v>5</v>
      </c>
      <c r="Q21" s="169">
        <f>AB5</f>
        <v>7.0000000000000007E-2</v>
      </c>
      <c r="R21" s="169"/>
      <c r="S21" s="169"/>
      <c r="T21" s="169"/>
      <c r="U21" s="169" t="s">
        <v>178</v>
      </c>
      <c r="V21" s="169"/>
      <c r="W21" s="169" t="s">
        <v>110</v>
      </c>
      <c r="X21" s="169"/>
      <c r="Y21" s="169"/>
      <c r="Z21" s="169"/>
      <c r="AA21" s="168">
        <f>ROUNDDOWN(($Q$21*1000)-($Q$21*1000)*5%,0)</f>
        <v>66</v>
      </c>
      <c r="AB21" s="168"/>
      <c r="AC21" s="32" t="s">
        <v>106</v>
      </c>
      <c r="AD21" s="164">
        <f>ROUNDUP(($Q$21*1000)+($Q$21*1000)*5%,0)</f>
        <v>74</v>
      </c>
      <c r="AE21" s="164"/>
      <c r="AF21" s="164"/>
      <c r="AG21" s="164"/>
      <c r="AH21" s="171" t="str">
        <f>N7</f>
        <v>Голубой</v>
      </c>
      <c r="AI21" s="171"/>
      <c r="AJ21" s="171"/>
      <c r="AK21" s="171"/>
      <c r="AL21" s="171"/>
      <c r="AM21" s="171"/>
      <c r="AN21" s="171"/>
      <c r="AO21" s="45" t="s">
        <v>106</v>
      </c>
      <c r="AP21" s="182">
        <f>'ввод данных для производства'!D31</f>
        <v>368.65248000000008</v>
      </c>
      <c r="AQ21" s="182"/>
      <c r="AR21" s="182"/>
      <c r="AS21" s="183"/>
    </row>
    <row r="22" spans="1:45" ht="13.5" customHeight="1" x14ac:dyDescent="0.2">
      <c r="A22" s="249"/>
      <c r="B22" s="154" t="s">
        <v>111</v>
      </c>
      <c r="C22" s="154"/>
      <c r="D22" s="154"/>
      <c r="E22" s="154"/>
      <c r="F22" s="154"/>
      <c r="G22" s="154"/>
      <c r="H22" s="154"/>
      <c r="I22" s="154"/>
      <c r="J22" s="154"/>
      <c r="K22" s="154"/>
      <c r="L22" s="154" t="str">
        <f>B8</f>
        <v>Тиснение:</v>
      </c>
      <c r="M22" s="154"/>
      <c r="N22" s="154"/>
      <c r="O22" s="154"/>
      <c r="P22" s="158" t="str">
        <f>N8</f>
        <v>НЕТ</v>
      </c>
      <c r="Q22" s="158"/>
      <c r="R22" s="25" t="s">
        <v>112</v>
      </c>
      <c r="S22" s="154" t="s">
        <v>141</v>
      </c>
      <c r="T22" s="154"/>
      <c r="U22" s="154"/>
      <c r="V22" s="154"/>
      <c r="W22" s="154"/>
      <c r="X22" s="154"/>
      <c r="Y22" s="174">
        <f>U5</f>
        <v>800</v>
      </c>
      <c r="Z22" s="174"/>
      <c r="AA22" s="174"/>
      <c r="AB22" s="174"/>
      <c r="AC22" s="174"/>
      <c r="AD22" s="25" t="s">
        <v>113</v>
      </c>
      <c r="AE22" s="165">
        <f>'ввод данных для производства'!C32</f>
        <v>72.284800000000018</v>
      </c>
      <c r="AF22" s="165"/>
      <c r="AG22" s="165"/>
      <c r="AH22" s="165"/>
      <c r="AI22" s="165"/>
      <c r="AJ22" s="25" t="s">
        <v>112</v>
      </c>
      <c r="AK22" s="25"/>
      <c r="AL22" s="25"/>
      <c r="AM22" s="25"/>
      <c r="AN22" s="25"/>
      <c r="AO22" s="25"/>
      <c r="AP22" s="25"/>
      <c r="AQ22" s="25"/>
      <c r="AR22" s="25"/>
      <c r="AS22" s="33"/>
    </row>
    <row r="23" spans="1:45" ht="13.5" customHeight="1" x14ac:dyDescent="0.2">
      <c r="A23" s="249"/>
      <c r="B23" s="166" t="s">
        <v>114</v>
      </c>
      <c r="C23" s="166"/>
      <c r="D23" s="166"/>
      <c r="E23" s="166"/>
      <c r="F23" s="166"/>
      <c r="G23" s="166"/>
      <c r="H23" s="166"/>
      <c r="I23" s="166"/>
      <c r="J23" s="246">
        <f>N9</f>
        <v>0</v>
      </c>
      <c r="K23" s="246"/>
      <c r="L23" s="246"/>
      <c r="M23" s="246"/>
      <c r="N23" s="246"/>
      <c r="O23" s="246"/>
      <c r="P23" s="246"/>
      <c r="Q23" s="246"/>
      <c r="R23" s="246"/>
      <c r="S23" s="246"/>
      <c r="T23" s="246"/>
      <c r="U23" s="246"/>
      <c r="V23" s="246"/>
      <c r="W23" s="246"/>
      <c r="X23" s="246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74"/>
      <c r="AJ23" s="174"/>
      <c r="AK23" s="174"/>
      <c r="AL23" s="174"/>
      <c r="AM23" s="174"/>
      <c r="AN23" s="166"/>
      <c r="AO23" s="166"/>
      <c r="AP23" s="166"/>
      <c r="AQ23" s="166"/>
      <c r="AR23" s="166"/>
      <c r="AS23" s="167"/>
    </row>
    <row r="24" spans="1:45" ht="13.5" customHeight="1" x14ac:dyDescent="0.2">
      <c r="A24" s="249"/>
      <c r="B24" s="166"/>
      <c r="C24" s="166"/>
      <c r="D24" s="166"/>
      <c r="E24" s="166"/>
      <c r="F24" s="166"/>
      <c r="G24" s="166"/>
      <c r="H24" s="166"/>
      <c r="I24" s="166"/>
      <c r="J24" s="158"/>
      <c r="K24" s="158"/>
      <c r="L24" s="158"/>
      <c r="M24" s="158"/>
      <c r="N24" s="158"/>
      <c r="O24" s="158"/>
      <c r="P24" s="301" t="s">
        <v>115</v>
      </c>
      <c r="Q24" s="301"/>
      <c r="R24" s="301"/>
      <c r="S24" s="301"/>
      <c r="T24" s="301"/>
      <c r="U24" s="301"/>
      <c r="V24" s="302">
        <f>'ввод данных для производства'!$D$20</f>
        <v>0</v>
      </c>
      <c r="W24" s="302"/>
      <c r="X24" s="302"/>
      <c r="Y24" s="302"/>
      <c r="Z24" s="25"/>
      <c r="AA24" s="25"/>
      <c r="AB24" s="25"/>
      <c r="AC24" s="25"/>
      <c r="AD24" s="25"/>
      <c r="AE24" s="25"/>
      <c r="AF24" s="26"/>
      <c r="AG24" s="26"/>
      <c r="AH24" s="26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33"/>
    </row>
    <row r="25" spans="1:45" ht="13.5" customHeight="1" x14ac:dyDescent="0.2">
      <c r="A25" s="249"/>
      <c r="B25" s="184" t="s">
        <v>116</v>
      </c>
      <c r="C25" s="184"/>
      <c r="D25" s="184"/>
      <c r="E25" s="184"/>
      <c r="F25" s="184" t="str">
        <f>F21</f>
        <v>рукав</v>
      </c>
      <c r="G25" s="184"/>
      <c r="H25" s="184"/>
      <c r="I25" s="184"/>
      <c r="J25" s="184"/>
      <c r="K25" s="184"/>
      <c r="L25" s="184">
        <f>L21</f>
        <v>700</v>
      </c>
      <c r="M25" s="184"/>
      <c r="N25" s="184"/>
      <c r="O25" s="184"/>
      <c r="P25" s="68" t="s">
        <v>5</v>
      </c>
      <c r="Q25" s="184">
        <f>Q21</f>
        <v>7.0000000000000007E-2</v>
      </c>
      <c r="R25" s="184"/>
      <c r="S25" s="184"/>
      <c r="T25" s="184"/>
      <c r="U25" s="27"/>
      <c r="V25" s="27"/>
      <c r="W25" s="27"/>
      <c r="X25" s="27"/>
      <c r="Y25" s="184" t="str">
        <f>AH21</f>
        <v>Голубой</v>
      </c>
      <c r="Z25" s="184"/>
      <c r="AA25" s="184"/>
      <c r="AB25" s="184"/>
      <c r="AC25" s="184"/>
      <c r="AD25" s="184"/>
      <c r="AE25" s="184"/>
      <c r="AF25" s="184"/>
      <c r="AG25" s="31" t="s">
        <v>106</v>
      </c>
      <c r="AH25" s="185">
        <f>AP21</f>
        <v>368.65248000000008</v>
      </c>
      <c r="AI25" s="185"/>
      <c r="AJ25" s="185"/>
      <c r="AK25" s="185"/>
      <c r="AL25" s="28"/>
      <c r="AM25" s="28"/>
      <c r="AN25" s="28"/>
      <c r="AO25" s="28"/>
      <c r="AP25" s="28"/>
      <c r="AQ25" s="28"/>
      <c r="AR25" s="28"/>
      <c r="AS25" s="34"/>
    </row>
    <row r="26" spans="1:45" ht="13.5" customHeight="1" x14ac:dyDescent="0.2">
      <c r="A26" s="249"/>
      <c r="B26" s="166" t="s">
        <v>117</v>
      </c>
      <c r="C26" s="166"/>
      <c r="D26" s="166"/>
      <c r="E26" s="166"/>
      <c r="F26" s="166"/>
      <c r="G26" s="166"/>
      <c r="H26" s="166"/>
      <c r="I26" s="166"/>
      <c r="J26" s="166"/>
      <c r="K26" s="166"/>
      <c r="L26" s="166"/>
      <c r="M26" s="172">
        <f>'ввод данных для менеджеров'!C15*1.1+500</f>
        <v>6000</v>
      </c>
      <c r="N26" s="173"/>
      <c r="O26" s="173"/>
      <c r="P26" s="173"/>
      <c r="Q26" s="25" t="s">
        <v>112</v>
      </c>
      <c r="R26" s="163">
        <f>IF(AJ10="нет",0,AJ10)</f>
        <v>400</v>
      </c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C26" s="160" t="str">
        <f>IF(N10="нет",0,N10)</f>
        <v>1+0</v>
      </c>
      <c r="AD26" s="160"/>
      <c r="AE26" s="160"/>
      <c r="AF26" s="160"/>
      <c r="AG26" s="166" t="str">
        <f>X9</f>
        <v>Тип печати:</v>
      </c>
      <c r="AH26" s="166"/>
      <c r="AI26" s="166"/>
      <c r="AJ26" s="166"/>
      <c r="AK26" s="166"/>
      <c r="AL26" s="161" t="str">
        <f>IF(AJ9="НЕТ",0,AJ9)</f>
        <v>прямая</v>
      </c>
      <c r="AM26" s="161"/>
      <c r="AN26" s="161"/>
      <c r="AO26" s="161"/>
      <c r="AP26" s="25"/>
      <c r="AQ26" s="25"/>
      <c r="AR26" s="25"/>
      <c r="AS26" s="33"/>
    </row>
    <row r="27" spans="1:45" ht="13.5" customHeight="1" x14ac:dyDescent="0.2">
      <c r="A27" s="249"/>
      <c r="B27" s="166" t="s">
        <v>118</v>
      </c>
      <c r="C27" s="166"/>
      <c r="D27" s="166"/>
      <c r="E27" s="166"/>
      <c r="F27" s="166"/>
      <c r="G27" s="166"/>
      <c r="H27" s="166"/>
      <c r="I27" s="166"/>
      <c r="J27" s="166"/>
      <c r="K27" s="162">
        <f>'ввод данных для менеджеров'!C2</f>
        <v>340</v>
      </c>
      <c r="L27" s="162"/>
      <c r="M27" s="162"/>
      <c r="N27" s="162"/>
      <c r="O27" s="162"/>
      <c r="P27" s="170">
        <f>'бланк для печати'!N9</f>
        <v>0</v>
      </c>
      <c r="Q27" s="170"/>
      <c r="R27" s="170"/>
      <c r="S27" s="170"/>
      <c r="T27" s="170"/>
      <c r="U27" s="170"/>
      <c r="V27" s="170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33"/>
    </row>
    <row r="28" spans="1:45" ht="13.5" customHeight="1" x14ac:dyDescent="0.2">
      <c r="A28" s="249"/>
      <c r="B28" s="166" t="str">
        <f>B12</f>
        <v>Направление печати:</v>
      </c>
      <c r="C28" s="166"/>
      <c r="D28" s="166"/>
      <c r="E28" s="166"/>
      <c r="F28" s="166"/>
      <c r="G28" s="166"/>
      <c r="H28" s="166"/>
      <c r="I28" s="166"/>
      <c r="J28" s="160" t="str">
        <f>IF(N12="НЕТ",0,N12)</f>
        <v>А1</v>
      </c>
      <c r="K28" s="160"/>
      <c r="L28" s="160"/>
      <c r="M28" s="160"/>
      <c r="N28" s="25"/>
      <c r="O28" s="25"/>
      <c r="P28" s="25"/>
      <c r="Q28" s="25"/>
      <c r="R28" s="25"/>
      <c r="S28" s="26"/>
      <c r="T28" s="26"/>
      <c r="U28" s="26"/>
      <c r="V28" s="25"/>
      <c r="W28" s="25"/>
      <c r="X28" s="25"/>
      <c r="Y28" s="154" t="str">
        <f>X12</f>
        <v>Фотометки:</v>
      </c>
      <c r="Z28" s="154"/>
      <c r="AA28" s="154"/>
      <c r="AB28" s="154"/>
      <c r="AC28" s="154"/>
      <c r="AD28" s="158">
        <f>IF(AJ12="НЕТ",0,AJ12)</f>
        <v>0</v>
      </c>
      <c r="AE28" s="158"/>
      <c r="AF28" s="158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33"/>
    </row>
    <row r="29" spans="1:45" ht="13.5" customHeight="1" x14ac:dyDescent="0.2">
      <c r="A29" s="249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33"/>
    </row>
    <row r="30" spans="1:45" ht="13.5" customHeight="1" x14ac:dyDescent="0.2">
      <c r="A30" s="249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33"/>
    </row>
    <row r="31" spans="1:45" ht="13.5" customHeight="1" x14ac:dyDescent="0.2">
      <c r="A31" s="249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33"/>
    </row>
    <row r="32" spans="1:45" ht="13.5" customHeight="1" x14ac:dyDescent="0.2">
      <c r="A32" s="249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33"/>
    </row>
    <row r="33" spans="1:46" ht="13.5" customHeight="1" x14ac:dyDescent="0.2">
      <c r="A33" s="249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33"/>
    </row>
    <row r="34" spans="1:46" ht="13.5" customHeight="1" x14ac:dyDescent="0.2">
      <c r="A34" s="24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36"/>
    </row>
    <row r="35" spans="1:46" ht="13.5" customHeight="1" x14ac:dyDescent="0.2">
      <c r="A35" s="249"/>
      <c r="B35" s="159" t="str">
        <f>'ввод данных для производства'!D22</f>
        <v>ТПЛ4</v>
      </c>
      <c r="C35" s="159"/>
      <c r="D35" s="159"/>
      <c r="E35" s="159"/>
      <c r="F35" s="279" t="str">
        <f>N4</f>
        <v>пакет-майка</v>
      </c>
      <c r="G35" s="279"/>
      <c r="H35" s="279"/>
      <c r="I35" s="279"/>
      <c r="J35" s="279"/>
      <c r="K35" s="26">
        <f>N5</f>
        <v>0</v>
      </c>
      <c r="L35" s="158">
        <f t="shared" ref="L35:AB35" si="0">O5</f>
        <v>700</v>
      </c>
      <c r="M35" s="158"/>
      <c r="N35" s="158"/>
      <c r="O35" s="35" t="str">
        <f t="shared" si="0"/>
        <v>х</v>
      </c>
      <c r="P35" s="26">
        <f t="shared" si="0"/>
        <v>0</v>
      </c>
      <c r="Q35" s="26">
        <f t="shared" si="0"/>
        <v>0</v>
      </c>
      <c r="R35" s="158">
        <f t="shared" si="0"/>
        <v>800</v>
      </c>
      <c r="S35" s="158"/>
      <c r="T35" s="158"/>
      <c r="U35" s="35">
        <f t="shared" si="0"/>
        <v>0</v>
      </c>
      <c r="V35" s="26" t="str">
        <f t="shared" si="0"/>
        <v>х</v>
      </c>
      <c r="W35" s="26">
        <f t="shared" si="0"/>
        <v>0</v>
      </c>
      <c r="X35" s="35">
        <f t="shared" si="0"/>
        <v>0</v>
      </c>
      <c r="Y35" s="158">
        <f>'ввод данных для менеджеров'!Q7</f>
        <v>0.08</v>
      </c>
      <c r="Z35" s="158"/>
      <c r="AA35" s="158"/>
      <c r="AB35" s="35">
        <f t="shared" si="0"/>
        <v>0</v>
      </c>
      <c r="AC35" s="158">
        <f>AF5</f>
        <v>0</v>
      </c>
      <c r="AD35" s="158"/>
      <c r="AE35" s="158"/>
      <c r="AF35" s="154" t="s">
        <v>137</v>
      </c>
      <c r="AG35" s="154"/>
      <c r="AH35" s="154"/>
      <c r="AI35" s="154"/>
      <c r="AJ35" s="154"/>
      <c r="AK35" s="154"/>
      <c r="AL35" s="154"/>
      <c r="AM35" s="154"/>
      <c r="AN35" s="154"/>
      <c r="AO35" s="155">
        <f>N2</f>
        <v>340</v>
      </c>
      <c r="AP35" s="155"/>
      <c r="AQ35" s="155"/>
      <c r="AR35" s="155"/>
      <c r="AS35" s="156"/>
    </row>
    <row r="36" spans="1:46" ht="13.5" customHeight="1" x14ac:dyDescent="0.2">
      <c r="A36" s="249"/>
      <c r="B36" s="157">
        <f>N9</f>
        <v>0</v>
      </c>
      <c r="C36" s="157"/>
      <c r="D36" s="157"/>
      <c r="E36" s="157"/>
      <c r="F36" s="157"/>
      <c r="G36" s="157"/>
      <c r="H36" s="157"/>
      <c r="I36" s="157"/>
      <c r="J36" s="157"/>
      <c r="K36" s="24" t="s">
        <v>6</v>
      </c>
      <c r="L36" s="280">
        <f>N6</f>
        <v>5000</v>
      </c>
      <c r="M36" s="280"/>
      <c r="N36" s="280"/>
      <c r="O36" s="280"/>
      <c r="P36" s="280"/>
      <c r="Q36" s="280"/>
      <c r="R36" s="281">
        <f>$AJ$6</f>
        <v>0.1</v>
      </c>
      <c r="S36" s="281"/>
      <c r="T36" s="281"/>
      <c r="U36" s="317" t="s">
        <v>180</v>
      </c>
      <c r="V36" s="317"/>
      <c r="W36" s="317"/>
      <c r="X36" s="317"/>
      <c r="Y36" s="317"/>
      <c r="Z36" s="317"/>
      <c r="AA36" s="317"/>
      <c r="AB36" s="317"/>
      <c r="AC36" s="317"/>
      <c r="AD36" s="317"/>
      <c r="AE36" s="317"/>
      <c r="AF36" s="317"/>
      <c r="AG36" s="317"/>
      <c r="AH36" s="317"/>
      <c r="AI36" s="282" t="str">
        <f>'ввод данных для менеджеров'!C5</f>
        <v>пакет-майка</v>
      </c>
      <c r="AJ36" s="282"/>
      <c r="AK36" s="282"/>
      <c r="AL36" s="282"/>
      <c r="AM36" s="282"/>
      <c r="AN36" s="283">
        <f>$AJ$7</f>
        <v>72.284800000000018</v>
      </c>
      <c r="AO36" s="283"/>
      <c r="AP36" s="283"/>
      <c r="AQ36" s="284">
        <f>'ввод данных для производства'!D23</f>
        <v>0</v>
      </c>
      <c r="AR36" s="284"/>
      <c r="AS36" s="285"/>
    </row>
    <row r="37" spans="1:46" ht="13.5" customHeight="1" x14ac:dyDescent="0.2">
      <c r="A37" s="249"/>
      <c r="B37" s="152" t="str">
        <f>'ввод данных для производства'!A16</f>
        <v>Остаток п/ф:</v>
      </c>
      <c r="C37" s="152"/>
      <c r="D37" s="152"/>
      <c r="E37" s="152"/>
      <c r="F37" s="152"/>
      <c r="G37" s="151">
        <f>'ввод данных для производства'!D16</f>
        <v>0</v>
      </c>
      <c r="H37" s="151"/>
      <c r="I37" s="151"/>
      <c r="J37" s="151"/>
      <c r="K37" s="37" t="s">
        <v>112</v>
      </c>
      <c r="L37" s="152" t="str">
        <f>'ввод данных для производства'!A17</f>
        <v>Остаток пакетов:</v>
      </c>
      <c r="M37" s="152"/>
      <c r="N37" s="152"/>
      <c r="O37" s="152"/>
      <c r="P37" s="152"/>
      <c r="Q37" s="152"/>
      <c r="R37" s="152"/>
      <c r="S37" s="153">
        <f>'ввод данных для производства'!D17</f>
        <v>0</v>
      </c>
      <c r="T37" s="153"/>
      <c r="U37" s="153"/>
      <c r="V37" s="153"/>
      <c r="W37" s="37" t="s">
        <v>119</v>
      </c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8"/>
    </row>
    <row r="38" spans="1:46" ht="29.25" customHeight="1" thickBot="1" x14ac:dyDescent="0.25">
      <c r="A38" s="249"/>
      <c r="B38" s="273" t="s">
        <v>147</v>
      </c>
      <c r="C38" s="273"/>
      <c r="D38" s="273"/>
      <c r="E38" s="273"/>
      <c r="F38" s="277">
        <f>'ввод данных для производства'!C26</f>
        <v>0</v>
      </c>
      <c r="G38" s="277"/>
      <c r="H38" s="277"/>
      <c r="I38" s="277"/>
      <c r="J38" s="277"/>
      <c r="K38" s="277"/>
      <c r="L38" s="277"/>
      <c r="M38" s="277"/>
      <c r="N38" s="277"/>
      <c r="O38" s="277"/>
      <c r="P38" s="277"/>
      <c r="Q38" s="277"/>
      <c r="R38" s="277"/>
      <c r="S38" s="277"/>
      <c r="T38" s="277"/>
      <c r="U38" s="277"/>
      <c r="V38" s="277"/>
      <c r="W38" s="277"/>
      <c r="X38" s="277"/>
      <c r="Y38" s="277"/>
      <c r="Z38" s="277"/>
      <c r="AA38" s="277"/>
      <c r="AB38" s="277"/>
      <c r="AC38" s="277"/>
      <c r="AD38" s="277"/>
      <c r="AE38" s="277"/>
      <c r="AF38" s="277"/>
      <c r="AG38" s="277"/>
      <c r="AH38" s="277"/>
      <c r="AI38" s="277"/>
      <c r="AJ38" s="277"/>
      <c r="AK38" s="277"/>
      <c r="AL38" s="277"/>
      <c r="AM38" s="277"/>
      <c r="AN38" s="277"/>
      <c r="AO38" s="277"/>
      <c r="AP38" s="277"/>
      <c r="AQ38" s="277"/>
      <c r="AR38" s="277"/>
      <c r="AS38" s="278"/>
    </row>
    <row r="39" spans="1:46" ht="17.25" customHeight="1" thickBot="1" x14ac:dyDescent="0.25">
      <c r="A39" s="249"/>
      <c r="B39" s="293" t="s">
        <v>151</v>
      </c>
      <c r="C39" s="293"/>
      <c r="D39" s="293"/>
      <c r="E39" s="293"/>
      <c r="F39" s="293"/>
      <c r="G39" s="293"/>
      <c r="H39" s="293"/>
      <c r="I39" s="293"/>
      <c r="J39" s="293"/>
      <c r="K39" s="293"/>
      <c r="L39" s="293"/>
      <c r="M39" s="293"/>
      <c r="N39" s="293"/>
      <c r="O39" s="293"/>
      <c r="P39" s="293"/>
      <c r="Q39" s="293"/>
      <c r="R39" s="293"/>
      <c r="S39" s="293"/>
      <c r="T39" s="293"/>
      <c r="U39" s="293"/>
      <c r="V39" s="293"/>
      <c r="W39" s="293"/>
      <c r="X39" s="293"/>
      <c r="Y39" s="293"/>
      <c r="Z39" s="293"/>
      <c r="AA39" s="293"/>
      <c r="AB39" s="293"/>
      <c r="AC39" s="293"/>
      <c r="AD39" s="293"/>
      <c r="AE39" s="293"/>
      <c r="AF39" s="293"/>
      <c r="AG39" s="293"/>
      <c r="AH39" s="293"/>
      <c r="AI39" s="293"/>
      <c r="AJ39" s="293"/>
      <c r="AK39" s="293"/>
      <c r="AL39" s="293"/>
      <c r="AM39" s="293"/>
      <c r="AN39" s="293"/>
      <c r="AO39" s="293"/>
      <c r="AP39" s="293"/>
      <c r="AQ39" s="293"/>
      <c r="AR39" s="293"/>
      <c r="AS39" s="294"/>
    </row>
    <row r="40" spans="1:46" ht="36" customHeight="1" thickBot="1" x14ac:dyDescent="0.25">
      <c r="A40" s="249"/>
      <c r="B40" s="275">
        <f>'ввод данных для производства'!B4</f>
        <v>0</v>
      </c>
      <c r="C40" s="275"/>
      <c r="D40" s="275"/>
      <c r="E40" s="275"/>
      <c r="F40" s="274">
        <f>'ввод данных для производства'!B5</f>
        <v>0</v>
      </c>
      <c r="G40" s="275"/>
      <c r="H40" s="275"/>
      <c r="I40" s="275"/>
      <c r="J40" s="274">
        <f>'ввод данных для производства'!B6</f>
        <v>0</v>
      </c>
      <c r="K40" s="275"/>
      <c r="L40" s="275"/>
      <c r="M40" s="275"/>
      <c r="N40" s="274">
        <f>'ввод данных для производства'!B7</f>
        <v>0</v>
      </c>
      <c r="O40" s="275"/>
      <c r="P40" s="275"/>
      <c r="Q40" s="275"/>
      <c r="R40" s="274">
        <f>'ввод данных для производства'!B8</f>
        <v>0</v>
      </c>
      <c r="S40" s="275"/>
      <c r="T40" s="275"/>
      <c r="U40" s="275"/>
      <c r="V40" s="274">
        <f>'ввод данных для производства'!B9</f>
        <v>0</v>
      </c>
      <c r="W40" s="275"/>
      <c r="X40" s="275"/>
      <c r="Y40" s="275"/>
      <c r="Z40" s="274">
        <f>'ввод данных для производства'!B10</f>
        <v>0</v>
      </c>
      <c r="AA40" s="275"/>
      <c r="AB40" s="275"/>
      <c r="AC40" s="295"/>
      <c r="AD40" s="274">
        <f>'ввод данных для производства'!B11</f>
        <v>0</v>
      </c>
      <c r="AE40" s="275"/>
      <c r="AF40" s="275"/>
      <c r="AG40" s="275"/>
      <c r="AH40" s="274">
        <f>'ввод данных для производства'!B12</f>
        <v>0</v>
      </c>
      <c r="AI40" s="275"/>
      <c r="AJ40" s="275"/>
      <c r="AK40" s="275"/>
      <c r="AL40" s="274">
        <f>'ввод данных для производства'!B13</f>
        <v>0</v>
      </c>
      <c r="AM40" s="275"/>
      <c r="AN40" s="275"/>
      <c r="AO40" s="275"/>
      <c r="AP40" s="274">
        <f>'ввод данных для производства'!B14</f>
        <v>0</v>
      </c>
      <c r="AQ40" s="275"/>
      <c r="AR40" s="275"/>
      <c r="AS40" s="296"/>
      <c r="AT40" s="2"/>
    </row>
    <row r="41" spans="1:46" ht="13.5" customHeight="1" thickBot="1" x14ac:dyDescent="0.25">
      <c r="A41" s="249"/>
      <c r="B41" s="287">
        <f>'ввод данных для производства'!D4</f>
        <v>0</v>
      </c>
      <c r="C41" s="287"/>
      <c r="D41" s="287"/>
      <c r="E41" s="287"/>
      <c r="F41" s="286">
        <f>'ввод данных для производства'!D5</f>
        <v>0</v>
      </c>
      <c r="G41" s="287"/>
      <c r="H41" s="287"/>
      <c r="I41" s="287"/>
      <c r="J41" s="286">
        <f>'ввод данных для производства'!D6</f>
        <v>0</v>
      </c>
      <c r="K41" s="287"/>
      <c r="L41" s="287"/>
      <c r="M41" s="287"/>
      <c r="N41" s="286">
        <f>'ввод данных для производства'!D7</f>
        <v>0</v>
      </c>
      <c r="O41" s="287"/>
      <c r="P41" s="287"/>
      <c r="Q41" s="287"/>
      <c r="R41" s="286">
        <f>'ввод данных для производства'!D8</f>
        <v>0</v>
      </c>
      <c r="S41" s="287"/>
      <c r="T41" s="287"/>
      <c r="U41" s="287"/>
      <c r="V41" s="286">
        <f>'ввод данных для производства'!D9</f>
        <v>0</v>
      </c>
      <c r="W41" s="287"/>
      <c r="X41" s="287"/>
      <c r="Y41" s="287"/>
      <c r="Z41" s="286">
        <f>'ввод данных для производства'!D10</f>
        <v>0</v>
      </c>
      <c r="AA41" s="287"/>
      <c r="AB41" s="287"/>
      <c r="AC41" s="287"/>
      <c r="AD41" s="286">
        <f>'ввод данных для производства'!D11</f>
        <v>0</v>
      </c>
      <c r="AE41" s="287"/>
      <c r="AF41" s="287"/>
      <c r="AG41" s="287"/>
      <c r="AH41" s="286">
        <f>'ввод данных для производства'!D12</f>
        <v>0</v>
      </c>
      <c r="AI41" s="287"/>
      <c r="AJ41" s="287"/>
      <c r="AK41" s="287"/>
      <c r="AL41" s="286">
        <f>'ввод данных для производства'!D13</f>
        <v>0</v>
      </c>
      <c r="AM41" s="287"/>
      <c r="AN41" s="287"/>
      <c r="AO41" s="287"/>
      <c r="AP41" s="286">
        <f>'ввод данных для производства'!D14</f>
        <v>0</v>
      </c>
      <c r="AQ41" s="287"/>
      <c r="AR41" s="287"/>
      <c r="AS41" s="288"/>
      <c r="AT41" s="2"/>
    </row>
    <row r="42" spans="1:46" ht="13.5" customHeight="1" thickBot="1" x14ac:dyDescent="0.25">
      <c r="A42" s="250"/>
      <c r="B42" s="289">
        <f>SUM(B41:AS41)</f>
        <v>0</v>
      </c>
      <c r="C42" s="290"/>
      <c r="D42" s="290"/>
      <c r="E42" s="290"/>
      <c r="F42" s="290"/>
      <c r="G42" s="290"/>
      <c r="H42" s="290"/>
      <c r="I42" s="290"/>
      <c r="J42" s="290"/>
      <c r="K42" s="290"/>
      <c r="L42" s="290"/>
      <c r="M42" s="290"/>
      <c r="N42" s="290"/>
      <c r="O42" s="290"/>
      <c r="P42" s="290"/>
      <c r="Q42" s="290"/>
      <c r="R42" s="290"/>
      <c r="S42" s="290"/>
      <c r="T42" s="290"/>
      <c r="U42" s="290"/>
      <c r="V42" s="290"/>
      <c r="W42" s="290"/>
      <c r="X42" s="290"/>
      <c r="Y42" s="290"/>
      <c r="Z42" s="291">
        <f>'ввод данных для производства'!C15</f>
        <v>0</v>
      </c>
      <c r="AA42" s="290"/>
      <c r="AB42" s="290"/>
      <c r="AC42" s="290"/>
      <c r="AD42" s="290"/>
      <c r="AE42" s="290"/>
      <c r="AF42" s="290"/>
      <c r="AG42" s="290"/>
      <c r="AH42" s="290"/>
      <c r="AI42" s="290"/>
      <c r="AJ42" s="290"/>
      <c r="AK42" s="290"/>
      <c r="AL42" s="290"/>
      <c r="AM42" s="290"/>
      <c r="AN42" s="290"/>
      <c r="AO42" s="290"/>
      <c r="AP42" s="290"/>
      <c r="AQ42" s="290"/>
      <c r="AR42" s="290"/>
      <c r="AS42" s="292"/>
    </row>
    <row r="43" spans="1:46" ht="13.5" customHeight="1" thickBot="1" x14ac:dyDescent="0.25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</row>
    <row r="44" spans="1:46" ht="13.5" customHeight="1" x14ac:dyDescent="0.2">
      <c r="A44" s="248" t="s">
        <v>157</v>
      </c>
      <c r="B44" s="322" t="s">
        <v>158</v>
      </c>
      <c r="C44" s="323"/>
      <c r="D44" s="323"/>
      <c r="E44" s="323"/>
      <c r="F44" s="323"/>
      <c r="G44" s="323"/>
      <c r="H44" s="323"/>
      <c r="I44" s="323"/>
      <c r="J44" s="323"/>
      <c r="K44" s="323"/>
      <c r="L44" s="323"/>
      <c r="M44" s="323"/>
      <c r="N44" s="323"/>
      <c r="O44" s="323"/>
      <c r="P44" s="323"/>
      <c r="Q44" s="323"/>
      <c r="R44" s="323"/>
      <c r="S44" s="323"/>
      <c r="T44" s="323"/>
      <c r="U44" s="323"/>
      <c r="V44" s="323"/>
      <c r="W44" s="323"/>
      <c r="X44" s="323"/>
      <c r="Y44" s="323"/>
      <c r="Z44" s="323"/>
      <c r="AA44" s="323"/>
      <c r="AB44" s="323"/>
      <c r="AC44" s="323"/>
      <c r="AD44" s="323"/>
      <c r="AE44" s="323"/>
      <c r="AF44" s="323"/>
      <c r="AG44" s="323"/>
      <c r="AH44" s="323"/>
      <c r="AI44" s="323"/>
      <c r="AJ44" s="323"/>
      <c r="AK44" s="323"/>
      <c r="AL44" s="323"/>
      <c r="AM44" s="323"/>
      <c r="AN44" s="323"/>
      <c r="AO44" s="323"/>
      <c r="AP44" s="323"/>
      <c r="AQ44" s="323"/>
      <c r="AR44" s="323"/>
      <c r="AS44" s="324"/>
    </row>
    <row r="45" spans="1:46" ht="13.5" customHeight="1" x14ac:dyDescent="0.2">
      <c r="A45" s="249"/>
      <c r="B45" s="325"/>
      <c r="C45" s="326"/>
      <c r="D45" s="326"/>
      <c r="E45" s="326"/>
      <c r="F45" s="326"/>
      <c r="G45" s="326"/>
      <c r="H45" s="326"/>
      <c r="I45" s="326"/>
      <c r="J45" s="326"/>
      <c r="K45" s="326"/>
      <c r="L45" s="326"/>
      <c r="M45" s="326"/>
      <c r="N45" s="326"/>
      <c r="O45" s="326"/>
      <c r="P45" s="326"/>
      <c r="Q45" s="326"/>
      <c r="R45" s="326"/>
      <c r="S45" s="326"/>
      <c r="T45" s="326"/>
      <c r="U45" s="326"/>
      <c r="V45" s="326"/>
      <c r="W45" s="326"/>
      <c r="X45" s="326"/>
      <c r="Y45" s="326"/>
      <c r="Z45" s="326"/>
      <c r="AA45" s="326"/>
      <c r="AB45" s="326"/>
      <c r="AC45" s="326"/>
      <c r="AD45" s="326"/>
      <c r="AE45" s="326"/>
      <c r="AF45" s="326"/>
      <c r="AG45" s="326"/>
      <c r="AH45" s="326"/>
      <c r="AI45" s="326"/>
      <c r="AJ45" s="326"/>
      <c r="AK45" s="326"/>
      <c r="AL45" s="326"/>
      <c r="AM45" s="326"/>
      <c r="AN45" s="326"/>
      <c r="AO45" s="326"/>
      <c r="AP45" s="326"/>
      <c r="AQ45" s="326"/>
      <c r="AR45" s="326"/>
      <c r="AS45" s="327"/>
    </row>
    <row r="46" spans="1:46" ht="13.5" customHeight="1" x14ac:dyDescent="0.2">
      <c r="A46" s="249"/>
      <c r="B46" s="325"/>
      <c r="C46" s="326"/>
      <c r="D46" s="326"/>
      <c r="E46" s="326"/>
      <c r="F46" s="326"/>
      <c r="G46" s="326"/>
      <c r="H46" s="326"/>
      <c r="I46" s="326"/>
      <c r="J46" s="326"/>
      <c r="K46" s="326"/>
      <c r="L46" s="326"/>
      <c r="M46" s="326"/>
      <c r="N46" s="326"/>
      <c r="O46" s="326"/>
      <c r="P46" s="326"/>
      <c r="Q46" s="326"/>
      <c r="R46" s="326"/>
      <c r="S46" s="326"/>
      <c r="T46" s="326"/>
      <c r="U46" s="326"/>
      <c r="V46" s="326"/>
      <c r="W46" s="326"/>
      <c r="X46" s="326"/>
      <c r="Y46" s="326"/>
      <c r="Z46" s="326"/>
      <c r="AA46" s="326"/>
      <c r="AB46" s="326"/>
      <c r="AC46" s="326"/>
      <c r="AD46" s="326"/>
      <c r="AE46" s="326"/>
      <c r="AF46" s="326"/>
      <c r="AG46" s="326"/>
      <c r="AH46" s="326"/>
      <c r="AI46" s="326"/>
      <c r="AJ46" s="326"/>
      <c r="AK46" s="326"/>
      <c r="AL46" s="326"/>
      <c r="AM46" s="326"/>
      <c r="AN46" s="326"/>
      <c r="AO46" s="326"/>
      <c r="AP46" s="326"/>
      <c r="AQ46" s="326"/>
      <c r="AR46" s="326"/>
      <c r="AS46" s="327"/>
    </row>
    <row r="47" spans="1:46" ht="13.5" customHeight="1" thickBot="1" x14ac:dyDescent="0.25">
      <c r="A47" s="249"/>
      <c r="B47" s="328"/>
      <c r="C47" s="329"/>
      <c r="D47" s="329"/>
      <c r="E47" s="329"/>
      <c r="F47" s="329"/>
      <c r="G47" s="329"/>
      <c r="H47" s="329"/>
      <c r="I47" s="329"/>
      <c r="J47" s="329"/>
      <c r="K47" s="329"/>
      <c r="L47" s="329"/>
      <c r="M47" s="329"/>
      <c r="N47" s="329"/>
      <c r="O47" s="329"/>
      <c r="P47" s="329"/>
      <c r="Q47" s="329"/>
      <c r="R47" s="329"/>
      <c r="S47" s="329"/>
      <c r="T47" s="329"/>
      <c r="U47" s="329"/>
      <c r="V47" s="329"/>
      <c r="W47" s="329"/>
      <c r="X47" s="329"/>
      <c r="Y47" s="329"/>
      <c r="Z47" s="329"/>
      <c r="AA47" s="329"/>
      <c r="AB47" s="329"/>
      <c r="AC47" s="329"/>
      <c r="AD47" s="329"/>
      <c r="AE47" s="329"/>
      <c r="AF47" s="329"/>
      <c r="AG47" s="329"/>
      <c r="AH47" s="329"/>
      <c r="AI47" s="329"/>
      <c r="AJ47" s="329"/>
      <c r="AK47" s="329"/>
      <c r="AL47" s="329"/>
      <c r="AM47" s="329"/>
      <c r="AN47" s="329"/>
      <c r="AO47" s="329"/>
      <c r="AP47" s="329"/>
      <c r="AQ47" s="329"/>
      <c r="AR47" s="329"/>
      <c r="AS47" s="330"/>
    </row>
    <row r="48" spans="1:46" ht="13.5" customHeight="1" x14ac:dyDescent="0.2">
      <c r="A48" s="249"/>
      <c r="B48" s="322" t="s">
        <v>159</v>
      </c>
      <c r="C48" s="323"/>
      <c r="D48" s="323"/>
      <c r="E48" s="323"/>
      <c r="F48" s="323"/>
      <c r="G48" s="323"/>
      <c r="H48" s="323"/>
      <c r="I48" s="323"/>
      <c r="J48" s="323"/>
      <c r="K48" s="323"/>
      <c r="L48" s="323"/>
      <c r="M48" s="323"/>
      <c r="N48" s="323"/>
      <c r="O48" s="323"/>
      <c r="P48" s="323"/>
      <c r="Q48" s="323"/>
      <c r="R48" s="323"/>
      <c r="S48" s="323"/>
      <c r="T48" s="323"/>
      <c r="U48" s="323"/>
      <c r="V48" s="323"/>
      <c r="W48" s="323"/>
      <c r="X48" s="323"/>
      <c r="Y48" s="323"/>
      <c r="Z48" s="323"/>
      <c r="AA48" s="323"/>
      <c r="AB48" s="323"/>
      <c r="AC48" s="323"/>
      <c r="AD48" s="323"/>
      <c r="AE48" s="323"/>
      <c r="AF48" s="323"/>
      <c r="AG48" s="323"/>
      <c r="AH48" s="323"/>
      <c r="AI48" s="323"/>
      <c r="AJ48" s="323"/>
      <c r="AK48" s="323"/>
      <c r="AL48" s="323"/>
      <c r="AM48" s="323"/>
      <c r="AN48" s="323"/>
      <c r="AO48" s="323"/>
      <c r="AP48" s="323"/>
      <c r="AQ48" s="323"/>
      <c r="AR48" s="323"/>
      <c r="AS48" s="324"/>
    </row>
    <row r="49" spans="1:45" ht="13.5" customHeight="1" x14ac:dyDescent="0.2">
      <c r="A49" s="249"/>
      <c r="B49" s="325"/>
      <c r="C49" s="326"/>
      <c r="D49" s="326"/>
      <c r="E49" s="326"/>
      <c r="F49" s="326"/>
      <c r="G49" s="326"/>
      <c r="H49" s="326"/>
      <c r="I49" s="326"/>
      <c r="J49" s="326"/>
      <c r="K49" s="326"/>
      <c r="L49" s="326"/>
      <c r="M49" s="326"/>
      <c r="N49" s="326"/>
      <c r="O49" s="326"/>
      <c r="P49" s="326"/>
      <c r="Q49" s="326"/>
      <c r="R49" s="326"/>
      <c r="S49" s="326"/>
      <c r="T49" s="326"/>
      <c r="U49" s="326"/>
      <c r="V49" s="326"/>
      <c r="W49" s="326"/>
      <c r="X49" s="326"/>
      <c r="Y49" s="326"/>
      <c r="Z49" s="326"/>
      <c r="AA49" s="326"/>
      <c r="AB49" s="326"/>
      <c r="AC49" s="326"/>
      <c r="AD49" s="326"/>
      <c r="AE49" s="326"/>
      <c r="AF49" s="326"/>
      <c r="AG49" s="326"/>
      <c r="AH49" s="326"/>
      <c r="AI49" s="326"/>
      <c r="AJ49" s="326"/>
      <c r="AK49" s="326"/>
      <c r="AL49" s="326"/>
      <c r="AM49" s="326"/>
      <c r="AN49" s="326"/>
      <c r="AO49" s="326"/>
      <c r="AP49" s="326"/>
      <c r="AQ49" s="326"/>
      <c r="AR49" s="326"/>
      <c r="AS49" s="327"/>
    </row>
    <row r="50" spans="1:45" ht="13.5" customHeight="1" x14ac:dyDescent="0.2">
      <c r="A50" s="249"/>
      <c r="B50" s="325"/>
      <c r="C50" s="326"/>
      <c r="D50" s="326"/>
      <c r="E50" s="326"/>
      <c r="F50" s="326"/>
      <c r="G50" s="326"/>
      <c r="H50" s="326"/>
      <c r="I50" s="326"/>
      <c r="J50" s="326"/>
      <c r="K50" s="326"/>
      <c r="L50" s="326"/>
      <c r="M50" s="326"/>
      <c r="N50" s="326"/>
      <c r="O50" s="326"/>
      <c r="P50" s="326"/>
      <c r="Q50" s="326"/>
      <c r="R50" s="326"/>
      <c r="S50" s="326"/>
      <c r="T50" s="326"/>
      <c r="U50" s="326"/>
      <c r="V50" s="326"/>
      <c r="W50" s="326"/>
      <c r="X50" s="326"/>
      <c r="Y50" s="326"/>
      <c r="Z50" s="326"/>
      <c r="AA50" s="326"/>
      <c r="AB50" s="326"/>
      <c r="AC50" s="326"/>
      <c r="AD50" s="326"/>
      <c r="AE50" s="326"/>
      <c r="AF50" s="326"/>
      <c r="AG50" s="326"/>
      <c r="AH50" s="326"/>
      <c r="AI50" s="326"/>
      <c r="AJ50" s="326"/>
      <c r="AK50" s="326"/>
      <c r="AL50" s="326"/>
      <c r="AM50" s="326"/>
      <c r="AN50" s="326"/>
      <c r="AO50" s="326"/>
      <c r="AP50" s="326"/>
      <c r="AQ50" s="326"/>
      <c r="AR50" s="326"/>
      <c r="AS50" s="327"/>
    </row>
    <row r="51" spans="1:45" ht="13.5" customHeight="1" thickBot="1" x14ac:dyDescent="0.25">
      <c r="A51" s="250"/>
      <c r="B51" s="328"/>
      <c r="C51" s="329"/>
      <c r="D51" s="329"/>
      <c r="E51" s="329"/>
      <c r="F51" s="329"/>
      <c r="G51" s="329"/>
      <c r="H51" s="329"/>
      <c r="I51" s="329"/>
      <c r="J51" s="329"/>
      <c r="K51" s="329"/>
      <c r="L51" s="329"/>
      <c r="M51" s="329"/>
      <c r="N51" s="329"/>
      <c r="O51" s="329"/>
      <c r="P51" s="329"/>
      <c r="Q51" s="329"/>
      <c r="R51" s="329"/>
      <c r="S51" s="329"/>
      <c r="T51" s="329"/>
      <c r="U51" s="329"/>
      <c r="V51" s="329"/>
      <c r="W51" s="329"/>
      <c r="X51" s="329"/>
      <c r="Y51" s="329"/>
      <c r="Z51" s="329"/>
      <c r="AA51" s="329"/>
      <c r="AB51" s="329"/>
      <c r="AC51" s="329"/>
      <c r="AD51" s="329"/>
      <c r="AE51" s="329"/>
      <c r="AF51" s="329"/>
      <c r="AG51" s="329"/>
      <c r="AH51" s="329"/>
      <c r="AI51" s="329"/>
      <c r="AJ51" s="329"/>
      <c r="AK51" s="329"/>
      <c r="AL51" s="329"/>
      <c r="AM51" s="329"/>
      <c r="AN51" s="329"/>
      <c r="AO51" s="329"/>
      <c r="AP51" s="329"/>
      <c r="AQ51" s="329"/>
      <c r="AR51" s="329"/>
      <c r="AS51" s="330"/>
    </row>
    <row r="52" spans="1:45" ht="12" thickBot="1" x14ac:dyDescent="0.25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</row>
    <row r="53" spans="1:45" ht="12.75" customHeight="1" x14ac:dyDescent="0.2">
      <c r="A53" s="248" t="s">
        <v>156</v>
      </c>
      <c r="B53" s="171" t="s">
        <v>107</v>
      </c>
      <c r="C53" s="171"/>
      <c r="D53" s="171"/>
      <c r="E53" s="171"/>
      <c r="F53" s="169" t="str">
        <f>'ввод данных для производства'!C33</f>
        <v>рукав</v>
      </c>
      <c r="G53" s="169"/>
      <c r="H53" s="169"/>
      <c r="I53" s="169"/>
      <c r="J53" s="169"/>
      <c r="K53" s="169"/>
      <c r="L53" s="169">
        <f>O5</f>
        <v>700</v>
      </c>
      <c r="M53" s="169"/>
      <c r="N53" s="169"/>
      <c r="O53" s="169"/>
      <c r="P53" s="69" t="s">
        <v>5</v>
      </c>
      <c r="Q53" s="169">
        <f>AB5</f>
        <v>7.0000000000000007E-2</v>
      </c>
      <c r="R53" s="169"/>
      <c r="S53" s="169"/>
      <c r="T53" s="169"/>
      <c r="U53" s="169" t="s">
        <v>178</v>
      </c>
      <c r="V53" s="169"/>
      <c r="W53" s="169" t="s">
        <v>110</v>
      </c>
      <c r="X53" s="169"/>
      <c r="Y53" s="169"/>
      <c r="Z53" s="169"/>
      <c r="AA53" s="168">
        <f>ROUNDDOWN(($Q$21*1000)-($Q$21*1000)*5%,0)</f>
        <v>66</v>
      </c>
      <c r="AB53" s="168"/>
      <c r="AC53" s="69" t="s">
        <v>106</v>
      </c>
      <c r="AD53" s="164">
        <f>ROUNDUP(($Q$21*1000)+($Q$21*1000)*5%,0)</f>
        <v>74</v>
      </c>
      <c r="AE53" s="164"/>
      <c r="AF53" s="164"/>
      <c r="AG53" s="164"/>
      <c r="AH53" s="171" t="str">
        <f>N7</f>
        <v>Голубой</v>
      </c>
      <c r="AI53" s="171"/>
      <c r="AJ53" s="171"/>
      <c r="AK53" s="171"/>
      <c r="AL53" s="171"/>
      <c r="AM53" s="171"/>
      <c r="AN53" s="171"/>
      <c r="AO53" s="45" t="s">
        <v>106</v>
      </c>
      <c r="AP53" s="182">
        <f>'ввод данных для производства'!D31</f>
        <v>368.65248000000008</v>
      </c>
      <c r="AQ53" s="182"/>
      <c r="AR53" s="182"/>
      <c r="AS53" s="183"/>
    </row>
    <row r="54" spans="1:45" ht="12.75" x14ac:dyDescent="0.2">
      <c r="A54" s="249"/>
      <c r="B54" s="331" t="s">
        <v>111</v>
      </c>
      <c r="C54" s="154"/>
      <c r="D54" s="154"/>
      <c r="E54" s="154"/>
      <c r="F54" s="154"/>
      <c r="G54" s="154"/>
      <c r="H54" s="154"/>
      <c r="I54" s="154"/>
      <c r="J54" s="154"/>
      <c r="K54" s="154"/>
      <c r="L54" s="154" t="str">
        <f>B8</f>
        <v>Тиснение:</v>
      </c>
      <c r="M54" s="154"/>
      <c r="N54" s="154"/>
      <c r="O54" s="154"/>
      <c r="P54" s="158" t="str">
        <f>N8</f>
        <v>НЕТ</v>
      </c>
      <c r="Q54" s="158"/>
      <c r="R54" s="25" t="s">
        <v>112</v>
      </c>
      <c r="S54" s="154" t="s">
        <v>141</v>
      </c>
      <c r="T54" s="154"/>
      <c r="U54" s="154"/>
      <c r="V54" s="154"/>
      <c r="W54" s="154"/>
      <c r="X54" s="154"/>
      <c r="Y54" s="174">
        <f>U5</f>
        <v>800</v>
      </c>
      <c r="Z54" s="174"/>
      <c r="AA54" s="174"/>
      <c r="AB54" s="174"/>
      <c r="AC54" s="174"/>
      <c r="AD54" s="25" t="s">
        <v>113</v>
      </c>
      <c r="AE54" s="165">
        <f>'ввод данных для производства'!C32</f>
        <v>72.284800000000018</v>
      </c>
      <c r="AF54" s="165"/>
      <c r="AG54" s="165"/>
      <c r="AH54" s="165"/>
      <c r="AI54" s="165"/>
      <c r="AJ54" s="25" t="s">
        <v>112</v>
      </c>
      <c r="AK54" s="25"/>
      <c r="AL54" s="25"/>
      <c r="AM54" s="25"/>
      <c r="AN54" s="25"/>
      <c r="AO54" s="25"/>
      <c r="AP54" s="25"/>
      <c r="AQ54" s="25"/>
      <c r="AR54" s="25"/>
      <c r="AS54" s="33"/>
    </row>
    <row r="55" spans="1:45" ht="12.75" x14ac:dyDescent="0.2">
      <c r="A55" s="249"/>
      <c r="B55" s="297" t="s">
        <v>114</v>
      </c>
      <c r="C55" s="166"/>
      <c r="D55" s="166"/>
      <c r="E55" s="166"/>
      <c r="F55" s="166"/>
      <c r="G55" s="166"/>
      <c r="H55" s="166"/>
      <c r="I55" s="166"/>
      <c r="J55" s="246">
        <f>N9</f>
        <v>0</v>
      </c>
      <c r="K55" s="246"/>
      <c r="L55" s="246"/>
      <c r="M55" s="246"/>
      <c r="N55" s="246"/>
      <c r="O55" s="246"/>
      <c r="P55" s="246"/>
      <c r="Q55" s="246"/>
      <c r="R55" s="246"/>
      <c r="S55" s="246"/>
      <c r="T55" s="246"/>
      <c r="U55" s="246"/>
      <c r="V55" s="246"/>
      <c r="W55" s="246"/>
      <c r="X55" s="246"/>
      <c r="Y55" s="154"/>
      <c r="Z55" s="154"/>
      <c r="AA55" s="154"/>
      <c r="AB55" s="154"/>
      <c r="AC55" s="154"/>
      <c r="AD55" s="154"/>
      <c r="AE55" s="154"/>
      <c r="AF55" s="154"/>
      <c r="AG55" s="154"/>
      <c r="AH55" s="154"/>
      <c r="AI55" s="174"/>
      <c r="AJ55" s="174"/>
      <c r="AK55" s="174"/>
      <c r="AL55" s="174"/>
      <c r="AM55" s="174"/>
      <c r="AN55" s="166"/>
      <c r="AO55" s="166"/>
      <c r="AP55" s="166"/>
      <c r="AQ55" s="166"/>
      <c r="AR55" s="166"/>
      <c r="AS55" s="167"/>
    </row>
    <row r="56" spans="1:45" ht="12.75" customHeight="1" x14ac:dyDescent="0.2">
      <c r="A56" s="249"/>
      <c r="B56" s="298"/>
      <c r="C56" s="299"/>
      <c r="D56" s="299"/>
      <c r="E56" s="299"/>
      <c r="F56" s="299"/>
      <c r="G56" s="299"/>
      <c r="H56" s="299"/>
      <c r="I56" s="299"/>
      <c r="J56" s="300"/>
      <c r="K56" s="300"/>
      <c r="L56" s="300"/>
      <c r="M56" s="300"/>
      <c r="N56" s="300"/>
      <c r="O56" s="300"/>
      <c r="P56" s="301" t="s">
        <v>115</v>
      </c>
      <c r="Q56" s="301"/>
      <c r="R56" s="301"/>
      <c r="S56" s="301"/>
      <c r="T56" s="301"/>
      <c r="U56" s="301"/>
      <c r="V56" s="302">
        <f>'ввод данных для производства'!$D$20</f>
        <v>0</v>
      </c>
      <c r="W56" s="302"/>
      <c r="X56" s="302"/>
      <c r="Y56" s="302"/>
      <c r="Z56" s="25"/>
      <c r="AA56" s="25"/>
      <c r="AB56" s="25"/>
      <c r="AC56" s="25"/>
      <c r="AD56" s="25"/>
      <c r="AE56" s="25"/>
      <c r="AF56" s="26"/>
      <c r="AG56" s="26"/>
      <c r="AH56" s="26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33"/>
    </row>
    <row r="57" spans="1:45" ht="15" customHeight="1" x14ac:dyDescent="0.2">
      <c r="A57" s="249"/>
      <c r="B57" s="303" t="s">
        <v>116</v>
      </c>
      <c r="C57" s="184"/>
      <c r="D57" s="184"/>
      <c r="E57" s="184"/>
      <c r="F57" s="184" t="str">
        <f>F53</f>
        <v>рукав</v>
      </c>
      <c r="G57" s="184"/>
      <c r="H57" s="184"/>
      <c r="I57" s="184"/>
      <c r="J57" s="184"/>
      <c r="K57" s="184"/>
      <c r="L57" s="184">
        <f>L53</f>
        <v>700</v>
      </c>
      <c r="M57" s="184"/>
      <c r="N57" s="184"/>
      <c r="O57" s="184"/>
      <c r="P57" s="27" t="s">
        <v>5</v>
      </c>
      <c r="Q57" s="184">
        <f>Q53</f>
        <v>7.0000000000000007E-2</v>
      </c>
      <c r="R57" s="184"/>
      <c r="S57" s="184"/>
      <c r="T57" s="184"/>
      <c r="U57" s="184" t="s">
        <v>178</v>
      </c>
      <c r="V57" s="184"/>
      <c r="W57" s="27"/>
      <c r="X57" s="27"/>
      <c r="Y57" s="184" t="str">
        <f>AH53</f>
        <v>Голубой</v>
      </c>
      <c r="Z57" s="184"/>
      <c r="AA57" s="184"/>
      <c r="AB57" s="184"/>
      <c r="AC57" s="184"/>
      <c r="AD57" s="184"/>
      <c r="AE57" s="184"/>
      <c r="AF57" s="184"/>
      <c r="AG57" s="31" t="s">
        <v>106</v>
      </c>
      <c r="AH57" s="185">
        <f>AP53</f>
        <v>368.65248000000008</v>
      </c>
      <c r="AI57" s="185"/>
      <c r="AJ57" s="185"/>
      <c r="AK57" s="185"/>
      <c r="AL57" s="28"/>
      <c r="AM57" s="28"/>
      <c r="AN57" s="28"/>
      <c r="AO57" s="28"/>
      <c r="AP57" s="28"/>
      <c r="AQ57" s="28"/>
      <c r="AR57" s="28"/>
      <c r="AS57" s="34"/>
    </row>
    <row r="58" spans="1:45" ht="12.75" x14ac:dyDescent="0.2">
      <c r="A58" s="249"/>
      <c r="B58" s="297" t="s">
        <v>117</v>
      </c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72">
        <f>'ввод данных для менеджеров'!C15*1.1+500</f>
        <v>6000</v>
      </c>
      <c r="N58" s="172"/>
      <c r="O58" s="172"/>
      <c r="P58" s="172"/>
      <c r="Q58" s="25" t="s">
        <v>112</v>
      </c>
      <c r="R58" s="163">
        <f>IF(AJ10="нет",0,AJ10)</f>
        <v>400</v>
      </c>
      <c r="S58" s="163"/>
      <c r="T58" s="163"/>
      <c r="U58" s="163"/>
      <c r="V58" s="163"/>
      <c r="W58" s="163"/>
      <c r="X58" s="163"/>
      <c r="Y58" s="163"/>
      <c r="Z58" s="163"/>
      <c r="AA58" s="163"/>
      <c r="AB58" s="163"/>
      <c r="AC58" s="160" t="str">
        <f>IF(N10="нет",0,N10)</f>
        <v>1+0</v>
      </c>
      <c r="AD58" s="160"/>
      <c r="AE58" s="160"/>
      <c r="AF58" s="160"/>
      <c r="AG58" s="166" t="str">
        <f>X9</f>
        <v>Тип печати:</v>
      </c>
      <c r="AH58" s="166"/>
      <c r="AI58" s="166"/>
      <c r="AJ58" s="166"/>
      <c r="AK58" s="166"/>
      <c r="AL58" s="161" t="str">
        <f>IF(AJ9="НЕТ",0,AJ9)</f>
        <v>прямая</v>
      </c>
      <c r="AM58" s="161"/>
      <c r="AN58" s="161"/>
      <c r="AO58" s="161"/>
      <c r="AP58" s="25"/>
      <c r="AQ58" s="25"/>
      <c r="AR58" s="25"/>
      <c r="AS58" s="33"/>
    </row>
    <row r="59" spans="1:45" ht="12.75" x14ac:dyDescent="0.2">
      <c r="A59" s="249"/>
      <c r="B59" s="297" t="s">
        <v>118</v>
      </c>
      <c r="C59" s="166"/>
      <c r="D59" s="166"/>
      <c r="E59" s="166"/>
      <c r="F59" s="166"/>
      <c r="G59" s="166"/>
      <c r="H59" s="166"/>
      <c r="I59" s="166"/>
      <c r="J59" s="166"/>
      <c r="K59" s="162">
        <f>'ввод данных для менеджеров'!C2</f>
        <v>340</v>
      </c>
      <c r="L59" s="162"/>
      <c r="M59" s="162"/>
      <c r="N59" s="162"/>
      <c r="O59" s="162"/>
      <c r="P59" s="170">
        <f>'бланк для печати'!N9</f>
        <v>0</v>
      </c>
      <c r="Q59" s="170"/>
      <c r="R59" s="170"/>
      <c r="S59" s="170"/>
      <c r="T59" s="170"/>
      <c r="U59" s="170"/>
      <c r="V59" s="170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33"/>
    </row>
    <row r="60" spans="1:45" ht="12.75" x14ac:dyDescent="0.2">
      <c r="A60" s="249"/>
      <c r="B60" s="297" t="str">
        <f>B12</f>
        <v>Направление печати:</v>
      </c>
      <c r="C60" s="166"/>
      <c r="D60" s="166"/>
      <c r="E60" s="166"/>
      <c r="F60" s="166"/>
      <c r="G60" s="166"/>
      <c r="H60" s="166"/>
      <c r="I60" s="166"/>
      <c r="J60" s="160" t="str">
        <f>IF(N12="НЕТ",0,N12)</f>
        <v>А1</v>
      </c>
      <c r="K60" s="160"/>
      <c r="L60" s="160"/>
      <c r="M60" s="160"/>
      <c r="N60" s="25"/>
      <c r="O60" s="25"/>
      <c r="P60" s="25"/>
      <c r="Q60" s="25"/>
      <c r="R60" s="25"/>
      <c r="S60" s="26"/>
      <c r="T60" s="26"/>
      <c r="U60" s="26"/>
      <c r="V60" s="25"/>
      <c r="W60" s="25"/>
      <c r="X60" s="25"/>
      <c r="Y60" s="154" t="str">
        <f>X12</f>
        <v>Фотометки:</v>
      </c>
      <c r="Z60" s="154"/>
      <c r="AA60" s="154"/>
      <c r="AB60" s="154"/>
      <c r="AC60" s="154"/>
      <c r="AD60" s="158">
        <f>IF(AJ44="НЕТ",0,AJ44)</f>
        <v>0</v>
      </c>
      <c r="AE60" s="158"/>
      <c r="AF60" s="158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33"/>
    </row>
    <row r="61" spans="1:45" x14ac:dyDescent="0.2">
      <c r="A61" s="249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33"/>
    </row>
    <row r="62" spans="1:45" x14ac:dyDescent="0.2">
      <c r="A62" s="249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33"/>
    </row>
    <row r="63" spans="1:45" x14ac:dyDescent="0.2">
      <c r="A63" s="249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33"/>
    </row>
    <row r="64" spans="1:45" x14ac:dyDescent="0.2">
      <c r="A64" s="249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33"/>
    </row>
    <row r="65" spans="1:45" x14ac:dyDescent="0.2">
      <c r="A65" s="249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33"/>
    </row>
    <row r="66" spans="1:45" x14ac:dyDescent="0.2">
      <c r="A66" s="24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36"/>
    </row>
    <row r="67" spans="1:45" ht="12.75" x14ac:dyDescent="0.2">
      <c r="A67" s="249"/>
      <c r="B67" s="306" t="str">
        <f>'ввод данных для производства'!D22</f>
        <v>ТПЛ4</v>
      </c>
      <c r="C67" s="307"/>
      <c r="D67" s="307"/>
      <c r="E67" s="307"/>
      <c r="F67" s="308" t="str">
        <f>N4</f>
        <v>пакет-майка</v>
      </c>
      <c r="G67" s="308"/>
      <c r="H67" s="308"/>
      <c r="I67" s="308"/>
      <c r="J67" s="308"/>
      <c r="K67" s="26">
        <f>N5</f>
        <v>0</v>
      </c>
      <c r="L67" s="184">
        <f>O5</f>
        <v>700</v>
      </c>
      <c r="M67" s="184"/>
      <c r="N67" s="184"/>
      <c r="O67" s="35" t="str">
        <f>R5</f>
        <v>х</v>
      </c>
      <c r="P67" s="26">
        <f>S5</f>
        <v>0</v>
      </c>
      <c r="Q67" s="26">
        <f>T5</f>
        <v>0</v>
      </c>
      <c r="R67" s="184">
        <f>U5</f>
        <v>800</v>
      </c>
      <c r="S67" s="184"/>
      <c r="T67" s="184"/>
      <c r="U67" s="35">
        <f>X5</f>
        <v>0</v>
      </c>
      <c r="V67" s="26" t="str">
        <f>Y5</f>
        <v>х</v>
      </c>
      <c r="W67" s="26">
        <f>Z5</f>
        <v>0</v>
      </c>
      <c r="X67" s="35">
        <f>AA5</f>
        <v>0</v>
      </c>
      <c r="Y67" s="184">
        <f>'ввод данных для менеджеров'!Q7</f>
        <v>0.08</v>
      </c>
      <c r="Z67" s="184"/>
      <c r="AA67" s="184"/>
      <c r="AB67" s="35">
        <f>AE5</f>
        <v>0</v>
      </c>
      <c r="AC67" s="184">
        <f>AF5</f>
        <v>0</v>
      </c>
      <c r="AD67" s="184"/>
      <c r="AE67" s="184"/>
      <c r="AF67" s="276" t="s">
        <v>137</v>
      </c>
      <c r="AG67" s="276"/>
      <c r="AH67" s="276"/>
      <c r="AI67" s="276"/>
      <c r="AJ67" s="276"/>
      <c r="AK67" s="276"/>
      <c r="AL67" s="276"/>
      <c r="AM67" s="276"/>
      <c r="AN67" s="276"/>
      <c r="AO67" s="310">
        <f>N2</f>
        <v>340</v>
      </c>
      <c r="AP67" s="310"/>
      <c r="AQ67" s="310"/>
      <c r="AR67" s="310"/>
      <c r="AS67" s="311"/>
    </row>
    <row r="68" spans="1:45" ht="12.75" x14ac:dyDescent="0.2">
      <c r="A68" s="249"/>
      <c r="B68" s="312">
        <f>N9</f>
        <v>0</v>
      </c>
      <c r="C68" s="313"/>
      <c r="D68" s="313"/>
      <c r="E68" s="313"/>
      <c r="F68" s="313"/>
      <c r="G68" s="313"/>
      <c r="H68" s="313"/>
      <c r="I68" s="313"/>
      <c r="J68" s="313"/>
      <c r="K68" s="24" t="s">
        <v>6</v>
      </c>
      <c r="L68" s="314">
        <f>N6</f>
        <v>5000</v>
      </c>
      <c r="M68" s="314"/>
      <c r="N68" s="314"/>
      <c r="O68" s="314"/>
      <c r="P68" s="314"/>
      <c r="Q68" s="314"/>
      <c r="R68" s="315">
        <f>$AJ$6</f>
        <v>0.1</v>
      </c>
      <c r="S68" s="315"/>
      <c r="T68" s="315"/>
      <c r="U68" s="316" t="str">
        <f>'ввод данных для менеджеров'!B10</f>
        <v>Размер вырубного ножа:</v>
      </c>
      <c r="V68" s="316"/>
      <c r="W68" s="316"/>
      <c r="X68" s="316"/>
      <c r="Y68" s="316"/>
      <c r="Z68" s="316"/>
      <c r="AA68" s="316"/>
      <c r="AB68" s="316"/>
      <c r="AC68" s="316"/>
      <c r="AD68" s="317">
        <f>IF('ввод данных для менеджеров'!$C$10="нет",0,'ввод данных для менеджеров'!$C$10)</f>
        <v>0</v>
      </c>
      <c r="AE68" s="317"/>
      <c r="AF68" s="317"/>
      <c r="AG68" s="317" t="s">
        <v>143</v>
      </c>
      <c r="AH68" s="317"/>
      <c r="AI68" s="318" t="str">
        <f>N4</f>
        <v>пакет-майка</v>
      </c>
      <c r="AJ68" s="318"/>
      <c r="AK68" s="318"/>
      <c r="AL68" s="318"/>
      <c r="AM68" s="318"/>
      <c r="AN68" s="319">
        <f>$AJ$7</f>
        <v>72.284800000000018</v>
      </c>
      <c r="AO68" s="319"/>
      <c r="AP68" s="319"/>
      <c r="AQ68" s="320">
        <f>'ввод данных для производства'!D23</f>
        <v>0</v>
      </c>
      <c r="AR68" s="320"/>
      <c r="AS68" s="321"/>
    </row>
    <row r="69" spans="1:45" x14ac:dyDescent="0.2">
      <c r="A69" s="249"/>
      <c r="B69" s="309" t="str">
        <f>'ввод данных для производства'!A16</f>
        <v>Остаток п/ф:</v>
      </c>
      <c r="C69" s="152"/>
      <c r="D69" s="152"/>
      <c r="E69" s="152"/>
      <c r="F69" s="152"/>
      <c r="G69" s="151">
        <f>'ввод данных для производства'!D16</f>
        <v>0</v>
      </c>
      <c r="H69" s="151"/>
      <c r="I69" s="151"/>
      <c r="J69" s="151"/>
      <c r="K69" s="37" t="s">
        <v>112</v>
      </c>
      <c r="L69" s="152" t="str">
        <f>'ввод данных для производства'!A16</f>
        <v>Остаток п/ф:</v>
      </c>
      <c r="M69" s="152"/>
      <c r="N69" s="152"/>
      <c r="O69" s="152"/>
      <c r="P69" s="152"/>
      <c r="Q69" s="152"/>
      <c r="R69" s="152"/>
      <c r="S69" s="153">
        <f>'ввод данных для производства'!D17</f>
        <v>0</v>
      </c>
      <c r="T69" s="153"/>
      <c r="U69" s="153"/>
      <c r="V69" s="153"/>
      <c r="W69" s="37" t="s">
        <v>119</v>
      </c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8"/>
    </row>
    <row r="70" spans="1:45" ht="30" customHeight="1" thickBot="1" x14ac:dyDescent="0.25">
      <c r="A70" s="249"/>
      <c r="B70" s="305" t="s">
        <v>147</v>
      </c>
      <c r="C70" s="273"/>
      <c r="D70" s="273"/>
      <c r="E70" s="273"/>
      <c r="F70" s="277">
        <f>'ввод данных для производства'!C26</f>
        <v>0</v>
      </c>
      <c r="G70" s="277"/>
      <c r="H70" s="277"/>
      <c r="I70" s="277"/>
      <c r="J70" s="277"/>
      <c r="K70" s="277"/>
      <c r="L70" s="277"/>
      <c r="M70" s="277"/>
      <c r="N70" s="277"/>
      <c r="O70" s="277"/>
      <c r="P70" s="277"/>
      <c r="Q70" s="277"/>
      <c r="R70" s="277"/>
      <c r="S70" s="277"/>
      <c r="T70" s="277"/>
      <c r="U70" s="277"/>
      <c r="V70" s="277"/>
      <c r="W70" s="277"/>
      <c r="X70" s="277"/>
      <c r="Y70" s="277"/>
      <c r="Z70" s="277"/>
      <c r="AA70" s="277"/>
      <c r="AB70" s="277"/>
      <c r="AC70" s="277"/>
      <c r="AD70" s="277"/>
      <c r="AE70" s="277"/>
      <c r="AF70" s="277"/>
      <c r="AG70" s="277"/>
      <c r="AH70" s="277"/>
      <c r="AI70" s="277"/>
      <c r="AJ70" s="277"/>
      <c r="AK70" s="277"/>
      <c r="AL70" s="277"/>
      <c r="AM70" s="277"/>
      <c r="AN70" s="277"/>
      <c r="AO70" s="277"/>
      <c r="AP70" s="277"/>
      <c r="AQ70" s="277"/>
      <c r="AR70" s="277"/>
      <c r="AS70" s="278"/>
    </row>
    <row r="71" spans="1:45" ht="12" thickBot="1" x14ac:dyDescent="0.25">
      <c r="A71" s="249"/>
      <c r="B71" s="304" t="s">
        <v>151</v>
      </c>
      <c r="C71" s="293"/>
      <c r="D71" s="293"/>
      <c r="E71" s="293"/>
      <c r="F71" s="293"/>
      <c r="G71" s="293"/>
      <c r="H71" s="293"/>
      <c r="I71" s="293"/>
      <c r="J71" s="293"/>
      <c r="K71" s="293"/>
      <c r="L71" s="293"/>
      <c r="M71" s="293"/>
      <c r="N71" s="293"/>
      <c r="O71" s="293"/>
      <c r="P71" s="293"/>
      <c r="Q71" s="293"/>
      <c r="R71" s="293"/>
      <c r="S71" s="293"/>
      <c r="T71" s="293"/>
      <c r="U71" s="293"/>
      <c r="V71" s="293"/>
      <c r="W71" s="293"/>
      <c r="X71" s="293"/>
      <c r="Y71" s="293"/>
      <c r="Z71" s="293"/>
      <c r="AA71" s="293"/>
      <c r="AB71" s="293"/>
      <c r="AC71" s="293"/>
      <c r="AD71" s="293"/>
      <c r="AE71" s="293"/>
      <c r="AF71" s="293"/>
      <c r="AG71" s="293"/>
      <c r="AH71" s="293"/>
      <c r="AI71" s="293"/>
      <c r="AJ71" s="293"/>
      <c r="AK71" s="293"/>
      <c r="AL71" s="293"/>
      <c r="AM71" s="293"/>
      <c r="AN71" s="293"/>
      <c r="AO71" s="293"/>
      <c r="AP71" s="293"/>
      <c r="AQ71" s="293"/>
      <c r="AR71" s="293"/>
      <c r="AS71" s="294"/>
    </row>
    <row r="72" spans="1:45" ht="12" thickBot="1" x14ac:dyDescent="0.25">
      <c r="A72" s="249"/>
      <c r="B72" s="334">
        <f>B40</f>
        <v>0</v>
      </c>
      <c r="C72" s="275"/>
      <c r="D72" s="275"/>
      <c r="E72" s="295"/>
      <c r="F72" s="274">
        <f>F40</f>
        <v>0</v>
      </c>
      <c r="G72" s="275"/>
      <c r="H72" s="275"/>
      <c r="I72" s="295"/>
      <c r="J72" s="274">
        <f>J40</f>
        <v>0</v>
      </c>
      <c r="K72" s="275"/>
      <c r="L72" s="275"/>
      <c r="M72" s="295"/>
      <c r="N72" s="274">
        <f>N40</f>
        <v>0</v>
      </c>
      <c r="O72" s="275"/>
      <c r="P72" s="275"/>
      <c r="Q72" s="295"/>
      <c r="R72" s="274">
        <f>R40</f>
        <v>0</v>
      </c>
      <c r="S72" s="275"/>
      <c r="T72" s="275"/>
      <c r="U72" s="295"/>
      <c r="V72" s="274">
        <f>V40</f>
        <v>0</v>
      </c>
      <c r="W72" s="275"/>
      <c r="X72" s="275"/>
      <c r="Y72" s="295"/>
      <c r="Z72" s="274">
        <f>Z40</f>
        <v>0</v>
      </c>
      <c r="AA72" s="275"/>
      <c r="AB72" s="275"/>
      <c r="AC72" s="295"/>
      <c r="AD72" s="274">
        <f>AD40</f>
        <v>0</v>
      </c>
      <c r="AE72" s="275"/>
      <c r="AF72" s="275"/>
      <c r="AG72" s="295"/>
      <c r="AH72" s="274">
        <f>AH40</f>
        <v>0</v>
      </c>
      <c r="AI72" s="275"/>
      <c r="AJ72" s="275"/>
      <c r="AK72" s="295"/>
      <c r="AL72" s="274">
        <f>AL40</f>
        <v>0</v>
      </c>
      <c r="AM72" s="275"/>
      <c r="AN72" s="275"/>
      <c r="AO72" s="295"/>
      <c r="AP72" s="274">
        <f>AP40</f>
        <v>0</v>
      </c>
      <c r="AQ72" s="275"/>
      <c r="AR72" s="275"/>
      <c r="AS72" s="296"/>
    </row>
    <row r="73" spans="1:45" ht="12" thickBot="1" x14ac:dyDescent="0.25">
      <c r="A73" s="249"/>
      <c r="B73" s="332">
        <f>B41</f>
        <v>0</v>
      </c>
      <c r="C73" s="333"/>
      <c r="D73" s="333"/>
      <c r="E73" s="289"/>
      <c r="F73" s="336">
        <f>F41</f>
        <v>0</v>
      </c>
      <c r="G73" s="333"/>
      <c r="H73" s="333"/>
      <c r="I73" s="289"/>
      <c r="J73" s="336">
        <f>J41</f>
        <v>0</v>
      </c>
      <c r="K73" s="333"/>
      <c r="L73" s="333"/>
      <c r="M73" s="289"/>
      <c r="N73" s="336">
        <f>N41</f>
        <v>0</v>
      </c>
      <c r="O73" s="333"/>
      <c r="P73" s="333"/>
      <c r="Q73" s="289"/>
      <c r="R73" s="336">
        <f>R41</f>
        <v>0</v>
      </c>
      <c r="S73" s="333"/>
      <c r="T73" s="333"/>
      <c r="U73" s="289"/>
      <c r="V73" s="336">
        <f>V41</f>
        <v>0</v>
      </c>
      <c r="W73" s="333"/>
      <c r="X73" s="333"/>
      <c r="Y73" s="289"/>
      <c r="Z73" s="336">
        <f>Z41</f>
        <v>0</v>
      </c>
      <c r="AA73" s="333"/>
      <c r="AB73" s="333"/>
      <c r="AC73" s="289"/>
      <c r="AD73" s="336">
        <f>AD41</f>
        <v>0</v>
      </c>
      <c r="AE73" s="333"/>
      <c r="AF73" s="333"/>
      <c r="AG73" s="289"/>
      <c r="AH73" s="336">
        <f>AH41</f>
        <v>0</v>
      </c>
      <c r="AI73" s="333"/>
      <c r="AJ73" s="333"/>
      <c r="AK73" s="289"/>
      <c r="AL73" s="336">
        <f>AL41</f>
        <v>0</v>
      </c>
      <c r="AM73" s="333"/>
      <c r="AN73" s="333"/>
      <c r="AO73" s="289"/>
      <c r="AP73" s="336">
        <f>AP41</f>
        <v>0</v>
      </c>
      <c r="AQ73" s="333"/>
      <c r="AR73" s="333"/>
      <c r="AS73" s="337"/>
    </row>
    <row r="74" spans="1:45" ht="12" thickBot="1" x14ac:dyDescent="0.25">
      <c r="A74" s="250"/>
      <c r="B74" s="332">
        <f>B42</f>
        <v>0</v>
      </c>
      <c r="C74" s="333"/>
      <c r="D74" s="333"/>
      <c r="E74" s="333"/>
      <c r="F74" s="333"/>
      <c r="G74" s="333"/>
      <c r="H74" s="333"/>
      <c r="I74" s="333"/>
      <c r="J74" s="333"/>
      <c r="K74" s="333"/>
      <c r="L74" s="333"/>
      <c r="M74" s="333"/>
      <c r="N74" s="333"/>
      <c r="O74" s="333"/>
      <c r="P74" s="333"/>
      <c r="Q74" s="333"/>
      <c r="R74" s="333"/>
      <c r="S74" s="333"/>
      <c r="T74" s="333"/>
      <c r="U74" s="333"/>
      <c r="V74" s="333"/>
      <c r="W74" s="333"/>
      <c r="X74" s="333"/>
      <c r="Y74" s="289"/>
      <c r="Z74" s="335">
        <f>Z42</f>
        <v>0</v>
      </c>
      <c r="AA74" s="354"/>
      <c r="AB74" s="354"/>
      <c r="AC74" s="354"/>
      <c r="AD74" s="354"/>
      <c r="AE74" s="354"/>
      <c r="AF74" s="354"/>
      <c r="AG74" s="354"/>
      <c r="AH74" s="354"/>
      <c r="AI74" s="354"/>
      <c r="AJ74" s="354"/>
      <c r="AK74" s="354"/>
      <c r="AL74" s="354"/>
      <c r="AM74" s="354"/>
      <c r="AN74" s="354"/>
      <c r="AO74" s="354"/>
      <c r="AP74" s="354"/>
      <c r="AQ74" s="354"/>
      <c r="AR74" s="354"/>
      <c r="AS74" s="355"/>
    </row>
    <row r="75" spans="1:45" x14ac:dyDescent="0.2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</row>
    <row r="76" spans="1:45" x14ac:dyDescent="0.2"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</row>
    <row r="77" spans="1:45" x14ac:dyDescent="0.2"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</row>
    <row r="78" spans="1:45" x14ac:dyDescent="0.2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</row>
    <row r="79" spans="1:45" x14ac:dyDescent="0.2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</row>
    <row r="80" spans="1:45" x14ac:dyDescent="0.2"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</row>
    <row r="81" spans="2:44" x14ac:dyDescent="0.2"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</row>
    <row r="82" spans="2:44" x14ac:dyDescent="0.2"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</row>
    <row r="83" spans="2:44" x14ac:dyDescent="0.2"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</row>
    <row r="84" spans="2:44" x14ac:dyDescent="0.2"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</row>
    <row r="85" spans="2:44" x14ac:dyDescent="0.2"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</row>
    <row r="86" spans="2:44" x14ac:dyDescent="0.2"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</row>
    <row r="87" spans="2:44" x14ac:dyDescent="0.2"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</row>
    <row r="88" spans="2:44" x14ac:dyDescent="0.2"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</row>
    <row r="89" spans="2:44" x14ac:dyDescent="0.2"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</row>
    <row r="90" spans="2:44" x14ac:dyDescent="0.2"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</row>
    <row r="91" spans="2:44" x14ac:dyDescent="0.2"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</row>
    <row r="92" spans="2:44" x14ac:dyDescent="0.2"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</row>
    <row r="93" spans="2:44" x14ac:dyDescent="0.2"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</row>
    <row r="94" spans="2:44" x14ac:dyDescent="0.2"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</row>
    <row r="95" spans="2:44" x14ac:dyDescent="0.2"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</row>
    <row r="96" spans="2:44" x14ac:dyDescent="0.2"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</row>
    <row r="97" spans="2:44" x14ac:dyDescent="0.2"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</row>
    <row r="98" spans="2:44" x14ac:dyDescent="0.2"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</row>
    <row r="99" spans="2:44" x14ac:dyDescent="0.2"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</row>
    <row r="100" spans="2:44" x14ac:dyDescent="0.2"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</row>
    <row r="101" spans="2:44" x14ac:dyDescent="0.2"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</row>
    <row r="102" spans="2:44" x14ac:dyDescent="0.2"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</row>
    <row r="103" spans="2:44" x14ac:dyDescent="0.2"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</row>
    <row r="104" spans="2:44" x14ac:dyDescent="0.2"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</row>
    <row r="105" spans="2:44" x14ac:dyDescent="0.2"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</row>
  </sheetData>
  <mergeCells count="263">
    <mergeCell ref="U57:V57"/>
    <mergeCell ref="F25:K25"/>
    <mergeCell ref="L25:O25"/>
    <mergeCell ref="Q25:T25"/>
    <mergeCell ref="U36:AH36"/>
    <mergeCell ref="F53:K53"/>
    <mergeCell ref="L53:O53"/>
    <mergeCell ref="Q53:T53"/>
    <mergeCell ref="U53:V53"/>
    <mergeCell ref="F21:K21"/>
    <mergeCell ref="L21:O21"/>
    <mergeCell ref="Q21:T21"/>
    <mergeCell ref="U21:V21"/>
    <mergeCell ref="B74:Y74"/>
    <mergeCell ref="Z74:AS74"/>
    <mergeCell ref="Z72:AC72"/>
    <mergeCell ref="AD72:AG72"/>
    <mergeCell ref="AH72:AK72"/>
    <mergeCell ref="AL72:AO72"/>
    <mergeCell ref="AP72:AS72"/>
    <mergeCell ref="F73:I73"/>
    <mergeCell ref="J73:M73"/>
    <mergeCell ref="N73:Q73"/>
    <mergeCell ref="R73:U73"/>
    <mergeCell ref="V73:Y73"/>
    <mergeCell ref="Z73:AC73"/>
    <mergeCell ref="AD73:AG73"/>
    <mergeCell ref="AH73:AK73"/>
    <mergeCell ref="AL73:AO73"/>
    <mergeCell ref="AP73:AS73"/>
    <mergeCell ref="Y57:AF57"/>
    <mergeCell ref="AH57:AK57"/>
    <mergeCell ref="B58:L58"/>
    <mergeCell ref="M58:P58"/>
    <mergeCell ref="R58:AB58"/>
    <mergeCell ref="AC58:AF58"/>
    <mergeCell ref="AG58:AK58"/>
    <mergeCell ref="F57:K57"/>
    <mergeCell ref="L57:O57"/>
    <mergeCell ref="Q57:T57"/>
    <mergeCell ref="A44:A51"/>
    <mergeCell ref="B44:AS47"/>
    <mergeCell ref="B48:AS51"/>
    <mergeCell ref="A53:A74"/>
    <mergeCell ref="B53:E53"/>
    <mergeCell ref="W53:Z53"/>
    <mergeCell ref="AA53:AB53"/>
    <mergeCell ref="AD53:AG53"/>
    <mergeCell ref="AH53:AN53"/>
    <mergeCell ref="AP53:AS53"/>
    <mergeCell ref="B54:K54"/>
    <mergeCell ref="L54:O54"/>
    <mergeCell ref="P54:Q54"/>
    <mergeCell ref="S54:X54"/>
    <mergeCell ref="B73:E73"/>
    <mergeCell ref="B72:E72"/>
    <mergeCell ref="F72:I72"/>
    <mergeCell ref="J72:M72"/>
    <mergeCell ref="N72:Q72"/>
    <mergeCell ref="R72:U72"/>
    <mergeCell ref="V72:Y72"/>
    <mergeCell ref="F70:AS70"/>
    <mergeCell ref="B71:AS71"/>
    <mergeCell ref="B70:E70"/>
    <mergeCell ref="B67:E67"/>
    <mergeCell ref="F67:J67"/>
    <mergeCell ref="L67:N67"/>
    <mergeCell ref="R67:T67"/>
    <mergeCell ref="Y67:AA67"/>
    <mergeCell ref="AC67:AE67"/>
    <mergeCell ref="AF67:AN67"/>
    <mergeCell ref="B69:F69"/>
    <mergeCell ref="G69:J69"/>
    <mergeCell ref="L69:R69"/>
    <mergeCell ref="S69:V69"/>
    <mergeCell ref="AO67:AS67"/>
    <mergeCell ref="B68:J68"/>
    <mergeCell ref="L68:Q68"/>
    <mergeCell ref="R68:T68"/>
    <mergeCell ref="U68:AC68"/>
    <mergeCell ref="AD68:AF68"/>
    <mergeCell ref="AG68:AH68"/>
    <mergeCell ref="AI68:AM68"/>
    <mergeCell ref="AN68:AP68"/>
    <mergeCell ref="AQ68:AS68"/>
    <mergeCell ref="AL58:AO58"/>
    <mergeCell ref="B59:J59"/>
    <mergeCell ref="K59:O59"/>
    <mergeCell ref="P59:V59"/>
    <mergeCell ref="B60:I60"/>
    <mergeCell ref="J60:M60"/>
    <mergeCell ref="Y60:AC60"/>
    <mergeCell ref="AD60:AF60"/>
    <mergeCell ref="AL41:AO41"/>
    <mergeCell ref="Y54:AC54"/>
    <mergeCell ref="AE54:AI54"/>
    <mergeCell ref="B55:I55"/>
    <mergeCell ref="J55:X55"/>
    <mergeCell ref="Y55:AH55"/>
    <mergeCell ref="AI55:AM55"/>
    <mergeCell ref="AN55:AS55"/>
    <mergeCell ref="B56:I56"/>
    <mergeCell ref="J56:M56"/>
    <mergeCell ref="N56:O56"/>
    <mergeCell ref="P56:U56"/>
    <mergeCell ref="V56:Y56"/>
    <mergeCell ref="B57:E57"/>
    <mergeCell ref="AP41:AS41"/>
    <mergeCell ref="B42:Y42"/>
    <mergeCell ref="Z42:AS42"/>
    <mergeCell ref="B39:AS39"/>
    <mergeCell ref="A21:A42"/>
    <mergeCell ref="B41:E41"/>
    <mergeCell ref="F41:I41"/>
    <mergeCell ref="J41:M41"/>
    <mergeCell ref="N41:Q41"/>
    <mergeCell ref="R41:U41"/>
    <mergeCell ref="V41:Y41"/>
    <mergeCell ref="Z41:AC41"/>
    <mergeCell ref="AD41:AG41"/>
    <mergeCell ref="AH41:AK41"/>
    <mergeCell ref="J40:M40"/>
    <mergeCell ref="N40:Q40"/>
    <mergeCell ref="R40:U40"/>
    <mergeCell ref="V40:Y40"/>
    <mergeCell ref="Z40:AC40"/>
    <mergeCell ref="AD40:AG40"/>
    <mergeCell ref="AH40:AK40"/>
    <mergeCell ref="AL40:AO40"/>
    <mergeCell ref="AP40:AS40"/>
    <mergeCell ref="B22:K22"/>
    <mergeCell ref="L22:O22"/>
    <mergeCell ref="P22:Q22"/>
    <mergeCell ref="S22:X22"/>
    <mergeCell ref="B38:E38"/>
    <mergeCell ref="F40:I40"/>
    <mergeCell ref="B25:E25"/>
    <mergeCell ref="B24:I24"/>
    <mergeCell ref="J24:M24"/>
    <mergeCell ref="F38:AS38"/>
    <mergeCell ref="B40:E40"/>
    <mergeCell ref="F35:J35"/>
    <mergeCell ref="L36:Q36"/>
    <mergeCell ref="R36:T36"/>
    <mergeCell ref="AI36:AM36"/>
    <mergeCell ref="AN36:AP36"/>
    <mergeCell ref="AQ36:AS36"/>
    <mergeCell ref="B37:F37"/>
    <mergeCell ref="AI23:AM23"/>
    <mergeCell ref="N24:O24"/>
    <mergeCell ref="V24:Y24"/>
    <mergeCell ref="P24:U24"/>
    <mergeCell ref="J23:X23"/>
    <mergeCell ref="Y23:AH23"/>
    <mergeCell ref="A1:AS1"/>
    <mergeCell ref="A2:A20"/>
    <mergeCell ref="B8:M8"/>
    <mergeCell ref="N8:W8"/>
    <mergeCell ref="X6:AI6"/>
    <mergeCell ref="AJ6:AS6"/>
    <mergeCell ref="X8:AI8"/>
    <mergeCell ref="AJ8:AS8"/>
    <mergeCell ref="B15:M15"/>
    <mergeCell ref="N15:W15"/>
    <mergeCell ref="X15:AI15"/>
    <mergeCell ref="AJ15:AS15"/>
    <mergeCell ref="B12:M12"/>
    <mergeCell ref="AJ12:AS12"/>
    <mergeCell ref="X12:AI12"/>
    <mergeCell ref="AJ2:AS2"/>
    <mergeCell ref="N3:AS3"/>
    <mergeCell ref="X4:AI4"/>
    <mergeCell ref="X7:AI7"/>
    <mergeCell ref="AJ4:AS4"/>
    <mergeCell ref="AJ7:AS7"/>
    <mergeCell ref="N2:W2"/>
    <mergeCell ref="N4:W4"/>
    <mergeCell ref="N7:W7"/>
    <mergeCell ref="B9:M9"/>
    <mergeCell ref="X9:AI9"/>
    <mergeCell ref="N9:W9"/>
    <mergeCell ref="N6:W6"/>
    <mergeCell ref="X2:AI2"/>
    <mergeCell ref="O5:Q5"/>
    <mergeCell ref="U5:W5"/>
    <mergeCell ref="AB5:AD5"/>
    <mergeCell ref="B2:M2"/>
    <mergeCell ref="B3:M3"/>
    <mergeCell ref="B4:M4"/>
    <mergeCell ref="B7:M7"/>
    <mergeCell ref="B5:M5"/>
    <mergeCell ref="B6:M6"/>
    <mergeCell ref="AF5:AH5"/>
    <mergeCell ref="AJ9:AS9"/>
    <mergeCell ref="N20:W20"/>
    <mergeCell ref="X20:AI20"/>
    <mergeCell ref="AJ13:AS13"/>
    <mergeCell ref="N11:AS11"/>
    <mergeCell ref="B14:M14"/>
    <mergeCell ref="N14:W14"/>
    <mergeCell ref="X14:AI14"/>
    <mergeCell ref="AJ14:AS14"/>
    <mergeCell ref="B11:M11"/>
    <mergeCell ref="N12:W12"/>
    <mergeCell ref="B13:M13"/>
    <mergeCell ref="N13:W13"/>
    <mergeCell ref="X13:AI13"/>
    <mergeCell ref="B10:M10"/>
    <mergeCell ref="N10:W10"/>
    <mergeCell ref="X10:AI10"/>
    <mergeCell ref="AJ10:AS10"/>
    <mergeCell ref="AP21:AS21"/>
    <mergeCell ref="AH21:AN21"/>
    <mergeCell ref="Y25:AF25"/>
    <mergeCell ref="AH25:AK25"/>
    <mergeCell ref="AJ20:AS20"/>
    <mergeCell ref="N19:AS19"/>
    <mergeCell ref="B16:M16"/>
    <mergeCell ref="N16:W16"/>
    <mergeCell ref="X16:AI16"/>
    <mergeCell ref="AJ16:AS16"/>
    <mergeCell ref="B17:M17"/>
    <mergeCell ref="N17:W17"/>
    <mergeCell ref="X17:AI17"/>
    <mergeCell ref="AJ17:AS17"/>
    <mergeCell ref="B18:M18"/>
    <mergeCell ref="N18:W18"/>
    <mergeCell ref="X18:AI18"/>
    <mergeCell ref="AJ18:AS18"/>
    <mergeCell ref="B19:M19"/>
    <mergeCell ref="B20:M20"/>
    <mergeCell ref="AC26:AF26"/>
    <mergeCell ref="AL26:AO26"/>
    <mergeCell ref="J28:M28"/>
    <mergeCell ref="K27:O27"/>
    <mergeCell ref="R26:AB26"/>
    <mergeCell ref="AD21:AG21"/>
    <mergeCell ref="AE22:AI22"/>
    <mergeCell ref="AN23:AS23"/>
    <mergeCell ref="W21:Z21"/>
    <mergeCell ref="AA21:AB21"/>
    <mergeCell ref="B27:J27"/>
    <mergeCell ref="P27:V27"/>
    <mergeCell ref="B28:I28"/>
    <mergeCell ref="Y28:AC28"/>
    <mergeCell ref="AD28:AF28"/>
    <mergeCell ref="B21:E21"/>
    <mergeCell ref="B23:I23"/>
    <mergeCell ref="B26:L26"/>
    <mergeCell ref="M26:P26"/>
    <mergeCell ref="AG26:AK26"/>
    <mergeCell ref="Y22:AC22"/>
    <mergeCell ref="G37:J37"/>
    <mergeCell ref="L37:R37"/>
    <mergeCell ref="S37:V37"/>
    <mergeCell ref="AF35:AN35"/>
    <mergeCell ref="AO35:AS35"/>
    <mergeCell ref="B36:J36"/>
    <mergeCell ref="L35:N35"/>
    <mergeCell ref="R35:T35"/>
    <mergeCell ref="Y35:AA35"/>
    <mergeCell ref="AC35:AE35"/>
    <mergeCell ref="B35:E35"/>
  </mergeCells>
  <pageMargins left="0.23622047244094491" right="0" top="0" bottom="0" header="0.31496062992125984" footer="0.31496062992125984"/>
  <pageSetup paperSize="9" scale="101" orientation="portrait" r:id="rId1"/>
  <rowBreaks count="1" manualBreakCount="1">
    <brk id="43" max="44" man="1"/>
  </rowBreaks>
  <colBreaks count="1" manualBreakCount="1">
    <brk id="4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ввод данных для менеджеров</vt:lpstr>
      <vt:lpstr>ввод данных для производства</vt:lpstr>
      <vt:lpstr>справочник</vt:lpstr>
      <vt:lpstr>макет пакетов</vt:lpstr>
      <vt:lpstr>бланк для печати</vt:lpstr>
      <vt:lpstr>'бланк для печати'!Область_печати</vt:lpstr>
      <vt:lpstr>'ввод данных для менеджеров'!Область_печати</vt:lpstr>
      <vt:lpstr>'ввод данных для производства'!Область_печати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2019-03-12T08:11:11Z</dcterms:modified>
</cp:coreProperties>
</file>