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Касса 2019" sheetId="1" r:id="rId1"/>
    <sheet name="Кешфлоу 2019" sheetId="2" r:id="rId2"/>
  </sheets>
  <definedNames>
    <definedName name="_xlnm._FilterDatabase" localSheetId="1" hidden="1">'Кешфлоу 2019'!$A$9:$B$66</definedName>
  </definedNames>
  <calcPr calcId="152511"/>
</workbook>
</file>

<file path=xl/calcChain.xml><?xml version="1.0" encoding="utf-8"?>
<calcChain xmlns="http://schemas.openxmlformats.org/spreadsheetml/2006/main">
  <c r="D16" i="2" l="1"/>
  <c r="N42" i="2" l="1"/>
  <c r="M41" i="2"/>
  <c r="L41" i="2"/>
  <c r="K41" i="2"/>
  <c r="J41" i="2"/>
  <c r="I41" i="2"/>
  <c r="H41" i="2"/>
  <c r="G41" i="2"/>
  <c r="F41" i="2"/>
  <c r="E41" i="2"/>
  <c r="D41" i="2"/>
  <c r="C41" i="2"/>
  <c r="N40" i="2"/>
  <c r="N39" i="2"/>
  <c r="M38" i="2"/>
  <c r="L38" i="2"/>
  <c r="K38" i="2"/>
  <c r="J38" i="2"/>
  <c r="I38" i="2"/>
  <c r="H38" i="2"/>
  <c r="G38" i="2"/>
  <c r="F38" i="2"/>
  <c r="E38" i="2"/>
  <c r="D38" i="2"/>
  <c r="C38" i="2"/>
  <c r="N38" i="2" s="1"/>
  <c r="N37" i="2"/>
  <c r="N36" i="2"/>
  <c r="M35" i="2"/>
  <c r="L35" i="2"/>
  <c r="K35" i="2"/>
  <c r="J35" i="2"/>
  <c r="I35" i="2"/>
  <c r="H35" i="2"/>
  <c r="G35" i="2"/>
  <c r="F35" i="2"/>
  <c r="E35" i="2"/>
  <c r="D35" i="2"/>
  <c r="C35" i="2"/>
  <c r="N35" i="2" s="1"/>
  <c r="N34" i="2"/>
  <c r="N33" i="2"/>
  <c r="N32" i="2"/>
  <c r="N31" i="2"/>
  <c r="M30" i="2"/>
  <c r="M23" i="2" s="1"/>
  <c r="L30" i="2"/>
  <c r="K30" i="2"/>
  <c r="K23" i="2" s="1"/>
  <c r="J30" i="2"/>
  <c r="J23" i="2" s="1"/>
  <c r="I30" i="2"/>
  <c r="I23" i="2" s="1"/>
  <c r="H30" i="2"/>
  <c r="G30" i="2"/>
  <c r="G23" i="2" s="1"/>
  <c r="F30" i="2"/>
  <c r="F23" i="2" s="1"/>
  <c r="E30" i="2"/>
  <c r="E23" i="2" s="1"/>
  <c r="D30" i="2"/>
  <c r="C30" i="2"/>
  <c r="N30" i="2" s="1"/>
  <c r="N29" i="2"/>
  <c r="N28" i="2"/>
  <c r="N27" i="2"/>
  <c r="N26" i="2"/>
  <c r="N25" i="2"/>
  <c r="M24" i="2"/>
  <c r="L24" i="2"/>
  <c r="K24" i="2"/>
  <c r="J24" i="2"/>
  <c r="I24" i="2"/>
  <c r="H24" i="2"/>
  <c r="G24" i="2"/>
  <c r="F24" i="2"/>
  <c r="E24" i="2"/>
  <c r="D24" i="2"/>
  <c r="C24" i="2"/>
  <c r="N24" i="2" s="1"/>
  <c r="L23" i="2"/>
  <c r="H23" i="2"/>
  <c r="D23" i="2"/>
  <c r="N22" i="2"/>
  <c r="M20" i="2"/>
  <c r="L20" i="2"/>
  <c r="K20" i="2"/>
  <c r="J20" i="2"/>
  <c r="I20" i="2"/>
  <c r="H20" i="2"/>
  <c r="G20" i="2"/>
  <c r="F20" i="2"/>
  <c r="E20" i="2"/>
  <c r="D20" i="2"/>
  <c r="C20" i="2"/>
  <c r="M19" i="2"/>
  <c r="L19" i="2"/>
  <c r="K19" i="2"/>
  <c r="J19" i="2"/>
  <c r="I19" i="2"/>
  <c r="H19" i="2"/>
  <c r="G19" i="2"/>
  <c r="F19" i="2"/>
  <c r="E19" i="2"/>
  <c r="D19" i="2"/>
  <c r="C19" i="2"/>
  <c r="M18" i="2"/>
  <c r="L18" i="2"/>
  <c r="K18" i="2"/>
  <c r="J18" i="2"/>
  <c r="I18" i="2"/>
  <c r="H18" i="2"/>
  <c r="G18" i="2"/>
  <c r="F18" i="2"/>
  <c r="E18" i="2"/>
  <c r="D18" i="2"/>
  <c r="C18" i="2"/>
  <c r="M17" i="2"/>
  <c r="L17" i="2"/>
  <c r="K17" i="2"/>
  <c r="J17" i="2"/>
  <c r="I17" i="2"/>
  <c r="H17" i="2"/>
  <c r="G17" i="2"/>
  <c r="F17" i="2"/>
  <c r="E17" i="2"/>
  <c r="D17" i="2"/>
  <c r="C17" i="2"/>
  <c r="M16" i="2"/>
  <c r="L16" i="2"/>
  <c r="K16" i="2"/>
  <c r="J16" i="2"/>
  <c r="I16" i="2"/>
  <c r="H16" i="2"/>
  <c r="G16" i="2"/>
  <c r="F16" i="2"/>
  <c r="E16" i="2"/>
  <c r="N11" i="2"/>
  <c r="N10" i="2"/>
  <c r="M10" i="2"/>
  <c r="M9" i="2" s="1"/>
  <c r="L10" i="2"/>
  <c r="L9" i="2" s="1"/>
  <c r="K10" i="2"/>
  <c r="K9" i="2" s="1"/>
  <c r="J10" i="2"/>
  <c r="J9" i="2" s="1"/>
  <c r="I10" i="2"/>
  <c r="I9" i="2" s="1"/>
  <c r="H10" i="2"/>
  <c r="H9" i="2" s="1"/>
  <c r="G10" i="2"/>
  <c r="G9" i="2" s="1"/>
  <c r="F10" i="2"/>
  <c r="F9" i="2" s="1"/>
  <c r="E10" i="2"/>
  <c r="E9" i="2" s="1"/>
  <c r="D10" i="2"/>
  <c r="D9" i="2" s="1"/>
  <c r="C10" i="2"/>
  <c r="C9" i="2" s="1"/>
  <c r="D8" i="2"/>
  <c r="D7" i="2"/>
  <c r="M6" i="2"/>
  <c r="L6" i="2"/>
  <c r="K6" i="2"/>
  <c r="J6" i="2"/>
  <c r="I6" i="2"/>
  <c r="H6" i="2"/>
  <c r="G6" i="2"/>
  <c r="F6" i="2"/>
  <c r="E6" i="2"/>
  <c r="C6" i="2"/>
  <c r="I15" i="2" l="1"/>
  <c r="I14" i="2" s="1"/>
  <c r="I13" i="2" s="1"/>
  <c r="M15" i="2"/>
  <c r="M14" i="2" s="1"/>
  <c r="M13" i="2" s="1"/>
  <c r="M12" i="2" s="1"/>
  <c r="N19" i="2"/>
  <c r="N41" i="2"/>
  <c r="D6" i="2"/>
  <c r="E15" i="2"/>
  <c r="E14" i="2" s="1"/>
  <c r="E13" i="2" s="1"/>
  <c r="E12" i="2" s="1"/>
  <c r="C15" i="2"/>
  <c r="C14" i="2" s="1"/>
  <c r="G15" i="2"/>
  <c r="G14" i="2" s="1"/>
  <c r="G13" i="2" s="1"/>
  <c r="G12" i="2" s="1"/>
  <c r="K15" i="2"/>
  <c r="K14" i="2" s="1"/>
  <c r="K13" i="2" s="1"/>
  <c r="K12" i="2" s="1"/>
  <c r="D15" i="2"/>
  <c r="D14" i="2" s="1"/>
  <c r="D13" i="2" s="1"/>
  <c r="D12" i="2" s="1"/>
  <c r="H15" i="2"/>
  <c r="H14" i="2" s="1"/>
  <c r="H13" i="2" s="1"/>
  <c r="H12" i="2" s="1"/>
  <c r="L15" i="2"/>
  <c r="L14" i="2" s="1"/>
  <c r="L13" i="2" s="1"/>
  <c r="L12" i="2" s="1"/>
  <c r="I12" i="2"/>
  <c r="N16" i="2"/>
  <c r="J15" i="2"/>
  <c r="J14" i="2" s="1"/>
  <c r="J13" i="2" s="1"/>
  <c r="J12" i="2" s="1"/>
  <c r="N9" i="2"/>
  <c r="F15" i="2"/>
  <c r="F14" i="2" s="1"/>
  <c r="F13" i="2" s="1"/>
  <c r="F12" i="2" s="1"/>
  <c r="C23" i="2"/>
  <c r="N23" i="2" s="1"/>
  <c r="C13" i="2" l="1"/>
  <c r="N14" i="2"/>
  <c r="N15" i="2"/>
  <c r="C12" i="2" l="1"/>
  <c r="N13" i="2"/>
  <c r="N12" i="2" l="1"/>
</calcChain>
</file>

<file path=xl/sharedStrings.xml><?xml version="1.0" encoding="utf-8"?>
<sst xmlns="http://schemas.openxmlformats.org/spreadsheetml/2006/main" count="126" uniqueCount="103">
  <si>
    <t>Кешфлоу</t>
  </si>
  <si>
    <t>Дата</t>
  </si>
  <si>
    <t>Содержание операции</t>
  </si>
  <si>
    <t>Основание</t>
  </si>
  <si>
    <t>№п/п</t>
  </si>
  <si>
    <t>Наименование статьи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</si>
  <si>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</si>
  <si>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</si>
  <si>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</si>
  <si>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</si>
  <si>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</si>
  <si>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</si>
  <si>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</si>
  <si>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</si>
  <si>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</t>
  </si>
  <si>
    <t>Ноябрь</t>
  </si>
  <si>
    <t>Заметки</t>
  </si>
  <si>
    <t>Январь</t>
  </si>
  <si>
    <t>Итого</t>
  </si>
  <si>
    <t>Контрагент</t>
  </si>
  <si>
    <t>Сумма по расчетному счету</t>
  </si>
  <si>
    <t>0.</t>
  </si>
  <si>
    <t>Остаток на начало периода</t>
  </si>
  <si>
    <t>Сумма по кассе</t>
  </si>
  <si>
    <t>Дебет</t>
  </si>
  <si>
    <t>0.1.</t>
  </si>
  <si>
    <t>Остаток на начало периода на расчётных счетах</t>
  </si>
  <si>
    <t>Кредит</t>
  </si>
  <si>
    <t>0.2.</t>
  </si>
  <si>
    <t>Остаток на начало периода в кассе</t>
  </si>
  <si>
    <t>1.</t>
  </si>
  <si>
    <t>Поступления по операционной деятельности</t>
  </si>
  <si>
    <t>Персонал</t>
  </si>
  <si>
    <t>1.1.</t>
  </si>
  <si>
    <t>Проекты</t>
  </si>
  <si>
    <t>Оказание услуг</t>
  </si>
  <si>
    <t>Оплата налогов</t>
  </si>
  <si>
    <t>Зарплата</t>
  </si>
  <si>
    <t>Обналичивание средств</t>
  </si>
  <si>
    <t>Дизайнер</t>
  </si>
  <si>
    <t>РКО и прочие банковские услуги</t>
  </si>
  <si>
    <t>Прочие расходы</t>
  </si>
  <si>
    <t>Покупка домена</t>
  </si>
  <si>
    <t>Покупка хостинга</t>
  </si>
  <si>
    <t>Директор</t>
  </si>
  <si>
    <t>Сейлз</t>
  </si>
  <si>
    <t>Премия</t>
  </si>
  <si>
    <t>Дивиденды</t>
  </si>
  <si>
    <t>Учредитель</t>
  </si>
  <si>
    <t>1.2.</t>
  </si>
  <si>
    <t>Прочие поступления по операционной деятельности</t>
  </si>
  <si>
    <t>2.</t>
  </si>
  <si>
    <t>Выплаты по операционной деятельности</t>
  </si>
  <si>
    <t>2.1.</t>
  </si>
  <si>
    <t>Расходы на персонал</t>
  </si>
  <si>
    <t>2.1.1.</t>
  </si>
  <si>
    <t>2.1.1.1.</t>
  </si>
  <si>
    <t>Выплата заработной платы, премии и отпускных</t>
  </si>
  <si>
    <t>Разработчик</t>
  </si>
  <si>
    <t>Проектный менеджер</t>
  </si>
  <si>
    <t>Бухгалтерия</t>
  </si>
  <si>
    <t>2.1.2.</t>
  </si>
  <si>
    <t>Содержание и развитие персонала</t>
  </si>
  <si>
    <t>2.2.</t>
  </si>
  <si>
    <t>Эксплуатационные расходы</t>
  </si>
  <si>
    <t>2.2.1.</t>
  </si>
  <si>
    <t>Содержание зданий и помещений</t>
  </si>
  <si>
    <t>2.2.1.1.</t>
  </si>
  <si>
    <t>Аренда помещений</t>
  </si>
  <si>
    <t>2.2.1.2.</t>
  </si>
  <si>
    <t>Услуги по охране помещений, обслуживанию охранно-пожарной сигнализации</t>
  </si>
  <si>
    <t>2.2.1.3.</t>
  </si>
  <si>
    <t>Коммунальные услуги, уборка помещений</t>
  </si>
  <si>
    <t>2.2.2.</t>
  </si>
  <si>
    <t>Приобретение оборудования и оргтехники, программного обеспечения</t>
  </si>
  <si>
    <t>2.2.3.</t>
  </si>
  <si>
    <t>Содержание оборудования и оргтехники, программного обеспечения</t>
  </si>
  <si>
    <t>2.2.4.</t>
  </si>
  <si>
    <t>Услуги связи</t>
  </si>
  <si>
    <t>2.2.4.1.</t>
  </si>
  <si>
    <t>Телефонная связь</t>
  </si>
  <si>
    <t>2.2.4.2.</t>
  </si>
  <si>
    <t>Сотовая связь</t>
  </si>
  <si>
    <t>2.2.4.3.</t>
  </si>
  <si>
    <t>Интернет</t>
  </si>
  <si>
    <t>2.2.4.4.</t>
  </si>
  <si>
    <t>Прочие коммуникационные услуги</t>
  </si>
  <si>
    <t>2.2.5.</t>
  </si>
  <si>
    <t>Прочие эксплутационные расходы</t>
  </si>
  <si>
    <t>2.2.5.1.</t>
  </si>
  <si>
    <t>Канцелярские товары</t>
  </si>
  <si>
    <t>2.2.5.2.</t>
  </si>
  <si>
    <t>Хозяйственные товары</t>
  </si>
  <si>
    <t>2.3.</t>
  </si>
  <si>
    <t>Коммерческие расходы</t>
  </si>
  <si>
    <t>2.3.1.</t>
  </si>
  <si>
    <t>Представительские расходы</t>
  </si>
  <si>
    <t>2.3.2.</t>
  </si>
  <si>
    <t>Расходы на рекламу</t>
  </si>
  <si>
    <t>2.4.</t>
  </si>
  <si>
    <t>Транспортные расходы</t>
  </si>
  <si>
    <t>2.4.1.</t>
  </si>
  <si>
    <t>Командировочные водителей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</si>
</sst>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/mm/yyyy"/>
  </numFmts>
  <fonts count="5" x14ac:knownFonts="1">
    <font>
      <sz val="10"/>
      <color rgb="FF000000"/>
      <name val="Arimo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mo"/>
      <family val="2"/>
      <charset val="204"/>
    </font>
    <font>
      <sz val="10"/>
      <color rgb="FF000000"/>
      <name val="Arimo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3" fontId="1" fillId="0" borderId="0" xfId="0" applyNumberFormat="1" applyFont="1"/>
    <xf numFmtId="4" fontId="1" fillId="0" borderId="0" xfId="0" applyNumberFormat="1" applyFont="1" applyAlignment="1"/>
    <xf numFmtId="4" fontId="1" fillId="0" borderId="0" xfId="0" applyNumberFormat="1" applyFont="1"/>
    <xf numFmtId="0" fontId="1" fillId="2" borderId="0" xfId="0" applyFont="1" applyFill="1"/>
    <xf numFmtId="4" fontId="1" fillId="2" borderId="0" xfId="0" applyNumberFormat="1" applyFont="1" applyFill="1"/>
    <xf numFmtId="0" fontId="2" fillId="2" borderId="0" xfId="0" applyFont="1" applyFill="1"/>
    <xf numFmtId="14" fontId="1" fillId="0" borderId="0" xfId="0" applyNumberFormat="1" applyFont="1"/>
    <xf numFmtId="16" fontId="1" fillId="0" borderId="0" xfId="0" applyNumberFormat="1" applyFont="1"/>
    <xf numFmtId="0" fontId="2" fillId="0" borderId="0" xfId="0" applyFont="1"/>
    <xf numFmtId="0" fontId="4" fillId="0" borderId="0" xfId="0" applyFont="1" applyAlignment="1"/>
    <xf numFmtId="165" fontId="0" fillId="0" borderId="0" xfId="0" applyNumberFormat="1" applyFont="1" applyAlignment="1"/>
    <xf numFmtId="4" fontId="1" fillId="3" borderId="0" xfId="0" applyNumberFormat="1" applyFont="1" applyFill="1"/>
    <xf numFmtId="0" fontId="0" fillId="3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</sheetPr>
  <dimension ref="A1:Q946"/>
  <sheetViews>
    <sheetView tabSelected="1" workbookViewId="0">
      <pane ySplit="2" topLeftCell="A3" activePane="bottomLeft" state="frozen"/>
      <selection pane="bottomLeft" activeCell="D8" sqref="D8"/>
    </sheetView>
  </sheetViews>
  <sheetFormatPr defaultColWidth="17.28515625" defaultRowHeight="15" customHeight="1" x14ac:dyDescent="0.2"/>
  <cols>
    <col min="1" max="1" width="10.85546875" style="15" customWidth="1"/>
    <col min="2" max="2" width="15" customWidth="1"/>
    <col min="3" max="3" width="13.85546875" customWidth="1"/>
    <col min="4" max="4" width="15.28515625" customWidth="1"/>
    <col min="5" max="5" width="13.42578125" customWidth="1"/>
    <col min="6" max="6" width="13" customWidth="1"/>
    <col min="7" max="8" width="11.85546875" customWidth="1"/>
    <col min="9" max="9" width="12.140625" customWidth="1"/>
    <col min="10" max="10" width="8" customWidth="1"/>
    <col min="11" max="11" width="24.28515625" customWidth="1"/>
    <col min="12" max="12" width="17.7109375" customWidth="1"/>
    <col min="13" max="13" width="15.7109375" customWidth="1"/>
    <col min="14" max="14" width="7.85546875" customWidth="1"/>
    <col min="15" max="15" width="8.85546875" customWidth="1"/>
    <col min="16" max="16" width="18.85546875" customWidth="1"/>
    <col min="17" max="17" width="23.85546875" customWidth="1"/>
    <col min="18" max="26" width="8" customWidth="1"/>
  </cols>
  <sheetData>
    <row r="1" spans="1:17" ht="27" customHeight="1" x14ac:dyDescent="0.2">
      <c r="A1" s="15" t="s">
        <v>1</v>
      </c>
      <c r="B1" t="s">
        <v>2</v>
      </c>
      <c r="C1" t="s">
        <v>3</v>
      </c>
      <c r="D1" t="s">
        <v>16</v>
      </c>
      <c r="E1" t="s">
        <v>19</v>
      </c>
      <c r="F1" t="s">
        <v>20</v>
      </c>
      <c r="H1" t="s">
        <v>23</v>
      </c>
    </row>
    <row r="2" spans="1:17" ht="13.5" customHeight="1" x14ac:dyDescent="0.2">
      <c r="F2" t="s">
        <v>24</v>
      </c>
      <c r="G2" t="s">
        <v>27</v>
      </c>
      <c r="H2" t="s">
        <v>24</v>
      </c>
      <c r="I2" t="s">
        <v>27</v>
      </c>
      <c r="Q2" t="s">
        <v>32</v>
      </c>
    </row>
    <row r="3" spans="1:17" ht="12.75" customHeight="1" x14ac:dyDescent="0.2"/>
    <row r="4" spans="1:17" ht="12.75" customHeight="1" x14ac:dyDescent="0.2">
      <c r="A4" s="15">
        <v>43524</v>
      </c>
      <c r="B4" t="s">
        <v>35</v>
      </c>
      <c r="F4">
        <v>150000</v>
      </c>
    </row>
    <row r="5" spans="1:17" ht="12.75" customHeight="1" x14ac:dyDescent="0.2">
      <c r="A5" s="15">
        <v>43525</v>
      </c>
      <c r="B5" t="s">
        <v>35</v>
      </c>
      <c r="F5">
        <v>150000</v>
      </c>
    </row>
    <row r="6" spans="1:17" ht="12.75" customHeight="1" x14ac:dyDescent="0.2">
      <c r="A6" s="15">
        <v>43528</v>
      </c>
      <c r="B6" t="s">
        <v>36</v>
      </c>
      <c r="G6">
        <v>3000</v>
      </c>
    </row>
    <row r="7" spans="1:17" ht="12.75" customHeight="1" x14ac:dyDescent="0.2">
      <c r="A7" s="15">
        <v>43529</v>
      </c>
      <c r="B7" t="s">
        <v>38</v>
      </c>
      <c r="D7" s="17" t="s">
        <v>39</v>
      </c>
      <c r="G7">
        <v>300000</v>
      </c>
      <c r="H7">
        <v>300000</v>
      </c>
    </row>
    <row r="8" spans="1:17" ht="12.75" customHeight="1" x14ac:dyDescent="0.2">
      <c r="A8" s="15">
        <v>43529</v>
      </c>
      <c r="B8" t="s">
        <v>37</v>
      </c>
      <c r="D8" s="17" t="s">
        <v>39</v>
      </c>
      <c r="I8">
        <v>10000</v>
      </c>
    </row>
    <row r="9" spans="1:17" ht="12.75" customHeight="1" x14ac:dyDescent="0.2">
      <c r="A9" s="15">
        <v>43529</v>
      </c>
      <c r="B9" t="s">
        <v>40</v>
      </c>
      <c r="G9">
        <v>180</v>
      </c>
    </row>
    <row r="10" spans="1:17" ht="12.75" customHeight="1" x14ac:dyDescent="0.2">
      <c r="A10" s="15">
        <v>43529</v>
      </c>
      <c r="B10" t="s">
        <v>40</v>
      </c>
      <c r="G10">
        <v>180</v>
      </c>
    </row>
    <row r="11" spans="1:17" ht="12.75" x14ac:dyDescent="0.2">
      <c r="A11" s="15">
        <v>43530</v>
      </c>
      <c r="B11" t="s">
        <v>35</v>
      </c>
      <c r="F11">
        <v>150000</v>
      </c>
    </row>
    <row r="12" spans="1:17" ht="12.75" customHeight="1" x14ac:dyDescent="0.2">
      <c r="A12" s="15">
        <v>43531</v>
      </c>
      <c r="B12" t="s">
        <v>41</v>
      </c>
      <c r="D12" t="s">
        <v>42</v>
      </c>
      <c r="G12">
        <v>3388</v>
      </c>
    </row>
    <row r="13" spans="1:17" ht="12.75" customHeight="1" x14ac:dyDescent="0.2">
      <c r="A13" s="15">
        <v>43531</v>
      </c>
      <c r="B13" t="s">
        <v>41</v>
      </c>
      <c r="D13" t="s">
        <v>43</v>
      </c>
      <c r="G13">
        <v>16850</v>
      </c>
    </row>
    <row r="14" spans="1:17" ht="12.75" customHeight="1" x14ac:dyDescent="0.2">
      <c r="A14" s="15">
        <v>43531</v>
      </c>
      <c r="B14" t="s">
        <v>37</v>
      </c>
      <c r="D14" t="s">
        <v>44</v>
      </c>
      <c r="I14">
        <v>50000</v>
      </c>
    </row>
    <row r="15" spans="1:17" ht="12.75" customHeight="1" x14ac:dyDescent="0.2">
      <c r="A15" s="15">
        <v>43531</v>
      </c>
      <c r="B15" t="s">
        <v>37</v>
      </c>
      <c r="D15" t="s">
        <v>45</v>
      </c>
      <c r="I15">
        <v>50000</v>
      </c>
    </row>
    <row r="16" spans="1:17" ht="12.75" customHeight="1" x14ac:dyDescent="0.2">
      <c r="A16" s="15">
        <v>43531</v>
      </c>
      <c r="B16" t="s">
        <v>46</v>
      </c>
      <c r="D16" t="s">
        <v>44</v>
      </c>
      <c r="I16">
        <v>13000</v>
      </c>
    </row>
    <row r="17" spans="1:9" ht="12.75" customHeight="1" x14ac:dyDescent="0.2">
      <c r="A17" s="15">
        <v>43531</v>
      </c>
      <c r="B17" t="s">
        <v>47</v>
      </c>
      <c r="D17" t="s">
        <v>48</v>
      </c>
      <c r="I17">
        <v>20000</v>
      </c>
    </row>
    <row r="18" spans="1:9" ht="12.75" customHeight="1" x14ac:dyDescent="0.2">
      <c r="A18" s="15">
        <v>43531</v>
      </c>
      <c r="B18" t="s">
        <v>47</v>
      </c>
      <c r="D18" t="s">
        <v>48</v>
      </c>
      <c r="I18">
        <v>20000</v>
      </c>
    </row>
    <row r="19" spans="1:9" ht="12.75" customHeight="1" x14ac:dyDescent="0.2">
      <c r="A19" s="15">
        <v>43531</v>
      </c>
      <c r="B19" t="s">
        <v>40</v>
      </c>
      <c r="G19">
        <v>180</v>
      </c>
    </row>
    <row r="20" spans="1:9" ht="12.75" customHeight="1" x14ac:dyDescent="0.2">
      <c r="A20" s="15">
        <v>43531</v>
      </c>
      <c r="B20" t="s">
        <v>40</v>
      </c>
      <c r="G20">
        <v>180</v>
      </c>
    </row>
    <row r="21" spans="1:9" ht="12.75" customHeight="1" x14ac:dyDescent="0.2">
      <c r="A21" s="15">
        <v>43539</v>
      </c>
      <c r="B21" t="s">
        <v>40</v>
      </c>
      <c r="G21">
        <v>500</v>
      </c>
    </row>
    <row r="22" spans="1:9" ht="12.75" customHeight="1" x14ac:dyDescent="0.2">
      <c r="A22" s="15">
        <v>43539</v>
      </c>
      <c r="B22" t="s">
        <v>38</v>
      </c>
      <c r="G22">
        <v>60000</v>
      </c>
      <c r="H22">
        <v>60000</v>
      </c>
    </row>
    <row r="23" spans="1:9" ht="12.75" customHeight="1" x14ac:dyDescent="0.2">
      <c r="A23" s="15">
        <v>43542</v>
      </c>
      <c r="B23" t="s">
        <v>37</v>
      </c>
      <c r="D23" t="s">
        <v>44</v>
      </c>
      <c r="I23">
        <v>50000</v>
      </c>
    </row>
    <row r="24" spans="1:9" ht="12.75" customHeight="1" x14ac:dyDescent="0.2">
      <c r="A24" s="15">
        <v>43542</v>
      </c>
      <c r="B24" t="s">
        <v>37</v>
      </c>
      <c r="I24">
        <v>60000</v>
      </c>
    </row>
    <row r="25" spans="1:9" ht="12.75" customHeight="1" x14ac:dyDescent="0.2"/>
    <row r="26" spans="1:9" ht="12.75" customHeight="1" x14ac:dyDescent="0.2"/>
    <row r="27" spans="1:9" ht="25.5" customHeight="1" x14ac:dyDescent="0.2"/>
    <row r="28" spans="1:9" ht="25.5" customHeight="1" x14ac:dyDescent="0.2"/>
    <row r="29" spans="1:9" ht="25.5" customHeight="1" x14ac:dyDescent="0.2"/>
    <row r="30" spans="1:9" ht="25.5" customHeight="1" x14ac:dyDescent="0.2"/>
    <row r="31" spans="1:9" ht="12.75" customHeight="1" x14ac:dyDescent="0.2"/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25.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25.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</sheetPr>
  <dimension ref="A1:R99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6" sqref="D16"/>
    </sheetView>
  </sheetViews>
  <sheetFormatPr defaultColWidth="17.28515625" defaultRowHeight="15" customHeight="1" x14ac:dyDescent="0.2"/>
  <cols>
    <col min="1" max="1" width="8" customWidth="1"/>
    <col min="2" max="2" width="51.28515625" customWidth="1"/>
    <col min="3" max="3" width="10.140625" bestFit="1" customWidth="1"/>
    <col min="4" max="4" width="10.7109375" bestFit="1" customWidth="1"/>
    <col min="5" max="14" width="10.140625" bestFit="1" customWidth="1"/>
  </cols>
  <sheetData>
    <row r="1" spans="1:18" ht="16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ht="16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13.5" customHeight="1" x14ac:dyDescent="0.2">
      <c r="A3" s="2" t="s">
        <v>4</v>
      </c>
      <c r="B3" s="2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3" t="s">
        <v>15</v>
      </c>
      <c r="M3" s="1" t="s">
        <v>17</v>
      </c>
      <c r="N3" s="2" t="s">
        <v>18</v>
      </c>
    </row>
    <row r="4" spans="1:18" ht="22.5" customHeight="1" x14ac:dyDescent="0.2">
      <c r="A4" s="2"/>
      <c r="B4" s="2"/>
      <c r="C4" s="4">
        <v>43497</v>
      </c>
      <c r="D4" s="4">
        <v>43525</v>
      </c>
      <c r="E4" s="4">
        <v>43556</v>
      </c>
      <c r="F4" s="4">
        <v>43586</v>
      </c>
      <c r="G4" s="4">
        <v>43617</v>
      </c>
      <c r="H4" s="4">
        <v>43647</v>
      </c>
      <c r="I4" s="4">
        <v>43678</v>
      </c>
      <c r="J4" s="4">
        <v>43709</v>
      </c>
      <c r="K4" s="4">
        <v>43739</v>
      </c>
      <c r="L4" s="4">
        <v>43770</v>
      </c>
      <c r="M4" s="4">
        <v>43800</v>
      </c>
      <c r="N4" s="2"/>
    </row>
    <row r="5" spans="1:18" ht="13.5" customHeight="1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34</v>
      </c>
    </row>
    <row r="6" spans="1:18" ht="13.5" customHeight="1" x14ac:dyDescent="0.2">
      <c r="A6" s="2" t="s">
        <v>21</v>
      </c>
      <c r="B6" s="2" t="s">
        <v>22</v>
      </c>
      <c r="C6" s="5">
        <f>C7+C8</f>
        <v>10000</v>
      </c>
      <c r="D6" s="5">
        <f t="shared" ref="D6:M6" si="0">SUM(D7:D8)</f>
        <v>0</v>
      </c>
      <c r="E6" s="5">
        <f t="shared" si="0"/>
        <v>0</v>
      </c>
      <c r="F6" s="5">
        <f t="shared" si="0"/>
        <v>0</v>
      </c>
      <c r="G6" s="5">
        <f t="shared" si="0"/>
        <v>0</v>
      </c>
      <c r="H6" s="5">
        <f t="shared" si="0"/>
        <v>0</v>
      </c>
      <c r="I6" s="5">
        <f t="shared" si="0"/>
        <v>0</v>
      </c>
      <c r="J6" s="5">
        <f t="shared" si="0"/>
        <v>0</v>
      </c>
      <c r="K6" s="5">
        <f t="shared" si="0"/>
        <v>0</v>
      </c>
      <c r="L6" s="5">
        <f t="shared" si="0"/>
        <v>0</v>
      </c>
      <c r="M6" s="5">
        <f t="shared" si="0"/>
        <v>0</v>
      </c>
      <c r="N6" s="5"/>
    </row>
    <row r="7" spans="1:18" ht="26.25" customHeight="1" x14ac:dyDescent="0.2">
      <c r="A7" s="2" t="s">
        <v>25</v>
      </c>
      <c r="B7" s="2" t="s">
        <v>26</v>
      </c>
      <c r="C7" s="6">
        <v>10000</v>
      </c>
      <c r="D7" s="7">
        <f t="shared" ref="D7:D8" si="1">C89</f>
        <v>0</v>
      </c>
      <c r="E7" s="7"/>
      <c r="F7" s="7"/>
      <c r="G7" s="7"/>
      <c r="H7" s="7"/>
      <c r="I7" s="7"/>
      <c r="J7" s="7"/>
      <c r="K7" s="7"/>
      <c r="L7" s="7"/>
      <c r="M7" s="7"/>
      <c r="N7" s="7"/>
    </row>
    <row r="8" spans="1:18" ht="13.5" customHeight="1" x14ac:dyDescent="0.2">
      <c r="A8" s="2" t="s">
        <v>28</v>
      </c>
      <c r="B8" s="2" t="s">
        <v>29</v>
      </c>
      <c r="C8" s="6">
        <v>0</v>
      </c>
      <c r="D8" s="7">
        <f t="shared" si="1"/>
        <v>0</v>
      </c>
      <c r="E8" s="7"/>
      <c r="F8" s="7"/>
      <c r="G8" s="7"/>
      <c r="H8" s="7"/>
      <c r="I8" s="7"/>
      <c r="J8" s="7"/>
      <c r="K8" s="7"/>
      <c r="L8" s="7"/>
      <c r="M8" s="7"/>
      <c r="N8" s="7"/>
    </row>
    <row r="9" spans="1:18" ht="26.25" customHeight="1" x14ac:dyDescent="0.2">
      <c r="A9" s="8" t="s">
        <v>30</v>
      </c>
      <c r="B9" s="8" t="s">
        <v>31</v>
      </c>
      <c r="C9" s="9">
        <f t="shared" ref="C9:M9" si="2">C10+C11</f>
        <v>0</v>
      </c>
      <c r="D9" s="9">
        <f t="shared" si="2"/>
        <v>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  <c r="J9" s="9">
        <f t="shared" si="2"/>
        <v>0</v>
      </c>
      <c r="K9" s="9">
        <f t="shared" si="2"/>
        <v>0</v>
      </c>
      <c r="L9" s="9">
        <f t="shared" si="2"/>
        <v>0</v>
      </c>
      <c r="M9" s="9">
        <f t="shared" si="2"/>
        <v>0</v>
      </c>
      <c r="N9" s="9">
        <f>SUM(C9:M9)</f>
        <v>0</v>
      </c>
    </row>
    <row r="10" spans="1:18" ht="13.5" customHeight="1" x14ac:dyDescent="0.2">
      <c r="A10" s="2" t="s">
        <v>33</v>
      </c>
      <c r="B10" s="1" t="s">
        <v>34</v>
      </c>
      <c r="C10" s="7">
        <f>SUMIFS('Касса 2019'!$F:$F, 'Касса 2019'!$B:$B, 'Касса 2019'!$P3, 'Касса 2019'!$A:$A, "&lt;="&amp;D4, 'Касса 2019'!$A:$A, "&gt;="&amp;C4)+
SUMIFS('Касса 2019'!$H:$H, 'Касса 2019'!$B:$B, 'Касса 2019'!$P3, 'Касса 2019'!$A:$A, "&lt;="&amp;D4, 'Касса 2019'!$A:$A, "&gt;="&amp;C4)</f>
        <v>0</v>
      </c>
      <c r="D10" s="7">
        <f>SUMIFS('Касса 2019'!$F:$F, 'Касса 2019'!$B:$B, 'Касса 2019'!$P3, 'Касса 2019'!$A:$A, "&lt;="&amp;E4, 'Касса 2019'!$A:$A, "&gt;="&amp;D4)</f>
        <v>0</v>
      </c>
      <c r="E10" s="7">
        <f>SUMIFS('Касса 2019'!$F:$F, 'Касса 2019'!$B:$B, 'Касса 2019'!$P3, 'Касса 2019'!$A:$A, "&lt;="&amp;F4, 'Касса 2019'!$A:$A, "&gt;="&amp;E4)+
SUMIFS('Касса 2019'!$H:$H, 'Касса 2019'!$B:$B, 'Касса 2019'!$P3, 'Касса 2019'!$A:$A, "&lt;="&amp;F4, 'Касса 2019'!$A:$A, "&gt;="&amp;E4)</f>
        <v>0</v>
      </c>
      <c r="F10" s="7">
        <f>SUMIFS('Касса 2019'!$F:$F, 'Касса 2019'!$B:$B, 'Касса 2019'!$P3, 'Касса 2019'!$A:$A, "&lt;="&amp;G4, 'Касса 2019'!$A:$A, "&gt;="&amp;F4)+
SUMIFS('Касса 2019'!$H:$H, 'Касса 2019'!$B:$B, 'Касса 2019'!$P3, 'Касса 2019'!$A:$A, "&lt;="&amp;G4, 'Касса 2019'!$A:$A, "&gt;="&amp;F4)</f>
        <v>0</v>
      </c>
      <c r="G10" s="7">
        <f>SUMIFS('Касса 2019'!$F:$F, 'Касса 2019'!$B:$B, 'Касса 2019'!$P3, 'Касса 2019'!$A:$A, "&lt;="&amp;H4, 'Касса 2019'!$A:$A, "&gt;="&amp;G4)+
SUMIFS('Касса 2019'!$H:$H, 'Касса 2019'!$B:$B, 'Касса 2019'!$P3, 'Касса 2019'!$A:$A, "&lt;="&amp;H4, 'Касса 2019'!$A:$A, "&gt;="&amp;G4)</f>
        <v>0</v>
      </c>
      <c r="H10" s="7">
        <f>SUMIFS('Касса 2019'!$F:$F, 'Касса 2019'!$B:$B, 'Касса 2019'!$P3, 'Касса 2019'!$A:$A, "&lt;="&amp;I4, 'Касса 2019'!$A:$A, "&gt;="&amp;H4)+
SUMIFS('Касса 2019'!$H:$H, 'Касса 2019'!$B:$B, 'Касса 2019'!$P3, 'Касса 2019'!$A:$A, "&lt;="&amp;I4, 'Касса 2019'!$A:$A, "&gt;="&amp;H4)</f>
        <v>0</v>
      </c>
      <c r="I10" s="7">
        <f>SUMIFS('Касса 2019'!$F:$F, 'Касса 2019'!$B:$B, 'Касса 2019'!$P3, 'Касса 2019'!$A:$A, "&lt;="&amp;J4, 'Касса 2019'!$A:$A, "&gt;="&amp;I4)+
SUMIFS('Касса 2019'!$H:$H, 'Касса 2019'!$B:$B, 'Касса 2019'!$P3, 'Касса 2019'!$A:$A, "&lt;="&amp;J4, 'Касса 2019'!$A:$A, "&gt;="&amp;I4)</f>
        <v>0</v>
      </c>
      <c r="J10" s="7">
        <f>SUMIFS('Касса 2019'!$F:$F, 'Касса 2019'!$B:$B, 'Касса 2019'!$P3, 'Касса 2019'!$A:$A, "&lt;="&amp;K4, 'Касса 2019'!$A:$A, "&gt;="&amp;J4)+
SUMIFS('Касса 2019'!$H:$H, 'Касса 2019'!$B:$B, 'Касса 2019'!$P3, 'Касса 2019'!$A:$A, "&lt;="&amp;K4, 'Касса 2019'!$A:$A, "&gt;="&amp;J4)</f>
        <v>0</v>
      </c>
      <c r="K10" s="7">
        <f>SUMIFS('Касса 2019'!$F:$F, 'Касса 2019'!$B:$B, 'Касса 2019'!$P3, 'Касса 2019'!$A:$A, "&lt;="&amp;L4, 'Касса 2019'!$A:$A, "&gt;="&amp;K4)+
SUMIFS('Касса 2019'!$H:$H, 'Касса 2019'!$B:$B, 'Касса 2019'!$P3, 'Касса 2019'!$A:$A, "&lt;="&amp;L4, 'Касса 2019'!$A:$A, "&gt;="&amp;K4)</f>
        <v>0</v>
      </c>
      <c r="L10" s="7">
        <f>SUMIFS('Касса 2019'!$F:$F, 'Касса 2019'!$B:$B, 'Касса 2019'!$P3, 'Касса 2019'!$A:$A, "&lt;="&amp;M4, 'Касса 2019'!$A:$A, "&gt;="&amp;L4)+
SUMIFS('Касса 2019'!$H:$H, 'Касса 2019'!$B:$B, 'Касса 2019'!$P3, 'Касса 2019'!$A:$A, "&lt;="&amp;M4, 'Касса 2019'!$A:$A, "&gt;="&amp;L4)</f>
        <v>0</v>
      </c>
      <c r="M10" s="7">
        <f>SUMIFS('Касса 2019'!$F:$F, 'Касса 2019'!$B:$B, 'Касса 2019'!$P3, 'Касса 2019'!$A:$A, "&lt;="&amp;N4, 'Касса 2019'!$A:$A, "&gt;="&amp;M4)+
SUMIFS('Касса 2019'!$H:$H, 'Касса 2019'!$B:$B, 'Касса 2019'!$P3, 'Касса 2019'!$A:$A, "&lt;="&amp;N4, 'Касса 2019'!$A:$A, "&gt;="&amp;M4)</f>
        <v>0</v>
      </c>
      <c r="N10" s="7">
        <f>SUMIFS('Касса 2019'!$F:$F, 'Касса 2019'!$B:$B, "=Оказание услуг", 'Касса 2019'!$A:$A, "&lt;="&amp;O4, 'Касса 2019'!$A:$A, "&gt;="&amp;N4)</f>
        <v>0</v>
      </c>
    </row>
    <row r="11" spans="1:18" ht="26.25" customHeight="1" x14ac:dyDescent="0.2">
      <c r="A11" s="2" t="s">
        <v>49</v>
      </c>
      <c r="B11" s="2" t="s">
        <v>50</v>
      </c>
      <c r="C11" s="6"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 t="shared" ref="N11:N16" si="3">SUM(C11:M11)</f>
        <v>0</v>
      </c>
    </row>
    <row r="12" spans="1:18" ht="26.25" customHeight="1" x14ac:dyDescent="0.2">
      <c r="A12" s="10" t="s">
        <v>51</v>
      </c>
      <c r="B12" s="10" t="s">
        <v>52</v>
      </c>
      <c r="C12" s="9">
        <f t="shared" ref="C12:M12" si="4">C13+C23+C38+C41+C47+C51+C56+C65</f>
        <v>0</v>
      </c>
      <c r="D12" s="9">
        <f t="shared" si="4"/>
        <v>-127000</v>
      </c>
      <c r="E12" s="9">
        <f t="shared" si="4"/>
        <v>0</v>
      </c>
      <c r="F12" s="9">
        <f t="shared" si="4"/>
        <v>0</v>
      </c>
      <c r="G12" s="9">
        <f t="shared" si="4"/>
        <v>0</v>
      </c>
      <c r="H12" s="9">
        <f t="shared" si="4"/>
        <v>0</v>
      </c>
      <c r="I12" s="9">
        <f t="shared" si="4"/>
        <v>0</v>
      </c>
      <c r="J12" s="9">
        <f t="shared" si="4"/>
        <v>0</v>
      </c>
      <c r="K12" s="9">
        <f t="shared" si="4"/>
        <v>0</v>
      </c>
      <c r="L12" s="9">
        <f t="shared" si="4"/>
        <v>0</v>
      </c>
      <c r="M12" s="9">
        <f t="shared" si="4"/>
        <v>1859</v>
      </c>
      <c r="N12" s="9">
        <f t="shared" si="3"/>
        <v>-125141</v>
      </c>
      <c r="R12" s="14"/>
    </row>
    <row r="13" spans="1:18" ht="13.5" customHeight="1" x14ac:dyDescent="0.2">
      <c r="A13" s="2" t="s">
        <v>53</v>
      </c>
      <c r="B13" s="2" t="s">
        <v>54</v>
      </c>
      <c r="C13" s="7">
        <f t="shared" ref="C13:M13" si="5">C14+C22</f>
        <v>0</v>
      </c>
      <c r="D13" s="7">
        <f t="shared" si="5"/>
        <v>-127000</v>
      </c>
      <c r="E13" s="7">
        <f t="shared" si="5"/>
        <v>0</v>
      </c>
      <c r="F13" s="7">
        <f t="shared" si="5"/>
        <v>0</v>
      </c>
      <c r="G13" s="7">
        <f t="shared" si="5"/>
        <v>0</v>
      </c>
      <c r="H13" s="7">
        <f t="shared" si="5"/>
        <v>0</v>
      </c>
      <c r="I13" s="7">
        <f t="shared" si="5"/>
        <v>0</v>
      </c>
      <c r="J13" s="7">
        <f t="shared" si="5"/>
        <v>0</v>
      </c>
      <c r="K13" s="7">
        <f t="shared" si="5"/>
        <v>0</v>
      </c>
      <c r="L13" s="7">
        <f t="shared" si="5"/>
        <v>0</v>
      </c>
      <c r="M13" s="7">
        <f t="shared" si="5"/>
        <v>1859</v>
      </c>
      <c r="N13" s="7">
        <f t="shared" si="3"/>
        <v>-125141</v>
      </c>
      <c r="R13" s="14"/>
    </row>
    <row r="14" spans="1:18" ht="13.5" customHeight="1" x14ac:dyDescent="0.2">
      <c r="A14" s="2" t="s">
        <v>55</v>
      </c>
      <c r="B14" s="1" t="s">
        <v>37</v>
      </c>
      <c r="C14" s="7">
        <f t="shared" ref="C14:M14" si="6">C15</f>
        <v>0</v>
      </c>
      <c r="D14" s="7">
        <f t="shared" si="6"/>
        <v>-127000</v>
      </c>
      <c r="E14" s="7">
        <f t="shared" si="6"/>
        <v>0</v>
      </c>
      <c r="F14" s="7">
        <f t="shared" si="6"/>
        <v>0</v>
      </c>
      <c r="G14" s="7">
        <f t="shared" si="6"/>
        <v>0</v>
      </c>
      <c r="H14" s="7">
        <f t="shared" si="6"/>
        <v>0</v>
      </c>
      <c r="I14" s="7">
        <f t="shared" si="6"/>
        <v>0</v>
      </c>
      <c r="J14" s="7">
        <f t="shared" si="6"/>
        <v>0</v>
      </c>
      <c r="K14" s="7">
        <f t="shared" si="6"/>
        <v>0</v>
      </c>
      <c r="L14" s="7">
        <f t="shared" si="6"/>
        <v>0</v>
      </c>
      <c r="M14" s="7">
        <f t="shared" si="6"/>
        <v>1859</v>
      </c>
      <c r="N14" s="7">
        <f t="shared" si="3"/>
        <v>-125141</v>
      </c>
      <c r="R14" s="14"/>
    </row>
    <row r="15" spans="1:18" ht="15.75" customHeight="1" x14ac:dyDescent="0.2">
      <c r="A15" s="2" t="s">
        <v>56</v>
      </c>
      <c r="B15" s="2" t="s">
        <v>57</v>
      </c>
      <c r="C15" s="7">
        <f t="shared" ref="C15:M15" si="7">SUM(C16:C21)</f>
        <v>0</v>
      </c>
      <c r="D15" s="7">
        <f t="shared" si="7"/>
        <v>-127000</v>
      </c>
      <c r="E15" s="7">
        <f t="shared" si="7"/>
        <v>0</v>
      </c>
      <c r="F15" s="7">
        <f t="shared" si="7"/>
        <v>0</v>
      </c>
      <c r="G15" s="7">
        <f t="shared" si="7"/>
        <v>0</v>
      </c>
      <c r="H15" s="7">
        <f t="shared" si="7"/>
        <v>0</v>
      </c>
      <c r="I15" s="7">
        <f t="shared" si="7"/>
        <v>0</v>
      </c>
      <c r="J15" s="7">
        <f t="shared" si="7"/>
        <v>0</v>
      </c>
      <c r="K15" s="7">
        <f t="shared" si="7"/>
        <v>0</v>
      </c>
      <c r="L15" s="7">
        <f t="shared" si="7"/>
        <v>0</v>
      </c>
      <c r="M15" s="7">
        <f t="shared" si="7"/>
        <v>1859</v>
      </c>
      <c r="N15" s="7">
        <f t="shared" si="3"/>
        <v>-125141</v>
      </c>
      <c r="R15" s="14"/>
    </row>
    <row r="16" spans="1:18" ht="13.5" customHeight="1" x14ac:dyDescent="0.2">
      <c r="A16" s="2"/>
      <c r="B16" s="1" t="s">
        <v>39</v>
      </c>
      <c r="C16" s="6">
        <v>0</v>
      </c>
      <c r="D16" s="16">
        <f>SUMPRODUCT(('Касса 2019'!$I$3:$I$99-'Касса 2019'!$H$3:$H$99)*('Касса 2019'!$D$3:$D$99=$B16)*('Касса 2019'!$A$3:$A$99&lt;=EOMONTH(D$4,0))*('Касса 2019'!$A$3:$A$99&gt;=D$4))</f>
        <v>-290000</v>
      </c>
      <c r="E16" s="7">
        <f>SUMIFS('Касса 2019'!$I:$I, 'Касса 2019'!$D:$D, "=Дизайнер", 'Касса 2019'!$A:$A, "&lt;="&amp;F4,'Касса 2019'!$A:$A, "&gt;="&amp;E4)</f>
        <v>0</v>
      </c>
      <c r="F16" s="7">
        <f>SUMIFS('Касса 2019'!$I:$I, 'Касса 2019'!$D:$D, "=Дизайнер", 'Касса 2019'!$A:$A, "&lt;="&amp;G4,'Касса 2019'!$A:$A, "&gt;="&amp;F4)</f>
        <v>0</v>
      </c>
      <c r="G16" s="7">
        <f>SUMIFS('Касса 2019'!$I:$I, 'Касса 2019'!$D:$D, "=Дизайнер", 'Касса 2019'!$A:$A, "&lt;="&amp;H4,'Касса 2019'!$A:$A, "&gt;="&amp;G4)</f>
        <v>0</v>
      </c>
      <c r="H16" s="7">
        <f>SUMIFS('Касса 2019'!$I:$I, 'Касса 2019'!$D:$D, "=Дизайнер", 'Касса 2019'!$A:$A, "&lt;="&amp;I4,'Касса 2019'!$A:$A, "&gt;="&amp;H4)</f>
        <v>0</v>
      </c>
      <c r="I16" s="7">
        <f>SUMIFS('Касса 2019'!$I:$I, 'Касса 2019'!$D:$D, "=Дизайнер", 'Касса 2019'!$A:$A, "&lt;="&amp;J4,'Касса 2019'!$A:$A, "&gt;="&amp;I4)</f>
        <v>0</v>
      </c>
      <c r="J16" s="7">
        <f>SUMIFS('Касса 2019'!$I:$I, 'Касса 2019'!$D:$D, "=Дизайнер", 'Касса 2019'!$A:$A, "&lt;="&amp;K4,'Касса 2019'!$A:$A, "&gt;="&amp;J4)</f>
        <v>0</v>
      </c>
      <c r="K16" s="7">
        <f>SUMIFS('Касса 2019'!$I:$I, 'Касса 2019'!$D:$D, "=Дизайнер", 'Касса 2019'!$A:$A, "&lt;="&amp;L4,'Касса 2019'!$A:$A, "&gt;="&amp;K4)</f>
        <v>0</v>
      </c>
      <c r="L16" s="7">
        <f>SUMIFS('Касса 2019'!$I:$I, 'Касса 2019'!$D:$D, "=Дизайнер", 'Касса 2019'!$A:$A, "&lt;="&amp;M4,'Касса 2019'!$A:$A, "&gt;="&amp;L4)</f>
        <v>0</v>
      </c>
      <c r="M16" s="7">
        <f>SUMIFS('Касса 2019'!$I:$I, 'Касса 2019'!$D:$D, "=Дизайнер", 'Касса 2019'!$A:$A, "&lt;="&amp;#REF!,'Касса 2019'!$A:$A, "&gt;="&amp;M4)</f>
        <v>0</v>
      </c>
      <c r="N16" s="7">
        <f t="shared" si="3"/>
        <v>-290000</v>
      </c>
      <c r="R16" s="14"/>
    </row>
    <row r="17" spans="1:14" ht="13.5" customHeight="1" x14ac:dyDescent="0.2">
      <c r="A17" s="2"/>
      <c r="B17" s="1" t="s">
        <v>58</v>
      </c>
      <c r="C17" s="7">
        <f>SUMIFS('Касса 2019'!$I:$I, 'Касса 2019'!$D:$D, "=Разработчик", 'Касса 2019'!$A:$A, "&lt;="&amp;D4,'Касса 2019'!$A:$A, "&gt;="&amp;C4)</f>
        <v>0</v>
      </c>
      <c r="D17" s="7">
        <f>SUMIFS('Касса 2019'!$I:$I, 'Касса 2019'!$D:$D, "=Разработчик", 'Касса 2019'!$A:$A, "&lt;="&amp;E4,'Касса 2019'!$A:$A, "&gt;="&amp;D4)</f>
        <v>0</v>
      </c>
      <c r="E17" s="7">
        <f>SUMIFS('Касса 2019'!$I:$I, 'Касса 2019'!$D:$D, "=Разработчик", 'Касса 2019'!$A:$A, "&lt;="&amp;F4,'Касса 2019'!$A:$A, "&gt;="&amp;E4)</f>
        <v>0</v>
      </c>
      <c r="F17" s="7">
        <f>SUMIFS('Касса 2019'!$I:$I, 'Касса 2019'!$D:$D, "=Разработчик", 'Касса 2019'!$A:$A, "&lt;="&amp;G4,'Касса 2019'!$A:$A, "&gt;="&amp;F4)</f>
        <v>0</v>
      </c>
      <c r="G17" s="7">
        <f>SUMIFS('Касса 2019'!$I:$I, 'Касса 2019'!$D:$D, "=Разработчик", 'Касса 2019'!$A:$A, "&lt;="&amp;H4,'Касса 2019'!$A:$A, "&gt;="&amp;G4)</f>
        <v>0</v>
      </c>
      <c r="H17" s="7">
        <f>SUMIFS('Касса 2019'!$I:$I, 'Касса 2019'!$D:$D, "=Разработчик", 'Касса 2019'!$A:$A, "&lt;="&amp;I4,'Касса 2019'!$A:$A, "&gt;="&amp;H4)</f>
        <v>0</v>
      </c>
      <c r="I17" s="7">
        <f>SUMIFS('Касса 2019'!$I:$I, 'Касса 2019'!$D:$D, "=Разработчик", 'Касса 2019'!$A:$A, "&lt;="&amp;J4,'Касса 2019'!$A:$A, "&gt;="&amp;I4)</f>
        <v>0</v>
      </c>
      <c r="J17" s="7">
        <f>SUMIFS('Касса 2019'!$I:$I, 'Касса 2019'!$D:$D, "=Разработчик", 'Касса 2019'!$A:$A, "&lt;="&amp;K4,'Касса 2019'!$A:$A, "&gt;="&amp;J4)</f>
        <v>0</v>
      </c>
      <c r="K17" s="7">
        <f>SUMIFS('Касса 2019'!$I:$I, 'Касса 2019'!$D:$D, "=Разработчик", 'Касса 2019'!$A:$A, "&lt;="&amp;L4,'Касса 2019'!$A:$A, "&gt;="&amp;K4)</f>
        <v>0</v>
      </c>
      <c r="L17" s="7">
        <f>SUMIFS('Касса 2019'!$I:$I, 'Касса 2019'!$D:$D, "=Разработчик", 'Касса 2019'!$A:$A, "&lt;="&amp;M4,'Касса 2019'!$A:$A, "&gt;="&amp;L4)</f>
        <v>0</v>
      </c>
      <c r="M17" s="7">
        <f>SUMIFS('Касса 2019'!$I:$I, 'Касса 2019'!$D:$D, "=Разработчик", 'Касса 2019'!$A:$A, "&lt;="&amp;#REF!,'Касса 2019'!$A:$A, "&gt;="&amp;M4)</f>
        <v>0</v>
      </c>
      <c r="N17" s="7"/>
    </row>
    <row r="18" spans="1:14" ht="13.5" customHeight="1" x14ac:dyDescent="0.2">
      <c r="A18" s="2"/>
      <c r="B18" s="1" t="s">
        <v>44</v>
      </c>
      <c r="C18" s="7">
        <f>SUMIFS('Касса 2019'!$I:$I, 'Касса 2019'!$D:$D, "=Директор", 'Касса 2019'!$A:$A, "&lt;="&amp;D4,'Касса 2019'!$A:$A, "&gt;="&amp;C4)</f>
        <v>0</v>
      </c>
      <c r="D18" s="7">
        <f>SUMIFS('Касса 2019'!$I:$I, 'Касса 2019'!$D:$D, "=Директор", 'Касса 2019'!$A:$A, "&lt;="&amp;E4,'Касса 2019'!$A:$A, "&gt;="&amp;D4)</f>
        <v>113000</v>
      </c>
      <c r="E18" s="7">
        <f>SUMIFS('Касса 2019'!$I:$I, 'Касса 2019'!$D:$D, "=Директор", 'Касса 2019'!$A:$A, "&lt;="&amp;F4,'Касса 2019'!$A:$A, "&gt;="&amp;E4)</f>
        <v>0</v>
      </c>
      <c r="F18" s="7">
        <f>SUMIFS('Касса 2019'!$I:$I, 'Касса 2019'!$D:$D, "=Директор", 'Касса 2019'!$A:$A, "&lt;="&amp;G4,'Касса 2019'!$A:$A, "&gt;="&amp;F4)</f>
        <v>0</v>
      </c>
      <c r="G18" s="7">
        <f>SUMIFS('Касса 2019'!$I:$I, 'Касса 2019'!$D:$D, "=Директор", 'Касса 2019'!$A:$A, "&lt;="&amp;H4,'Касса 2019'!$A:$A, "&gt;="&amp;G4)</f>
        <v>0</v>
      </c>
      <c r="H18" s="7">
        <f>SUMIFS('Касса 2019'!$I:$I, 'Касса 2019'!$D:$D, "=Директор", 'Касса 2019'!$A:$A, "&lt;="&amp;I4,'Касса 2019'!$A:$A, "&gt;="&amp;H4)</f>
        <v>0</v>
      </c>
      <c r="I18" s="7">
        <f>SUMIFS('Касса 2019'!$I:$I, 'Касса 2019'!$D:$D, "=Директор", 'Касса 2019'!$A:$A, "&lt;="&amp;J4,'Касса 2019'!$A:$A, "&gt;="&amp;I4)</f>
        <v>0</v>
      </c>
      <c r="J18" s="7">
        <f>SUMIFS('Касса 2019'!$I:$I, 'Касса 2019'!$D:$D, "=Директор", 'Касса 2019'!$A:$A, "&lt;="&amp;K4,'Касса 2019'!$A:$A, "&gt;="&amp;J4)</f>
        <v>0</v>
      </c>
      <c r="K18" s="7">
        <f>SUMIFS('Касса 2019'!$I:$I, 'Касса 2019'!$D:$D, "=Директор", 'Касса 2019'!$A:$A, "&lt;="&amp;L4,'Касса 2019'!$A:$A, "&gt;="&amp;K4)</f>
        <v>0</v>
      </c>
      <c r="L18" s="7">
        <f>SUMIFS('Касса 2019'!$I:$I, 'Касса 2019'!$D:$D, "=Директор", 'Касса 2019'!$A:$A, "&lt;="&amp;M4,'Касса 2019'!$A:$A, "&gt;="&amp;L4)</f>
        <v>0</v>
      </c>
      <c r="M18" s="7">
        <f>SUMIFS('Касса 2019'!$I:$I, 'Касса 2019'!$D:$D, "=Директор", 'Касса 2019'!$A:$A, "&lt;="&amp;#REF!,'Касса 2019'!$A:$A, "&gt;="&amp;M4)</f>
        <v>0</v>
      </c>
      <c r="N18" s="7"/>
    </row>
    <row r="19" spans="1:14" ht="13.5" customHeight="1" x14ac:dyDescent="0.2">
      <c r="A19" s="2"/>
      <c r="B19" s="1" t="s">
        <v>59</v>
      </c>
      <c r="C19" s="7">
        <f>SUMIFS('Касса 2019'!$I:$I, 'Касса 2019'!$D:$D, "=Проектный менеджер", 'Касса 2019'!$A:$A, "&lt;="&amp;D4,'Касса 2019'!$A:$A, "&gt;="&amp;C4)</f>
        <v>0</v>
      </c>
      <c r="D19" s="7">
        <f>SUMIFS('Касса 2019'!$I:$I, 'Касса 2019'!$D:$D, "=Проектный менеджер", 'Касса 2019'!$A:$A, "&lt;="&amp;E4,'Касса 2019'!$A:$A, "&gt;="&amp;D4)</f>
        <v>0</v>
      </c>
      <c r="E19" s="7">
        <f>SUMIFS('Касса 2019'!$I:$I, 'Касса 2019'!$D:$D, "=Проектный менеджер", 'Касса 2019'!$A:$A, "&lt;="&amp;F4,'Касса 2019'!$A:$A, "&gt;="&amp;E4)</f>
        <v>0</v>
      </c>
      <c r="F19" s="7">
        <f>SUMIFS('Касса 2019'!$I:$I, 'Касса 2019'!$D:$D, "=Проектный менеджер", 'Касса 2019'!$A:$A, "&lt;="&amp;G4,'Касса 2019'!$A:$A, "&gt;="&amp;F4)</f>
        <v>0</v>
      </c>
      <c r="G19" s="7">
        <f>SUMIFS('Касса 2019'!$I:$I, 'Касса 2019'!$D:$D, "=Проектный менеджер", 'Касса 2019'!$A:$A, "&lt;="&amp;H4,'Касса 2019'!$A:$A, "&gt;="&amp;G4)</f>
        <v>0</v>
      </c>
      <c r="H19" s="7">
        <f>SUMIFS('Касса 2019'!$I:$I, 'Касса 2019'!$D:$D, "=Проектный менеджер", 'Касса 2019'!$A:$A, "&lt;="&amp;I4,'Касса 2019'!$A:$A, "&gt;="&amp;H4)</f>
        <v>0</v>
      </c>
      <c r="I19" s="7">
        <f>SUMIFS('Касса 2019'!$I:$I, 'Касса 2019'!$D:$D, "=Проектный менеджер", 'Касса 2019'!$A:$A, "&lt;="&amp;J4,'Касса 2019'!$A:$A, "&gt;="&amp;I4)</f>
        <v>0</v>
      </c>
      <c r="J19" s="7">
        <f>SUMIFS('Касса 2019'!$I:$I, 'Касса 2019'!$D:$D, "=Проектный менеджер", 'Касса 2019'!$A:$A, "&lt;="&amp;K4,'Касса 2019'!$A:$A, "&gt;="&amp;J4)</f>
        <v>0</v>
      </c>
      <c r="K19" s="7">
        <f>SUMIFS('Касса 2019'!$I:$I, 'Касса 2019'!$D:$D, "=Проектный менеджер", 'Касса 2019'!$A:$A, "&lt;="&amp;L4,'Касса 2019'!$A:$A, "&gt;="&amp;K4)</f>
        <v>0</v>
      </c>
      <c r="L19" s="7">
        <f>SUMIFS('Касса 2019'!$I:$I, 'Касса 2019'!$D:$D, "=Проектный менеджер", 'Касса 2019'!$A:$A, "&lt;="&amp;M4,'Касса 2019'!$A:$A, "&gt;="&amp;L4)</f>
        <v>0</v>
      </c>
      <c r="M19" s="7">
        <f>SUMIFS('Касса 2019'!$I:$I, 'Касса 2019'!$D:$D, "=Проектный менеджер", 'Касса 2019'!$A:$A, "&lt;="&amp;#REF!,'Касса 2019'!$A:$A, "&gt;="&amp;M4)</f>
        <v>0</v>
      </c>
      <c r="N19" s="7">
        <f>SUM(C19:M19)</f>
        <v>0</v>
      </c>
    </row>
    <row r="20" spans="1:14" ht="13.5" customHeight="1" x14ac:dyDescent="0.2">
      <c r="A20" s="2"/>
      <c r="B20" s="1" t="s">
        <v>45</v>
      </c>
      <c r="C20" s="7">
        <f>SUMIFS('Касса 2019'!$I:$I, 'Касса 2019'!$D:$D, "=Сейлз", 'Касса 2019'!$A:$A, "&lt;="&amp;D4,'Касса 2019'!$A:$A, "&gt;="&amp;C4)</f>
        <v>0</v>
      </c>
      <c r="D20" s="7">
        <f>SUMIFS('Касса 2019'!$I:$I, 'Касса 2019'!$D:$D, "=Сейлз", 'Касса 2019'!$A:$A, "&lt;="&amp;E4,'Касса 2019'!$A:$A, "&gt;="&amp;D4)</f>
        <v>50000</v>
      </c>
      <c r="E20" s="7">
        <f>SUMIFS('Касса 2019'!$I:$I, 'Касса 2019'!$D:$D, "=Сейлз", 'Касса 2019'!$A:$A, "&lt;="&amp;F4,'Касса 2019'!$A:$A, "&gt;="&amp;E4)</f>
        <v>0</v>
      </c>
      <c r="F20" s="7">
        <f>SUMIFS('Касса 2019'!$I:$I, 'Касса 2019'!$D:$D, "=Сейлз", 'Касса 2019'!$A:$A, "&lt;="&amp;G4,'Касса 2019'!$A:$A, "&gt;="&amp;F4)</f>
        <v>0</v>
      </c>
      <c r="G20" s="7">
        <f>SUMIFS('Касса 2019'!$I:$I, 'Касса 2019'!$D:$D, "=Сейлз", 'Касса 2019'!$A:$A, "&lt;="&amp;H4,'Касса 2019'!$A:$A, "&gt;="&amp;G4)</f>
        <v>0</v>
      </c>
      <c r="H20" s="7">
        <f>SUMIFS('Касса 2019'!$I:$I, 'Касса 2019'!$D:$D, "=Сейлз", 'Касса 2019'!$A:$A, "&lt;="&amp;I4,'Касса 2019'!$A:$A, "&gt;="&amp;H4)</f>
        <v>0</v>
      </c>
      <c r="I20" s="7">
        <f>SUMIFS('Касса 2019'!$I:$I, 'Касса 2019'!$D:$D, "=Сейлз", 'Касса 2019'!$A:$A, "&lt;="&amp;J4,'Касса 2019'!$A:$A, "&gt;="&amp;I4)</f>
        <v>0</v>
      </c>
      <c r="J20" s="7">
        <f>SUMIFS('Касса 2019'!$I:$I, 'Касса 2019'!$D:$D, "=Сейлз", 'Касса 2019'!$A:$A, "&lt;="&amp;K4,'Касса 2019'!$A:$A, "&gt;="&amp;J4)</f>
        <v>0</v>
      </c>
      <c r="K20" s="7">
        <f>SUMIFS('Касса 2019'!$I:$I, 'Касса 2019'!$D:$D, "=Сейлз", 'Касса 2019'!$A:$A, "&lt;="&amp;L4,'Касса 2019'!$A:$A, "&gt;="&amp;K4)</f>
        <v>0</v>
      </c>
      <c r="L20" s="7">
        <f>SUMIFS('Касса 2019'!$I:$I, 'Касса 2019'!$D:$D, "=Сейлз", 'Касса 2019'!$A:$A, "&lt;="&amp;M4,'Касса 2019'!$A:$A, "&gt;="&amp;L4)</f>
        <v>0</v>
      </c>
      <c r="M20" s="7">
        <f>SUMIFS('Касса 2019'!$I:$I, 'Касса 2019'!$D:$D, "=Сейлз", 'Касса 2019'!$A:$A, "&lt;="&amp;#REF!,'Касса 2019'!$A:$A, "&gt;="&amp;M4)</f>
        <v>0</v>
      </c>
      <c r="N20" s="7"/>
    </row>
    <row r="21" spans="1:14" ht="13.5" customHeight="1" x14ac:dyDescent="0.2">
      <c r="A21" s="2"/>
      <c r="B21" s="1" t="s">
        <v>60</v>
      </c>
      <c r="C21" s="6">
        <v>0</v>
      </c>
      <c r="D21" s="7"/>
      <c r="E21" s="7"/>
      <c r="F21" s="7"/>
      <c r="G21" s="7"/>
      <c r="H21" s="7"/>
      <c r="I21" s="7"/>
      <c r="J21" s="7"/>
      <c r="K21" s="7"/>
      <c r="L21" s="7"/>
      <c r="M21" s="7">
        <v>1859</v>
      </c>
      <c r="N21" s="7"/>
    </row>
    <row r="22" spans="1:14" ht="13.5" customHeight="1" x14ac:dyDescent="0.2">
      <c r="A22" s="2" t="s">
        <v>61</v>
      </c>
      <c r="B22" s="2" t="s">
        <v>62</v>
      </c>
      <c r="C22" s="6"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>
        <f t="shared" ref="N22:N42" si="8">SUM(C22:M22)</f>
        <v>0</v>
      </c>
    </row>
    <row r="23" spans="1:14" ht="13.5" customHeight="1" x14ac:dyDescent="0.2">
      <c r="A23" s="2" t="s">
        <v>63</v>
      </c>
      <c r="B23" s="2" t="s">
        <v>64</v>
      </c>
      <c r="C23" s="7">
        <f t="shared" ref="C23:M23" si="9">C24+C28+C29+C30+C35</f>
        <v>0</v>
      </c>
      <c r="D23" s="7">
        <f t="shared" si="9"/>
        <v>0</v>
      </c>
      <c r="E23" s="7">
        <f t="shared" si="9"/>
        <v>0</v>
      </c>
      <c r="F23" s="7">
        <f t="shared" si="9"/>
        <v>0</v>
      </c>
      <c r="G23" s="7">
        <f t="shared" si="9"/>
        <v>0</v>
      </c>
      <c r="H23" s="7">
        <f t="shared" si="9"/>
        <v>0</v>
      </c>
      <c r="I23" s="7">
        <f t="shared" si="9"/>
        <v>0</v>
      </c>
      <c r="J23" s="7">
        <f t="shared" si="9"/>
        <v>0</v>
      </c>
      <c r="K23" s="7">
        <f t="shared" si="9"/>
        <v>0</v>
      </c>
      <c r="L23" s="7">
        <f t="shared" si="9"/>
        <v>0</v>
      </c>
      <c r="M23" s="7">
        <f t="shared" si="9"/>
        <v>0</v>
      </c>
      <c r="N23" s="7">
        <f t="shared" si="8"/>
        <v>0</v>
      </c>
    </row>
    <row r="24" spans="1:14" ht="13.5" customHeight="1" x14ac:dyDescent="0.2">
      <c r="A24" s="2" t="s">
        <v>65</v>
      </c>
      <c r="B24" s="2" t="s">
        <v>66</v>
      </c>
      <c r="C24" s="7">
        <f t="shared" ref="C24:M24" si="10">SUM(C25:C27)</f>
        <v>0</v>
      </c>
      <c r="D24" s="7">
        <f t="shared" si="10"/>
        <v>0</v>
      </c>
      <c r="E24" s="7">
        <f t="shared" si="10"/>
        <v>0</v>
      </c>
      <c r="F24" s="7">
        <f t="shared" si="10"/>
        <v>0</v>
      </c>
      <c r="G24" s="7">
        <f t="shared" si="10"/>
        <v>0</v>
      </c>
      <c r="H24" s="7">
        <f t="shared" si="10"/>
        <v>0</v>
      </c>
      <c r="I24" s="7">
        <f t="shared" si="10"/>
        <v>0</v>
      </c>
      <c r="J24" s="7">
        <f t="shared" si="10"/>
        <v>0</v>
      </c>
      <c r="K24" s="7">
        <f t="shared" si="10"/>
        <v>0</v>
      </c>
      <c r="L24" s="7">
        <f t="shared" si="10"/>
        <v>0</v>
      </c>
      <c r="M24" s="7">
        <f t="shared" si="10"/>
        <v>0</v>
      </c>
      <c r="N24" s="7">
        <f t="shared" si="8"/>
        <v>0</v>
      </c>
    </row>
    <row r="25" spans="1:14" ht="13.5" customHeight="1" x14ac:dyDescent="0.2">
      <c r="A25" s="2" t="s">
        <v>67</v>
      </c>
      <c r="B25" s="2" t="s">
        <v>68</v>
      </c>
      <c r="C25" s="6">
        <v>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>
        <f t="shared" si="8"/>
        <v>0</v>
      </c>
    </row>
    <row r="26" spans="1:14" ht="17.25" customHeight="1" x14ac:dyDescent="0.2">
      <c r="A26" s="2" t="s">
        <v>69</v>
      </c>
      <c r="B26" s="2" t="s">
        <v>70</v>
      </c>
      <c r="C26" s="6"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>
        <f t="shared" si="8"/>
        <v>0</v>
      </c>
    </row>
    <row r="27" spans="1:14" ht="17.25" customHeight="1" x14ac:dyDescent="0.2">
      <c r="A27" s="2" t="s">
        <v>71</v>
      </c>
      <c r="B27" s="2" t="s">
        <v>72</v>
      </c>
      <c r="C27" s="6"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>
        <f t="shared" si="8"/>
        <v>0</v>
      </c>
    </row>
    <row r="28" spans="1:14" ht="20.25" customHeight="1" x14ac:dyDescent="0.2">
      <c r="A28" s="2" t="s">
        <v>73</v>
      </c>
      <c r="B28" s="2" t="s">
        <v>74</v>
      </c>
      <c r="C28" s="6"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>
        <f t="shared" si="8"/>
        <v>0</v>
      </c>
    </row>
    <row r="29" spans="1:14" ht="17.25" customHeight="1" x14ac:dyDescent="0.2">
      <c r="A29" s="2" t="s">
        <v>75</v>
      </c>
      <c r="B29" s="2" t="s">
        <v>76</v>
      </c>
      <c r="C29" s="6">
        <v>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>
        <f t="shared" si="8"/>
        <v>0</v>
      </c>
    </row>
    <row r="30" spans="1:14" ht="13.5" customHeight="1" x14ac:dyDescent="0.2">
      <c r="A30" s="2" t="s">
        <v>77</v>
      </c>
      <c r="B30" s="2" t="s">
        <v>78</v>
      </c>
      <c r="C30" s="7">
        <f t="shared" ref="C30:M30" si="11">SUM(C31:C34)</f>
        <v>0</v>
      </c>
      <c r="D30" s="7">
        <f t="shared" si="11"/>
        <v>0</v>
      </c>
      <c r="E30" s="7">
        <f t="shared" si="11"/>
        <v>0</v>
      </c>
      <c r="F30" s="7">
        <f t="shared" si="11"/>
        <v>0</v>
      </c>
      <c r="G30" s="7">
        <f t="shared" si="11"/>
        <v>0</v>
      </c>
      <c r="H30" s="7">
        <f t="shared" si="11"/>
        <v>0</v>
      </c>
      <c r="I30" s="7">
        <f t="shared" si="11"/>
        <v>0</v>
      </c>
      <c r="J30" s="7">
        <f t="shared" si="11"/>
        <v>0</v>
      </c>
      <c r="K30" s="7">
        <f t="shared" si="11"/>
        <v>0</v>
      </c>
      <c r="L30" s="7">
        <f t="shared" si="11"/>
        <v>0</v>
      </c>
      <c r="M30" s="7">
        <f t="shared" si="11"/>
        <v>0</v>
      </c>
      <c r="N30" s="7">
        <f t="shared" si="8"/>
        <v>0</v>
      </c>
    </row>
    <row r="31" spans="1:14" ht="13.5" customHeight="1" x14ac:dyDescent="0.2">
      <c r="A31" s="2" t="s">
        <v>79</v>
      </c>
      <c r="B31" s="2" t="s">
        <v>80</v>
      </c>
      <c r="C31" s="6"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>
        <f t="shared" si="8"/>
        <v>0</v>
      </c>
    </row>
    <row r="32" spans="1:14" ht="13.5" customHeight="1" x14ac:dyDescent="0.2">
      <c r="A32" s="2" t="s">
        <v>81</v>
      </c>
      <c r="B32" s="2" t="s">
        <v>82</v>
      </c>
      <c r="C32" s="6"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>
        <f t="shared" si="8"/>
        <v>0</v>
      </c>
    </row>
    <row r="33" spans="1:14" ht="13.5" customHeight="1" x14ac:dyDescent="0.2">
      <c r="A33" s="2" t="s">
        <v>83</v>
      </c>
      <c r="B33" s="2" t="s">
        <v>84</v>
      </c>
      <c r="C33" s="6"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>
        <f t="shared" si="8"/>
        <v>0</v>
      </c>
    </row>
    <row r="34" spans="1:14" ht="13.5" customHeight="1" x14ac:dyDescent="0.2">
      <c r="A34" s="2" t="s">
        <v>85</v>
      </c>
      <c r="B34" s="2" t="s">
        <v>86</v>
      </c>
      <c r="C34" s="6"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>
        <f t="shared" si="8"/>
        <v>0</v>
      </c>
    </row>
    <row r="35" spans="1:14" ht="13.5" customHeight="1" x14ac:dyDescent="0.2">
      <c r="A35" s="2" t="s">
        <v>87</v>
      </c>
      <c r="B35" s="2" t="s">
        <v>88</v>
      </c>
      <c r="C35" s="7">
        <f t="shared" ref="C35:M35" si="12">SUM(C36:C37)</f>
        <v>0</v>
      </c>
      <c r="D35" s="7">
        <f t="shared" si="12"/>
        <v>0</v>
      </c>
      <c r="E35" s="7">
        <f t="shared" si="12"/>
        <v>0</v>
      </c>
      <c r="F35" s="7">
        <f t="shared" si="12"/>
        <v>0</v>
      </c>
      <c r="G35" s="7">
        <f t="shared" si="12"/>
        <v>0</v>
      </c>
      <c r="H35" s="7">
        <f t="shared" si="12"/>
        <v>0</v>
      </c>
      <c r="I35" s="7">
        <f t="shared" si="12"/>
        <v>0</v>
      </c>
      <c r="J35" s="7">
        <f t="shared" si="12"/>
        <v>0</v>
      </c>
      <c r="K35" s="7">
        <f t="shared" si="12"/>
        <v>0</v>
      </c>
      <c r="L35" s="7">
        <f t="shared" si="12"/>
        <v>0</v>
      </c>
      <c r="M35" s="7">
        <f t="shared" si="12"/>
        <v>0</v>
      </c>
      <c r="N35" s="7">
        <f t="shared" si="8"/>
        <v>0</v>
      </c>
    </row>
    <row r="36" spans="1:14" ht="13.5" customHeight="1" x14ac:dyDescent="0.2">
      <c r="A36" s="2" t="s">
        <v>89</v>
      </c>
      <c r="B36" s="2" t="s">
        <v>90</v>
      </c>
      <c r="C36" s="6"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>
        <f t="shared" si="8"/>
        <v>0</v>
      </c>
    </row>
    <row r="37" spans="1:14" ht="13.5" customHeight="1" x14ac:dyDescent="0.2">
      <c r="A37" s="2" t="s">
        <v>91</v>
      </c>
      <c r="B37" s="2" t="s">
        <v>92</v>
      </c>
      <c r="C37" s="6"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>
        <f t="shared" si="8"/>
        <v>0</v>
      </c>
    </row>
    <row r="38" spans="1:14" ht="13.5" customHeight="1" x14ac:dyDescent="0.2">
      <c r="A38" s="2" t="s">
        <v>93</v>
      </c>
      <c r="B38" s="2" t="s">
        <v>94</v>
      </c>
      <c r="C38" s="7">
        <f t="shared" ref="C38:M38" si="13">C39+C40</f>
        <v>0</v>
      </c>
      <c r="D38" s="7">
        <f t="shared" si="13"/>
        <v>0</v>
      </c>
      <c r="E38" s="7">
        <f t="shared" si="13"/>
        <v>0</v>
      </c>
      <c r="F38" s="7">
        <f t="shared" si="13"/>
        <v>0</v>
      </c>
      <c r="G38" s="7">
        <f t="shared" si="13"/>
        <v>0</v>
      </c>
      <c r="H38" s="7">
        <f t="shared" si="13"/>
        <v>0</v>
      </c>
      <c r="I38" s="7">
        <f t="shared" si="13"/>
        <v>0</v>
      </c>
      <c r="J38" s="7">
        <f t="shared" si="13"/>
        <v>0</v>
      </c>
      <c r="K38" s="7">
        <f t="shared" si="13"/>
        <v>0</v>
      </c>
      <c r="L38" s="7">
        <f t="shared" si="13"/>
        <v>0</v>
      </c>
      <c r="M38" s="7">
        <f t="shared" si="13"/>
        <v>0</v>
      </c>
      <c r="N38" s="7">
        <f t="shared" si="8"/>
        <v>0</v>
      </c>
    </row>
    <row r="39" spans="1:14" ht="13.5" customHeight="1" x14ac:dyDescent="0.2">
      <c r="A39" s="2" t="s">
        <v>95</v>
      </c>
      <c r="B39" s="2" t="s">
        <v>96</v>
      </c>
      <c r="C39" s="6">
        <v>0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>
        <f t="shared" si="8"/>
        <v>0</v>
      </c>
    </row>
    <row r="40" spans="1:14" ht="13.5" customHeight="1" x14ac:dyDescent="0.2">
      <c r="A40" s="2" t="s">
        <v>97</v>
      </c>
      <c r="B40" s="2" t="s">
        <v>98</v>
      </c>
      <c r="C40" s="6">
        <v>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>
        <f t="shared" si="8"/>
        <v>0</v>
      </c>
    </row>
    <row r="41" spans="1:14" ht="13.5" customHeight="1" x14ac:dyDescent="0.2">
      <c r="A41" s="2" t="s">
        <v>99</v>
      </c>
      <c r="B41" s="2" t="s">
        <v>100</v>
      </c>
      <c r="C41" s="7">
        <f t="shared" ref="C41:M41" si="14">SUM(C42:C46)</f>
        <v>0</v>
      </c>
      <c r="D41" s="7">
        <f t="shared" si="14"/>
        <v>0</v>
      </c>
      <c r="E41" s="7">
        <f t="shared" si="14"/>
        <v>0</v>
      </c>
      <c r="F41" s="7">
        <f t="shared" si="14"/>
        <v>0</v>
      </c>
      <c r="G41" s="7">
        <f t="shared" si="14"/>
        <v>0</v>
      </c>
      <c r="H41" s="7">
        <f t="shared" si="14"/>
        <v>0</v>
      </c>
      <c r="I41" s="7">
        <f t="shared" si="14"/>
        <v>0</v>
      </c>
      <c r="J41" s="7">
        <f t="shared" si="14"/>
        <v>0</v>
      </c>
      <c r="K41" s="7">
        <f t="shared" si="14"/>
        <v>0</v>
      </c>
      <c r="L41" s="7">
        <f t="shared" si="14"/>
        <v>0</v>
      </c>
      <c r="M41" s="7">
        <f t="shared" si="14"/>
        <v>0</v>
      </c>
      <c r="N41" s="7">
        <f t="shared" si="8"/>
        <v>0</v>
      </c>
    </row>
    <row r="42" spans="1:14" ht="13.5" customHeight="1" x14ac:dyDescent="0.2">
      <c r="A42" s="2" t="s">
        <v>101</v>
      </c>
      <c r="B42" s="2" t="s">
        <v>102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>
        <f t="shared" si="8"/>
        <v>0</v>
      </c>
    </row>
    <row r="43" spans="1:14" ht="15.75" customHeight="1" x14ac:dyDescent="0.2">
      <c r="A43" s="2"/>
      <c r="B43" s="2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ht="13.5" customHeight="1" x14ac:dyDescent="0.2">
      <c r="A44" s="2"/>
      <c r="B44" s="2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13.5" customHeight="1" x14ac:dyDescent="0.2">
      <c r="A45" s="2"/>
      <c r="B45" s="2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ht="15" customHeight="1" x14ac:dyDescent="0.2">
      <c r="A46" s="2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ht="13.5" customHeight="1" x14ac:dyDescent="0.2">
      <c r="A47" s="2"/>
      <c r="B47" s="2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ht="13.5" customHeight="1" x14ac:dyDescent="0.2">
      <c r="A48" s="2"/>
      <c r="B48" s="2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3.5" customHeight="1" x14ac:dyDescent="0.2">
      <c r="A49" s="2"/>
      <c r="B49" s="2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ht="13.5" customHeight="1" x14ac:dyDescent="0.2">
      <c r="A50" s="2"/>
      <c r="B50" s="2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13.5" customHeight="1" x14ac:dyDescent="0.2">
      <c r="A51" s="2"/>
      <c r="B51" s="2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ht="13.5" customHeight="1" x14ac:dyDescent="0.2">
      <c r="A52" s="2"/>
      <c r="B52" s="2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ht="15" customHeight="1" x14ac:dyDescent="0.2">
      <c r="A53" s="2"/>
      <c r="B53" s="2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13.5" customHeight="1" x14ac:dyDescent="0.2">
      <c r="A54" s="2"/>
      <c r="B54" s="2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ht="13.5" customHeight="1" x14ac:dyDescent="0.2">
      <c r="A55" s="2"/>
      <c r="B55" s="2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ht="13.5" customHeight="1" x14ac:dyDescent="0.2">
      <c r="A56" s="2"/>
      <c r="B56" s="2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13.5" customHeight="1" x14ac:dyDescent="0.2">
      <c r="A57" s="2"/>
      <c r="B57" s="1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ht="13.5" customHeight="1" x14ac:dyDescent="0.2">
      <c r="A58" s="2"/>
      <c r="B58" s="1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ht="13.5" customHeight="1" x14ac:dyDescent="0.2">
      <c r="A59" s="2"/>
      <c r="B59" s="2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13.5" customHeight="1" x14ac:dyDescent="0.2">
      <c r="A60" s="2"/>
      <c r="B60" s="2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ht="13.5" customHeight="1" x14ac:dyDescent="0.2">
      <c r="A61" s="2"/>
      <c r="B61" s="2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ht="13.5" customHeight="1" x14ac:dyDescent="0.2">
      <c r="A62" s="2"/>
      <c r="B62" s="1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3.5" customHeight="1" x14ac:dyDescent="0.2">
      <c r="A63" s="2"/>
      <c r="B63" s="1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ht="13.5" customHeight="1" x14ac:dyDescent="0.2">
      <c r="A64" s="2"/>
      <c r="B64" s="2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ht="13.5" customHeight="1" x14ac:dyDescent="0.2">
      <c r="A65" s="2"/>
      <c r="B65" s="2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24" customHeight="1" x14ac:dyDescent="0.2">
      <c r="A66" s="10"/>
      <c r="B66" s="1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ht="24" customHeight="1" x14ac:dyDescent="0.2">
      <c r="A67" s="10"/>
      <c r="B67" s="10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13.5" customHeight="1" x14ac:dyDescent="0.2">
      <c r="A68" s="2"/>
      <c r="B68" s="2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2.75" customHeight="1" x14ac:dyDescent="0.2">
      <c r="A69" s="2"/>
      <c r="B69" s="2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ht="25.5" customHeight="1" x14ac:dyDescent="0.2">
      <c r="A70" s="10"/>
      <c r="B70" s="10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ht="13.5" customHeight="1" x14ac:dyDescent="0.2">
      <c r="A71" s="2"/>
      <c r="B71" s="2"/>
      <c r="C71" s="6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ht="13.5" customHeight="1" x14ac:dyDescent="0.2">
      <c r="A72" s="2"/>
      <c r="B72" s="2"/>
      <c r="C72" s="6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ht="17.25" customHeight="1" x14ac:dyDescent="0.2">
      <c r="A73" s="2"/>
      <c r="B73" s="2"/>
      <c r="C73" s="6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ht="15" customHeight="1" x14ac:dyDescent="0.2">
      <c r="A74" s="11"/>
      <c r="B74" s="2"/>
      <c r="C74" s="6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ht="13.5" customHeight="1" x14ac:dyDescent="0.2">
      <c r="A75" s="2"/>
      <c r="B75" s="2"/>
      <c r="C75" s="6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ht="13.5" customHeight="1" x14ac:dyDescent="0.2">
      <c r="A76" s="2"/>
      <c r="B76" s="2"/>
      <c r="C76" s="6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ht="13.5" customHeight="1" x14ac:dyDescent="0.2">
      <c r="A77" s="2"/>
      <c r="B77" s="2"/>
      <c r="C77" s="6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ht="26.25" customHeight="1" x14ac:dyDescent="0.2">
      <c r="A78" s="10"/>
      <c r="B78" s="1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ht="27.75" customHeight="1" x14ac:dyDescent="0.2">
      <c r="A79" s="10"/>
      <c r="B79" s="1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13.5" customHeight="1" x14ac:dyDescent="0.2">
      <c r="A80" s="2"/>
      <c r="B80" s="2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ht="13.5" customHeight="1" x14ac:dyDescent="0.2">
      <c r="A81" s="12"/>
      <c r="B81" s="2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ht="28.5" customHeight="1" x14ac:dyDescent="0.2">
      <c r="A82" s="10"/>
      <c r="B82" s="1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13.5" customHeight="1" x14ac:dyDescent="0.2">
      <c r="A83" s="2"/>
      <c r="B83" s="2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ht="13.5" customHeight="1" x14ac:dyDescent="0.2">
      <c r="A84" s="2"/>
      <c r="B84" s="2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ht="13.5" customHeight="1" x14ac:dyDescent="0.2">
      <c r="A85" s="2"/>
      <c r="B85" s="2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ht="22.5" customHeight="1" x14ac:dyDescent="0.2">
      <c r="A86" s="10"/>
      <c r="B86" s="10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ht="23.25" customHeight="1" x14ac:dyDescent="0.2">
      <c r="A87" s="13"/>
      <c r="B87" s="1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ht="25.5" customHeight="1" x14ac:dyDescent="0.2">
      <c r="A88" s="13"/>
      <c r="B88" s="13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ht="25.5" customHeight="1" x14ac:dyDescent="0.2">
      <c r="A89" s="13"/>
      <c r="B89" s="13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ht="24" customHeight="1" x14ac:dyDescent="0.2">
      <c r="A90" s="13"/>
      <c r="B90" s="1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2.75" customHeight="1" x14ac:dyDescent="0.2">
      <c r="A92" s="2"/>
      <c r="B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</sheetData>
  <autoFilter ref="A9:B6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Касса 2019</vt:lpstr>
      <vt:lpstr>Кешфлоу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ГАВ</cp:lastModifiedBy>
  <dcterms:created xsi:type="dcterms:W3CDTF">2019-03-21T12:15:49Z</dcterms:created>
  <dcterms:modified xsi:type="dcterms:W3CDTF">2019-03-21T12:15:49Z</dcterms:modified>
</cp:coreProperties>
</file>