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мета" sheetId="4" r:id="rId1"/>
    <sheet name="Данные" sheetId="3" state="hidden" r:id="rId2"/>
    <sheet name="Лист1" sheetId="5" r:id="rId3"/>
  </sheets>
  <definedNames>
    <definedName name="ГЭСН_26_01_003_01">Данные!$A$5:$A$9</definedName>
    <definedName name="Расценка" localSheetId="1">Данные!$A$5:$A$9</definedName>
  </definedNames>
  <calcPr calcId="125725"/>
</workbook>
</file>

<file path=xl/calcChain.xml><?xml version="1.0" encoding="utf-8"?>
<calcChain xmlns="http://schemas.openxmlformats.org/spreadsheetml/2006/main">
  <c r="F19" i="4"/>
  <c r="D19"/>
  <c r="H22"/>
  <c r="H24"/>
  <c r="H23"/>
  <c r="F13"/>
  <c r="D13"/>
  <c r="J24" l="1"/>
  <c r="J23"/>
  <c r="I22"/>
  <c r="H16"/>
  <c r="H12" i="3"/>
  <c r="F12"/>
  <c r="F11"/>
  <c r="H11" s="1"/>
  <c r="G10"/>
  <c r="F10"/>
  <c r="H10" s="1"/>
  <c r="J22" i="4" l="1"/>
  <c r="F8" i="3"/>
  <c r="H8" s="1"/>
  <c r="H7"/>
  <c r="F7"/>
  <c r="G6"/>
  <c r="F6"/>
  <c r="G43" i="4"/>
  <c r="G42"/>
  <c r="H18"/>
  <c r="J18" s="1"/>
  <c r="H17"/>
  <c r="J17" s="1"/>
  <c r="I16"/>
  <c r="H6" i="3" l="1"/>
  <c r="J27" i="4"/>
  <c r="J16"/>
  <c r="G41" l="1"/>
  <c r="J26"/>
  <c r="J29" l="1"/>
  <c r="J30"/>
  <c r="J32" l="1"/>
  <c r="J33" s="1"/>
  <c r="J34" s="1"/>
  <c r="H43" l="1"/>
  <c r="J43" s="1"/>
  <c r="H41"/>
  <c r="J41" s="1"/>
  <c r="J35"/>
  <c r="J36" s="1"/>
  <c r="J37" s="1"/>
  <c r="H42"/>
  <c r="J42" s="1"/>
</calcChain>
</file>

<file path=xl/sharedStrings.xml><?xml version="1.0" encoding="utf-8"?>
<sst xmlns="http://schemas.openxmlformats.org/spreadsheetml/2006/main" count="174" uniqueCount="117">
  <si>
    <t>Дата составления сметы:</t>
  </si>
  <si>
    <t>Заказчик:</t>
  </si>
  <si>
    <t>Подрядчик:</t>
  </si>
  <si>
    <t>Субподрядчик:</t>
  </si>
  <si>
    <t>Наименование установки:</t>
  </si>
  <si>
    <t>Тепловая изоляция оборудования и трубопроводов</t>
  </si>
  <si>
    <t>ЗП</t>
  </si>
  <si>
    <t>№ п/п</t>
  </si>
  <si>
    <t>Обоснование</t>
  </si>
  <si>
    <t xml:space="preserve">Наименование работ и затрат </t>
  </si>
  <si>
    <t>Ед. изм.</t>
  </si>
  <si>
    <t xml:space="preserve">Норматив на ед.изм. </t>
  </si>
  <si>
    <t>Количество</t>
  </si>
  <si>
    <t>Цена</t>
  </si>
  <si>
    <t>Стоимость</t>
  </si>
  <si>
    <t>Раздел 1- Изоляция трубопроводов</t>
  </si>
  <si>
    <t>1 м3</t>
  </si>
  <si>
    <t>наим.</t>
  </si>
  <si>
    <t>к-т</t>
  </si>
  <si>
    <t>Затраты труда рабочих</t>
  </si>
  <si>
    <t>чел/час</t>
  </si>
  <si>
    <t>Автомобили бортовые, грузоподъемность: до 5 т</t>
  </si>
  <si>
    <t>маш/час</t>
  </si>
  <si>
    <t>Установки: для изготовления бандажей, диафрагм, пряжек</t>
  </si>
  <si>
    <t>Автомобили бортовые</t>
  </si>
  <si>
    <t>Покрытие изоляции плоских (криволинейных) и фасонных поверхностей листовым металлом с заготовкой покрытия</t>
  </si>
  <si>
    <t>ИТОГИ по акту</t>
  </si>
  <si>
    <t>ФОТ</t>
  </si>
  <si>
    <t xml:space="preserve">      Машины и механизмы</t>
  </si>
  <si>
    <t xml:space="preserve">      Материалы</t>
  </si>
  <si>
    <t xml:space="preserve">         Накладные расходы на ФОТ</t>
  </si>
  <si>
    <t>Сметная прибыль на ФОТ</t>
  </si>
  <si>
    <t>Прочие затраты</t>
  </si>
  <si>
    <t xml:space="preserve">    ИТОГО:</t>
  </si>
  <si>
    <t xml:space="preserve">    ЗУ</t>
  </si>
  <si>
    <t>ВСЕГО:</t>
  </si>
  <si>
    <t>НДС</t>
  </si>
  <si>
    <t>ВСЕГО с НДС:</t>
  </si>
  <si>
    <t>ГП</t>
  </si>
  <si>
    <t>Справочно (за вычетом ГП и стоимости материалов)</t>
  </si>
  <si>
    <t>Показ.</t>
  </si>
  <si>
    <t>Стоимость ед. без НДС</t>
  </si>
  <si>
    <t>Стоимость ед. с НДС</t>
  </si>
  <si>
    <t>чел-час</t>
  </si>
  <si>
    <t>м3</t>
  </si>
  <si>
    <t>м2</t>
  </si>
  <si>
    <t>Выполнил:</t>
  </si>
  <si>
    <t>Проверил:</t>
  </si>
  <si>
    <t xml:space="preserve">Ресурсный сметный расчет № </t>
  </si>
  <si>
    <t>Сборник 26. Теплоизоляционные работы</t>
  </si>
  <si>
    <t>Раздел 1. ТЕПЛОИЗОЛЯЦИОННЫЕ РАБОТЫ</t>
  </si>
  <si>
    <t>Подраздел 1.1. ИЗОЛЯЦИЯ ГОРЯЧИХ ПОВЕРХНОСТЕЙ</t>
  </si>
  <si>
    <t>Изоляция трубопроводов цилиндрами и полуцилиндрами из минеральной ваты на синтетическом связующем</t>
  </si>
  <si>
    <t>ГЭСН 26-01-003-01</t>
  </si>
  <si>
    <t>ГЭСН 26-01-006-01</t>
  </si>
  <si>
    <t>Изоляция трубопроводов холстами стекловолокнистыми, полотном
холстопрошивным стекловолокнистым марки ПХС-Т, полотном
иглопробивным стеклянным марки ИПС-Т</t>
  </si>
  <si>
    <t>ГЭСН 26-01-009</t>
  </si>
  <si>
    <t>Изоляция трубопроводов матами минераловатными, плитами
минераловатными, плитами из стеклянного штапельного волокна</t>
  </si>
  <si>
    <t>ГЭСН 26-01-010</t>
  </si>
  <si>
    <t>Изоляция трубопроводов матами минераловатными прошивными
безобкладочными и в обкладках</t>
  </si>
  <si>
    <t>ГЭСН 26-01-011</t>
  </si>
  <si>
    <t>Изоляция плоских и криволинейных фасонных поверхностей изделиями
минераловатными и стекловатными</t>
  </si>
  <si>
    <t>ГЭСН 26-01-012</t>
  </si>
  <si>
    <t>Изоляция арматуры и фланцевых соединений съемными полуфутлярами из
матов минераловатных прошивных и листов алюминиевых сплавов</t>
  </si>
  <si>
    <t>ГЭСН 26-01-013</t>
  </si>
  <si>
    <t>Изоляция арматуры и фланцевых соединений съемными полуфутлярами из
матов минераловатных прошивных и листов оцинкованной стали</t>
  </si>
  <si>
    <t>ГЭСН 26-01-014</t>
  </si>
  <si>
    <t>Изоляция арматуры и фланцевых соединений съемными полуфутлярами из
матрацев минераловатных и листов алюминиевых сплавов, оцинкованной стали</t>
  </si>
  <si>
    <t>ГЭСН 26-01-017</t>
  </si>
  <si>
    <t>Изоляция изделиями из вспененного каучука, вспененного полиэтилена
трубопроводов</t>
  </si>
  <si>
    <t>ГЭСН 26-01-022</t>
  </si>
  <si>
    <t>Изоляция поверхностей штучными изделиями из пенополиуретана</t>
  </si>
  <si>
    <t>ГЭСН 26-01-023</t>
  </si>
  <si>
    <t>Установка металлических опорных колец и разгружающих устройств</t>
  </si>
  <si>
    <t>ГЭСН 26-01-048</t>
  </si>
  <si>
    <t>Устройство каркаса изоляции</t>
  </si>
  <si>
    <t>ГЭСН 26-01-049</t>
  </si>
  <si>
    <t>Покрытие поверхности изоляции трубопроводов листами алюминиевых
сплавов, сталью оцинкованной, металлопластом</t>
  </si>
  <si>
    <t>ГЭСН 26-01-050</t>
  </si>
  <si>
    <t>Покрытие поверхности изоляции трубопроводов фольгой алюминиевой
дублированной</t>
  </si>
  <si>
    <t>ГЭСН 26-01-053</t>
  </si>
  <si>
    <t>Покрытие изоляции плоских (криволинейных) и фасонных поверхностей
листовым металлом с заготовкой покрытия</t>
  </si>
  <si>
    <t>ГЭСН 26-01-054</t>
  </si>
  <si>
    <t>Покрытие поверхности изоляции рулонными материалами</t>
  </si>
  <si>
    <t>ГЭСН 08-07-001</t>
  </si>
  <si>
    <t>Установка и разборка наружных инвентарных лесов</t>
  </si>
  <si>
    <t>Количество на объем</t>
  </si>
  <si>
    <t>26-01-009</t>
  </si>
  <si>
    <t>26-01-010</t>
  </si>
  <si>
    <t>26-01-011</t>
  </si>
  <si>
    <t>26-01-012</t>
  </si>
  <si>
    <t>26-01-013</t>
  </si>
  <si>
    <t>26-01-014</t>
  </si>
  <si>
    <t>26-01-017</t>
  </si>
  <si>
    <t>26-01-022</t>
  </si>
  <si>
    <t>26-01-023</t>
  </si>
  <si>
    <t>26-01-048</t>
  </si>
  <si>
    <t>26-01-049</t>
  </si>
  <si>
    <t>26-01-050</t>
  </si>
  <si>
    <t>26-01-053</t>
  </si>
  <si>
    <t>26-01-054</t>
  </si>
  <si>
    <t>08-07-001</t>
  </si>
  <si>
    <t xml:space="preserve">ГЭСН </t>
  </si>
  <si>
    <t>Изоляция трубопроводов холстами стекловолокнистыми, полотном холстопрошивным стекловолокнистым марки ПХС-Т, полотном иглопробивным стеклянным марки ИПС-Т</t>
  </si>
  <si>
    <t>Изоляция трубопроводов матами минераловатными, плитами минераловатными, плитами из стеклянного штапельного волокна</t>
  </si>
  <si>
    <t>Изоляция трубопроводов матами минераловатными прошивными безобкладочными и в обкладках</t>
  </si>
  <si>
    <t>Изоляция плоских и криволинейных фасонных поверхностей изделиями минераловатными и стекловатными</t>
  </si>
  <si>
    <t>Изоляция арматуры и фланцевых соединений съемными полуфутлярами из матов минераловатных прошивных и листов алюминиевых сплавов</t>
  </si>
  <si>
    <t>Изоляция арматуры и фланцевых соединений съемными полуфутлярами из матов минераловатных прошивных и листов оцинкованной стали</t>
  </si>
  <si>
    <t>Изоляция арматуры и фланцевых соединений съемными полуфутлярами из матрацев минераловатных и листов алюминиевых сплавов, оцинкованной стали</t>
  </si>
  <si>
    <t>Изоляция изделиями из вспененного каучука, вспененного полиэтилена трубопроводов</t>
  </si>
  <si>
    <t>Покрытие поверхности изоляции трубопроводов листами алюминиевых сплавов, сталью оцинкованной, металлопластом</t>
  </si>
  <si>
    <t>Покрытие поверхности изоляции трубопроводов фольгой алюминиевой дублированной</t>
  </si>
  <si>
    <r>
      <t>1 м</t>
    </r>
    <r>
      <rPr>
        <vertAlign val="superscript"/>
        <sz val="10"/>
        <color theme="1"/>
        <rFont val="Arial"/>
        <family val="2"/>
        <charset val="204"/>
      </rPr>
      <t>3</t>
    </r>
  </si>
  <si>
    <r>
      <t>100 м</t>
    </r>
    <r>
      <rPr>
        <vertAlign val="superscript"/>
        <sz val="10"/>
        <color theme="1"/>
        <rFont val="Arial"/>
        <family val="2"/>
        <charset val="204"/>
      </rPr>
      <t>2</t>
    </r>
  </si>
  <si>
    <t>26-01-003</t>
  </si>
  <si>
    <t>26-01-006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</si>
</sst>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u/>
      <sz val="14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D0E9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6" xfId="0" applyBorder="1"/>
    <xf numFmtId="0" fontId="0" fillId="0" borderId="15" xfId="0" applyBorder="1"/>
    <xf numFmtId="0" fontId="7" fillId="5" borderId="11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/>
    </xf>
    <xf numFmtId="0" fontId="1" fillId="0" borderId="21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8" fillId="6" borderId="11" xfId="0" applyNumberFormat="1" applyFont="1" applyFill="1" applyBorder="1" applyAlignment="1">
      <alignment horizontal="center" vertical="center" wrapText="1"/>
    </xf>
    <xf numFmtId="4" fontId="8" fillId="6" borderId="19" xfId="0" applyNumberFormat="1" applyFont="1" applyFill="1" applyBorder="1" applyAlignment="1">
      <alignment horizontal="center" vertical="center" wrapText="1"/>
    </xf>
    <xf numFmtId="4" fontId="8" fillId="6" borderId="20" xfId="0" applyNumberFormat="1" applyFont="1" applyFill="1" applyBorder="1" applyAlignment="1">
      <alignment horizontal="center" vertical="center" wrapText="1"/>
    </xf>
    <xf numFmtId="4" fontId="8" fillId="6" borderId="21" xfId="0" applyNumberFormat="1" applyFont="1" applyFill="1" applyBorder="1" applyAlignment="1">
      <alignment horizontal="center" vertical="center" wrapText="1"/>
    </xf>
    <xf numFmtId="4" fontId="8" fillId="6" borderId="0" xfId="0" applyNumberFormat="1" applyFont="1" applyFill="1" applyBorder="1" applyAlignment="1">
      <alignment horizontal="center" vertical="center" wrapText="1"/>
    </xf>
    <xf numFmtId="4" fontId="8" fillId="6" borderId="26" xfId="0" applyNumberFormat="1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center" vertical="center" wrapText="1"/>
    </xf>
    <xf numFmtId="4" fontId="8" fillId="6" borderId="25" xfId="0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B"/>
      <color rgb="FFD0E9F0"/>
      <color rgb="FFFFFF5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8"/>
  <sheetViews>
    <sheetView tabSelected="1" topLeftCell="A7" zoomScale="85" zoomScaleNormal="85" workbookViewId="0">
      <selection activeCell="S57" sqref="S57"/>
    </sheetView>
  </sheetViews>
  <sheetFormatPr defaultRowHeight="14.25"/>
  <cols>
    <col min="1" max="1" width="4.42578125" style="1" customWidth="1"/>
    <col min="2" max="2" width="9.28515625" style="1" customWidth="1"/>
    <col min="3" max="3" width="5" style="1" customWidth="1"/>
    <col min="4" max="4" width="8.140625" style="1" customWidth="1"/>
    <col min="5" max="5" width="48.42578125" style="1" customWidth="1"/>
    <col min="6" max="6" width="12.28515625" style="1" bestFit="1" customWidth="1"/>
    <col min="7" max="7" width="13.7109375" style="1" customWidth="1"/>
    <col min="8" max="8" width="14.140625" style="1" customWidth="1"/>
    <col min="9" max="9" width="14.28515625" style="1" customWidth="1"/>
    <col min="10" max="10" width="25.7109375" style="1" customWidth="1"/>
    <col min="11" max="11" width="9.140625" style="1"/>
    <col min="12" max="12" width="20.5703125" style="1" customWidth="1"/>
    <col min="13" max="13" width="63.140625" style="1" customWidth="1"/>
    <col min="14" max="16384" width="9.140625" style="1"/>
  </cols>
  <sheetData>
    <row r="1" spans="1:12" ht="18" customHeight="1">
      <c r="A1" s="59" t="s">
        <v>0</v>
      </c>
      <c r="B1" s="59"/>
      <c r="C1" s="59"/>
      <c r="D1" s="59"/>
      <c r="E1" s="60"/>
      <c r="F1" s="60"/>
      <c r="G1" s="60"/>
      <c r="H1" s="60"/>
      <c r="I1" s="60"/>
      <c r="J1" s="60"/>
    </row>
    <row r="2" spans="1:12" ht="18" customHeight="1">
      <c r="A2" s="59" t="s">
        <v>1</v>
      </c>
      <c r="B2" s="59"/>
      <c r="C2" s="59"/>
      <c r="D2" s="59"/>
      <c r="E2" s="60"/>
      <c r="F2" s="60"/>
      <c r="G2" s="60"/>
      <c r="H2" s="60"/>
      <c r="I2" s="60"/>
      <c r="J2" s="60"/>
    </row>
    <row r="3" spans="1:12" ht="18" customHeight="1">
      <c r="A3" s="59" t="s">
        <v>2</v>
      </c>
      <c r="B3" s="59"/>
      <c r="C3" s="59"/>
      <c r="D3" s="59"/>
      <c r="E3" s="60"/>
      <c r="F3" s="60"/>
      <c r="G3" s="60"/>
      <c r="H3" s="60"/>
      <c r="I3" s="60"/>
      <c r="J3" s="60"/>
      <c r="L3" s="2"/>
    </row>
    <row r="4" spans="1:12" ht="18" customHeight="1">
      <c r="A4" s="59" t="s">
        <v>3</v>
      </c>
      <c r="B4" s="59"/>
      <c r="C4" s="59"/>
      <c r="D4" s="59"/>
      <c r="E4" s="60"/>
      <c r="F4" s="60"/>
      <c r="G4" s="60"/>
      <c r="H4" s="60"/>
      <c r="I4" s="60"/>
      <c r="J4" s="60"/>
    </row>
    <row r="5" spans="1:12" ht="18" customHeight="1">
      <c r="A5" s="59" t="s">
        <v>4</v>
      </c>
      <c r="B5" s="59"/>
      <c r="C5" s="59"/>
      <c r="D5" s="59"/>
      <c r="E5" s="64"/>
      <c r="F5" s="64"/>
      <c r="G5" s="64"/>
      <c r="H5" s="64"/>
      <c r="I5" s="64"/>
      <c r="J5" s="64"/>
      <c r="K5" s="3"/>
    </row>
    <row r="6" spans="1:12" ht="18" customHeight="1">
      <c r="A6" s="4"/>
      <c r="B6" s="4"/>
      <c r="C6" s="4"/>
      <c r="D6" s="4"/>
      <c r="E6" s="64"/>
      <c r="F6" s="64"/>
      <c r="G6" s="64"/>
      <c r="H6" s="64"/>
      <c r="I6" s="64"/>
      <c r="J6" s="64"/>
      <c r="K6" s="3"/>
    </row>
    <row r="7" spans="1:12" ht="20.100000000000001" customHeight="1">
      <c r="A7" s="65" t="s">
        <v>48</v>
      </c>
      <c r="B7" s="65"/>
      <c r="C7" s="65"/>
      <c r="D7" s="65"/>
      <c r="E7" s="65"/>
      <c r="F7" s="65"/>
      <c r="G7" s="65"/>
      <c r="H7" s="65"/>
      <c r="I7" s="65"/>
      <c r="J7" s="65"/>
      <c r="K7" s="3"/>
    </row>
    <row r="8" spans="1:12" ht="20.100000000000001" customHeight="1">
      <c r="A8" s="66" t="s">
        <v>5</v>
      </c>
      <c r="B8" s="66"/>
      <c r="C8" s="66"/>
      <c r="D8" s="66"/>
      <c r="E8" s="66"/>
      <c r="F8" s="66"/>
      <c r="G8" s="66"/>
      <c r="H8" s="66"/>
      <c r="I8" s="66"/>
      <c r="J8" s="66"/>
      <c r="K8" s="3"/>
    </row>
    <row r="9" spans="1:12" ht="18">
      <c r="A9" s="5"/>
      <c r="B9" s="5"/>
      <c r="C9" s="5"/>
      <c r="D9" s="5"/>
      <c r="E9" s="5"/>
      <c r="F9" s="5"/>
      <c r="G9" s="5"/>
      <c r="H9" s="5"/>
      <c r="I9" s="6" t="s">
        <v>6</v>
      </c>
      <c r="J9" s="7"/>
      <c r="K9" s="3"/>
    </row>
    <row r="10" spans="1:12" ht="53.25" customHeight="1">
      <c r="A10" s="8" t="s">
        <v>7</v>
      </c>
      <c r="B10" s="79" t="s">
        <v>8</v>
      </c>
      <c r="C10" s="80"/>
      <c r="D10" s="79" t="s">
        <v>9</v>
      </c>
      <c r="E10" s="80"/>
      <c r="F10" s="8" t="s">
        <v>10</v>
      </c>
      <c r="G10" s="8" t="s">
        <v>11</v>
      </c>
      <c r="H10" s="36" t="s">
        <v>86</v>
      </c>
      <c r="I10" s="8" t="s">
        <v>13</v>
      </c>
      <c r="J10" s="8" t="s">
        <v>14</v>
      </c>
    </row>
    <row r="11" spans="1:12">
      <c r="A11" s="9">
        <v>1</v>
      </c>
      <c r="B11" s="81">
        <v>2</v>
      </c>
      <c r="C11" s="82"/>
      <c r="D11" s="81">
        <v>3</v>
      </c>
      <c r="E11" s="82"/>
      <c r="F11" s="9">
        <v>4</v>
      </c>
      <c r="G11" s="9">
        <v>5</v>
      </c>
      <c r="H11" s="9">
        <v>6</v>
      </c>
      <c r="I11" s="9">
        <v>7</v>
      </c>
      <c r="J11" s="9">
        <v>8</v>
      </c>
    </row>
    <row r="12" spans="1:12" ht="15">
      <c r="A12" s="83" t="s">
        <v>15</v>
      </c>
      <c r="B12" s="84"/>
      <c r="C12" s="84"/>
      <c r="D12" s="85"/>
      <c r="E12" s="85"/>
      <c r="F12" s="85"/>
      <c r="G12" s="85"/>
      <c r="H12" s="85"/>
      <c r="I12" s="85"/>
      <c r="J12" s="86"/>
    </row>
    <row r="13" spans="1:12" ht="15" customHeight="1">
      <c r="A13" s="67">
        <v>1</v>
      </c>
      <c r="B13" s="71" t="s">
        <v>102</v>
      </c>
      <c r="C13" s="72"/>
      <c r="D13" s="73" t="str">
        <f>VLOOKUP(B14,L55:M72,2)</f>
        <v>Изоляция трубопроводов матами минераловатными прошивными безобкладочными и в обкладках</v>
      </c>
      <c r="E13" s="74"/>
      <c r="F13" s="111" t="str">
        <f>VLOOKUP(B14,L55:N72,3)</f>
        <v>1 м3</v>
      </c>
      <c r="G13" s="100">
        <v>1</v>
      </c>
      <c r="H13" s="101"/>
      <c r="I13" s="102"/>
      <c r="J13" s="61"/>
    </row>
    <row r="14" spans="1:12" ht="24.95" customHeight="1">
      <c r="A14" s="68"/>
      <c r="B14" s="109" t="s">
        <v>88</v>
      </c>
      <c r="C14" s="110"/>
      <c r="D14" s="75"/>
      <c r="E14" s="76"/>
      <c r="F14" s="112"/>
      <c r="G14" s="103"/>
      <c r="H14" s="104"/>
      <c r="I14" s="105"/>
      <c r="J14" s="62"/>
    </row>
    <row r="15" spans="1:12" ht="15" customHeight="1">
      <c r="A15" s="69"/>
      <c r="B15" s="49" t="s">
        <v>17</v>
      </c>
      <c r="C15" s="49" t="s">
        <v>18</v>
      </c>
      <c r="D15" s="77"/>
      <c r="E15" s="78"/>
      <c r="F15" s="113"/>
      <c r="G15" s="106"/>
      <c r="H15" s="107"/>
      <c r="I15" s="108"/>
      <c r="J15" s="63"/>
    </row>
    <row r="16" spans="1:12" ht="15" customHeight="1">
      <c r="A16" s="69"/>
      <c r="B16" s="15"/>
      <c r="C16" s="16"/>
      <c r="D16" s="53"/>
      <c r="E16" s="54"/>
      <c r="F16" s="11"/>
      <c r="G16" s="12"/>
      <c r="H16" s="13">
        <f>IF(G13=0,0,PRODUCT(G13,C16,C17,C18,G16))</f>
        <v>1</v>
      </c>
      <c r="I16" s="12">
        <f>$J$9/164.4</f>
        <v>0</v>
      </c>
      <c r="J16" s="14">
        <f t="shared" ref="J16:J18" si="0">H16*I16</f>
        <v>0</v>
      </c>
    </row>
    <row r="17" spans="1:12" ht="15" customHeight="1">
      <c r="A17" s="69"/>
      <c r="B17" s="43"/>
      <c r="C17" s="44"/>
      <c r="D17" s="55"/>
      <c r="E17" s="56"/>
      <c r="F17" s="17"/>
      <c r="G17" s="13"/>
      <c r="H17" s="13">
        <f>G17*G13</f>
        <v>0</v>
      </c>
      <c r="I17" s="13">
        <v>417</v>
      </c>
      <c r="J17" s="18">
        <f t="shared" si="0"/>
        <v>0</v>
      </c>
    </row>
    <row r="18" spans="1:12" ht="15" customHeight="1">
      <c r="A18" s="70"/>
      <c r="B18" s="41"/>
      <c r="C18" s="42"/>
      <c r="D18" s="94"/>
      <c r="E18" s="95"/>
      <c r="F18" s="19"/>
      <c r="G18" s="20"/>
      <c r="H18" s="21">
        <f>G18*G13</f>
        <v>0</v>
      </c>
      <c r="I18" s="21">
        <v>136.33000000000001</v>
      </c>
      <c r="J18" s="22">
        <f t="shared" si="0"/>
        <v>0</v>
      </c>
    </row>
    <row r="19" spans="1:12" ht="15" customHeight="1">
      <c r="A19" s="91">
        <v>2</v>
      </c>
      <c r="B19" s="71" t="s">
        <v>102</v>
      </c>
      <c r="C19" s="72"/>
      <c r="D19" s="73" t="str">
        <f>VLOOKUP(B20,L55:M78,2)</f>
        <v>Изоляция арматуры и фланцевых соединений съемными полуфутлярами из матрацев минераловатных и листов алюминиевых сплавов, оцинкованной стали</v>
      </c>
      <c r="E19" s="74"/>
      <c r="F19" s="111" t="str">
        <f>VLOOKUP(B20,L55:N78,3)</f>
        <v>1 м3</v>
      </c>
      <c r="G19" s="100">
        <v>0.1</v>
      </c>
      <c r="H19" s="101"/>
      <c r="I19" s="102"/>
      <c r="J19" s="61"/>
    </row>
    <row r="20" spans="1:12" ht="24.95" customHeight="1">
      <c r="A20" s="92"/>
      <c r="B20" s="109" t="s">
        <v>92</v>
      </c>
      <c r="C20" s="110"/>
      <c r="D20" s="75"/>
      <c r="E20" s="76"/>
      <c r="F20" s="112"/>
      <c r="G20" s="103"/>
      <c r="H20" s="104"/>
      <c r="I20" s="105"/>
      <c r="J20" s="62"/>
    </row>
    <row r="21" spans="1:12" ht="15" customHeight="1">
      <c r="A21" s="92"/>
      <c r="B21" s="10" t="s">
        <v>17</v>
      </c>
      <c r="C21" s="10" t="s">
        <v>18</v>
      </c>
      <c r="D21" s="77"/>
      <c r="E21" s="78"/>
      <c r="F21" s="113"/>
      <c r="G21" s="106"/>
      <c r="H21" s="107"/>
      <c r="I21" s="108"/>
      <c r="J21" s="63"/>
    </row>
    <row r="22" spans="1:12" ht="15" customHeight="1">
      <c r="A22" s="92"/>
      <c r="B22" s="15"/>
      <c r="C22" s="16"/>
      <c r="D22" s="53" t="s">
        <v>19</v>
      </c>
      <c r="E22" s="54"/>
      <c r="F22" s="11" t="s">
        <v>20</v>
      </c>
      <c r="G22" s="12">
        <v>148.52000000000001</v>
      </c>
      <c r="H22" s="13">
        <f>IF(G19=0,0,PRODUCT(G19,C22,C23,C24,G22))</f>
        <v>14.852000000000002</v>
      </c>
      <c r="I22" s="12">
        <f>$J$9/164.4</f>
        <v>0</v>
      </c>
      <c r="J22" s="14">
        <f t="shared" ref="J22:J24" si="1">H22*I22</f>
        <v>0</v>
      </c>
    </row>
    <row r="23" spans="1:12" ht="15" customHeight="1">
      <c r="A23" s="92"/>
      <c r="B23" s="43"/>
      <c r="C23" s="44"/>
      <c r="D23" s="55" t="s">
        <v>24</v>
      </c>
      <c r="E23" s="56"/>
      <c r="F23" s="17" t="s">
        <v>22</v>
      </c>
      <c r="G23" s="13">
        <v>0.42</v>
      </c>
      <c r="H23" s="13">
        <f>G23*G19</f>
        <v>4.2000000000000003E-2</v>
      </c>
      <c r="I23" s="13">
        <v>417</v>
      </c>
      <c r="J23" s="18">
        <f t="shared" si="1"/>
        <v>17.513999999999999</v>
      </c>
    </row>
    <row r="24" spans="1:12" ht="15" customHeight="1">
      <c r="A24" s="93"/>
      <c r="B24" s="41"/>
      <c r="C24" s="42"/>
      <c r="D24" s="94" t="s">
        <v>23</v>
      </c>
      <c r="E24" s="95"/>
      <c r="F24" s="19" t="s">
        <v>22</v>
      </c>
      <c r="G24" s="20">
        <v>12.97</v>
      </c>
      <c r="H24" s="21">
        <f>G24*G19</f>
        <v>1.2970000000000002</v>
      </c>
      <c r="I24" s="21">
        <v>136.33000000000001</v>
      </c>
      <c r="J24" s="22">
        <f t="shared" si="1"/>
        <v>176.82001000000002</v>
      </c>
    </row>
    <row r="25" spans="1:12" ht="15" customHeight="1">
      <c r="A25" s="90" t="s">
        <v>26</v>
      </c>
      <c r="B25" s="90"/>
      <c r="C25" s="90"/>
      <c r="D25" s="90"/>
      <c r="E25" s="90"/>
      <c r="F25" s="90"/>
      <c r="G25" s="90"/>
      <c r="H25" s="90"/>
      <c r="I25" s="90"/>
      <c r="J25" s="90"/>
    </row>
    <row r="26" spans="1:12" ht="15">
      <c r="A26" s="87" t="s">
        <v>27</v>
      </c>
      <c r="B26" s="88"/>
      <c r="C26" s="88"/>
      <c r="D26" s="88"/>
      <c r="E26" s="88"/>
      <c r="F26" s="88"/>
      <c r="G26" s="88"/>
      <c r="H26" s="89"/>
      <c r="I26" s="23"/>
      <c r="J26" s="24">
        <f>SUMIF(F:F,"чел/час",J:J)</f>
        <v>0</v>
      </c>
    </row>
    <row r="27" spans="1:12" ht="15">
      <c r="A27" s="87" t="s">
        <v>28</v>
      </c>
      <c r="B27" s="88"/>
      <c r="C27" s="88"/>
      <c r="D27" s="88"/>
      <c r="E27" s="88"/>
      <c r="F27" s="88"/>
      <c r="G27" s="88"/>
      <c r="H27" s="89"/>
      <c r="I27" s="25"/>
      <c r="J27" s="24">
        <f>SUMIF(F:F,"маш/час",J:J)</f>
        <v>194.33401000000003</v>
      </c>
    </row>
    <row r="28" spans="1:12" ht="15">
      <c r="A28" s="87" t="s">
        <v>29</v>
      </c>
      <c r="B28" s="88"/>
      <c r="C28" s="88"/>
      <c r="D28" s="88"/>
      <c r="E28" s="88"/>
      <c r="F28" s="88"/>
      <c r="G28" s="88"/>
      <c r="H28" s="89"/>
      <c r="I28" s="25"/>
      <c r="J28" s="24"/>
    </row>
    <row r="29" spans="1:12" ht="15">
      <c r="A29" s="87" t="s">
        <v>30</v>
      </c>
      <c r="B29" s="88"/>
      <c r="C29" s="88"/>
      <c r="D29" s="88"/>
      <c r="E29" s="88"/>
      <c r="F29" s="88"/>
      <c r="G29" s="88"/>
      <c r="H29" s="89">
        <v>1</v>
      </c>
      <c r="I29" s="26">
        <v>1</v>
      </c>
      <c r="J29" s="24">
        <f>J26*I29</f>
        <v>0</v>
      </c>
    </row>
    <row r="30" spans="1:12" ht="15">
      <c r="A30" s="87" t="s">
        <v>31</v>
      </c>
      <c r="B30" s="88"/>
      <c r="C30" s="88"/>
      <c r="D30" s="88"/>
      <c r="E30" s="88"/>
      <c r="F30" s="88"/>
      <c r="G30" s="88"/>
      <c r="H30" s="89">
        <v>0.7</v>
      </c>
      <c r="I30" s="26">
        <v>0.7</v>
      </c>
      <c r="J30" s="24">
        <f>J26*I30</f>
        <v>0</v>
      </c>
    </row>
    <row r="31" spans="1:12" ht="15">
      <c r="A31" s="87" t="s">
        <v>32</v>
      </c>
      <c r="B31" s="88"/>
      <c r="C31" s="88"/>
      <c r="D31" s="88"/>
      <c r="E31" s="88"/>
      <c r="F31" s="88"/>
      <c r="G31" s="88"/>
      <c r="H31" s="89"/>
      <c r="I31" s="26"/>
      <c r="J31" s="24">
        <v>0</v>
      </c>
    </row>
    <row r="32" spans="1:12" ht="15">
      <c r="A32" s="87" t="s">
        <v>33</v>
      </c>
      <c r="B32" s="88"/>
      <c r="C32" s="88"/>
      <c r="D32" s="88"/>
      <c r="E32" s="88"/>
      <c r="F32" s="88"/>
      <c r="G32" s="88"/>
      <c r="H32" s="89"/>
      <c r="I32" s="25"/>
      <c r="J32" s="24">
        <f>J26+J27+J28+J29+J30+J31</f>
        <v>194.33401000000003</v>
      </c>
      <c r="L32" s="27"/>
    </row>
    <row r="33" spans="1:12" ht="15">
      <c r="A33" s="87" t="s">
        <v>34</v>
      </c>
      <c r="B33" s="88"/>
      <c r="C33" s="88"/>
      <c r="D33" s="88"/>
      <c r="E33" s="88"/>
      <c r="F33" s="88"/>
      <c r="G33" s="88"/>
      <c r="H33" s="89">
        <v>2.7E-2</v>
      </c>
      <c r="I33" s="28">
        <v>2.7E-2</v>
      </c>
      <c r="J33" s="24">
        <f>J32*I33</f>
        <v>5.2470182700000008</v>
      </c>
      <c r="L33" s="27"/>
    </row>
    <row r="34" spans="1:12" ht="18">
      <c r="A34" s="87" t="s">
        <v>35</v>
      </c>
      <c r="B34" s="88"/>
      <c r="C34" s="88"/>
      <c r="D34" s="88"/>
      <c r="E34" s="88"/>
      <c r="F34" s="88"/>
      <c r="G34" s="88"/>
      <c r="H34" s="89"/>
      <c r="I34" s="25"/>
      <c r="J34" s="29">
        <f>J32+J33</f>
        <v>199.58102827000005</v>
      </c>
      <c r="L34" s="27"/>
    </row>
    <row r="35" spans="1:12" ht="15">
      <c r="A35" s="87" t="s">
        <v>36</v>
      </c>
      <c r="B35" s="88"/>
      <c r="C35" s="88"/>
      <c r="D35" s="88"/>
      <c r="E35" s="88"/>
      <c r="F35" s="88"/>
      <c r="G35" s="88"/>
      <c r="H35" s="89">
        <v>0.2</v>
      </c>
      <c r="I35" s="26">
        <v>0.2</v>
      </c>
      <c r="J35" s="24">
        <f>J34*I35</f>
        <v>39.916205654000009</v>
      </c>
      <c r="L35" s="27"/>
    </row>
    <row r="36" spans="1:12" ht="18" customHeight="1">
      <c r="A36" s="87" t="s">
        <v>37</v>
      </c>
      <c r="B36" s="88"/>
      <c r="C36" s="88"/>
      <c r="D36" s="88"/>
      <c r="E36" s="88"/>
      <c r="F36" s="88"/>
      <c r="G36" s="88"/>
      <c r="H36" s="89"/>
      <c r="I36" s="25"/>
      <c r="J36" s="29">
        <f>J34+J35</f>
        <v>239.49723392400006</v>
      </c>
      <c r="L36" s="27"/>
    </row>
    <row r="37" spans="1:12" ht="18" customHeight="1">
      <c r="A37" s="87" t="s">
        <v>38</v>
      </c>
      <c r="B37" s="88"/>
      <c r="C37" s="88"/>
      <c r="D37" s="88"/>
      <c r="E37" s="88"/>
      <c r="F37" s="88"/>
      <c r="G37" s="88"/>
      <c r="H37" s="89"/>
      <c r="I37" s="26">
        <v>0.1</v>
      </c>
      <c r="J37" s="24">
        <f>J36*I37</f>
        <v>23.949723392400006</v>
      </c>
      <c r="L37" s="27"/>
    </row>
    <row r="38" spans="1:12" ht="1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2" ht="15" customHeight="1">
      <c r="A39" s="31"/>
      <c r="B39" s="31"/>
      <c r="C39" s="31"/>
      <c r="D39" s="31"/>
      <c r="E39" s="31"/>
      <c r="F39" s="97" t="s">
        <v>39</v>
      </c>
      <c r="G39" s="97"/>
      <c r="H39" s="97"/>
      <c r="I39" s="97"/>
      <c r="J39" s="97"/>
    </row>
    <row r="40" spans="1:12" ht="15">
      <c r="F40" s="45" t="s">
        <v>40</v>
      </c>
      <c r="G40" s="45" t="s">
        <v>12</v>
      </c>
      <c r="H40" s="98" t="s">
        <v>41</v>
      </c>
      <c r="I40" s="98"/>
      <c r="J40" s="45" t="s">
        <v>42</v>
      </c>
    </row>
    <row r="41" spans="1:12" ht="15">
      <c r="F41" s="46" t="s">
        <v>43</v>
      </c>
      <c r="G41" s="47" t="e">
        <f>#REF!+#REF!</f>
        <v>#REF!</v>
      </c>
      <c r="H41" s="99" t="e">
        <f>($J$34-(($J$28*$I$33)+$J$28)-($J$34-(($J$28*$I$33)+$J$28))*$I$37)/G41</f>
        <v>#REF!</v>
      </c>
      <c r="I41" s="99"/>
      <c r="J41" s="48" t="e">
        <f>(H41*$I$35)+H41</f>
        <v>#REF!</v>
      </c>
    </row>
    <row r="42" spans="1:12" ht="15">
      <c r="F42" s="46" t="s">
        <v>44</v>
      </c>
      <c r="G42" s="47" t="e">
        <f>G13+#REF!+#REF!+#REF!+#REF!+#REF!+700</f>
        <v>#REF!</v>
      </c>
      <c r="H42" s="99" t="e">
        <f t="shared" ref="H42:H43" si="2">($J$34-(($J$28*$I$33)+$J$28)-($J$34-(($J$28*$I$33)+$J$28))*$I$37)/G42</f>
        <v>#REF!</v>
      </c>
      <c r="I42" s="99"/>
      <c r="J42" s="48" t="e">
        <f t="shared" ref="J42:J43" si="3">(H42*$I$35)+H42</f>
        <v>#REF!</v>
      </c>
    </row>
    <row r="43" spans="1:12" ht="15">
      <c r="F43" s="46" t="s">
        <v>45</v>
      </c>
      <c r="G43" s="47" t="e">
        <f>(H19+#REF!+#REF!+#REF!+133)*100</f>
        <v>#REF!</v>
      </c>
      <c r="H43" s="99" t="e">
        <f t="shared" si="2"/>
        <v>#REF!</v>
      </c>
      <c r="I43" s="99"/>
      <c r="J43" s="48" t="e">
        <f t="shared" si="3"/>
        <v>#REF!</v>
      </c>
    </row>
    <row r="45" spans="1:12">
      <c r="A45" s="96" t="s">
        <v>46</v>
      </c>
      <c r="B45" s="96"/>
      <c r="C45" s="96"/>
      <c r="D45" s="96"/>
      <c r="G45" s="32"/>
      <c r="H45" s="32"/>
    </row>
    <row r="46" spans="1:12">
      <c r="H46" s="33"/>
    </row>
    <row r="47" spans="1:12">
      <c r="A47" s="96" t="s">
        <v>47</v>
      </c>
      <c r="B47" s="96"/>
      <c r="C47" s="96"/>
      <c r="D47" s="96"/>
    </row>
    <row r="52" spans="12:19">
      <c r="L52" s="34" t="s">
        <v>49</v>
      </c>
      <c r="M52" s="34"/>
      <c r="N52" s="34"/>
      <c r="O52" s="34"/>
      <c r="P52" s="34"/>
      <c r="Q52" s="34"/>
      <c r="R52" s="34"/>
    </row>
    <row r="53" spans="12:19">
      <c r="L53" s="34" t="s">
        <v>50</v>
      </c>
      <c r="M53" s="34"/>
      <c r="N53" s="34"/>
      <c r="O53" s="34"/>
      <c r="P53" s="34"/>
      <c r="Q53" s="34"/>
      <c r="R53" s="34"/>
    </row>
    <row r="54" spans="12:19">
      <c r="L54" s="34" t="s">
        <v>51</v>
      </c>
      <c r="M54" s="34"/>
      <c r="N54" s="34"/>
      <c r="O54" s="34"/>
      <c r="P54" s="40" t="s">
        <v>115</v>
      </c>
      <c r="Q54" s="34"/>
      <c r="R54" s="34"/>
    </row>
    <row r="55" spans="12:19">
      <c r="L55" s="40" t="s">
        <v>101</v>
      </c>
      <c r="M55" s="40" t="s">
        <v>85</v>
      </c>
      <c r="N55" s="34" t="s">
        <v>114</v>
      </c>
      <c r="O55" s="34"/>
      <c r="P55" s="53" t="s">
        <v>19</v>
      </c>
      <c r="Q55" s="54"/>
      <c r="R55" s="11" t="s">
        <v>20</v>
      </c>
      <c r="S55" s="12">
        <v>18.8</v>
      </c>
    </row>
    <row r="56" spans="12:19" ht="24.75" customHeight="1">
      <c r="L56" s="40" t="s">
        <v>115</v>
      </c>
      <c r="M56" s="39" t="s">
        <v>52</v>
      </c>
      <c r="N56" s="34" t="s">
        <v>113</v>
      </c>
      <c r="P56" s="55" t="s">
        <v>21</v>
      </c>
      <c r="Q56" s="56"/>
      <c r="R56" s="17" t="s">
        <v>22</v>
      </c>
      <c r="S56" s="13">
        <v>0.4</v>
      </c>
    </row>
    <row r="57" spans="12:19" ht="24.75" customHeight="1">
      <c r="L57" s="40" t="s">
        <v>116</v>
      </c>
      <c r="M57" s="39" t="s">
        <v>103</v>
      </c>
      <c r="N57" s="34" t="s">
        <v>113</v>
      </c>
      <c r="O57" s="34"/>
      <c r="P57" s="57" t="s">
        <v>23</v>
      </c>
      <c r="Q57" s="58"/>
      <c r="R57" s="19" t="s">
        <v>22</v>
      </c>
      <c r="S57" s="20">
        <v>1.18</v>
      </c>
    </row>
    <row r="58" spans="12:19" ht="24.75" customHeight="1">
      <c r="L58" s="40" t="s">
        <v>87</v>
      </c>
      <c r="M58" s="39" t="s">
        <v>104</v>
      </c>
      <c r="N58" s="34" t="s">
        <v>113</v>
      </c>
      <c r="O58" s="34"/>
      <c r="P58" s="40" t="s">
        <v>100</v>
      </c>
      <c r="Q58" s="34"/>
      <c r="R58" s="34"/>
    </row>
    <row r="59" spans="12:19" ht="24.75" customHeight="1">
      <c r="L59" s="40" t="s">
        <v>88</v>
      </c>
      <c r="M59" s="39" t="s">
        <v>105</v>
      </c>
      <c r="N59" s="34" t="s">
        <v>113</v>
      </c>
      <c r="O59" s="34"/>
      <c r="P59" s="53" t="s">
        <v>19</v>
      </c>
      <c r="Q59" s="54"/>
      <c r="R59" s="11" t="s">
        <v>20</v>
      </c>
      <c r="S59" s="12">
        <v>148.52000000000001</v>
      </c>
    </row>
    <row r="60" spans="12:19" ht="24.75" customHeight="1">
      <c r="L60" s="40" t="s">
        <v>89</v>
      </c>
      <c r="M60" s="39" t="s">
        <v>106</v>
      </c>
      <c r="N60" s="34" t="s">
        <v>113</v>
      </c>
      <c r="O60" s="34"/>
      <c r="P60" s="55" t="s">
        <v>24</v>
      </c>
      <c r="Q60" s="56"/>
      <c r="R60" s="17" t="s">
        <v>22</v>
      </c>
      <c r="S60" s="13">
        <v>0.42</v>
      </c>
    </row>
    <row r="61" spans="12:19" ht="24.75" customHeight="1">
      <c r="L61" s="40" t="s">
        <v>90</v>
      </c>
      <c r="M61" s="39" t="s">
        <v>107</v>
      </c>
      <c r="N61" s="34" t="s">
        <v>113</v>
      </c>
      <c r="O61" s="34"/>
      <c r="P61" s="94" t="s">
        <v>23</v>
      </c>
      <c r="Q61" s="95"/>
      <c r="R61" s="19" t="s">
        <v>22</v>
      </c>
      <c r="S61" s="20">
        <v>12.97</v>
      </c>
    </row>
    <row r="62" spans="12:19" ht="24.75" customHeight="1">
      <c r="L62" s="40" t="s">
        <v>91</v>
      </c>
      <c r="M62" s="39" t="s">
        <v>108</v>
      </c>
      <c r="N62" s="34" t="s">
        <v>113</v>
      </c>
      <c r="O62" s="34"/>
      <c r="P62" s="34"/>
      <c r="Q62" s="34"/>
      <c r="R62" s="34"/>
    </row>
    <row r="63" spans="12:19" ht="24.75" customHeight="1">
      <c r="L63" s="40" t="s">
        <v>92</v>
      </c>
      <c r="M63" s="39" t="s">
        <v>109</v>
      </c>
      <c r="N63" s="34" t="s">
        <v>113</v>
      </c>
      <c r="O63" s="34"/>
      <c r="P63" s="34"/>
      <c r="Q63" s="34"/>
      <c r="R63" s="34"/>
    </row>
    <row r="64" spans="12:19" ht="24.75" customHeight="1">
      <c r="L64" s="40" t="s">
        <v>93</v>
      </c>
      <c r="M64" s="39" t="s">
        <v>110</v>
      </c>
      <c r="N64" s="34"/>
      <c r="O64" s="34"/>
      <c r="P64" s="34"/>
      <c r="Q64" s="34"/>
      <c r="R64" s="34"/>
    </row>
    <row r="65" spans="12:18" ht="24.75" customHeight="1">
      <c r="L65" s="40" t="s">
        <v>94</v>
      </c>
      <c r="M65" s="40" t="s">
        <v>71</v>
      </c>
      <c r="N65" s="34"/>
      <c r="O65" s="34"/>
      <c r="P65" s="34"/>
      <c r="Q65" s="34"/>
      <c r="R65" s="34"/>
    </row>
    <row r="66" spans="12:18" ht="24.75" customHeight="1">
      <c r="L66" s="40" t="s">
        <v>95</v>
      </c>
      <c r="M66" s="40" t="s">
        <v>73</v>
      </c>
      <c r="N66" s="34" t="s">
        <v>113</v>
      </c>
      <c r="O66" s="34"/>
      <c r="P66" s="34"/>
      <c r="Q66" s="34"/>
      <c r="R66" s="34"/>
    </row>
    <row r="67" spans="12:18" ht="24.75" customHeight="1">
      <c r="L67" s="40" t="s">
        <v>96</v>
      </c>
      <c r="M67" s="40" t="s">
        <v>75</v>
      </c>
      <c r="N67" s="34" t="s">
        <v>114</v>
      </c>
      <c r="O67" s="34"/>
      <c r="P67" s="34"/>
      <c r="Q67" s="34"/>
      <c r="R67" s="34"/>
    </row>
    <row r="68" spans="12:18" ht="24.75" customHeight="1">
      <c r="L68" s="40" t="s">
        <v>97</v>
      </c>
      <c r="M68" s="39" t="s">
        <v>111</v>
      </c>
      <c r="N68" s="34" t="s">
        <v>114</v>
      </c>
      <c r="O68" s="34"/>
      <c r="P68" s="34"/>
      <c r="Q68" s="34"/>
      <c r="R68" s="34"/>
    </row>
    <row r="69" spans="12:18" ht="24.75" customHeight="1">
      <c r="L69" s="40" t="s">
        <v>98</v>
      </c>
      <c r="M69" s="39" t="s">
        <v>112</v>
      </c>
      <c r="N69" s="34" t="s">
        <v>114</v>
      </c>
      <c r="O69" s="34"/>
      <c r="P69" s="34"/>
      <c r="Q69" s="34"/>
      <c r="R69" s="34"/>
    </row>
    <row r="70" spans="12:18" ht="24.75" customHeight="1">
      <c r="L70" s="40" t="s">
        <v>99</v>
      </c>
      <c r="M70" s="39" t="s">
        <v>25</v>
      </c>
      <c r="N70" s="34" t="s">
        <v>114</v>
      </c>
      <c r="O70" s="34"/>
      <c r="P70" s="34"/>
      <c r="Q70" s="34"/>
      <c r="R70" s="34"/>
    </row>
    <row r="71" spans="12:18" ht="24.75" customHeight="1">
      <c r="L71" s="40" t="s">
        <v>100</v>
      </c>
      <c r="M71" s="40" t="s">
        <v>83</v>
      </c>
      <c r="N71" s="34" t="s">
        <v>114</v>
      </c>
      <c r="O71" s="34"/>
      <c r="P71" s="34"/>
      <c r="Q71" s="34"/>
      <c r="R71" s="34"/>
    </row>
    <row r="72" spans="12:18" ht="24.75" customHeight="1">
      <c r="L72" s="40" t="s">
        <v>101</v>
      </c>
      <c r="M72" s="40" t="s">
        <v>85</v>
      </c>
      <c r="N72" s="34" t="s">
        <v>114</v>
      </c>
      <c r="O72" s="34"/>
      <c r="P72" s="34"/>
      <c r="Q72" s="34"/>
      <c r="R72" s="34"/>
    </row>
    <row r="74" spans="12:18">
      <c r="L74" s="52"/>
    </row>
    <row r="75" spans="12:18">
      <c r="L75" s="52"/>
    </row>
    <row r="76" spans="12:18" ht="15">
      <c r="L76" s="50"/>
    </row>
    <row r="77" spans="12:18" ht="15">
      <c r="L77" s="50"/>
    </row>
    <row r="78" spans="12:18" ht="15">
      <c r="L78" s="50"/>
    </row>
    <row r="79" spans="12:18" ht="15">
      <c r="L79" s="50"/>
    </row>
    <row r="80" spans="12:18" ht="15">
      <c r="L80" s="50"/>
    </row>
    <row r="81" spans="12:12" ht="15">
      <c r="L81" s="50"/>
    </row>
    <row r="82" spans="12:12" ht="15">
      <c r="L82" s="50"/>
    </row>
    <row r="83" spans="12:12" ht="15">
      <c r="L83" s="50"/>
    </row>
    <row r="84" spans="12:12" ht="15">
      <c r="L84" s="50"/>
    </row>
    <row r="85" spans="12:12" ht="15">
      <c r="L85" s="50"/>
    </row>
    <row r="86" spans="12:12" ht="15">
      <c r="L86" s="50"/>
    </row>
    <row r="87" spans="12:12" ht="15">
      <c r="L87" s="50"/>
    </row>
    <row r="88" spans="12:12" ht="15">
      <c r="L88" s="50"/>
    </row>
    <row r="89" spans="12:12" ht="15">
      <c r="L89" s="50"/>
    </row>
    <row r="90" spans="12:12" ht="15">
      <c r="L90" s="50"/>
    </row>
    <row r="91" spans="12:12" ht="15">
      <c r="L91" s="50"/>
    </row>
    <row r="92" spans="12:12" ht="15">
      <c r="L92" s="50"/>
    </row>
    <row r="93" spans="12:12" ht="15">
      <c r="L93" s="50"/>
    </row>
    <row r="94" spans="12:12" ht="15">
      <c r="L94" s="50"/>
    </row>
    <row r="95" spans="12:12" ht="15">
      <c r="L95" s="50"/>
    </row>
    <row r="96" spans="12:12" ht="15">
      <c r="L96" s="50"/>
    </row>
    <row r="97" spans="12:12" ht="15">
      <c r="L97" s="50"/>
    </row>
    <row r="98" spans="12:12" ht="15">
      <c r="L98" s="50"/>
    </row>
    <row r="99" spans="12:12" ht="15">
      <c r="L99" s="50"/>
    </row>
    <row r="100" spans="12:12" ht="15">
      <c r="L100" s="50"/>
    </row>
    <row r="101" spans="12:12" ht="15">
      <c r="L101" s="50"/>
    </row>
    <row r="102" spans="12:12" ht="15">
      <c r="L102" s="50"/>
    </row>
    <row r="103" spans="12:12" ht="15">
      <c r="L103" s="50"/>
    </row>
    <row r="104" spans="12:12" ht="15">
      <c r="L104" s="50"/>
    </row>
    <row r="105" spans="12:12" ht="15">
      <c r="L105" s="50"/>
    </row>
    <row r="106" spans="12:12" ht="15">
      <c r="L106" s="50"/>
    </row>
    <row r="107" spans="12:12" ht="15">
      <c r="L107" s="50"/>
    </row>
    <row r="108" spans="12:12" ht="15">
      <c r="L108" s="50"/>
    </row>
    <row r="109" spans="12:12" ht="15">
      <c r="L109" s="50"/>
    </row>
    <row r="110" spans="12:12" ht="15">
      <c r="L110" s="50"/>
    </row>
    <row r="111" spans="12:12" ht="15">
      <c r="L111" s="50"/>
    </row>
    <row r="112" spans="12:12" ht="15">
      <c r="L112" s="50"/>
    </row>
    <row r="113" spans="12:12" ht="15">
      <c r="L113" s="50"/>
    </row>
    <row r="114" spans="12:12" ht="15">
      <c r="L114" s="50"/>
    </row>
    <row r="115" spans="12:12" ht="15">
      <c r="L115" s="50"/>
    </row>
    <row r="116" spans="12:12" ht="15">
      <c r="L116" s="50"/>
    </row>
    <row r="117" spans="12:12" ht="15">
      <c r="L117" s="50"/>
    </row>
    <row r="118" spans="12:12" ht="15">
      <c r="L118" s="51"/>
    </row>
    <row r="119" spans="12:12" ht="15">
      <c r="L119" s="50"/>
    </row>
    <row r="120" spans="12:12" ht="15">
      <c r="L120" s="50"/>
    </row>
    <row r="121" spans="12:12" ht="15">
      <c r="L121" s="50"/>
    </row>
    <row r="122" spans="12:12" ht="15">
      <c r="L122" s="50"/>
    </row>
    <row r="123" spans="12:12" ht="15">
      <c r="L123" s="50"/>
    </row>
    <row r="124" spans="12:12" ht="15">
      <c r="L124" s="50"/>
    </row>
    <row r="125" spans="12:12" ht="15">
      <c r="L125" s="50"/>
    </row>
    <row r="126" spans="12:12" ht="15">
      <c r="L126" s="50"/>
    </row>
    <row r="127" spans="12:12" ht="15">
      <c r="L127" s="50"/>
    </row>
    <row r="128" spans="12:12" ht="15">
      <c r="L128" s="50"/>
    </row>
    <row r="129" spans="12:12" ht="15">
      <c r="L129" s="50"/>
    </row>
    <row r="130" spans="12:12" ht="15">
      <c r="L130" s="50"/>
    </row>
    <row r="131" spans="12:12" ht="15">
      <c r="L131" s="50"/>
    </row>
    <row r="132" spans="12:12" ht="15">
      <c r="L132" s="50"/>
    </row>
    <row r="133" spans="12:12" ht="15">
      <c r="L133" s="50"/>
    </row>
    <row r="134" spans="12:12">
      <c r="L134" s="52"/>
    </row>
    <row r="135" spans="12:12" ht="15">
      <c r="L135" s="50"/>
    </row>
    <row r="136" spans="12:12" ht="15">
      <c r="L136" s="50"/>
    </row>
    <row r="137" spans="12:12" ht="15">
      <c r="L137" s="50"/>
    </row>
    <row r="138" spans="12:12" ht="15">
      <c r="L138" s="50"/>
    </row>
  </sheetData>
  <mergeCells count="63">
    <mergeCell ref="P59:Q59"/>
    <mergeCell ref="P60:Q60"/>
    <mergeCell ref="P61:Q61"/>
    <mergeCell ref="A37:H37"/>
    <mergeCell ref="G13:I15"/>
    <mergeCell ref="G19:I21"/>
    <mergeCell ref="B14:C14"/>
    <mergeCell ref="B20:C20"/>
    <mergeCell ref="F19:F21"/>
    <mergeCell ref="D18:E18"/>
    <mergeCell ref="F13:F15"/>
    <mergeCell ref="A32:H32"/>
    <mergeCell ref="A33:H33"/>
    <mergeCell ref="A34:H34"/>
    <mergeCell ref="A35:H35"/>
    <mergeCell ref="A36:H36"/>
    <mergeCell ref="A47:D47"/>
    <mergeCell ref="F39:J39"/>
    <mergeCell ref="H40:I40"/>
    <mergeCell ref="H41:I41"/>
    <mergeCell ref="H42:I42"/>
    <mergeCell ref="H43:I43"/>
    <mergeCell ref="A45:D45"/>
    <mergeCell ref="A31:H31"/>
    <mergeCell ref="A25:J25"/>
    <mergeCell ref="A19:A24"/>
    <mergeCell ref="D22:E22"/>
    <mergeCell ref="D23:E23"/>
    <mergeCell ref="D24:E24"/>
    <mergeCell ref="A26:H26"/>
    <mergeCell ref="A27:H27"/>
    <mergeCell ref="A28:H28"/>
    <mergeCell ref="A29:H29"/>
    <mergeCell ref="A30:H30"/>
    <mergeCell ref="J19:J21"/>
    <mergeCell ref="B19:C19"/>
    <mergeCell ref="D19:E21"/>
    <mergeCell ref="B10:C10"/>
    <mergeCell ref="D10:E10"/>
    <mergeCell ref="B11:C11"/>
    <mergeCell ref="D11:E11"/>
    <mergeCell ref="A12:J12"/>
    <mergeCell ref="A13:A18"/>
    <mergeCell ref="B13:C13"/>
    <mergeCell ref="D16:E16"/>
    <mergeCell ref="D17:E17"/>
    <mergeCell ref="D13:E15"/>
    <mergeCell ref="P55:Q55"/>
    <mergeCell ref="P56:Q56"/>
    <mergeCell ref="P57:Q57"/>
    <mergeCell ref="A1:D1"/>
    <mergeCell ref="E1:J1"/>
    <mergeCell ref="A2:D2"/>
    <mergeCell ref="E2:J2"/>
    <mergeCell ref="A3:D3"/>
    <mergeCell ref="E3:J3"/>
    <mergeCell ref="J13:J15"/>
    <mergeCell ref="A4:D4"/>
    <mergeCell ref="E4:J4"/>
    <mergeCell ref="A5:D5"/>
    <mergeCell ref="E5:J6"/>
    <mergeCell ref="A7:J7"/>
    <mergeCell ref="A8:J8"/>
  </mergeCells>
  <dataValidations disablePrompts="1" count="2">
    <dataValidation type="list" allowBlank="1" showInputMessage="1" showErrorMessage="1" sqref="B20">
      <formula1>$L$56:$L$73</formula1>
    </dataValidation>
    <dataValidation type="list" allowBlank="1" showInputMessage="1" showErrorMessage="1" sqref="B14:C14">
      <formula1>$L$55:$L$72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B10" sqref="B10:C10"/>
    </sheetView>
  </sheetViews>
  <sheetFormatPr defaultRowHeight="12.75"/>
  <cols>
    <col min="1" max="1" width="20.85546875" style="34" customWidth="1"/>
    <col min="2" max="2" width="72.7109375" style="34" customWidth="1"/>
    <col min="3" max="16384" width="9.140625" style="34"/>
  </cols>
  <sheetData>
    <row r="1" spans="1:8">
      <c r="A1" s="34" t="s">
        <v>49</v>
      </c>
    </row>
    <row r="2" spans="1:8">
      <c r="A2" s="34" t="s">
        <v>50</v>
      </c>
    </row>
    <row r="3" spans="1:8">
      <c r="A3" s="34" t="s">
        <v>51</v>
      </c>
    </row>
    <row r="5" spans="1:8" ht="33" customHeight="1">
      <c r="A5" s="10" t="s">
        <v>53</v>
      </c>
      <c r="B5" s="35" t="s">
        <v>52</v>
      </c>
      <c r="C5" s="10" t="s">
        <v>16</v>
      </c>
    </row>
    <row r="6" spans="1:8">
      <c r="B6" s="53" t="s">
        <v>19</v>
      </c>
      <c r="C6" s="54"/>
      <c r="D6" s="11" t="s">
        <v>20</v>
      </c>
      <c r="E6" s="12">
        <v>18.850000000000001</v>
      </c>
      <c r="F6" s="12">
        <f>IF(F5=0,0,PRODUCT(F5,A7,A8,E6))</f>
        <v>0</v>
      </c>
      <c r="G6" s="12">
        <f>$J$9/164.4</f>
        <v>0</v>
      </c>
      <c r="H6" s="14">
        <f t="shared" ref="H6:H8" si="0">F6*G6</f>
        <v>0</v>
      </c>
    </row>
    <row r="7" spans="1:8">
      <c r="B7" s="55" t="s">
        <v>21</v>
      </c>
      <c r="C7" s="56"/>
      <c r="D7" s="17" t="s">
        <v>22</v>
      </c>
      <c r="E7" s="13">
        <v>0.64</v>
      </c>
      <c r="F7" s="13">
        <f>E7*F5</f>
        <v>0</v>
      </c>
      <c r="G7" s="13">
        <v>417</v>
      </c>
      <c r="H7" s="18">
        <f t="shared" si="0"/>
        <v>0</v>
      </c>
    </row>
    <row r="8" spans="1:8">
      <c r="B8" s="57" t="s">
        <v>23</v>
      </c>
      <c r="C8" s="58"/>
      <c r="D8" s="19" t="s">
        <v>22</v>
      </c>
      <c r="E8" s="20">
        <v>0.63</v>
      </c>
      <c r="F8" s="21">
        <f>E8*F5</f>
        <v>0</v>
      </c>
      <c r="G8" s="21">
        <v>136.33000000000001</v>
      </c>
      <c r="H8" s="22">
        <f t="shared" si="0"/>
        <v>0</v>
      </c>
    </row>
    <row r="9" spans="1:8" ht="41.25" customHeight="1">
      <c r="A9" s="10" t="s">
        <v>54</v>
      </c>
      <c r="B9" s="35" t="s">
        <v>55</v>
      </c>
      <c r="C9" s="10" t="s">
        <v>16</v>
      </c>
    </row>
    <row r="10" spans="1:8">
      <c r="B10" s="53" t="s">
        <v>19</v>
      </c>
      <c r="C10" s="54"/>
      <c r="D10" s="11" t="s">
        <v>20</v>
      </c>
      <c r="E10" s="12">
        <v>94.08</v>
      </c>
      <c r="F10" s="12">
        <f>IF(F9=0,0,PRODUCT(F9,A11,A12,E10))</f>
        <v>0</v>
      </c>
      <c r="G10" s="12">
        <f>$J$9/164.4</f>
        <v>0</v>
      </c>
      <c r="H10" s="14">
        <f t="shared" ref="H10:H12" si="1">F10*G10</f>
        <v>0</v>
      </c>
    </row>
    <row r="11" spans="1:8">
      <c r="B11" s="55" t="s">
        <v>21</v>
      </c>
      <c r="C11" s="56"/>
      <c r="D11" s="17" t="s">
        <v>22</v>
      </c>
      <c r="E11" s="13">
        <v>0.38</v>
      </c>
      <c r="F11" s="13">
        <f>E11*F9</f>
        <v>0</v>
      </c>
      <c r="G11" s="13">
        <v>417</v>
      </c>
      <c r="H11" s="18">
        <f t="shared" si="1"/>
        <v>0</v>
      </c>
    </row>
    <row r="12" spans="1:8">
      <c r="B12" s="57" t="s">
        <v>23</v>
      </c>
      <c r="C12" s="58"/>
      <c r="D12" s="19" t="s">
        <v>22</v>
      </c>
      <c r="E12" s="20">
        <v>0.73</v>
      </c>
      <c r="F12" s="21">
        <f>E12*F9</f>
        <v>0</v>
      </c>
      <c r="G12" s="21">
        <v>136.33000000000001</v>
      </c>
      <c r="H12" s="22">
        <f t="shared" si="1"/>
        <v>0</v>
      </c>
    </row>
    <row r="13" spans="1:8" ht="25.5">
      <c r="A13" s="38" t="s">
        <v>56</v>
      </c>
      <c r="B13" s="37" t="s">
        <v>57</v>
      </c>
    </row>
    <row r="14" spans="1:8" ht="25.5">
      <c r="A14" s="38" t="s">
        <v>58</v>
      </c>
      <c r="B14" s="37" t="s">
        <v>59</v>
      </c>
    </row>
    <row r="15" spans="1:8" ht="25.5">
      <c r="A15" s="38" t="s">
        <v>60</v>
      </c>
      <c r="B15" s="37" t="s">
        <v>61</v>
      </c>
    </row>
    <row r="16" spans="1:8" ht="25.5">
      <c r="A16" s="38" t="s">
        <v>62</v>
      </c>
      <c r="B16" s="37" t="s">
        <v>63</v>
      </c>
    </row>
    <row r="17" spans="1:2" ht="25.5">
      <c r="A17" s="38" t="s">
        <v>64</v>
      </c>
      <c r="B17" s="37" t="s">
        <v>65</v>
      </c>
    </row>
    <row r="18" spans="1:2" ht="25.5">
      <c r="A18" s="38" t="s">
        <v>66</v>
      </c>
      <c r="B18" s="37" t="s">
        <v>67</v>
      </c>
    </row>
    <row r="19" spans="1:2" ht="25.5">
      <c r="A19" s="38" t="s">
        <v>68</v>
      </c>
      <c r="B19" s="37" t="s">
        <v>69</v>
      </c>
    </row>
    <row r="20" spans="1:2">
      <c r="A20" s="38" t="s">
        <v>70</v>
      </c>
      <c r="B20" s="34" t="s">
        <v>71</v>
      </c>
    </row>
    <row r="21" spans="1:2">
      <c r="A21" s="38" t="s">
        <v>72</v>
      </c>
      <c r="B21" s="34" t="s">
        <v>73</v>
      </c>
    </row>
    <row r="22" spans="1:2">
      <c r="A22" s="38" t="s">
        <v>74</v>
      </c>
      <c r="B22" s="34" t="s">
        <v>75</v>
      </c>
    </row>
    <row r="23" spans="1:2" ht="25.5">
      <c r="A23" s="38" t="s">
        <v>76</v>
      </c>
      <c r="B23" s="37" t="s">
        <v>77</v>
      </c>
    </row>
    <row r="24" spans="1:2" ht="25.5">
      <c r="A24" s="38" t="s">
        <v>78</v>
      </c>
      <c r="B24" s="37" t="s">
        <v>79</v>
      </c>
    </row>
    <row r="25" spans="1:2" ht="25.5">
      <c r="A25" s="38" t="s">
        <v>80</v>
      </c>
      <c r="B25" s="37" t="s">
        <v>81</v>
      </c>
    </row>
    <row r="26" spans="1:2">
      <c r="A26" s="38" t="s">
        <v>82</v>
      </c>
      <c r="B26" s="34" t="s">
        <v>83</v>
      </c>
    </row>
    <row r="27" spans="1:2">
      <c r="A27" s="38" t="s">
        <v>84</v>
      </c>
      <c r="B27" s="34" t="s">
        <v>85</v>
      </c>
    </row>
  </sheetData>
  <mergeCells count="6">
    <mergeCell ref="B12:C12"/>
    <mergeCell ref="B7:C7"/>
    <mergeCell ref="B8:C8"/>
    <mergeCell ref="B6:C6"/>
    <mergeCell ref="B10:C10"/>
    <mergeCell ref="B11:C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Смета</vt:lpstr>
      <vt:lpstr>Данные</vt:lpstr>
      <vt:lpstr>Лист1</vt:lpstr>
      <vt:lpstr>ГЭСН_26_01_003_01</vt:lpstr>
      <vt:lpstr>Данные!Расценка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2019-03-15T07:43:31Z</dcterms:modified>
</cp:coreProperties>
</file>