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blizniuk\Qsync\PlanetaExcel\"/>
    </mc:Choice>
  </mc:AlternateContent>
  <bookViews>
    <workbookView xWindow="0" yWindow="0" windowWidth="28740" windowHeight="16350"/>
  </bookViews>
  <sheets>
    <sheet name="Станки" sheetId="1" r:id="rId1"/>
    <sheet name="База" sheetId="2" r:id="rId2"/>
    <sheet name="Sheet1" sheetId="4" r:id="rId3"/>
    <sheet name="Рабочий стол" sheetId="3" r:id="rId4"/>
  </sheets>
  <definedNames>
    <definedName name="_xlnm._FilterDatabase" localSheetId="1" hidden="1">База!$A$1:$I$24</definedName>
    <definedName name="cvd">База!$A$1:INDEX(База!$H:$H,COUNTA(База!$A:$A))</definedName>
    <definedName name="UFmax">INDEX(Станки!$1:$24,MATCH('Рабочий стол'!A$1,Станки!$A:$A),MATCH('Рабочий стол'!$A1,Станки!$1:$1,0)+1)+450*(INDEX(Станки!$1:$24,MATCH('Рабочий стол'!A$1,Станки!$A:$A),MATCH('Рабочий стол'!$A1,Станки!$1:$1,0)+1)=0)</definedName>
    <definedName name="UFsm2">INDEX(Станки!$1:$24,MATCH('Рабочий стол'!A$1,Станки!$A:$A),MATCH('Рабочий стол'!$A1,Станки!$1:$1,0))=2</definedName>
    <definedName name="UFsm3">INDEX(Станки!$1:$24,MATCH('Рабочий стол'!A$1,Станки!$A:$A),MATCH('Рабочий стол'!$A1,Станки!$1:$1,0))=3</definedName>
  </definedNames>
  <calcPr calcId="152511"/>
  <pivotCaches>
    <pivotCache cacheId="3" r:id="rId5"/>
  </pivotCaches>
</workbook>
</file>

<file path=xl/calcChain.xml><?xml version="1.0" encoding="utf-8"?>
<calcChain xmlns="http://schemas.openxmlformats.org/spreadsheetml/2006/main">
  <c r="C1" i="3" l="1"/>
  <c r="B24" i="1"/>
  <c r="B23" i="1"/>
  <c r="B22" i="1"/>
  <c r="B21" i="1"/>
  <c r="B20" i="1"/>
  <c r="K20" i="1" s="1"/>
  <c r="B19" i="1"/>
  <c r="B18" i="1"/>
  <c r="K18" i="1" s="1"/>
  <c r="B17" i="1"/>
  <c r="B16" i="1"/>
  <c r="B15" i="1"/>
  <c r="B14" i="1"/>
  <c r="B13" i="1"/>
  <c r="B12" i="1"/>
  <c r="B11" i="1"/>
  <c r="B10" i="1"/>
  <c r="K10" i="1" s="1"/>
  <c r="B9" i="1"/>
  <c r="B8" i="1"/>
  <c r="O8" i="1" s="1"/>
  <c r="B7" i="1"/>
  <c r="B6" i="1"/>
  <c r="K6" i="1" s="1"/>
  <c r="B5" i="1"/>
  <c r="B4" i="1"/>
  <c r="K4" i="1" s="1"/>
  <c r="B3" i="1"/>
  <c r="N4" i="1"/>
  <c r="N12" i="1"/>
  <c r="N20" i="1"/>
  <c r="N5" i="1"/>
  <c r="N13" i="1"/>
  <c r="N21" i="1"/>
  <c r="N19" i="1"/>
  <c r="N6" i="1"/>
  <c r="N14" i="1"/>
  <c r="N22" i="1"/>
  <c r="N7" i="1"/>
  <c r="N15" i="1"/>
  <c r="N23" i="1"/>
  <c r="N18" i="1"/>
  <c r="N8" i="1"/>
  <c r="N16" i="1"/>
  <c r="N24" i="1"/>
  <c r="N9" i="1"/>
  <c r="N17" i="1"/>
  <c r="N10" i="1"/>
  <c r="N11" i="1"/>
  <c r="N3" i="1"/>
  <c r="G5" i="1"/>
  <c r="G13" i="1"/>
  <c r="G21" i="1"/>
  <c r="G7" i="1"/>
  <c r="G23" i="1"/>
  <c r="G12" i="1"/>
  <c r="G6" i="1"/>
  <c r="G14" i="1"/>
  <c r="G22" i="1"/>
  <c r="G15" i="1"/>
  <c r="G18" i="1"/>
  <c r="G20" i="1"/>
  <c r="G8" i="1"/>
  <c r="G16" i="1"/>
  <c r="G24" i="1"/>
  <c r="G9" i="1"/>
  <c r="G17" i="1"/>
  <c r="G10" i="1"/>
  <c r="G4" i="1"/>
  <c r="G11" i="1"/>
  <c r="G19" i="1"/>
  <c r="G3" i="1"/>
  <c r="O3" i="1" l="1"/>
  <c r="H3" i="1"/>
  <c r="D4" i="1"/>
  <c r="D6" i="1"/>
  <c r="D8" i="1"/>
  <c r="H8" i="1"/>
  <c r="D10" i="1"/>
  <c r="D18" i="1"/>
  <c r="D20" i="1"/>
  <c r="K8" i="1"/>
  <c r="K3" i="1"/>
  <c r="B3" i="3" s="1"/>
  <c r="D3" i="1"/>
  <c r="B2" i="3" s="1"/>
  <c r="D5" i="1"/>
  <c r="K5" i="1"/>
  <c r="D7" i="1"/>
  <c r="H7" i="1"/>
  <c r="K7" i="1"/>
  <c r="O7" i="1"/>
  <c r="D9" i="1"/>
  <c r="K9" i="1"/>
  <c r="D11" i="1"/>
  <c r="K11" i="1"/>
  <c r="D12" i="1"/>
  <c r="K12" i="1"/>
  <c r="D14" i="1"/>
  <c r="H14" i="1"/>
  <c r="K14" i="1"/>
  <c r="O14" i="1"/>
  <c r="K16" i="1"/>
  <c r="D16" i="1"/>
  <c r="D13" i="1"/>
  <c r="K13" i="1"/>
  <c r="D15" i="1"/>
  <c r="H15" i="1"/>
  <c r="K15" i="1"/>
  <c r="O15" i="1"/>
  <c r="D17" i="1"/>
  <c r="K17" i="1"/>
  <c r="K19" i="1"/>
  <c r="D19" i="1"/>
  <c r="D21" i="1"/>
  <c r="H21" i="1"/>
  <c r="K21" i="1"/>
  <c r="O21" i="1"/>
  <c r="O22" i="1"/>
  <c r="K22" i="1"/>
  <c r="H22" i="1"/>
  <c r="D22" i="1"/>
  <c r="K24" i="1"/>
  <c r="D24" i="1"/>
  <c r="D23" i="1"/>
  <c r="K23" i="1"/>
  <c r="D1" i="3"/>
  <c r="I3" i="1" l="1"/>
  <c r="H4" i="1" s="1"/>
  <c r="E1" i="3"/>
  <c r="P3" i="1"/>
  <c r="O4" i="1" s="1"/>
  <c r="I4" i="1" l="1"/>
  <c r="H5" i="1" s="1"/>
  <c r="C2" i="3"/>
  <c r="P4" i="1"/>
  <c r="O5" i="1" s="1"/>
  <c r="C3" i="3"/>
  <c r="F1" i="3"/>
  <c r="I5" i="1" l="1"/>
  <c r="H6" i="1" s="1"/>
  <c r="D2" i="3"/>
  <c r="F2" i="3"/>
  <c r="G1" i="3"/>
  <c r="H1" i="3" s="1"/>
  <c r="F3" i="3"/>
  <c r="P5" i="1"/>
  <c r="O6" i="1" s="1"/>
  <c r="D3" i="3"/>
  <c r="I6" i="1" l="1"/>
  <c r="I7" i="1" s="1"/>
  <c r="I8" i="1" s="1"/>
  <c r="H9" i="1" s="1"/>
  <c r="E2" i="3"/>
  <c r="P6" i="1"/>
  <c r="P7" i="1" s="1"/>
  <c r="P8" i="1" s="1"/>
  <c r="O9" i="1" s="1"/>
  <c r="E3" i="3"/>
  <c r="G3" i="3"/>
  <c r="G2" i="3"/>
  <c r="P9" i="1" l="1"/>
  <c r="O10" i="1" s="1"/>
  <c r="P10" i="1" s="1"/>
  <c r="O11" i="1" s="1"/>
  <c r="P11" i="1" s="1"/>
  <c r="O12" i="1" s="1"/>
  <c r="P12" i="1" s="1"/>
  <c r="O13" i="1" s="1"/>
  <c r="P13" i="1" s="1"/>
  <c r="P14" i="1" s="1"/>
  <c r="P15" i="1" s="1"/>
  <c r="O16" i="1" s="1"/>
  <c r="P16" i="1" s="1"/>
  <c r="O17" i="1" s="1"/>
  <c r="P17" i="1" s="1"/>
  <c r="O18" i="1" s="1"/>
  <c r="P18" i="1" s="1"/>
  <c r="O19" i="1" s="1"/>
  <c r="P19" i="1" s="1"/>
  <c r="O20" i="1" s="1"/>
  <c r="P20" i="1" s="1"/>
  <c r="P21" i="1" s="1"/>
  <c r="P22" i="1" s="1"/>
  <c r="O23" i="1" s="1"/>
  <c r="P23" i="1" s="1"/>
  <c r="O24" i="1" s="1"/>
  <c r="P24" i="1" s="1"/>
  <c r="H3" i="3"/>
  <c r="I9" i="1"/>
  <c r="H10" i="1" s="1"/>
  <c r="I10" i="1" s="1"/>
  <c r="H11" i="1" s="1"/>
  <c r="I11" i="1" s="1"/>
  <c r="H12" i="1" s="1"/>
  <c r="I12" i="1" s="1"/>
  <c r="H13" i="1" s="1"/>
  <c r="I13" i="1" s="1"/>
  <c r="I14" i="1" s="1"/>
  <c r="I15" i="1" s="1"/>
  <c r="H16" i="1" s="1"/>
  <c r="I16" i="1" s="1"/>
  <c r="H17" i="1" s="1"/>
  <c r="I17" i="1" s="1"/>
  <c r="H18" i="1" s="1"/>
  <c r="I18" i="1" s="1"/>
  <c r="H19" i="1" s="1"/>
  <c r="I19" i="1" s="1"/>
  <c r="H20" i="1" s="1"/>
  <c r="I20" i="1" s="1"/>
  <c r="I21" i="1" s="1"/>
  <c r="I22" i="1" s="1"/>
  <c r="H23" i="1" s="1"/>
  <c r="I23" i="1" s="1"/>
  <c r="H24" i="1" s="1"/>
  <c r="I24" i="1" s="1"/>
  <c r="H2" i="3"/>
</calcChain>
</file>

<file path=xl/sharedStrings.xml><?xml version="1.0" encoding="utf-8"?>
<sst xmlns="http://schemas.openxmlformats.org/spreadsheetml/2006/main" count="61" uniqueCount="23">
  <si>
    <t>выходной\
праздник</t>
  </si>
  <si>
    <t>Кол-во
 смен</t>
  </si>
  <si>
    <t>Норма времени, мин.</t>
  </si>
  <si>
    <t>Корректировка, мин.</t>
  </si>
  <si>
    <t>причина корректировки</t>
  </si>
  <si>
    <t>Плановая загрузка, мин.</t>
  </si>
  <si>
    <t>Фактическая загрузка, мин.</t>
  </si>
  <si>
    <t>Отклонение</t>
  </si>
  <si>
    <t>дата</t>
  </si>
  <si>
    <t>Станок</t>
  </si>
  <si>
    <t>Время минуты</t>
  </si>
  <si>
    <t>Now</t>
  </si>
  <si>
    <t>сверло</t>
  </si>
  <si>
    <t>фрезер</t>
  </si>
  <si>
    <t>F1</t>
  </si>
  <si>
    <t>F2</t>
  </si>
  <si>
    <t>F3</t>
  </si>
  <si>
    <t>F4</t>
  </si>
  <si>
    <t>F5</t>
  </si>
  <si>
    <t>Row Labels</t>
  </si>
  <si>
    <t>(blank)</t>
  </si>
  <si>
    <t>Column Labels</t>
  </si>
  <si>
    <t>Sum of Время минуты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</si>
</sst>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sz val="22"/>
      <color theme="4" tint="-0.499984740745262"/>
      <name val="Calibri"/>
      <family val="2"/>
      <charset val="204"/>
      <scheme val="minor"/>
    </font>
    <font>
      <b/>
      <sz val="16"/>
      <color theme="4" tint="-0.499984740745262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6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2" borderId="6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22" fontId="0" fillId="0" borderId="6" xfId="0" applyNumberFormat="1" applyFont="1" applyFill="1" applyBorder="1" applyAlignment="1">
      <alignment horizontal="center" vertical="center" wrapText="1"/>
    </xf>
    <xf numFmtId="22" fontId="0" fillId="0" borderId="0" xfId="0" applyNumberFormat="1"/>
    <xf numFmtId="14" fontId="0" fillId="0" borderId="0" xfId="0" applyNumberFormat="1"/>
    <xf numFmtId="0" fontId="1" fillId="0" borderId="7" xfId="0" applyFont="1" applyBorder="1"/>
    <xf numFmtId="164" fontId="2" fillId="0" borderId="7" xfId="0" applyNumberFormat="1" applyFont="1" applyBorder="1"/>
    <xf numFmtId="164" fontId="2" fillId="3" borderId="7" xfId="0" applyNumberFormat="1" applyFont="1" applyFill="1" applyBorder="1"/>
    <xf numFmtId="0" fontId="2" fillId="0" borderId="0" xfId="0" applyFont="1" applyBorder="1"/>
    <xf numFmtId="0" fontId="2" fillId="0" borderId="0" xfId="0" applyFont="1"/>
    <xf numFmtId="0" fontId="3" fillId="0" borderId="8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6">
    <dxf>
      <fill>
        <patternFill>
          <bgColor rgb="FFC6E0B4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lizniuk Mikhail Vasilyevich" refreshedDate="43557.576669212962" createdVersion="5" refreshedVersion="5" minRefreshableVersion="3" recordCount="26">
  <cacheSource type="worksheet">
    <worksheetSource ref="A1:H1048576" sheet="База"/>
  </cacheSource>
  <cacheFields count="8">
    <cacheField name="дата" numFmtId="14">
      <sharedItems containsNonDate="0" containsDate="1" containsString="0" containsBlank="1" minDate="2019-01-01T00:00:00" maxDate="2019-01-05T00:00:00" count="5">
        <d v="2019-01-01T00:00:00"/>
        <d v="2019-01-02T00:00:00"/>
        <d v="2019-01-03T00:00:00"/>
        <d v="2019-01-04T00:00:00"/>
        <m/>
      </sharedItems>
    </cacheField>
    <cacheField name="Станок" numFmtId="0">
      <sharedItems containsBlank="1" count="3">
        <s v="сверло"/>
        <s v="фрезер"/>
        <m/>
      </sharedItems>
    </cacheField>
    <cacheField name="F1" numFmtId="0">
      <sharedItems containsNonDate="0" containsString="0" containsBlank="1"/>
    </cacheField>
    <cacheField name="F2" numFmtId="0">
      <sharedItems containsNonDate="0" containsString="0" containsBlank="1"/>
    </cacheField>
    <cacheField name="F3" numFmtId="0">
      <sharedItems containsNonDate="0" containsString="0" containsBlank="1"/>
    </cacheField>
    <cacheField name="F4" numFmtId="0">
      <sharedItems containsNonDate="0" containsString="0" containsBlank="1"/>
    </cacheField>
    <cacheField name="F5" numFmtId="0">
      <sharedItems containsNonDate="0" containsString="0" containsBlank="1"/>
    </cacheField>
    <cacheField name="Время минуты" numFmtId="0">
      <sharedItems containsString="0" containsBlank="1" containsNumber="1" containsInteger="1" minValue="1" maxValue="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m/>
    <m/>
    <m/>
    <m/>
    <m/>
    <n v="1"/>
  </r>
  <r>
    <x v="0"/>
    <x v="0"/>
    <m/>
    <m/>
    <m/>
    <m/>
    <m/>
    <n v="1"/>
  </r>
  <r>
    <x v="0"/>
    <x v="0"/>
    <m/>
    <m/>
    <m/>
    <m/>
    <m/>
    <n v="3"/>
  </r>
  <r>
    <x v="0"/>
    <x v="0"/>
    <m/>
    <m/>
    <m/>
    <m/>
    <m/>
    <n v="3"/>
  </r>
  <r>
    <x v="0"/>
    <x v="0"/>
    <m/>
    <m/>
    <m/>
    <m/>
    <m/>
    <n v="5"/>
  </r>
  <r>
    <x v="0"/>
    <x v="0"/>
    <m/>
    <m/>
    <m/>
    <m/>
    <m/>
    <n v="5"/>
  </r>
  <r>
    <x v="0"/>
    <x v="1"/>
    <m/>
    <m/>
    <m/>
    <m/>
    <m/>
    <n v="3"/>
  </r>
  <r>
    <x v="0"/>
    <x v="1"/>
    <m/>
    <m/>
    <m/>
    <m/>
    <m/>
    <n v="3"/>
  </r>
  <r>
    <x v="0"/>
    <x v="1"/>
    <m/>
    <m/>
    <m/>
    <m/>
    <m/>
    <n v="5"/>
  </r>
  <r>
    <x v="0"/>
    <x v="1"/>
    <m/>
    <m/>
    <m/>
    <m/>
    <m/>
    <n v="5"/>
  </r>
  <r>
    <x v="0"/>
    <x v="1"/>
    <m/>
    <m/>
    <m/>
    <m/>
    <m/>
    <n v="8"/>
  </r>
  <r>
    <x v="0"/>
    <x v="1"/>
    <m/>
    <m/>
    <m/>
    <m/>
    <m/>
    <n v="8"/>
  </r>
  <r>
    <x v="1"/>
    <x v="0"/>
    <m/>
    <m/>
    <m/>
    <m/>
    <m/>
    <n v="10"/>
  </r>
  <r>
    <x v="1"/>
    <x v="0"/>
    <m/>
    <m/>
    <m/>
    <m/>
    <m/>
    <n v="10"/>
  </r>
  <r>
    <x v="1"/>
    <x v="0"/>
    <m/>
    <m/>
    <m/>
    <m/>
    <m/>
    <n v="45"/>
  </r>
  <r>
    <x v="1"/>
    <x v="0"/>
    <m/>
    <m/>
    <m/>
    <m/>
    <m/>
    <n v="12"/>
  </r>
  <r>
    <x v="1"/>
    <x v="0"/>
    <m/>
    <m/>
    <m/>
    <m/>
    <m/>
    <n v="15"/>
  </r>
  <r>
    <x v="1"/>
    <x v="0"/>
    <m/>
    <m/>
    <m/>
    <m/>
    <m/>
    <n v="12"/>
  </r>
  <r>
    <x v="1"/>
    <x v="1"/>
    <m/>
    <m/>
    <m/>
    <m/>
    <m/>
    <n v="15"/>
  </r>
  <r>
    <x v="1"/>
    <x v="1"/>
    <m/>
    <m/>
    <m/>
    <m/>
    <m/>
    <n v="90"/>
  </r>
  <r>
    <x v="1"/>
    <x v="1"/>
    <m/>
    <m/>
    <m/>
    <m/>
    <m/>
    <n v="90"/>
  </r>
  <r>
    <x v="1"/>
    <x v="1"/>
    <m/>
    <m/>
    <m/>
    <m/>
    <m/>
    <n v="90"/>
  </r>
  <r>
    <x v="1"/>
    <x v="1"/>
    <m/>
    <m/>
    <m/>
    <m/>
    <m/>
    <n v="500"/>
  </r>
  <r>
    <x v="2"/>
    <x v="0"/>
    <m/>
    <m/>
    <m/>
    <m/>
    <m/>
    <n v="800"/>
  </r>
  <r>
    <x v="3"/>
    <x v="1"/>
    <m/>
    <m/>
    <m/>
    <m/>
    <m/>
    <n v="650"/>
  </r>
  <r>
    <x v="4"/>
    <x v="2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>
  <location ref="A1:D7" firstHeaderRow="1" firstDataRow="2" firstDataCol="1"/>
  <pivotFields count="8"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>
      <x v="4"/>
    </i>
  </rowItems>
  <colFields count="1">
    <field x="1"/>
  </colFields>
  <colItems count="3">
    <i>
      <x/>
    </i>
    <i>
      <x v="1"/>
    </i>
    <i>
      <x v="2"/>
    </i>
  </colItems>
  <dataFields count="1">
    <dataField name="Sum of Время минуты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summaryBelow="0" summaryRight="0"/>
  </sheetPr>
  <dimension ref="A1:P24"/>
  <sheetViews>
    <sheetView tabSelected="1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 activeCell="G3" sqref="G3"/>
    </sheetView>
  </sheetViews>
  <sheetFormatPr defaultRowHeight="15" outlineLevelCol="1" x14ac:dyDescent="0.25"/>
  <cols>
    <col min="1" max="1" width="23.7109375" style="1" customWidth="1"/>
    <col min="2" max="2" width="14.85546875" style="2" customWidth="1"/>
    <col min="3" max="3" width="10" style="10" bestFit="1" customWidth="1"/>
    <col min="4" max="5" width="9.7109375" style="11" customWidth="1" outlineLevel="1"/>
    <col min="6" max="6" width="9.5703125" style="11" customWidth="1" outlineLevel="1"/>
    <col min="7" max="7" width="9.7109375" style="11" customWidth="1" outlineLevel="1"/>
    <col min="8" max="8" width="9.42578125" style="11" customWidth="1" outlineLevel="1"/>
    <col min="9" max="9" width="8.85546875" style="12" customWidth="1" outlineLevel="1"/>
    <col min="10" max="10" width="7.28515625" style="10" bestFit="1" customWidth="1"/>
    <col min="11" max="12" width="9.7109375" style="11" customWidth="1" outlineLevel="1"/>
    <col min="13" max="13" width="9.5703125" style="11" customWidth="1" outlineLevel="1"/>
    <col min="14" max="14" width="9.7109375" style="11" customWidth="1" outlineLevel="1"/>
    <col min="15" max="15" width="9.42578125" style="11" customWidth="1" outlineLevel="1"/>
    <col min="16" max="16" width="8.85546875" style="12" customWidth="1" outlineLevel="1"/>
  </cols>
  <sheetData>
    <row r="1" spans="1:16" x14ac:dyDescent="0.25">
      <c r="C1" s="3" t="s">
        <v>12</v>
      </c>
      <c r="D1" s="4"/>
      <c r="E1" s="4"/>
      <c r="F1" s="4"/>
      <c r="G1" s="4"/>
      <c r="H1" s="4"/>
      <c r="I1" s="5"/>
      <c r="J1" s="3" t="s">
        <v>13</v>
      </c>
      <c r="K1" s="4"/>
      <c r="L1" s="4"/>
      <c r="M1" s="4"/>
      <c r="N1" s="4"/>
      <c r="O1" s="4"/>
      <c r="P1" s="5"/>
    </row>
    <row r="2" spans="1:16" ht="60" x14ac:dyDescent="0.25">
      <c r="A2" s="1" t="s">
        <v>8</v>
      </c>
      <c r="B2" s="6" t="s">
        <v>0</v>
      </c>
      <c r="C2" s="7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9" t="s">
        <v>7</v>
      </c>
      <c r="J2" s="7" t="s">
        <v>1</v>
      </c>
      <c r="K2" s="8" t="s">
        <v>2</v>
      </c>
      <c r="L2" s="8" t="s">
        <v>3</v>
      </c>
      <c r="M2" s="8" t="s">
        <v>4</v>
      </c>
      <c r="N2" s="8" t="s">
        <v>5</v>
      </c>
      <c r="O2" s="8" t="s">
        <v>6</v>
      </c>
      <c r="P2" s="9" t="s">
        <v>7</v>
      </c>
    </row>
    <row r="3" spans="1:16" x14ac:dyDescent="0.25">
      <c r="A3" s="1">
        <v>43466</v>
      </c>
      <c r="B3" s="2">
        <f>--(WEEKDAY(A3,2)&lt;6)</f>
        <v>1</v>
      </c>
      <c r="C3" s="10">
        <v>1</v>
      </c>
      <c r="D3" s="11">
        <f>(IF(C3=1,450,IF(C3=2,875,1250)))*$B3</f>
        <v>450</v>
      </c>
      <c r="G3" s="11">
        <f>IFERROR(GETPIVOTDATA("Время минуты",Sheet1!$A$1,"дата",$A3,"Станок",C$1),)</f>
        <v>18</v>
      </c>
      <c r="H3" s="11">
        <f>G3    +E3</f>
        <v>18</v>
      </c>
      <c r="I3" s="12">
        <f>H3-D3</f>
        <v>-432</v>
      </c>
      <c r="J3" s="10">
        <v>1</v>
      </c>
      <c r="K3" s="11">
        <f>(IF(J3=1,450,IF(J3=2,875,1250)))*$B3</f>
        <v>450</v>
      </c>
      <c r="N3" s="11">
        <f>IFERROR(GETPIVOTDATA("Время минуты",Sheet1!$A$1,"дата",$A3,"Станок",J$1),)</f>
        <v>32</v>
      </c>
      <c r="O3" s="11">
        <f>N3    +L3</f>
        <v>32</v>
      </c>
      <c r="P3" s="12">
        <f>O3-K3</f>
        <v>-418</v>
      </c>
    </row>
    <row r="4" spans="1:16" x14ac:dyDescent="0.25">
      <c r="A4" s="1">
        <v>43467</v>
      </c>
      <c r="B4" s="2">
        <f t="shared" ref="B4:B24" si="0">--(WEEKDAY(A4,2)&lt;6)</f>
        <v>1</v>
      </c>
      <c r="C4" s="10">
        <v>1</v>
      </c>
      <c r="D4" s="11">
        <f t="shared" ref="D4:D24" si="1">(IF(C4=1,450,IF(C4=2,875,1250)))*$B4</f>
        <v>450</v>
      </c>
      <c r="G4" s="11">
        <f>IFERROR(GETPIVOTDATA("Время минуты",Sheet1!$A$1,"дата",$A4,"Станок",C$1),)</f>
        <v>104</v>
      </c>
      <c r="H4" s="11">
        <f t="shared" ref="H4:H24" si="2">IF($B4&gt;0,G4      +E4      + I3*(I3&gt;0),0)</f>
        <v>104</v>
      </c>
      <c r="I4" s="12">
        <f t="shared" ref="I4:I24" si="3">IF($B4&gt;0,H4-D4,I3)</f>
        <v>-346</v>
      </c>
      <c r="J4" s="10">
        <v>1</v>
      </c>
      <c r="K4" s="11">
        <f t="shared" ref="K4:K24" si="4">(IF(J4=1,450,IF(J4=2,875,1250)))*$B4</f>
        <v>450</v>
      </c>
      <c r="N4" s="11">
        <f>IFERROR(GETPIVOTDATA("Время минуты",Sheet1!$A$1,"дата",$A4,"Станок",J$1),)</f>
        <v>785</v>
      </c>
      <c r="O4" s="11">
        <f t="shared" ref="O4:O24" si="5">IF($B4&gt;0,N4      +L4      + P3*(P3&gt;0),0)</f>
        <v>785</v>
      </c>
      <c r="P4" s="12">
        <f t="shared" ref="P4:P24" si="6">IF($B4&gt;0,O4-K4,P3)</f>
        <v>335</v>
      </c>
    </row>
    <row r="5" spans="1:16" x14ac:dyDescent="0.25">
      <c r="A5" s="1">
        <v>43468</v>
      </c>
      <c r="B5" s="2">
        <f t="shared" si="0"/>
        <v>1</v>
      </c>
      <c r="C5" s="10">
        <v>2</v>
      </c>
      <c r="D5" s="11">
        <f t="shared" si="1"/>
        <v>875</v>
      </c>
      <c r="G5" s="11">
        <f>IFERROR(GETPIVOTDATA("Время минуты",Sheet1!$A$1,"дата",$A5,"Станок",C$1),)</f>
        <v>800</v>
      </c>
      <c r="H5" s="11">
        <f t="shared" si="2"/>
        <v>800</v>
      </c>
      <c r="I5" s="12">
        <f t="shared" si="3"/>
        <v>-75</v>
      </c>
      <c r="J5" s="10">
        <v>1</v>
      </c>
      <c r="K5" s="11">
        <f t="shared" si="4"/>
        <v>450</v>
      </c>
      <c r="N5" s="11">
        <f>IFERROR(GETPIVOTDATA("Время минуты",Sheet1!$A$1,"дата",$A5,"Станок",J$1),)</f>
        <v>0</v>
      </c>
      <c r="O5" s="11">
        <f t="shared" si="5"/>
        <v>335</v>
      </c>
      <c r="P5" s="12">
        <f t="shared" si="6"/>
        <v>-115</v>
      </c>
    </row>
    <row r="6" spans="1:16" x14ac:dyDescent="0.25">
      <c r="A6" s="1">
        <v>43469</v>
      </c>
      <c r="B6" s="2">
        <f t="shared" si="0"/>
        <v>1</v>
      </c>
      <c r="C6" s="10">
        <v>1</v>
      </c>
      <c r="D6" s="11">
        <f t="shared" si="1"/>
        <v>450</v>
      </c>
      <c r="G6" s="11">
        <f>IFERROR(GETPIVOTDATA("Время минуты",Sheet1!$A$1,"дата",$A6,"Станок",C$1),)</f>
        <v>0</v>
      </c>
      <c r="H6" s="11">
        <f t="shared" si="2"/>
        <v>0</v>
      </c>
      <c r="I6" s="12">
        <f t="shared" si="3"/>
        <v>-450</v>
      </c>
      <c r="J6" s="10">
        <v>1</v>
      </c>
      <c r="K6" s="11">
        <f t="shared" si="4"/>
        <v>450</v>
      </c>
      <c r="N6" s="11">
        <f>IFERROR(GETPIVOTDATA("Время минуты",Sheet1!$A$1,"дата",$A6,"Станок",J$1),)</f>
        <v>650</v>
      </c>
      <c r="O6" s="11">
        <f t="shared" si="5"/>
        <v>650</v>
      </c>
      <c r="P6" s="12">
        <f t="shared" si="6"/>
        <v>200</v>
      </c>
    </row>
    <row r="7" spans="1:16" x14ac:dyDescent="0.25">
      <c r="A7" s="1">
        <v>43470</v>
      </c>
      <c r="B7" s="2">
        <f t="shared" si="0"/>
        <v>0</v>
      </c>
      <c r="C7" s="10">
        <v>1</v>
      </c>
      <c r="D7" s="11">
        <f t="shared" si="1"/>
        <v>0</v>
      </c>
      <c r="G7" s="11">
        <f>IFERROR(GETPIVOTDATA("Время минуты",Sheet1!$A$1,"дата",$A7,"Станок",C$1),)</f>
        <v>0</v>
      </c>
      <c r="H7" s="11">
        <f t="shared" si="2"/>
        <v>0</v>
      </c>
      <c r="I7" s="12">
        <f t="shared" si="3"/>
        <v>-450</v>
      </c>
      <c r="J7" s="10">
        <v>1</v>
      </c>
      <c r="K7" s="11">
        <f t="shared" si="4"/>
        <v>0</v>
      </c>
      <c r="N7" s="11">
        <f>IFERROR(GETPIVOTDATA("Время минуты",Sheet1!$A$1,"дата",$A7,"Станок",J$1),)</f>
        <v>0</v>
      </c>
      <c r="O7" s="11">
        <f t="shared" si="5"/>
        <v>0</v>
      </c>
      <c r="P7" s="12">
        <f t="shared" si="6"/>
        <v>200</v>
      </c>
    </row>
    <row r="8" spans="1:16" x14ac:dyDescent="0.25">
      <c r="A8" s="1">
        <v>43471</v>
      </c>
      <c r="B8" s="2">
        <f t="shared" si="0"/>
        <v>0</v>
      </c>
      <c r="C8" s="10">
        <v>1</v>
      </c>
      <c r="D8" s="11">
        <f t="shared" si="1"/>
        <v>0</v>
      </c>
      <c r="G8" s="11">
        <f>IFERROR(GETPIVOTDATA("Время минуты",Sheet1!$A$1,"дата",$A8,"Станок",C$1),)</f>
        <v>0</v>
      </c>
      <c r="H8" s="11">
        <f t="shared" si="2"/>
        <v>0</v>
      </c>
      <c r="I8" s="12">
        <f t="shared" si="3"/>
        <v>-450</v>
      </c>
      <c r="J8" s="10">
        <v>1</v>
      </c>
      <c r="K8" s="11">
        <f t="shared" si="4"/>
        <v>0</v>
      </c>
      <c r="N8" s="11">
        <f>IFERROR(GETPIVOTDATA("Время минуты",Sheet1!$A$1,"дата",$A8,"Станок",J$1),)</f>
        <v>0</v>
      </c>
      <c r="O8" s="11">
        <f t="shared" si="5"/>
        <v>0</v>
      </c>
      <c r="P8" s="12">
        <f t="shared" si="6"/>
        <v>200</v>
      </c>
    </row>
    <row r="9" spans="1:16" x14ac:dyDescent="0.25">
      <c r="A9" s="1">
        <v>43472</v>
      </c>
      <c r="B9" s="2">
        <f t="shared" si="0"/>
        <v>1</v>
      </c>
      <c r="C9" s="10">
        <v>1</v>
      </c>
      <c r="D9" s="11">
        <f t="shared" si="1"/>
        <v>450</v>
      </c>
      <c r="G9" s="11">
        <f>IFERROR(GETPIVOTDATA("Время минуты",Sheet1!$A$1,"дата",$A9,"Станок",C$1),)</f>
        <v>0</v>
      </c>
      <c r="H9" s="11">
        <f t="shared" si="2"/>
        <v>0</v>
      </c>
      <c r="I9" s="12">
        <f t="shared" si="3"/>
        <v>-450</v>
      </c>
      <c r="J9" s="10">
        <v>1</v>
      </c>
      <c r="K9" s="11">
        <f t="shared" si="4"/>
        <v>450</v>
      </c>
      <c r="N9" s="11">
        <f>IFERROR(GETPIVOTDATA("Время минуты",Sheet1!$A$1,"дата",$A9,"Станок",J$1),)</f>
        <v>0</v>
      </c>
      <c r="O9" s="11">
        <f t="shared" si="5"/>
        <v>200</v>
      </c>
      <c r="P9" s="12">
        <f t="shared" si="6"/>
        <v>-250</v>
      </c>
    </row>
    <row r="10" spans="1:16" x14ac:dyDescent="0.25">
      <c r="A10" s="1">
        <v>43473</v>
      </c>
      <c r="B10" s="2">
        <f t="shared" si="0"/>
        <v>1</v>
      </c>
      <c r="C10" s="10">
        <v>1</v>
      </c>
      <c r="D10" s="11">
        <f t="shared" si="1"/>
        <v>450</v>
      </c>
      <c r="G10" s="11">
        <f>IFERROR(GETPIVOTDATA("Время минуты",Sheet1!$A$1,"дата",$A10,"Станок",C$1),)</f>
        <v>0</v>
      </c>
      <c r="H10" s="11">
        <f t="shared" si="2"/>
        <v>0</v>
      </c>
      <c r="I10" s="12">
        <f t="shared" si="3"/>
        <v>-450</v>
      </c>
      <c r="J10" s="10">
        <v>1</v>
      </c>
      <c r="K10" s="11">
        <f t="shared" si="4"/>
        <v>450</v>
      </c>
      <c r="N10" s="11">
        <f>IFERROR(GETPIVOTDATA("Время минуты",Sheet1!$A$1,"дата",$A10,"Станок",J$1),)</f>
        <v>0</v>
      </c>
      <c r="O10" s="11">
        <f t="shared" si="5"/>
        <v>0</v>
      </c>
      <c r="P10" s="12">
        <f t="shared" si="6"/>
        <v>-450</v>
      </c>
    </row>
    <row r="11" spans="1:16" x14ac:dyDescent="0.25">
      <c r="A11" s="1">
        <v>43474</v>
      </c>
      <c r="B11" s="2">
        <f t="shared" si="0"/>
        <v>1</v>
      </c>
      <c r="C11" s="10">
        <v>1</v>
      </c>
      <c r="D11" s="11">
        <f t="shared" si="1"/>
        <v>450</v>
      </c>
      <c r="G11" s="11">
        <f>IFERROR(GETPIVOTDATA("Время минуты",Sheet1!$A$1,"дата",$A11,"Станок",C$1),)</f>
        <v>0</v>
      </c>
      <c r="H11" s="11">
        <f t="shared" si="2"/>
        <v>0</v>
      </c>
      <c r="I11" s="12">
        <f t="shared" si="3"/>
        <v>-450</v>
      </c>
      <c r="J11" s="10">
        <v>1</v>
      </c>
      <c r="K11" s="11">
        <f t="shared" si="4"/>
        <v>450</v>
      </c>
      <c r="N11" s="11">
        <f>IFERROR(GETPIVOTDATA("Время минуты",Sheet1!$A$1,"дата",$A11,"Станок",J$1),)</f>
        <v>0</v>
      </c>
      <c r="O11" s="11">
        <f t="shared" si="5"/>
        <v>0</v>
      </c>
      <c r="P11" s="12">
        <f t="shared" si="6"/>
        <v>-450</v>
      </c>
    </row>
    <row r="12" spans="1:16" x14ac:dyDescent="0.25">
      <c r="A12" s="1">
        <v>43475</v>
      </c>
      <c r="B12" s="2">
        <f t="shared" si="0"/>
        <v>1</v>
      </c>
      <c r="C12" s="10">
        <v>1</v>
      </c>
      <c r="D12" s="11">
        <f t="shared" si="1"/>
        <v>450</v>
      </c>
      <c r="G12" s="11">
        <f>IFERROR(GETPIVOTDATA("Время минуты",Sheet1!$A$1,"дата",$A12,"Станок",C$1),)</f>
        <v>0</v>
      </c>
      <c r="H12" s="11">
        <f t="shared" si="2"/>
        <v>0</v>
      </c>
      <c r="I12" s="12">
        <f t="shared" si="3"/>
        <v>-450</v>
      </c>
      <c r="J12" s="10">
        <v>1</v>
      </c>
      <c r="K12" s="11">
        <f t="shared" si="4"/>
        <v>450</v>
      </c>
      <c r="N12" s="11">
        <f>IFERROR(GETPIVOTDATA("Время минуты",Sheet1!$A$1,"дата",$A12,"Станок",J$1),)</f>
        <v>0</v>
      </c>
      <c r="O12" s="11">
        <f t="shared" si="5"/>
        <v>0</v>
      </c>
      <c r="P12" s="12">
        <f t="shared" si="6"/>
        <v>-450</v>
      </c>
    </row>
    <row r="13" spans="1:16" x14ac:dyDescent="0.25">
      <c r="A13" s="1">
        <v>43476</v>
      </c>
      <c r="B13" s="2">
        <f t="shared" si="0"/>
        <v>1</v>
      </c>
      <c r="C13" s="10">
        <v>1</v>
      </c>
      <c r="D13" s="11">
        <f t="shared" si="1"/>
        <v>450</v>
      </c>
      <c r="G13" s="11">
        <f>IFERROR(GETPIVOTDATA("Время минуты",Sheet1!$A$1,"дата",$A13,"Станок",C$1),)</f>
        <v>0</v>
      </c>
      <c r="H13" s="11">
        <f t="shared" si="2"/>
        <v>0</v>
      </c>
      <c r="I13" s="12">
        <f t="shared" si="3"/>
        <v>-450</v>
      </c>
      <c r="J13" s="10">
        <v>1</v>
      </c>
      <c r="K13" s="11">
        <f t="shared" si="4"/>
        <v>450</v>
      </c>
      <c r="N13" s="11">
        <f>IFERROR(GETPIVOTDATA("Время минуты",Sheet1!$A$1,"дата",$A13,"Станок",J$1),)</f>
        <v>0</v>
      </c>
      <c r="O13" s="11">
        <f t="shared" si="5"/>
        <v>0</v>
      </c>
      <c r="P13" s="12">
        <f t="shared" si="6"/>
        <v>-450</v>
      </c>
    </row>
    <row r="14" spans="1:16" x14ac:dyDescent="0.25">
      <c r="A14" s="1">
        <v>43477</v>
      </c>
      <c r="B14" s="2">
        <f t="shared" si="0"/>
        <v>0</v>
      </c>
      <c r="C14" s="10">
        <v>1</v>
      </c>
      <c r="D14" s="11">
        <f t="shared" si="1"/>
        <v>0</v>
      </c>
      <c r="G14" s="11">
        <f>IFERROR(GETPIVOTDATA("Время минуты",Sheet1!$A$1,"дата",$A14,"Станок",C$1),)</f>
        <v>0</v>
      </c>
      <c r="H14" s="11">
        <f t="shared" si="2"/>
        <v>0</v>
      </c>
      <c r="I14" s="12">
        <f t="shared" si="3"/>
        <v>-450</v>
      </c>
      <c r="J14" s="10">
        <v>1</v>
      </c>
      <c r="K14" s="11">
        <f t="shared" si="4"/>
        <v>0</v>
      </c>
      <c r="N14" s="11">
        <f>IFERROR(GETPIVOTDATA("Время минуты",Sheet1!$A$1,"дата",$A14,"Станок",J$1),)</f>
        <v>0</v>
      </c>
      <c r="O14" s="11">
        <f t="shared" si="5"/>
        <v>0</v>
      </c>
      <c r="P14" s="12">
        <f t="shared" si="6"/>
        <v>-450</v>
      </c>
    </row>
    <row r="15" spans="1:16" x14ac:dyDescent="0.25">
      <c r="A15" s="1">
        <v>43478</v>
      </c>
      <c r="B15" s="2">
        <f t="shared" si="0"/>
        <v>0</v>
      </c>
      <c r="C15" s="10">
        <v>1</v>
      </c>
      <c r="D15" s="11">
        <f t="shared" si="1"/>
        <v>0</v>
      </c>
      <c r="G15" s="11">
        <f>IFERROR(GETPIVOTDATA("Время минуты",Sheet1!$A$1,"дата",$A15,"Станок",C$1),)</f>
        <v>0</v>
      </c>
      <c r="H15" s="11">
        <f t="shared" si="2"/>
        <v>0</v>
      </c>
      <c r="I15" s="12">
        <f t="shared" si="3"/>
        <v>-450</v>
      </c>
      <c r="J15" s="10">
        <v>1</v>
      </c>
      <c r="K15" s="11">
        <f t="shared" si="4"/>
        <v>0</v>
      </c>
      <c r="N15" s="11">
        <f>IFERROR(GETPIVOTDATA("Время минуты",Sheet1!$A$1,"дата",$A15,"Станок",J$1),)</f>
        <v>0</v>
      </c>
      <c r="O15" s="11">
        <f t="shared" si="5"/>
        <v>0</v>
      </c>
      <c r="P15" s="12">
        <f t="shared" si="6"/>
        <v>-450</v>
      </c>
    </row>
    <row r="16" spans="1:16" x14ac:dyDescent="0.25">
      <c r="A16" s="1">
        <v>43479</v>
      </c>
      <c r="B16" s="2">
        <f t="shared" si="0"/>
        <v>1</v>
      </c>
      <c r="C16" s="10">
        <v>1</v>
      </c>
      <c r="D16" s="11">
        <f t="shared" si="1"/>
        <v>450</v>
      </c>
      <c r="G16" s="11">
        <f>IFERROR(GETPIVOTDATA("Время минуты",Sheet1!$A$1,"дата",$A16,"Станок",C$1),)</f>
        <v>0</v>
      </c>
      <c r="H16" s="11">
        <f t="shared" si="2"/>
        <v>0</v>
      </c>
      <c r="I16" s="12">
        <f t="shared" si="3"/>
        <v>-450</v>
      </c>
      <c r="J16" s="10">
        <v>1</v>
      </c>
      <c r="K16" s="11">
        <f t="shared" si="4"/>
        <v>450</v>
      </c>
      <c r="N16" s="11">
        <f>IFERROR(GETPIVOTDATA("Время минуты",Sheet1!$A$1,"дата",$A16,"Станок",J$1),)</f>
        <v>0</v>
      </c>
      <c r="O16" s="11">
        <f t="shared" si="5"/>
        <v>0</v>
      </c>
      <c r="P16" s="12">
        <f t="shared" si="6"/>
        <v>-450</v>
      </c>
    </row>
    <row r="17" spans="1:16" x14ac:dyDescent="0.25">
      <c r="A17" s="1">
        <v>43480</v>
      </c>
      <c r="B17" s="2">
        <f t="shared" si="0"/>
        <v>1</v>
      </c>
      <c r="C17" s="10">
        <v>1</v>
      </c>
      <c r="D17" s="11">
        <f t="shared" si="1"/>
        <v>450</v>
      </c>
      <c r="G17" s="11">
        <f>IFERROR(GETPIVOTDATA("Время минуты",Sheet1!$A$1,"дата",$A17,"Станок",C$1),)</f>
        <v>0</v>
      </c>
      <c r="H17" s="11">
        <f t="shared" si="2"/>
        <v>0</v>
      </c>
      <c r="I17" s="12">
        <f t="shared" si="3"/>
        <v>-450</v>
      </c>
      <c r="J17" s="10">
        <v>1</v>
      </c>
      <c r="K17" s="11">
        <f t="shared" si="4"/>
        <v>450</v>
      </c>
      <c r="N17" s="11">
        <f>IFERROR(GETPIVOTDATA("Время минуты",Sheet1!$A$1,"дата",$A17,"Станок",J$1),)</f>
        <v>0</v>
      </c>
      <c r="O17" s="11">
        <f t="shared" si="5"/>
        <v>0</v>
      </c>
      <c r="P17" s="12">
        <f t="shared" si="6"/>
        <v>-450</v>
      </c>
    </row>
    <row r="18" spans="1:16" x14ac:dyDescent="0.25">
      <c r="A18" s="1">
        <v>43481</v>
      </c>
      <c r="B18" s="2">
        <f t="shared" si="0"/>
        <v>1</v>
      </c>
      <c r="C18" s="10">
        <v>1</v>
      </c>
      <c r="D18" s="11">
        <f t="shared" si="1"/>
        <v>450</v>
      </c>
      <c r="G18" s="11">
        <f>IFERROR(GETPIVOTDATA("Время минуты",Sheet1!$A$1,"дата",$A18,"Станок",C$1),)</f>
        <v>0</v>
      </c>
      <c r="H18" s="11">
        <f t="shared" si="2"/>
        <v>0</v>
      </c>
      <c r="I18" s="12">
        <f t="shared" si="3"/>
        <v>-450</v>
      </c>
      <c r="J18" s="10">
        <v>1</v>
      </c>
      <c r="K18" s="11">
        <f t="shared" si="4"/>
        <v>450</v>
      </c>
      <c r="N18" s="11">
        <f>IFERROR(GETPIVOTDATA("Время минуты",Sheet1!$A$1,"дата",$A18,"Станок",J$1),)</f>
        <v>0</v>
      </c>
      <c r="O18" s="11">
        <f t="shared" si="5"/>
        <v>0</v>
      </c>
      <c r="P18" s="12">
        <f t="shared" si="6"/>
        <v>-450</v>
      </c>
    </row>
    <row r="19" spans="1:16" x14ac:dyDescent="0.25">
      <c r="A19" s="1">
        <v>43482</v>
      </c>
      <c r="B19" s="2">
        <f t="shared" si="0"/>
        <v>1</v>
      </c>
      <c r="C19" s="10">
        <v>1</v>
      </c>
      <c r="D19" s="11">
        <f t="shared" si="1"/>
        <v>450</v>
      </c>
      <c r="G19" s="11">
        <f>IFERROR(GETPIVOTDATA("Время минуты",Sheet1!$A$1,"дата",$A19,"Станок",C$1),)</f>
        <v>0</v>
      </c>
      <c r="H19" s="11">
        <f t="shared" si="2"/>
        <v>0</v>
      </c>
      <c r="I19" s="12">
        <f t="shared" si="3"/>
        <v>-450</v>
      </c>
      <c r="J19" s="10">
        <v>1</v>
      </c>
      <c r="K19" s="11">
        <f t="shared" si="4"/>
        <v>450</v>
      </c>
      <c r="N19" s="11">
        <f>IFERROR(GETPIVOTDATA("Время минуты",Sheet1!$A$1,"дата",$A19,"Станок",J$1),)</f>
        <v>0</v>
      </c>
      <c r="O19" s="11">
        <f t="shared" si="5"/>
        <v>0</v>
      </c>
      <c r="P19" s="12">
        <f t="shared" si="6"/>
        <v>-450</v>
      </c>
    </row>
    <row r="20" spans="1:16" x14ac:dyDescent="0.25">
      <c r="A20" s="1">
        <v>43483</v>
      </c>
      <c r="B20" s="2">
        <f t="shared" si="0"/>
        <v>1</v>
      </c>
      <c r="C20" s="10">
        <v>1</v>
      </c>
      <c r="D20" s="11">
        <f t="shared" si="1"/>
        <v>450</v>
      </c>
      <c r="G20" s="11">
        <f>IFERROR(GETPIVOTDATA("Время минуты",Sheet1!$A$1,"дата",$A20,"Станок",C$1),)</f>
        <v>0</v>
      </c>
      <c r="H20" s="11">
        <f t="shared" si="2"/>
        <v>0</v>
      </c>
      <c r="I20" s="12">
        <f t="shared" si="3"/>
        <v>-450</v>
      </c>
      <c r="J20" s="10">
        <v>1</v>
      </c>
      <c r="K20" s="11">
        <f t="shared" si="4"/>
        <v>450</v>
      </c>
      <c r="N20" s="11">
        <f>IFERROR(GETPIVOTDATA("Время минуты",Sheet1!$A$1,"дата",$A20,"Станок",J$1),)</f>
        <v>0</v>
      </c>
      <c r="O20" s="11">
        <f t="shared" si="5"/>
        <v>0</v>
      </c>
      <c r="P20" s="12">
        <f t="shared" si="6"/>
        <v>-450</v>
      </c>
    </row>
    <row r="21" spans="1:16" x14ac:dyDescent="0.25">
      <c r="A21" s="1">
        <v>43484</v>
      </c>
      <c r="B21" s="2">
        <f t="shared" si="0"/>
        <v>0</v>
      </c>
      <c r="C21" s="10">
        <v>1</v>
      </c>
      <c r="D21" s="11">
        <f t="shared" si="1"/>
        <v>0</v>
      </c>
      <c r="G21" s="11">
        <f>IFERROR(GETPIVOTDATA("Время минуты",Sheet1!$A$1,"дата",$A21,"Станок",C$1),)</f>
        <v>0</v>
      </c>
      <c r="H21" s="11">
        <f t="shared" si="2"/>
        <v>0</v>
      </c>
      <c r="I21" s="12">
        <f t="shared" si="3"/>
        <v>-450</v>
      </c>
      <c r="J21" s="10">
        <v>1</v>
      </c>
      <c r="K21" s="11">
        <f t="shared" si="4"/>
        <v>0</v>
      </c>
      <c r="N21" s="11">
        <f>IFERROR(GETPIVOTDATA("Время минуты",Sheet1!$A$1,"дата",$A21,"Станок",J$1),)</f>
        <v>0</v>
      </c>
      <c r="O21" s="11">
        <f t="shared" si="5"/>
        <v>0</v>
      </c>
      <c r="P21" s="12">
        <f t="shared" si="6"/>
        <v>-450</v>
      </c>
    </row>
    <row r="22" spans="1:16" x14ac:dyDescent="0.25">
      <c r="A22" s="1">
        <v>43485</v>
      </c>
      <c r="B22" s="2">
        <f t="shared" si="0"/>
        <v>0</v>
      </c>
      <c r="C22" s="10">
        <v>1</v>
      </c>
      <c r="D22" s="11">
        <f t="shared" si="1"/>
        <v>0</v>
      </c>
      <c r="G22" s="11">
        <f>IFERROR(GETPIVOTDATA("Время минуты",Sheet1!$A$1,"дата",$A22,"Станок",C$1),)</f>
        <v>0</v>
      </c>
      <c r="H22" s="11">
        <f t="shared" si="2"/>
        <v>0</v>
      </c>
      <c r="I22" s="12">
        <f t="shared" si="3"/>
        <v>-450</v>
      </c>
      <c r="J22" s="10">
        <v>1</v>
      </c>
      <c r="K22" s="11">
        <f t="shared" si="4"/>
        <v>0</v>
      </c>
      <c r="N22" s="11">
        <f>IFERROR(GETPIVOTDATA("Время минуты",Sheet1!$A$1,"дата",$A22,"Станок",J$1),)</f>
        <v>0</v>
      </c>
      <c r="O22" s="11">
        <f t="shared" si="5"/>
        <v>0</v>
      </c>
      <c r="P22" s="12">
        <f t="shared" si="6"/>
        <v>-450</v>
      </c>
    </row>
    <row r="23" spans="1:16" x14ac:dyDescent="0.25">
      <c r="A23" s="1">
        <v>43486</v>
      </c>
      <c r="B23" s="2">
        <f t="shared" si="0"/>
        <v>1</v>
      </c>
      <c r="C23" s="10">
        <v>1</v>
      </c>
      <c r="D23" s="11">
        <f t="shared" si="1"/>
        <v>450</v>
      </c>
      <c r="G23" s="11">
        <f>IFERROR(GETPIVOTDATA("Время минуты",Sheet1!$A$1,"дата",$A23,"Станок",C$1),)</f>
        <v>0</v>
      </c>
      <c r="H23" s="11">
        <f t="shared" si="2"/>
        <v>0</v>
      </c>
      <c r="I23" s="12">
        <f t="shared" si="3"/>
        <v>-450</v>
      </c>
      <c r="J23" s="10">
        <v>1</v>
      </c>
      <c r="K23" s="11">
        <f t="shared" si="4"/>
        <v>450</v>
      </c>
      <c r="N23" s="11">
        <f>IFERROR(GETPIVOTDATA("Время минуты",Sheet1!$A$1,"дата",$A23,"Станок",J$1),)</f>
        <v>0</v>
      </c>
      <c r="O23" s="11">
        <f t="shared" si="5"/>
        <v>0</v>
      </c>
      <c r="P23" s="12">
        <f t="shared" si="6"/>
        <v>-450</v>
      </c>
    </row>
    <row r="24" spans="1:16" x14ac:dyDescent="0.25">
      <c r="A24" s="1">
        <v>43487</v>
      </c>
      <c r="B24" s="2">
        <f t="shared" si="0"/>
        <v>1</v>
      </c>
      <c r="C24" s="10">
        <v>1</v>
      </c>
      <c r="D24" s="11">
        <f t="shared" si="1"/>
        <v>450</v>
      </c>
      <c r="G24" s="11">
        <f>IFERROR(GETPIVOTDATA("Время минуты",Sheet1!$A$1,"дата",$A24,"Станок",C$1),)</f>
        <v>0</v>
      </c>
      <c r="H24" s="11">
        <f t="shared" si="2"/>
        <v>0</v>
      </c>
      <c r="I24" s="12">
        <f t="shared" si="3"/>
        <v>-450</v>
      </c>
      <c r="J24" s="10">
        <v>1</v>
      </c>
      <c r="K24" s="11">
        <f t="shared" si="4"/>
        <v>450</v>
      </c>
      <c r="N24" s="11">
        <f>IFERROR(GETPIVOTDATA("Время минуты",Sheet1!$A$1,"дата",$A24,"Станок",J$1),)</f>
        <v>0</v>
      </c>
      <c r="O24" s="11">
        <f t="shared" si="5"/>
        <v>0</v>
      </c>
      <c r="P24" s="12">
        <f t="shared" si="6"/>
        <v>-450</v>
      </c>
    </row>
  </sheetData>
  <conditionalFormatting sqref="B3:B24">
    <cfRule type="expression" dxfId="5" priority="48">
      <formula>OR(WEEKDAY($A3,2)=6,WEEKDAY($A3,2)=7)</formula>
    </cfRule>
  </conditionalFormatting>
  <conditionalFormatting sqref="C3:C24">
    <cfRule type="expression" dxfId="4" priority="47">
      <formula>C3&gt;1</formula>
    </cfRule>
  </conditionalFormatting>
  <conditionalFormatting sqref="J3:J24">
    <cfRule type="expression" dxfId="3" priority="46">
      <formula>J3&gt;1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26"/>
  <sheetViews>
    <sheetView workbookViewId="0">
      <selection activeCell="H1" sqref="A1:H1048576"/>
    </sheetView>
  </sheetViews>
  <sheetFormatPr defaultRowHeight="15" x14ac:dyDescent="0.25"/>
  <cols>
    <col min="1" max="1" width="13.7109375" style="19" customWidth="1"/>
    <col min="2" max="2" width="20.140625" customWidth="1"/>
    <col min="3" max="3" width="14.28515625" customWidth="1"/>
    <col min="4" max="4" width="31.5703125" customWidth="1"/>
    <col min="5" max="5" width="15.28515625" customWidth="1"/>
    <col min="6" max="6" width="13.5703125" customWidth="1"/>
    <col min="7" max="7" width="13.7109375" customWidth="1"/>
    <col min="8" max="8" width="8.5703125" customWidth="1"/>
    <col min="9" max="9" width="16.85546875" style="18" customWidth="1"/>
  </cols>
  <sheetData>
    <row r="1" spans="1:9" ht="31.5" customHeight="1" x14ac:dyDescent="0.25">
      <c r="A1" s="13" t="s">
        <v>8</v>
      </c>
      <c r="B1" s="14" t="s">
        <v>9</v>
      </c>
      <c r="C1" s="15" t="s">
        <v>14</v>
      </c>
      <c r="D1" s="16" t="s">
        <v>15</v>
      </c>
      <c r="E1" s="16" t="s">
        <v>16</v>
      </c>
      <c r="F1" s="16" t="s">
        <v>17</v>
      </c>
      <c r="G1" s="15" t="s">
        <v>18</v>
      </c>
      <c r="H1" s="15" t="s">
        <v>10</v>
      </c>
      <c r="I1" s="17" t="s">
        <v>11</v>
      </c>
    </row>
    <row r="2" spans="1:9" x14ac:dyDescent="0.25">
      <c r="A2" s="19">
        <v>43466</v>
      </c>
      <c r="B2" t="s">
        <v>12</v>
      </c>
      <c r="H2">
        <v>1</v>
      </c>
    </row>
    <row r="3" spans="1:9" x14ac:dyDescent="0.25">
      <c r="A3" s="19">
        <v>43466</v>
      </c>
      <c r="B3" t="s">
        <v>12</v>
      </c>
      <c r="H3">
        <v>1</v>
      </c>
    </row>
    <row r="4" spans="1:9" x14ac:dyDescent="0.25">
      <c r="A4" s="19">
        <v>43466</v>
      </c>
      <c r="B4" t="s">
        <v>12</v>
      </c>
      <c r="H4">
        <v>3</v>
      </c>
    </row>
    <row r="5" spans="1:9" x14ac:dyDescent="0.25">
      <c r="A5" s="19">
        <v>43466</v>
      </c>
      <c r="B5" t="s">
        <v>12</v>
      </c>
      <c r="H5">
        <v>3</v>
      </c>
    </row>
    <row r="6" spans="1:9" x14ac:dyDescent="0.25">
      <c r="A6" s="19">
        <v>43466</v>
      </c>
      <c r="B6" t="s">
        <v>12</v>
      </c>
      <c r="H6">
        <v>5</v>
      </c>
    </row>
    <row r="7" spans="1:9" x14ac:dyDescent="0.25">
      <c r="A7" s="19">
        <v>43466</v>
      </c>
      <c r="B7" t="s">
        <v>12</v>
      </c>
      <c r="H7">
        <v>5</v>
      </c>
    </row>
    <row r="8" spans="1:9" x14ac:dyDescent="0.25">
      <c r="A8" s="19">
        <v>43466</v>
      </c>
      <c r="B8" t="s">
        <v>13</v>
      </c>
      <c r="H8">
        <v>3</v>
      </c>
    </row>
    <row r="9" spans="1:9" x14ac:dyDescent="0.25">
      <c r="A9" s="19">
        <v>43466</v>
      </c>
      <c r="B9" t="s">
        <v>13</v>
      </c>
      <c r="H9">
        <v>3</v>
      </c>
    </row>
    <row r="10" spans="1:9" x14ac:dyDescent="0.25">
      <c r="A10" s="19">
        <v>43466</v>
      </c>
      <c r="B10" t="s">
        <v>13</v>
      </c>
      <c r="H10">
        <v>5</v>
      </c>
    </row>
    <row r="11" spans="1:9" x14ac:dyDescent="0.25">
      <c r="A11" s="19">
        <v>43466</v>
      </c>
      <c r="B11" t="s">
        <v>13</v>
      </c>
      <c r="H11">
        <v>5</v>
      </c>
    </row>
    <row r="12" spans="1:9" x14ac:dyDescent="0.25">
      <c r="A12" s="19">
        <v>43466</v>
      </c>
      <c r="B12" t="s">
        <v>13</v>
      </c>
      <c r="H12">
        <v>8</v>
      </c>
    </row>
    <row r="13" spans="1:9" x14ac:dyDescent="0.25">
      <c r="A13" s="19">
        <v>43466</v>
      </c>
      <c r="B13" t="s">
        <v>13</v>
      </c>
      <c r="H13">
        <v>8</v>
      </c>
    </row>
    <row r="14" spans="1:9" x14ac:dyDescent="0.25">
      <c r="A14" s="19">
        <v>43467</v>
      </c>
      <c r="B14" t="s">
        <v>12</v>
      </c>
      <c r="H14">
        <v>10</v>
      </c>
    </row>
    <row r="15" spans="1:9" x14ac:dyDescent="0.25">
      <c r="A15" s="19">
        <v>43467</v>
      </c>
      <c r="B15" t="s">
        <v>12</v>
      </c>
      <c r="H15">
        <v>10</v>
      </c>
    </row>
    <row r="16" spans="1:9" x14ac:dyDescent="0.25">
      <c r="A16" s="19">
        <v>43467</v>
      </c>
      <c r="B16" t="s">
        <v>12</v>
      </c>
      <c r="H16">
        <v>45</v>
      </c>
    </row>
    <row r="17" spans="1:8" x14ac:dyDescent="0.25">
      <c r="A17" s="19">
        <v>43467</v>
      </c>
      <c r="B17" t="s">
        <v>12</v>
      </c>
      <c r="H17">
        <v>12</v>
      </c>
    </row>
    <row r="18" spans="1:8" x14ac:dyDescent="0.25">
      <c r="A18" s="19">
        <v>43467</v>
      </c>
      <c r="B18" t="s">
        <v>12</v>
      </c>
      <c r="H18">
        <v>15</v>
      </c>
    </row>
    <row r="19" spans="1:8" x14ac:dyDescent="0.25">
      <c r="A19" s="19">
        <v>43467</v>
      </c>
      <c r="B19" t="s">
        <v>12</v>
      </c>
      <c r="H19">
        <v>12</v>
      </c>
    </row>
    <row r="20" spans="1:8" x14ac:dyDescent="0.25">
      <c r="A20" s="19">
        <v>43467</v>
      </c>
      <c r="B20" t="s">
        <v>13</v>
      </c>
      <c r="H20">
        <v>15</v>
      </c>
    </row>
    <row r="21" spans="1:8" x14ac:dyDescent="0.25">
      <c r="A21" s="19">
        <v>43467</v>
      </c>
      <c r="B21" t="s">
        <v>13</v>
      </c>
      <c r="H21">
        <v>90</v>
      </c>
    </row>
    <row r="22" spans="1:8" x14ac:dyDescent="0.25">
      <c r="A22" s="19">
        <v>43467</v>
      </c>
      <c r="B22" t="s">
        <v>13</v>
      </c>
      <c r="H22">
        <v>90</v>
      </c>
    </row>
    <row r="23" spans="1:8" x14ac:dyDescent="0.25">
      <c r="A23" s="19">
        <v>43467</v>
      </c>
      <c r="B23" t="s">
        <v>13</v>
      </c>
      <c r="H23">
        <v>90</v>
      </c>
    </row>
    <row r="24" spans="1:8" x14ac:dyDescent="0.25">
      <c r="A24" s="19">
        <v>43467</v>
      </c>
      <c r="B24" t="s">
        <v>13</v>
      </c>
      <c r="H24">
        <v>500</v>
      </c>
    </row>
    <row r="25" spans="1:8" x14ac:dyDescent="0.25">
      <c r="A25" s="19">
        <v>43468</v>
      </c>
      <c r="B25" t="s">
        <v>12</v>
      </c>
      <c r="H25">
        <v>800</v>
      </c>
    </row>
    <row r="26" spans="1:8" x14ac:dyDescent="0.25">
      <c r="A26" s="19">
        <v>43469</v>
      </c>
      <c r="B26" t="s">
        <v>13</v>
      </c>
      <c r="H26">
        <v>650</v>
      </c>
    </row>
  </sheetData>
  <autoFilter ref="A1:I24">
    <sortState ref="A2:I12870">
      <sortCondition ref="A1:A12053"/>
    </sortState>
  </autoFilter>
  <pageMargins left="0.7" right="0.7" top="0.75" bottom="0.75" header="0.3" footer="0.3"/>
  <pageSetup paperSize="9" scale="36" fitToHeight="0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7"/>
  <sheetViews>
    <sheetView workbookViewId="0">
      <selection activeCell="D1" sqref="D1"/>
    </sheetView>
  </sheetViews>
  <sheetFormatPr defaultRowHeight="15" x14ac:dyDescent="0.25"/>
  <cols>
    <col min="1" max="1" width="21.7109375" customWidth="1"/>
    <col min="2" max="2" width="16.28515625" bestFit="1" customWidth="1"/>
    <col min="3" max="3" width="7.85546875" customWidth="1"/>
    <col min="4" max="4" width="7.28515625" customWidth="1"/>
    <col min="5" max="5" width="11.28515625" bestFit="1" customWidth="1"/>
  </cols>
  <sheetData>
    <row r="1" spans="1:4" x14ac:dyDescent="0.25">
      <c r="A1" s="31" t="s">
        <v>22</v>
      </c>
      <c r="B1" s="31" t="s">
        <v>21</v>
      </c>
    </row>
    <row r="2" spans="1:4" x14ac:dyDescent="0.25">
      <c r="A2" s="31" t="s">
        <v>19</v>
      </c>
      <c r="B2" t="s">
        <v>12</v>
      </c>
      <c r="C2" t="s">
        <v>13</v>
      </c>
      <c r="D2" t="s">
        <v>20</v>
      </c>
    </row>
    <row r="3" spans="1:4" x14ac:dyDescent="0.25">
      <c r="A3" s="32">
        <v>43466</v>
      </c>
      <c r="B3" s="34">
        <v>18</v>
      </c>
      <c r="C3" s="34">
        <v>32</v>
      </c>
      <c r="D3" s="34"/>
    </row>
    <row r="4" spans="1:4" x14ac:dyDescent="0.25">
      <c r="A4" s="32">
        <v>43467</v>
      </c>
      <c r="B4" s="34">
        <v>104</v>
      </c>
      <c r="C4" s="34">
        <v>785</v>
      </c>
      <c r="D4" s="34"/>
    </row>
    <row r="5" spans="1:4" x14ac:dyDescent="0.25">
      <c r="A5" s="32">
        <v>43468</v>
      </c>
      <c r="B5" s="34">
        <v>800</v>
      </c>
      <c r="C5" s="34"/>
      <c r="D5" s="34"/>
    </row>
    <row r="6" spans="1:4" x14ac:dyDescent="0.25">
      <c r="A6" s="32">
        <v>43469</v>
      </c>
      <c r="B6" s="34"/>
      <c r="C6" s="34">
        <v>650</v>
      </c>
      <c r="D6" s="34"/>
    </row>
    <row r="7" spans="1:4" x14ac:dyDescent="0.25">
      <c r="A7" s="33" t="s">
        <v>20</v>
      </c>
      <c r="B7" s="34"/>
      <c r="C7" s="34"/>
      <c r="D7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theme="4" tint="-0.249977111117893"/>
    <outlinePr summaryBelow="0"/>
    <pageSetUpPr fitToPage="1"/>
  </sheetPr>
  <dimension ref="A1:OC4"/>
  <sheetViews>
    <sheetView zoomScale="55" zoomScaleNormal="55" workbookViewId="0">
      <selection activeCell="B2" sqref="B2"/>
    </sheetView>
  </sheetViews>
  <sheetFormatPr defaultRowHeight="28.5" x14ac:dyDescent="0.45"/>
  <cols>
    <col min="1" max="1" width="51.5703125" style="29" bestFit="1" customWidth="1"/>
    <col min="2" max="5" width="27.28515625" customWidth="1"/>
    <col min="6" max="7" width="30.140625" customWidth="1"/>
    <col min="8" max="8" width="29.28515625" style="30" customWidth="1"/>
    <col min="9" max="393" width="9.140625" style="30"/>
  </cols>
  <sheetData>
    <row r="1" spans="1:393" s="24" customFormat="1" x14ac:dyDescent="0.45">
      <c r="A1" s="20"/>
      <c r="B1" s="21">
        <v>43466</v>
      </c>
      <c r="C1" s="21">
        <f>B$1+1</f>
        <v>43467</v>
      </c>
      <c r="D1" s="21">
        <f t="shared" ref="D1:H1" si="0">C$1+1</f>
        <v>43468</v>
      </c>
      <c r="E1" s="21">
        <f t="shared" si="0"/>
        <v>43469</v>
      </c>
      <c r="F1" s="22">
        <f>E$1+1</f>
        <v>43470</v>
      </c>
      <c r="G1" s="21">
        <f t="shared" si="0"/>
        <v>43471</v>
      </c>
      <c r="H1" s="21">
        <f t="shared" si="0"/>
        <v>43472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3"/>
      <c r="LT1" s="23"/>
      <c r="LU1" s="23"/>
      <c r="LV1" s="23"/>
      <c r="LW1" s="23"/>
      <c r="LX1" s="23"/>
      <c r="LY1" s="23"/>
      <c r="LZ1" s="23"/>
      <c r="MA1" s="23"/>
      <c r="MB1" s="23"/>
      <c r="MC1" s="23"/>
      <c r="MD1" s="23"/>
      <c r="ME1" s="23"/>
      <c r="MF1" s="23"/>
      <c r="MG1" s="23"/>
      <c r="MH1" s="23"/>
      <c r="MI1" s="23"/>
      <c r="MJ1" s="23"/>
      <c r="MK1" s="23"/>
      <c r="ML1" s="23"/>
      <c r="MM1" s="23"/>
      <c r="MN1" s="23"/>
      <c r="MO1" s="23"/>
      <c r="MP1" s="23"/>
      <c r="MQ1" s="23"/>
      <c r="MR1" s="23"/>
      <c r="MS1" s="23"/>
      <c r="MT1" s="23"/>
      <c r="MU1" s="23"/>
      <c r="MV1" s="23"/>
      <c r="MW1" s="23"/>
      <c r="MX1" s="23"/>
      <c r="MY1" s="23"/>
      <c r="MZ1" s="23"/>
      <c r="NA1" s="23"/>
      <c r="NB1" s="23"/>
      <c r="NC1" s="23"/>
      <c r="ND1" s="23"/>
      <c r="NE1" s="23"/>
      <c r="NF1" s="23"/>
      <c r="NG1" s="23"/>
      <c r="NH1" s="23"/>
      <c r="NI1" s="23"/>
      <c r="NJ1" s="23"/>
      <c r="NK1" s="23"/>
      <c r="NL1" s="23"/>
      <c r="NM1" s="23"/>
      <c r="NN1" s="23"/>
      <c r="NO1" s="23"/>
      <c r="NP1" s="23"/>
      <c r="NQ1" s="23"/>
      <c r="NR1" s="23"/>
      <c r="NS1" s="23"/>
      <c r="NT1" s="23"/>
      <c r="NU1" s="23"/>
      <c r="NV1" s="23"/>
      <c r="NW1" s="23"/>
      <c r="NX1" s="23"/>
      <c r="NY1" s="23"/>
      <c r="NZ1" s="23"/>
      <c r="OA1" s="23"/>
      <c r="OB1" s="23"/>
      <c r="OC1" s="23"/>
    </row>
    <row r="2" spans="1:393" s="28" customFormat="1" ht="39.950000000000003" customHeight="1" thickBot="1" x14ac:dyDescent="0.4">
      <c r="A2" s="25" t="s">
        <v>12</v>
      </c>
      <c r="B2" s="26">
        <f>IF(
INDEX(Станки!$1:$24,MATCH(B$1,Станки!$A:$A),MATCH($A2,Станки!$1:$1,0)+5)&gt;     INDEX(Станки!$1:$24,MATCH(B$1,Станки!$A:$A),MATCH($A2,Станки!$1:$1,0)+1),
INDEX(Станки!$1:$24,MATCH(B$1,Станки!$A:$A),MATCH($A2,Станки!$1:$1,0)+1),
INDEX(Станки!$1:$24,MATCH(B$1,Станки!$A:$A),MATCH($A2,Станки!$1:$1,0)+5)
)</f>
        <v>18</v>
      </c>
      <c r="C2" s="26">
        <f>IF(
INDEX(Станки!$1:$24,MATCH(C$1,Станки!$A:$A),MATCH($A2,Станки!$1:$1,0)+5)&gt;     INDEX(Станки!$1:$24,MATCH(C$1,Станки!$A:$A),MATCH($A2,Станки!$1:$1,0)+1),
INDEX(Станки!$1:$24,MATCH(C$1,Станки!$A:$A),MATCH($A2,Станки!$1:$1,0)+1),
INDEX(Станки!$1:$24,MATCH(C$1,Станки!$A:$A),MATCH($A2,Станки!$1:$1,0)+5)
)</f>
        <v>104</v>
      </c>
      <c r="D2" s="26">
        <f>IF(
INDEX(Станки!$1:$24,MATCH(D$1,Станки!$A:$A),MATCH($A2,Станки!$1:$1,0)+5)&gt;     INDEX(Станки!$1:$24,MATCH(D$1,Станки!$A:$A),MATCH($A2,Станки!$1:$1,0)+1),
INDEX(Станки!$1:$24,MATCH(D$1,Станки!$A:$A),MATCH($A2,Станки!$1:$1,0)+1),
INDEX(Станки!$1:$24,MATCH(D$1,Станки!$A:$A),MATCH($A2,Станки!$1:$1,0)+5)
)</f>
        <v>800</v>
      </c>
      <c r="E2" s="26">
        <f>IF(
INDEX(Станки!$1:$24,MATCH(E$1,Станки!$A:$A),MATCH($A2,Станки!$1:$1,0)+5)&gt;     INDEX(Станки!$1:$24,MATCH(E$1,Станки!$A:$A),MATCH($A2,Станки!$1:$1,0)+1),
INDEX(Станки!$1:$24,MATCH(E$1,Станки!$A:$A),MATCH($A2,Станки!$1:$1,0)+1),
INDEX(Станки!$1:$24,MATCH(E$1,Станки!$A:$A),MATCH($A2,Станки!$1:$1,0)+5)
)</f>
        <v>0</v>
      </c>
      <c r="F2" s="26">
        <f>IF(
INDEX(Станки!$1:$24,MATCH(F$1,Станки!$A:$A),MATCH($A2,Станки!$1:$1,0)+5)&gt;     INDEX(Станки!$1:$24,MATCH(F$1,Станки!$A:$A),MATCH($A2,Станки!$1:$1,0)+1),
INDEX(Станки!$1:$24,MATCH(F$1,Станки!$A:$A),MATCH($A2,Станки!$1:$1,0)+1),
INDEX(Станки!$1:$24,MATCH(F$1,Станки!$A:$A),MATCH($A2,Станки!$1:$1,0)+5)
)</f>
        <v>0</v>
      </c>
      <c r="G2" s="26">
        <f>IF(
INDEX(Станки!$1:$24,MATCH(G$1,Станки!$A:$A),MATCH($A2,Станки!$1:$1,0)+5)&gt;     INDEX(Станки!$1:$24,MATCH(G$1,Станки!$A:$A),MATCH($A2,Станки!$1:$1,0)+1),
INDEX(Станки!$1:$24,MATCH(G$1,Станки!$A:$A),MATCH($A2,Станки!$1:$1,0)+1),
INDEX(Станки!$1:$24,MATCH(G$1,Станки!$A:$A),MATCH($A2,Станки!$1:$1,0)+5)
)</f>
        <v>0</v>
      </c>
      <c r="H2" s="26">
        <f>IF(
INDEX(Станки!$1:$24,MATCH(H$1,Станки!$A:$A),MATCH($A2,Станки!$1:$1,0)+5)&gt;     INDEX(Станки!$1:$24,MATCH(H$1,Станки!$A:$A),MATCH($A2,Станки!$1:$1,0)+1),
INDEX(Станки!$1:$24,MATCH(H$1,Станки!$A:$A),MATCH($A2,Станки!$1:$1,0)+1),
INDEX(Станки!$1:$24,MATCH(H$1,Станки!$A:$A),MATCH($A2,Станки!$1:$1,0)+5)
)</f>
        <v>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</row>
    <row r="3" spans="1:393" s="28" customFormat="1" ht="39.950000000000003" customHeight="1" thickTop="1" thickBot="1" x14ac:dyDescent="0.4">
      <c r="A3" s="25" t="s">
        <v>13</v>
      </c>
      <c r="B3" s="26">
        <f>IF(
INDEX(Станки!$1:$24,MATCH(B$1,Станки!$A:$A),MATCH($A3,Станки!$1:$1,0)+5)&gt;     INDEX(Станки!$1:$24,MATCH(B$1,Станки!$A:$A),MATCH($A3,Станки!$1:$1,0)+1),
INDEX(Станки!$1:$24,MATCH(B$1,Станки!$A:$A),MATCH($A3,Станки!$1:$1,0)+1),
INDEX(Станки!$1:$24,MATCH(B$1,Станки!$A:$A),MATCH($A3,Станки!$1:$1,0)+5)
)</f>
        <v>32</v>
      </c>
      <c r="C3" s="26">
        <f>IF(
INDEX(Станки!$1:$24,MATCH(C$1,Станки!$A:$A),MATCH($A3,Станки!$1:$1,0)+5)&gt;     INDEX(Станки!$1:$24,MATCH(C$1,Станки!$A:$A),MATCH($A3,Станки!$1:$1,0)+1),
INDEX(Станки!$1:$24,MATCH(C$1,Станки!$A:$A),MATCH($A3,Станки!$1:$1,0)+1),
INDEX(Станки!$1:$24,MATCH(C$1,Станки!$A:$A),MATCH($A3,Станки!$1:$1,0)+5)
)</f>
        <v>450</v>
      </c>
      <c r="D3" s="26">
        <f>IF(
INDEX(Станки!$1:$24,MATCH(D$1,Станки!$A:$A),MATCH($A3,Станки!$1:$1,0)+5)&gt;     INDEX(Станки!$1:$24,MATCH(D$1,Станки!$A:$A),MATCH($A3,Станки!$1:$1,0)+1),
INDEX(Станки!$1:$24,MATCH(D$1,Станки!$A:$A),MATCH($A3,Станки!$1:$1,0)+1),
INDEX(Станки!$1:$24,MATCH(D$1,Станки!$A:$A),MATCH($A3,Станки!$1:$1,0)+5)
)</f>
        <v>335</v>
      </c>
      <c r="E3" s="26">
        <f>IF(
INDEX(Станки!$1:$24,MATCH(E$1,Станки!$A:$A),MATCH($A3,Станки!$1:$1,0)+5)&gt;     INDEX(Станки!$1:$24,MATCH(E$1,Станки!$A:$A),MATCH($A3,Станки!$1:$1,0)+1),
INDEX(Станки!$1:$24,MATCH(E$1,Станки!$A:$A),MATCH($A3,Станки!$1:$1,0)+1),
INDEX(Станки!$1:$24,MATCH(E$1,Станки!$A:$A),MATCH($A3,Станки!$1:$1,0)+5)
)</f>
        <v>450</v>
      </c>
      <c r="F3" s="26">
        <f>IF(
INDEX(Станки!$1:$24,MATCH(F$1,Станки!$A:$A),MATCH($A3,Станки!$1:$1,0)+5)&gt;     INDEX(Станки!$1:$24,MATCH(F$1,Станки!$A:$A),MATCH($A3,Станки!$1:$1,0)+1),
INDEX(Станки!$1:$24,MATCH(F$1,Станки!$A:$A),MATCH($A3,Станки!$1:$1,0)+1),
INDEX(Станки!$1:$24,MATCH(F$1,Станки!$A:$A),MATCH($A3,Станки!$1:$1,0)+5)
)</f>
        <v>0</v>
      </c>
      <c r="G3" s="26">
        <f>IF(
INDEX(Станки!$1:$24,MATCH(G$1,Станки!$A:$A),MATCH($A3,Станки!$1:$1,0)+5)&gt;     INDEX(Станки!$1:$24,MATCH(G$1,Станки!$A:$A),MATCH($A3,Станки!$1:$1,0)+1),
INDEX(Станки!$1:$24,MATCH(G$1,Станки!$A:$A),MATCH($A3,Станки!$1:$1,0)+1),
INDEX(Станки!$1:$24,MATCH(G$1,Станки!$A:$A),MATCH($A3,Станки!$1:$1,0)+5)
)</f>
        <v>0</v>
      </c>
      <c r="H3" s="26">
        <f>IF(
INDEX(Станки!$1:$24,MATCH(H$1,Станки!$A:$A),MATCH($A3,Станки!$1:$1,0)+5)&gt;     INDEX(Станки!$1:$24,MATCH(H$1,Станки!$A:$A),MATCH($A3,Станки!$1:$1,0)+1),
INDEX(Станки!$1:$24,MATCH(H$1,Станки!$A:$A),MATCH($A3,Станки!$1:$1,0)+1),
INDEX(Станки!$1:$24,MATCH(H$1,Станки!$A:$A),MATCH($A3,Станки!$1:$1,0)+5)
)</f>
        <v>200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  <c r="IG3" s="27"/>
      <c r="IH3" s="27"/>
      <c r="II3" s="27"/>
      <c r="IJ3" s="27"/>
      <c r="IK3" s="27"/>
      <c r="IL3" s="27"/>
      <c r="IM3" s="27"/>
      <c r="IN3" s="27"/>
      <c r="IO3" s="27"/>
      <c r="IP3" s="27"/>
      <c r="IQ3" s="27"/>
      <c r="IR3" s="27"/>
      <c r="IS3" s="27"/>
      <c r="IT3" s="27"/>
      <c r="IU3" s="27"/>
      <c r="IV3" s="27"/>
      <c r="IW3" s="27"/>
      <c r="IX3" s="27"/>
      <c r="IY3" s="27"/>
      <c r="IZ3" s="27"/>
      <c r="JA3" s="27"/>
      <c r="JB3" s="27"/>
      <c r="JC3" s="27"/>
      <c r="JD3" s="27"/>
      <c r="JE3" s="27"/>
      <c r="JF3" s="27"/>
      <c r="JG3" s="27"/>
      <c r="JH3" s="27"/>
      <c r="JI3" s="27"/>
      <c r="JJ3" s="27"/>
      <c r="JK3" s="27"/>
      <c r="JL3" s="27"/>
      <c r="JM3" s="27"/>
      <c r="JN3" s="27"/>
      <c r="JO3" s="27"/>
      <c r="JP3" s="27"/>
      <c r="JQ3" s="27"/>
      <c r="JR3" s="27"/>
      <c r="JS3" s="27"/>
      <c r="JT3" s="27"/>
      <c r="JU3" s="27"/>
      <c r="JV3" s="27"/>
      <c r="JW3" s="27"/>
      <c r="JX3" s="27"/>
      <c r="JY3" s="27"/>
      <c r="JZ3" s="27"/>
      <c r="KA3" s="27"/>
      <c r="KB3" s="27"/>
      <c r="KC3" s="27"/>
      <c r="KD3" s="27"/>
      <c r="KE3" s="27"/>
      <c r="KF3" s="27"/>
      <c r="KG3" s="27"/>
      <c r="KH3" s="27"/>
      <c r="KI3" s="27"/>
      <c r="KJ3" s="27"/>
      <c r="KK3" s="27"/>
      <c r="KL3" s="27"/>
      <c r="KM3" s="27"/>
      <c r="KN3" s="27"/>
      <c r="KO3" s="27"/>
      <c r="KP3" s="27"/>
      <c r="KQ3" s="27"/>
      <c r="KR3" s="27"/>
      <c r="KS3" s="27"/>
      <c r="KT3" s="27"/>
      <c r="KU3" s="27"/>
      <c r="KV3" s="27"/>
      <c r="KW3" s="27"/>
      <c r="KX3" s="27"/>
      <c r="KY3" s="27"/>
      <c r="KZ3" s="27"/>
      <c r="LA3" s="27"/>
      <c r="LB3" s="27"/>
      <c r="LC3" s="27"/>
      <c r="LD3" s="27"/>
      <c r="LE3" s="27"/>
      <c r="LF3" s="27"/>
      <c r="LG3" s="27"/>
      <c r="LH3" s="27"/>
      <c r="LI3" s="27"/>
      <c r="LJ3" s="27"/>
      <c r="LK3" s="27"/>
      <c r="LL3" s="27"/>
      <c r="LM3" s="27"/>
      <c r="LN3" s="27"/>
      <c r="LO3" s="27"/>
      <c r="LP3" s="27"/>
      <c r="LQ3" s="27"/>
      <c r="LR3" s="27"/>
      <c r="LS3" s="27"/>
      <c r="LT3" s="27"/>
      <c r="LU3" s="27"/>
      <c r="LV3" s="27"/>
      <c r="LW3" s="27"/>
      <c r="LX3" s="27"/>
      <c r="LY3" s="27"/>
      <c r="LZ3" s="27"/>
      <c r="MA3" s="27"/>
      <c r="MB3" s="27"/>
      <c r="MC3" s="27"/>
      <c r="MD3" s="27"/>
      <c r="ME3" s="27"/>
      <c r="MF3" s="27"/>
      <c r="MG3" s="27"/>
      <c r="MH3" s="27"/>
      <c r="MI3" s="27"/>
      <c r="MJ3" s="27"/>
      <c r="MK3" s="27"/>
      <c r="ML3" s="27"/>
      <c r="MM3" s="27"/>
      <c r="MN3" s="27"/>
      <c r="MO3" s="27"/>
      <c r="MP3" s="27"/>
      <c r="MQ3" s="27"/>
      <c r="MR3" s="27"/>
      <c r="MS3" s="27"/>
      <c r="MT3" s="27"/>
      <c r="MU3" s="27"/>
      <c r="MV3" s="27"/>
      <c r="MW3" s="27"/>
      <c r="MX3" s="27"/>
      <c r="MY3" s="27"/>
      <c r="MZ3" s="27"/>
      <c r="NA3" s="27"/>
      <c r="NB3" s="27"/>
      <c r="NC3" s="27"/>
      <c r="ND3" s="27"/>
      <c r="NE3" s="27"/>
      <c r="NF3" s="27"/>
      <c r="NG3" s="27"/>
      <c r="NH3" s="27"/>
      <c r="NI3" s="27"/>
      <c r="NJ3" s="27"/>
      <c r="NK3" s="27"/>
      <c r="NL3" s="27"/>
      <c r="NM3" s="27"/>
      <c r="NN3" s="27"/>
      <c r="NO3" s="27"/>
      <c r="NP3" s="27"/>
      <c r="NQ3" s="27"/>
      <c r="NR3" s="27"/>
      <c r="NS3" s="27"/>
      <c r="NT3" s="27"/>
      <c r="NU3" s="27"/>
      <c r="NV3" s="27"/>
      <c r="NW3" s="27"/>
      <c r="NX3" s="27"/>
      <c r="NY3" s="27"/>
      <c r="NZ3" s="27"/>
      <c r="OA3" s="27"/>
      <c r="OB3" s="27"/>
      <c r="OC3" s="27"/>
    </row>
    <row r="4" spans="1:393" s="29" customFormat="1" ht="29.25" thickTop="1" x14ac:dyDescent="0.45">
      <c r="B4"/>
      <c r="C4"/>
      <c r="D4"/>
      <c r="E4"/>
      <c r="F4"/>
      <c r="G4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  <c r="KS4" s="30"/>
      <c r="KT4" s="30"/>
      <c r="KU4" s="30"/>
      <c r="KV4" s="30"/>
      <c r="KW4" s="30"/>
      <c r="KX4" s="30"/>
      <c r="KY4" s="30"/>
      <c r="KZ4" s="30"/>
      <c r="LA4" s="30"/>
      <c r="LB4" s="30"/>
      <c r="LC4" s="30"/>
      <c r="LD4" s="30"/>
      <c r="LE4" s="30"/>
      <c r="LF4" s="30"/>
      <c r="LG4" s="30"/>
      <c r="LH4" s="30"/>
      <c r="LI4" s="30"/>
      <c r="LJ4" s="30"/>
      <c r="LK4" s="30"/>
      <c r="LL4" s="30"/>
      <c r="LM4" s="30"/>
      <c r="LN4" s="30"/>
      <c r="LO4" s="30"/>
      <c r="LP4" s="30"/>
      <c r="LQ4" s="30"/>
      <c r="LR4" s="30"/>
      <c r="LS4" s="30"/>
      <c r="LT4" s="30"/>
      <c r="LU4" s="30"/>
      <c r="LV4" s="30"/>
      <c r="LW4" s="30"/>
      <c r="LX4" s="30"/>
      <c r="LY4" s="30"/>
      <c r="LZ4" s="30"/>
      <c r="MA4" s="30"/>
      <c r="MB4" s="30"/>
      <c r="MC4" s="30"/>
      <c r="MD4" s="30"/>
      <c r="ME4" s="30"/>
      <c r="MF4" s="30"/>
      <c r="MG4" s="30"/>
      <c r="MH4" s="30"/>
      <c r="MI4" s="30"/>
      <c r="MJ4" s="30"/>
      <c r="MK4" s="30"/>
      <c r="ML4" s="30"/>
      <c r="MM4" s="30"/>
      <c r="MN4" s="30"/>
      <c r="MO4" s="30"/>
      <c r="MP4" s="30"/>
      <c r="MQ4" s="30"/>
      <c r="MR4" s="30"/>
      <c r="MS4" s="30"/>
      <c r="MT4" s="30"/>
      <c r="MU4" s="30"/>
      <c r="MV4" s="30"/>
      <c r="MW4" s="30"/>
      <c r="MX4" s="30"/>
      <c r="MY4" s="30"/>
      <c r="MZ4" s="30"/>
      <c r="NA4" s="30"/>
      <c r="NB4" s="30"/>
      <c r="NC4" s="30"/>
      <c r="ND4" s="30"/>
      <c r="NE4" s="30"/>
      <c r="NF4" s="30"/>
      <c r="NG4" s="30"/>
      <c r="NH4" s="30"/>
      <c r="NI4" s="30"/>
      <c r="NJ4" s="30"/>
      <c r="NK4" s="30"/>
      <c r="NL4" s="30"/>
      <c r="NM4" s="30"/>
      <c r="NN4" s="30"/>
      <c r="NO4" s="30"/>
      <c r="NP4" s="30"/>
      <c r="NQ4" s="30"/>
      <c r="NR4" s="30"/>
      <c r="NS4" s="30"/>
      <c r="NT4" s="30"/>
      <c r="NU4" s="30"/>
      <c r="NV4" s="30"/>
      <c r="NW4" s="30"/>
      <c r="NX4" s="30"/>
      <c r="NY4" s="30"/>
      <c r="NZ4" s="30"/>
      <c r="OA4" s="30"/>
      <c r="OB4" s="30"/>
      <c r="OC4" s="30"/>
    </row>
  </sheetData>
  <conditionalFormatting sqref="B1:H1">
    <cfRule type="expression" dxfId="2" priority="1">
      <formula>AND(WEEKDAY(B1,2)&gt;5,B1&lt;&gt;TODAY())</formula>
    </cfRule>
  </conditionalFormatting>
  <conditionalFormatting sqref="C2">
    <cfRule type="dataBar" priority="5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{7D18B745-9E4D-4438-A760-7E447B5D69B5}</x14:id>
        </ext>
      </extLst>
    </cfRule>
  </conditionalFormatting>
  <conditionalFormatting sqref="E2">
    <cfRule type="dataBar" priority="7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{2E19D5EC-6262-46B4-B801-3E6E6895C1C8}</x14:id>
        </ext>
      </extLst>
    </cfRule>
  </conditionalFormatting>
  <conditionalFormatting sqref="F2">
    <cfRule type="dataBar" priority="8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{9FF37612-5FEC-4CDD-9474-5C4EBBF15FF9}</x14:id>
        </ext>
      </extLst>
    </cfRule>
  </conditionalFormatting>
  <conditionalFormatting sqref="B3">
    <cfRule type="dataBar" priority="29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{36C88699-B481-4AD9-9689-1BBDABE3D1DA}</x14:id>
        </ext>
      </extLst>
    </cfRule>
  </conditionalFormatting>
  <conditionalFormatting sqref="C3">
    <cfRule type="dataBar" priority="30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{1D43471E-8DA4-4C43-AAE9-77E2A32BC1B2}</x14:id>
        </ext>
      </extLst>
    </cfRule>
  </conditionalFormatting>
  <conditionalFormatting sqref="E3">
    <cfRule type="dataBar" priority="32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{C209BF2C-57F6-4751-A356-3865281C96A7}</x14:id>
        </ext>
      </extLst>
    </cfRule>
  </conditionalFormatting>
  <conditionalFormatting sqref="F3">
    <cfRule type="dataBar" priority="33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{9FB77126-44AB-4890-8C0F-A56A6F6E78BE}</x14:id>
        </ext>
      </extLst>
    </cfRule>
  </conditionalFormatting>
  <conditionalFormatting sqref="H3">
    <cfRule type="dataBar" priority="34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{46E4F5B4-AD13-4F44-AC30-72D0DC530803}</x14:id>
        </ext>
      </extLst>
    </cfRule>
  </conditionalFormatting>
  <conditionalFormatting sqref="B2">
    <cfRule type="dataBar" priority="4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{1F33A16B-BA08-46A9-A59B-BEF5FB8F01F0}</x14:id>
        </ext>
      </extLst>
    </cfRule>
  </conditionalFormatting>
  <conditionalFormatting sqref="H2">
    <cfRule type="dataBar" priority="9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{E82FC2FD-229E-4C38-AAA9-F4000FBE818E}</x14:id>
        </ext>
      </extLst>
    </cfRule>
  </conditionalFormatting>
  <conditionalFormatting sqref="B2:H3">
    <cfRule type="expression" dxfId="1" priority="2">
      <formula>UFsm2</formula>
    </cfRule>
    <cfRule type="expression" dxfId="0" priority="3">
      <formula>UFsm3</formula>
    </cfRule>
  </conditionalFormatting>
  <conditionalFormatting sqref="D2">
    <cfRule type="dataBar" priority="6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{5A9F6351-3398-4378-ACC5-D804132A254D}</x14:id>
        </ext>
      </extLst>
    </cfRule>
  </conditionalFormatting>
  <conditionalFormatting sqref="D3">
    <cfRule type="dataBar" priority="31">
      <dataBar>
        <cfvo type="num" val="0"/>
        <cfvo type="formula" val="UFmax"/>
        <color rgb="FFD6007B"/>
      </dataBar>
      <extLst>
        <ext xmlns:x14="http://schemas.microsoft.com/office/spreadsheetml/2009/9/main" uri="{B025F937-C7B1-47D3-B67F-A62EFF666E3E}">
          <x14:id>{804F8388-BAAC-4F97-BF47-DD466557DEE7}</x14:id>
        </ext>
      </extLst>
    </cfRule>
  </conditionalFormatting>
  <pageMargins left="0.7" right="0.7" top="0.75" bottom="0.75" header="0.3" footer="0.3"/>
  <pageSetup paperSize="9" scale="1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18B745-9E4D-4438-A760-7E447B5D69B5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C2</xm:sqref>
        </x14:conditionalFormatting>
        <x14:conditionalFormatting xmlns:xm="http://schemas.microsoft.com/office/excel/2006/main">
          <x14:cfRule type="dataBar" id="{2E19D5EC-6262-46B4-B801-3E6E6895C1C8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9FF37612-5FEC-4CDD-9474-5C4EBBF15FF9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F2</xm:sqref>
        </x14:conditionalFormatting>
        <x14:conditionalFormatting xmlns:xm="http://schemas.microsoft.com/office/excel/2006/main">
          <x14:cfRule type="dataBar" id="{36C88699-B481-4AD9-9689-1BBDABE3D1DA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B3</xm:sqref>
        </x14:conditionalFormatting>
        <x14:conditionalFormatting xmlns:xm="http://schemas.microsoft.com/office/excel/2006/main">
          <x14:cfRule type="dataBar" id="{1D43471E-8DA4-4C43-AAE9-77E2A32BC1B2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C3</xm:sqref>
        </x14:conditionalFormatting>
        <x14:conditionalFormatting xmlns:xm="http://schemas.microsoft.com/office/excel/2006/main">
          <x14:cfRule type="dataBar" id="{C209BF2C-57F6-4751-A356-3865281C96A7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E3</xm:sqref>
        </x14:conditionalFormatting>
        <x14:conditionalFormatting xmlns:xm="http://schemas.microsoft.com/office/excel/2006/main">
          <x14:cfRule type="dataBar" id="{9FB77126-44AB-4890-8C0F-A56A6F6E78BE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F3</xm:sqref>
        </x14:conditionalFormatting>
        <x14:conditionalFormatting xmlns:xm="http://schemas.microsoft.com/office/excel/2006/main">
          <x14:cfRule type="dataBar" id="{46E4F5B4-AD13-4F44-AC30-72D0DC530803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H3</xm:sqref>
        </x14:conditionalFormatting>
        <x14:conditionalFormatting xmlns:xm="http://schemas.microsoft.com/office/excel/2006/main">
          <x14:cfRule type="dataBar" id="{1F33A16B-BA08-46A9-A59B-BEF5FB8F01F0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B2</xm:sqref>
        </x14:conditionalFormatting>
        <x14:conditionalFormatting xmlns:xm="http://schemas.microsoft.com/office/excel/2006/main">
          <x14:cfRule type="dataBar" id="{E82FC2FD-229E-4C38-AAA9-F4000FBE818E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H2</xm:sqref>
        </x14:conditionalFormatting>
        <x14:conditionalFormatting xmlns:xm="http://schemas.microsoft.com/office/excel/2006/main">
          <x14:cfRule type="dataBar" id="{5A9F6351-3398-4378-ACC5-D804132A254D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D2</xm:sqref>
        </x14:conditionalFormatting>
        <x14:conditionalFormatting xmlns:xm="http://schemas.microsoft.com/office/excel/2006/main">
          <x14:cfRule type="dataBar" id="{804F8388-BAAC-4F97-BF47-DD466557DEE7}">
            <x14:dataBar minLength="0" maxLength="100" border="1" negativeBarBorderColorSameAsPositive="0" axisPosition="none">
              <x14:cfvo type="num">
                <xm:f>0</xm:f>
              </x14:cfvo>
              <x14:cfvo type="formula">
                <xm:f>UFmax</xm:f>
              </x14:cfvo>
              <x14:borderColor rgb="FFD6007B"/>
              <x14:negativeFillColor rgb="FFD6007B"/>
              <x14:negativeBorderColor rgb="FF000000"/>
            </x14:dataBar>
          </x14:cfRule>
          <xm:sqref>D3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Станки</vt:lpstr>
      <vt:lpstr>База</vt:lpstr>
      <vt:lpstr>Sheet1</vt:lpstr>
      <vt:lpstr>Рабочий стол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OFIS</dc:creator>
  <cp:lastModifiedBy>Blizniuk Mikhail Vasilyevich</cp:lastModifiedBy>
  <dcterms:created xsi:type="dcterms:W3CDTF">2019-04-02T10:12:19Z</dcterms:created>
  <dcterms:modified xsi:type="dcterms:W3CDTF">2019-04-02T10:53:13Z</dcterms:modified>
</cp:coreProperties>
</file>