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80" yWindow="1455" windowWidth="27435" windowHeight="15300" activeTab="2"/>
  </bookViews>
  <sheets>
    <sheet name="Лист1" sheetId="4" r:id="rId1"/>
    <sheet name="ОБЩАЯ" sheetId="1" r:id="rId2"/>
    <sheet name="стенд1" sheetId="2" r:id="rId3"/>
    <sheet name="стенд2" sheetId="3" r:id="rId4"/>
  </sheets>
  <calcPr calcId="145621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B6" i="2"/>
  <c r="C6" i="2"/>
  <c r="A6" i="2"/>
  <c r="H3" i="1" l="1"/>
  <c r="I3" i="1"/>
  <c r="J3" i="1"/>
  <c r="G3" i="1"/>
  <c r="H2" i="1"/>
  <c r="I2" i="1"/>
  <c r="J2" i="1"/>
  <c r="G2" i="1"/>
  <c r="E4" i="1"/>
  <c r="C2" i="2" l="1"/>
  <c r="C3" i="2" s="1"/>
  <c r="F7" i="1"/>
  <c r="F8" i="1"/>
  <c r="F9" i="1"/>
  <c r="F10" i="1"/>
  <c r="F11" i="1"/>
  <c r="F12" i="1"/>
  <c r="F13" i="1"/>
  <c r="F14" i="1"/>
  <c r="F15" i="1"/>
  <c r="F16" i="1"/>
  <c r="F6" i="1"/>
</calcChain>
</file>

<file path=xl/sharedStrings.xml><?xml version="1.0" encoding="utf-8"?>
<sst xmlns="http://schemas.openxmlformats.org/spreadsheetml/2006/main" count="67" uniqueCount="45">
  <si>
    <t>Номер счета</t>
  </si>
  <si>
    <t>Дата счета</t>
  </si>
  <si>
    <t>Контрагент</t>
  </si>
  <si>
    <t>Опис</t>
  </si>
  <si>
    <t>Сумма</t>
  </si>
  <si>
    <t>Проверка</t>
  </si>
  <si>
    <t>краски</t>
  </si>
  <si>
    <t>пиломатериалы</t>
  </si>
  <si>
    <t>бумага</t>
  </si>
  <si>
    <t>ковер</t>
  </si>
  <si>
    <t>аренда</t>
  </si>
  <si>
    <t>мебель</t>
  </si>
  <si>
    <t>монтаж</t>
  </si>
  <si>
    <t>доставка</t>
  </si>
  <si>
    <t>стенд1</t>
  </si>
  <si>
    <t>стенд2</t>
  </si>
  <si>
    <t>стенд3</t>
  </si>
  <si>
    <t>стенд4</t>
  </si>
  <si>
    <t>Бюджет расходов на стенд:</t>
  </si>
  <si>
    <t>Текущий расход:</t>
  </si>
  <si>
    <t>Остаток/Перерасход:</t>
  </si>
  <si>
    <t>АВ-17</t>
  </si>
  <si>
    <t>123-65</t>
  </si>
  <si>
    <t>АР-19/1</t>
  </si>
  <si>
    <t>0000987</t>
  </si>
  <si>
    <t>НЕРО_76-11</t>
  </si>
  <si>
    <t>ЛАК-19-32</t>
  </si>
  <si>
    <t>876</t>
  </si>
  <si>
    <t>Хоттабыч</t>
  </si>
  <si>
    <t>Древ база</t>
  </si>
  <si>
    <t>Мир красок</t>
  </si>
  <si>
    <t>Самовоз</t>
  </si>
  <si>
    <t>Всего затрат:</t>
  </si>
  <si>
    <t>Бригадир1</t>
  </si>
  <si>
    <t>Бригадир2</t>
  </si>
  <si>
    <t>Бригадир3</t>
  </si>
  <si>
    <t>Бригадир4</t>
  </si>
  <si>
    <t>Стройарена</t>
  </si>
  <si>
    <t>Монтажник</t>
  </si>
  <si>
    <t>ЕрихКраузе</t>
  </si>
  <si>
    <t>Мебель двор</t>
  </si>
  <si>
    <t>ВИД, КАК ХОТЕЛОСЬ БЫ ВИДЕТЬ РЕЗУЛЬТАТ</t>
  </si>
  <si>
    <t>Общий итог</t>
  </si>
  <si>
    <t>Сумма по полю стенд1</t>
  </si>
  <si>
    <t>(несколько элементов)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</si>
</sst>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/>
    <xf numFmtId="14" fontId="0" fillId="0" borderId="0" xfId="0" applyNumberFormat="1"/>
    <xf numFmtId="164" fontId="0" fillId="0" borderId="0" xfId="1" applyFont="1"/>
    <xf numFmtId="0" fontId="2" fillId="0" borderId="0" xfId="0" applyFont="1"/>
    <xf numFmtId="0" fontId="0" fillId="2" borderId="0" xfId="0" applyFill="1"/>
    <xf numFmtId="0" fontId="0" fillId="0" borderId="0" xfId="0" pivotButton="1"/>
    <xf numFmtId="0" fontId="0" fillId="0" borderId="0" xfId="0" applyNumberFormat="1"/>
  </cellXfs>
  <cellStyles count="2">
    <cellStyle name="Обычный" xfId="0" builtinId="0"/>
    <cellStyle name="Финансовый" xfId="1" builtinId="3"/>
  </cellStyles>
  <dxfs count="2">
    <dxf>
      <numFmt numFmtId="19" formatCode="dd/mm/yyyy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ient" refreshedDate="43557.378609027779" createdVersion="4" refreshedVersion="4" minRefreshableVersion="3" recordCount="8">
  <cacheSource type="worksheet">
    <worksheetSource name="Таблица1"/>
  </cacheSource>
  <cacheFields count="10">
    <cacheField name="Номер счета" numFmtId="49">
      <sharedItems containsMixedTypes="1" containsNumber="1" containsInteger="1" minValue="1652" maxValue="1652" count="8">
        <n v="1652"/>
        <s v="АВ-17"/>
        <s v="123-65"/>
        <s v="АР-19/1"/>
        <s v="0000987"/>
        <s v="НЕРО_76-11"/>
        <s v="ЛАК-19-32"/>
        <s v="876"/>
      </sharedItems>
    </cacheField>
    <cacheField name="Дата счета" numFmtId="14">
      <sharedItems containsSemiMixedTypes="0" containsNonDate="0" containsDate="1" containsString="0" minDate="2019-03-29T00:00:00" maxDate="2019-04-02T00:00:00" count="4">
        <d v="2019-03-29T00:00:00"/>
        <d v="2019-03-30T00:00:00"/>
        <d v="2019-03-31T00:00:00"/>
        <d v="2019-04-01T00:00:00"/>
      </sharedItems>
    </cacheField>
    <cacheField name="Контрагент" numFmtId="0">
      <sharedItems count="8">
        <s v="Хоттабыч"/>
        <s v="Древ база"/>
        <s v="Стройарена"/>
        <s v="Мебель двор"/>
        <s v="Самовоз"/>
        <s v="Монтажник"/>
        <s v="Мир красок"/>
        <s v="ЕрихКраузе"/>
      </sharedItems>
    </cacheField>
    <cacheField name="Опис" numFmtId="0">
      <sharedItems count="8">
        <s v="ковер"/>
        <s v="пиломатериалы"/>
        <s v="аренда"/>
        <s v="мебель"/>
        <s v="доставка"/>
        <s v="монтаж"/>
        <s v="краски"/>
        <s v="бумага"/>
      </sharedItems>
    </cacheField>
    <cacheField name="Сумма" numFmtId="164">
      <sharedItems containsSemiMixedTypes="0" containsString="0" containsNumber="1" containsInteger="1" minValue="4000" maxValue="40000" count="8">
        <n v="30000"/>
        <n v="40000"/>
        <n v="25000"/>
        <n v="17000"/>
        <n v="9500"/>
        <n v="13700"/>
        <n v="19200"/>
        <n v="4000"/>
      </sharedItems>
    </cacheField>
    <cacheField name="Проверка" numFmtId="0">
      <sharedItems count="1">
        <s v="ДА"/>
      </sharedItems>
    </cacheField>
    <cacheField name="стенд1" numFmtId="164">
      <sharedItems containsString="0" containsBlank="1" containsNumber="1" containsInteger="1" minValue="1000" maxValue="10000" count="7">
        <n v="10000"/>
        <m/>
        <n v="7500"/>
        <n v="7000"/>
        <n v="6700"/>
        <n v="5000"/>
        <n v="1000"/>
      </sharedItems>
    </cacheField>
    <cacheField name="стенд2" numFmtId="164">
      <sharedItems containsString="0" containsBlank="1" containsNumber="1" containsInteger="1" minValue="1000" maxValue="15000" count="6">
        <m/>
        <n v="15000"/>
        <n v="6500"/>
        <n v="3500"/>
        <n v="5000"/>
        <n v="1000"/>
      </sharedItems>
    </cacheField>
    <cacheField name="стенд3" numFmtId="164">
      <sharedItems containsString="0" containsBlank="1" containsNumber="1" containsInteger="1" minValue="1000" maxValue="25000" count="7">
        <n v="10000"/>
        <n v="25000"/>
        <n v="5500"/>
        <m/>
        <n v="6000"/>
        <n v="9200"/>
        <n v="1000"/>
      </sharedItems>
    </cacheField>
    <cacheField name="стенд4" numFmtId="164">
      <sharedItems containsString="0" containsBlank="1" containsNumber="1" containsInteger="1" minValue="1000" maxValue="10000" count="5">
        <n v="10000"/>
        <m/>
        <n v="5500"/>
        <n v="7000"/>
        <n v="1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  <x v="0"/>
    <x v="0"/>
    <x v="0"/>
    <x v="0"/>
  </r>
  <r>
    <x v="1"/>
    <x v="1"/>
    <x v="1"/>
    <x v="1"/>
    <x v="1"/>
    <x v="0"/>
    <x v="1"/>
    <x v="1"/>
    <x v="1"/>
    <x v="1"/>
  </r>
  <r>
    <x v="2"/>
    <x v="2"/>
    <x v="2"/>
    <x v="2"/>
    <x v="2"/>
    <x v="0"/>
    <x v="2"/>
    <x v="2"/>
    <x v="2"/>
    <x v="2"/>
  </r>
  <r>
    <x v="3"/>
    <x v="3"/>
    <x v="3"/>
    <x v="3"/>
    <x v="3"/>
    <x v="0"/>
    <x v="3"/>
    <x v="0"/>
    <x v="3"/>
    <x v="0"/>
  </r>
  <r>
    <x v="4"/>
    <x v="3"/>
    <x v="4"/>
    <x v="4"/>
    <x v="4"/>
    <x v="0"/>
    <x v="1"/>
    <x v="3"/>
    <x v="4"/>
    <x v="1"/>
  </r>
  <r>
    <x v="5"/>
    <x v="3"/>
    <x v="5"/>
    <x v="5"/>
    <x v="5"/>
    <x v="0"/>
    <x v="4"/>
    <x v="0"/>
    <x v="3"/>
    <x v="3"/>
  </r>
  <r>
    <x v="6"/>
    <x v="3"/>
    <x v="6"/>
    <x v="6"/>
    <x v="6"/>
    <x v="0"/>
    <x v="5"/>
    <x v="4"/>
    <x v="5"/>
    <x v="1"/>
  </r>
  <r>
    <x v="7"/>
    <x v="3"/>
    <x v="7"/>
    <x v="7"/>
    <x v="7"/>
    <x v="0"/>
    <x v="6"/>
    <x v="5"/>
    <x v="6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A3:C10" firstHeaderRow="1" firstDataRow="1" firstDataCol="2" rowPageCount="1" colPageCount="1"/>
  <pivotFields count="10">
    <pivotField compact="0" outline="0" showAll="0" defaultSubtotal="0">
      <items count="8">
        <item x="0"/>
        <item x="4"/>
        <item x="2"/>
        <item x="7"/>
        <item x="1"/>
        <item x="3"/>
        <item x="6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1"/>
        <item x="7"/>
        <item x="3"/>
        <item x="6"/>
        <item x="5"/>
        <item x="4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2"/>
        <item x="7"/>
        <item x="4"/>
        <item x="0"/>
        <item x="6"/>
        <item x="3"/>
        <item x="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items count="8">
        <item x="7"/>
        <item x="4"/>
        <item x="5"/>
        <item x="3"/>
        <item x="6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multipleItemSelectionAllowed="1" showAll="0" defaultSubtotal="0">
      <items count="7">
        <item x="6"/>
        <item x="5"/>
        <item x="4"/>
        <item x="3"/>
        <item x="2"/>
        <item x="0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">
        <item x="5"/>
        <item x="3"/>
        <item x="4"/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7">
        <item x="6"/>
        <item x="2"/>
        <item x="4"/>
        <item x="5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5">
        <item x="4"/>
        <item x="2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7">
    <i>
      <x v="1"/>
      <x v="1"/>
    </i>
    <i>
      <x v="2"/>
      <x v="5"/>
    </i>
    <i>
      <x v="3"/>
      <x v="4"/>
    </i>
    <i>
      <x v="4"/>
      <x v="6"/>
    </i>
    <i>
      <x v="6"/>
      <x/>
    </i>
    <i>
      <x v="7"/>
      <x v="3"/>
    </i>
    <i t="grand">
      <x/>
    </i>
  </rowItems>
  <colItems count="1">
    <i/>
  </colItems>
  <pageFields count="1">
    <pageField fld="6" hier="-1"/>
  </pageFields>
  <dataFields count="1">
    <dataField name="Сумма по полю стенд1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5:J13" totalsRowShown="0">
  <autoFilter ref="A5:J13"/>
  <tableColumns count="10">
    <tableColumn id="1" name="Номер счета" dataDxfId="1"/>
    <tableColumn id="2" name="Дата счета" dataDxfId="0"/>
    <tableColumn id="3" name="Контрагент"/>
    <tableColumn id="4" name="Опис"/>
    <tableColumn id="5" name="Сумма" dataCellStyle="Финансовый"/>
    <tableColumn id="6" name="Проверка">
      <calculatedColumnFormula>IF(ISNUMBER(E6),IF(ROUND((SUM(G6:N6)-E6),9)&lt;&gt;0,"НЕТ","ДА"),"")</calculatedColumnFormula>
    </tableColumn>
    <tableColumn id="7" name="стенд1" dataCellStyle="Финансовый"/>
    <tableColumn id="8" name="стенд2" dataCellStyle="Финансовый"/>
    <tableColumn id="9" name="стенд3" dataCellStyle="Финансовый"/>
    <tableColumn id="10" name="стенд4" dataCellStyle="Финансов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8" sqref="C8"/>
    </sheetView>
  </sheetViews>
  <sheetFormatPr defaultRowHeight="15.75" x14ac:dyDescent="0.25"/>
  <cols>
    <col min="1" max="1" width="18.625" bestFit="1" customWidth="1"/>
    <col min="2" max="2" width="22.75" bestFit="1" customWidth="1"/>
    <col min="3" max="3" width="21.375" customWidth="1"/>
  </cols>
  <sheetData>
    <row r="1" spans="1:3" x14ac:dyDescent="0.25">
      <c r="A1" s="7" t="s">
        <v>14</v>
      </c>
      <c r="B1" t="s">
        <v>44</v>
      </c>
    </row>
    <row r="3" spans="1:3" x14ac:dyDescent="0.25">
      <c r="A3" s="7" t="s">
        <v>2</v>
      </c>
      <c r="B3" s="7" t="s">
        <v>3</v>
      </c>
      <c r="C3" t="s">
        <v>43</v>
      </c>
    </row>
    <row r="4" spans="1:3" x14ac:dyDescent="0.25">
      <c r="A4" t="s">
        <v>39</v>
      </c>
      <c r="B4" t="s">
        <v>8</v>
      </c>
      <c r="C4" s="8">
        <v>1000</v>
      </c>
    </row>
    <row r="5" spans="1:3" x14ac:dyDescent="0.25">
      <c r="A5" t="s">
        <v>40</v>
      </c>
      <c r="B5" t="s">
        <v>11</v>
      </c>
      <c r="C5" s="8">
        <v>7000</v>
      </c>
    </row>
    <row r="6" spans="1:3" x14ac:dyDescent="0.25">
      <c r="A6" t="s">
        <v>30</v>
      </c>
      <c r="B6" t="s">
        <v>6</v>
      </c>
      <c r="C6" s="8">
        <v>5000</v>
      </c>
    </row>
    <row r="7" spans="1:3" x14ac:dyDescent="0.25">
      <c r="A7" t="s">
        <v>38</v>
      </c>
      <c r="B7" t="s">
        <v>12</v>
      </c>
      <c r="C7" s="8">
        <v>6700</v>
      </c>
    </row>
    <row r="8" spans="1:3" x14ac:dyDescent="0.25">
      <c r="A8" t="s">
        <v>37</v>
      </c>
      <c r="B8" t="s">
        <v>10</v>
      </c>
      <c r="C8" s="8">
        <v>7500</v>
      </c>
    </row>
    <row r="9" spans="1:3" x14ac:dyDescent="0.25">
      <c r="A9" t="s">
        <v>28</v>
      </c>
      <c r="B9" t="s">
        <v>9</v>
      </c>
      <c r="C9" s="8">
        <v>10000</v>
      </c>
    </row>
    <row r="10" spans="1:3" x14ac:dyDescent="0.25">
      <c r="A10" t="s">
        <v>42</v>
      </c>
      <c r="C10" s="8">
        <v>37200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5" sqref="A5"/>
    </sheetView>
  </sheetViews>
  <sheetFormatPr defaultColWidth="11" defaultRowHeight="15.75" x14ac:dyDescent="0.25"/>
  <cols>
    <col min="1" max="1" width="15.375" customWidth="1"/>
    <col min="2" max="2" width="13" customWidth="1"/>
    <col min="3" max="3" width="13.875" customWidth="1"/>
    <col min="4" max="4" width="14.875" bestFit="1" customWidth="1"/>
    <col min="5" max="5" width="13" bestFit="1" customWidth="1"/>
    <col min="6" max="6" width="11.875" customWidth="1"/>
    <col min="7" max="10" width="11.875" bestFit="1" customWidth="1"/>
  </cols>
  <sheetData>
    <row r="1" spans="1:10" x14ac:dyDescent="0.25">
      <c r="F1" s="1" t="s">
        <v>18</v>
      </c>
      <c r="G1" s="4">
        <v>40000</v>
      </c>
      <c r="H1" s="4">
        <v>40000</v>
      </c>
      <c r="I1" s="4">
        <v>40000</v>
      </c>
      <c r="J1" s="4">
        <v>40000</v>
      </c>
    </row>
    <row r="2" spans="1:10" x14ac:dyDescent="0.25">
      <c r="F2" s="1" t="s">
        <v>19</v>
      </c>
      <c r="G2" s="4">
        <f>SUM(Таблица1[стенд1])</f>
        <v>37200</v>
      </c>
      <c r="H2" s="4">
        <f>SUM(Таблица1[стенд2])</f>
        <v>31000</v>
      </c>
      <c r="I2" s="4">
        <f>SUM(Таблица1[стенд3])</f>
        <v>56700</v>
      </c>
      <c r="J2" s="4">
        <f>SUM(Таблица1[стенд4])</f>
        <v>33500</v>
      </c>
    </row>
    <row r="3" spans="1:10" x14ac:dyDescent="0.25">
      <c r="F3" s="1" t="s">
        <v>20</v>
      </c>
      <c r="G3" s="4">
        <f>G1-G2</f>
        <v>2800</v>
      </c>
      <c r="H3" s="4">
        <f t="shared" ref="H3:J3" si="0">H1-H2</f>
        <v>9000</v>
      </c>
      <c r="I3" s="4">
        <f t="shared" si="0"/>
        <v>-16700</v>
      </c>
      <c r="J3" s="4">
        <f t="shared" si="0"/>
        <v>6500</v>
      </c>
    </row>
    <row r="4" spans="1:10" x14ac:dyDescent="0.25">
      <c r="D4" t="s">
        <v>32</v>
      </c>
      <c r="E4" s="4">
        <f>SUM(Таблица1[Сумма])</f>
        <v>158400</v>
      </c>
      <c r="G4" t="s">
        <v>33</v>
      </c>
      <c r="H4" t="s">
        <v>34</v>
      </c>
      <c r="I4" t="s">
        <v>35</v>
      </c>
      <c r="J4" t="s">
        <v>36</v>
      </c>
    </row>
    <row r="5" spans="1:10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14</v>
      </c>
      <c r="H5" t="s">
        <v>15</v>
      </c>
      <c r="I5" t="s">
        <v>16</v>
      </c>
      <c r="J5" t="s">
        <v>17</v>
      </c>
    </row>
    <row r="6" spans="1:10" x14ac:dyDescent="0.25">
      <c r="A6" s="2">
        <v>1652</v>
      </c>
      <c r="B6" s="3">
        <v>43553</v>
      </c>
      <c r="C6" t="s">
        <v>28</v>
      </c>
      <c r="D6" t="s">
        <v>9</v>
      </c>
      <c r="E6" s="4">
        <v>30000</v>
      </c>
      <c r="F6" t="str">
        <f>IF(ISNUMBER(E6),IF(ROUND((SUM(G6:N6)-E6),9)&lt;&gt;0,"НЕТ","ДА"),"")</f>
        <v>ДА</v>
      </c>
      <c r="G6" s="4">
        <v>10000</v>
      </c>
      <c r="H6" s="4"/>
      <c r="I6" s="4">
        <v>10000</v>
      </c>
      <c r="J6" s="4">
        <v>10000</v>
      </c>
    </row>
    <row r="7" spans="1:10" x14ac:dyDescent="0.25">
      <c r="A7" s="2" t="s">
        <v>21</v>
      </c>
      <c r="B7" s="3">
        <v>43554</v>
      </c>
      <c r="C7" t="s">
        <v>29</v>
      </c>
      <c r="D7" t="s">
        <v>7</v>
      </c>
      <c r="E7" s="4">
        <v>40000</v>
      </c>
      <c r="F7" t="str">
        <f t="shared" ref="F7:F16" si="1">IF(ISNUMBER(E7),IF(ROUND((SUM(G7:N7)-E7),9)&lt;&gt;0,"НЕТ","ДА"),"")</f>
        <v>ДА</v>
      </c>
      <c r="G7" s="4"/>
      <c r="H7" s="4">
        <v>15000</v>
      </c>
      <c r="I7" s="4">
        <v>25000</v>
      </c>
      <c r="J7" s="4"/>
    </row>
    <row r="8" spans="1:10" x14ac:dyDescent="0.25">
      <c r="A8" s="2" t="s">
        <v>22</v>
      </c>
      <c r="B8" s="3">
        <v>43555</v>
      </c>
      <c r="C8" t="s">
        <v>37</v>
      </c>
      <c r="D8" t="s">
        <v>10</v>
      </c>
      <c r="E8" s="4">
        <v>25000</v>
      </c>
      <c r="F8" t="str">
        <f t="shared" si="1"/>
        <v>ДА</v>
      </c>
      <c r="G8" s="4">
        <v>7500</v>
      </c>
      <c r="H8" s="4">
        <v>6500</v>
      </c>
      <c r="I8" s="4">
        <v>5500</v>
      </c>
      <c r="J8" s="4">
        <v>5500</v>
      </c>
    </row>
    <row r="9" spans="1:10" x14ac:dyDescent="0.25">
      <c r="A9" s="2" t="s">
        <v>23</v>
      </c>
      <c r="B9" s="3">
        <v>43556</v>
      </c>
      <c r="C9" t="s">
        <v>40</v>
      </c>
      <c r="D9" t="s">
        <v>11</v>
      </c>
      <c r="E9" s="4">
        <v>17000</v>
      </c>
      <c r="F9" t="str">
        <f t="shared" si="1"/>
        <v>ДА</v>
      </c>
      <c r="G9" s="4">
        <v>7000</v>
      </c>
      <c r="H9" s="4"/>
      <c r="I9" s="4"/>
      <c r="J9" s="4">
        <v>10000</v>
      </c>
    </row>
    <row r="10" spans="1:10" x14ac:dyDescent="0.25">
      <c r="A10" s="2" t="s">
        <v>24</v>
      </c>
      <c r="B10" s="3">
        <v>43556</v>
      </c>
      <c r="C10" t="s">
        <v>31</v>
      </c>
      <c r="D10" t="s">
        <v>13</v>
      </c>
      <c r="E10" s="4">
        <v>9500</v>
      </c>
      <c r="F10" t="str">
        <f t="shared" si="1"/>
        <v>ДА</v>
      </c>
      <c r="G10" s="4"/>
      <c r="H10" s="4">
        <v>3500</v>
      </c>
      <c r="I10" s="4">
        <v>6000</v>
      </c>
      <c r="J10" s="4"/>
    </row>
    <row r="11" spans="1:10" x14ac:dyDescent="0.25">
      <c r="A11" s="2" t="s">
        <v>25</v>
      </c>
      <c r="B11" s="3">
        <v>43556</v>
      </c>
      <c r="C11" t="s">
        <v>38</v>
      </c>
      <c r="D11" t="s">
        <v>12</v>
      </c>
      <c r="E11" s="4">
        <v>13700</v>
      </c>
      <c r="F11" t="str">
        <f t="shared" si="1"/>
        <v>ДА</v>
      </c>
      <c r="G11" s="4">
        <v>6700</v>
      </c>
      <c r="H11" s="4"/>
      <c r="I11" s="4"/>
      <c r="J11" s="4">
        <v>7000</v>
      </c>
    </row>
    <row r="12" spans="1:10" x14ac:dyDescent="0.25">
      <c r="A12" s="2" t="s">
        <v>26</v>
      </c>
      <c r="B12" s="3">
        <v>43556</v>
      </c>
      <c r="C12" t="s">
        <v>30</v>
      </c>
      <c r="D12" t="s">
        <v>6</v>
      </c>
      <c r="E12" s="4">
        <v>19200</v>
      </c>
      <c r="F12" t="str">
        <f t="shared" si="1"/>
        <v>ДА</v>
      </c>
      <c r="G12" s="4">
        <v>5000</v>
      </c>
      <c r="H12" s="4">
        <v>5000</v>
      </c>
      <c r="I12" s="4">
        <v>9200</v>
      </c>
      <c r="J12" s="4"/>
    </row>
    <row r="13" spans="1:10" x14ac:dyDescent="0.25">
      <c r="A13" s="2" t="s">
        <v>27</v>
      </c>
      <c r="B13" s="3">
        <v>43556</v>
      </c>
      <c r="C13" t="s">
        <v>39</v>
      </c>
      <c r="D13" t="s">
        <v>8</v>
      </c>
      <c r="E13" s="4">
        <v>4000</v>
      </c>
      <c r="F13" t="str">
        <f t="shared" si="1"/>
        <v>ДА</v>
      </c>
      <c r="G13" s="4">
        <v>1000</v>
      </c>
      <c r="H13" s="4">
        <v>1000</v>
      </c>
      <c r="I13" s="4">
        <v>1000</v>
      </c>
      <c r="J13" s="4">
        <v>1000</v>
      </c>
    </row>
    <row r="14" spans="1:10" x14ac:dyDescent="0.25">
      <c r="F14" t="str">
        <f t="shared" si="1"/>
        <v/>
      </c>
    </row>
    <row r="15" spans="1:10" x14ac:dyDescent="0.25">
      <c r="F15" t="str">
        <f t="shared" si="1"/>
        <v/>
      </c>
    </row>
    <row r="16" spans="1:10" x14ac:dyDescent="0.25">
      <c r="F16" t="str">
        <f t="shared" si="1"/>
        <v/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A6" sqref="A6:C12"/>
    </sheetView>
  </sheetViews>
  <sheetFormatPr defaultColWidth="11" defaultRowHeight="15.75" x14ac:dyDescent="0.25"/>
  <cols>
    <col min="1" max="1" width="12.5" bestFit="1" customWidth="1"/>
    <col min="2" max="2" width="24.875" customWidth="1"/>
    <col min="3" max="3" width="24.875" bestFit="1" customWidth="1"/>
  </cols>
  <sheetData>
    <row r="1" spans="1:4" x14ac:dyDescent="0.25">
      <c r="B1" t="s">
        <v>18</v>
      </c>
      <c r="C1" s="4">
        <v>40000</v>
      </c>
    </row>
    <row r="2" spans="1:4" x14ac:dyDescent="0.25">
      <c r="B2" t="s">
        <v>19</v>
      </c>
      <c r="C2" s="4">
        <f>SUM(C6:C11)</f>
        <v>37200</v>
      </c>
    </row>
    <row r="3" spans="1:4" x14ac:dyDescent="0.25">
      <c r="B3" t="s">
        <v>20</v>
      </c>
      <c r="C3" s="4">
        <f>C1-C2</f>
        <v>2800</v>
      </c>
    </row>
    <row r="4" spans="1:4" x14ac:dyDescent="0.25">
      <c r="C4" t="s">
        <v>33</v>
      </c>
    </row>
    <row r="5" spans="1:4" x14ac:dyDescent="0.25">
      <c r="A5" s="6" t="s">
        <v>2</v>
      </c>
      <c r="B5" s="6" t="s">
        <v>3</v>
      </c>
      <c r="C5" s="6" t="s">
        <v>14</v>
      </c>
    </row>
    <row r="6" spans="1:4" x14ac:dyDescent="0.25">
      <c r="A6" s="5" t="str">
        <f>INDEX(Таблица1[],_xlfn.AGGREGATE(15,6,(ROW(Таблица1[Контрагент])-ROW(Таблица1[#Headers]))/ISNUMBER(INDEX(Таблица1[],,MATCH($C$5,Таблица1[#Headers],))),ROW(A1)),MATCH(A$5,Таблица1[#Headers],))</f>
        <v>Хоттабыч</v>
      </c>
      <c r="B6" s="5" t="str">
        <f>INDEX(Таблица1[],_xlfn.AGGREGATE(15,6,(ROW(Таблица1[Опис])-ROW(Таблица1[#Headers]))/ISNUMBER(INDEX(Таблица1[],,MATCH($C$5,Таблица1[#Headers],))),ROW(B1)),MATCH(B$5,Таблица1[#Headers],))</f>
        <v>ковер</v>
      </c>
      <c r="C6" s="5">
        <f>INDEX(Таблица1[],_xlfn.AGGREGATE(15,6,(ROW(Таблица1[Сумма])-ROW(Таблица1[#Headers]))/ISNUMBER(INDEX(Таблица1[],,MATCH($C$5,Таблица1[#Headers],))),ROW(C1)),MATCH(C$5,Таблица1[#Headers],))</f>
        <v>10000</v>
      </c>
      <c r="D6" s="5"/>
    </row>
    <row r="7" spans="1:4" x14ac:dyDescent="0.25">
      <c r="A7" s="5" t="str">
        <f>INDEX(Таблица1[],_xlfn.AGGREGATE(15,6,(ROW(Таблица1[Контрагент])-ROW(Таблица1[#Headers]))/ISNUMBER(INDEX(Таблица1[],,MATCH($C$5,Таблица1[#Headers],))),ROW(A2)),MATCH(A$5,Таблица1[#Headers],))</f>
        <v>Стройарена</v>
      </c>
      <c r="B7" s="5" t="str">
        <f>INDEX(Таблица1[],_xlfn.AGGREGATE(15,6,(ROW(Таблица1[Опис])-ROW(Таблица1[#Headers]))/ISNUMBER(INDEX(Таблица1[],,MATCH($C$5,Таблица1[#Headers],))),ROW(B2)),MATCH(B$5,Таблица1[#Headers],))</f>
        <v>аренда</v>
      </c>
      <c r="C7" s="5">
        <f>INDEX(Таблица1[],_xlfn.AGGREGATE(15,6,(ROW(Таблица1[Сумма])-ROW(Таблица1[#Headers]))/ISNUMBER(INDEX(Таблица1[],,MATCH($C$5,Таблица1[#Headers],))),ROW(C2)),MATCH(C$5,Таблица1[#Headers],))</f>
        <v>7500</v>
      </c>
      <c r="D7" s="5"/>
    </row>
    <row r="8" spans="1:4" x14ac:dyDescent="0.25">
      <c r="A8" s="5" t="str">
        <f>INDEX(Таблица1[],_xlfn.AGGREGATE(15,6,(ROW(Таблица1[Контрагент])-ROW(Таблица1[#Headers]))/ISNUMBER(INDEX(Таблица1[],,MATCH($C$5,Таблица1[#Headers],))),ROW(A3)),MATCH(A$5,Таблица1[#Headers],))</f>
        <v>Мебель двор</v>
      </c>
      <c r="B8" s="5" t="str">
        <f>INDEX(Таблица1[],_xlfn.AGGREGATE(15,6,(ROW(Таблица1[Опис])-ROW(Таблица1[#Headers]))/ISNUMBER(INDEX(Таблица1[],,MATCH($C$5,Таблица1[#Headers],))),ROW(B3)),MATCH(B$5,Таблица1[#Headers],))</f>
        <v>мебель</v>
      </c>
      <c r="C8" s="5">
        <f>INDEX(Таблица1[],_xlfn.AGGREGATE(15,6,(ROW(Таблица1[Сумма])-ROW(Таблица1[#Headers]))/ISNUMBER(INDEX(Таблица1[],,MATCH($C$5,Таблица1[#Headers],))),ROW(C3)),MATCH(C$5,Таблица1[#Headers],))</f>
        <v>7000</v>
      </c>
      <c r="D8" s="5"/>
    </row>
    <row r="9" spans="1:4" x14ac:dyDescent="0.25">
      <c r="A9" s="5" t="str">
        <f>INDEX(Таблица1[],_xlfn.AGGREGATE(15,6,(ROW(Таблица1[Контрагент])-ROW(Таблица1[#Headers]))/ISNUMBER(INDEX(Таблица1[],,MATCH($C$5,Таблица1[#Headers],))),ROW(A4)),MATCH(A$5,Таблица1[#Headers],))</f>
        <v>Монтажник</v>
      </c>
      <c r="B9" s="5" t="str">
        <f>INDEX(Таблица1[],_xlfn.AGGREGATE(15,6,(ROW(Таблица1[Опис])-ROW(Таблица1[#Headers]))/ISNUMBER(INDEX(Таблица1[],,MATCH($C$5,Таблица1[#Headers],))),ROW(B4)),MATCH(B$5,Таблица1[#Headers],))</f>
        <v>монтаж</v>
      </c>
      <c r="C9" s="5">
        <f>INDEX(Таблица1[],_xlfn.AGGREGATE(15,6,(ROW(Таблица1[Сумма])-ROW(Таблица1[#Headers]))/ISNUMBER(INDEX(Таблица1[],,MATCH($C$5,Таблица1[#Headers],))),ROW(C4)),MATCH(C$5,Таблица1[#Headers],))</f>
        <v>6700</v>
      </c>
      <c r="D9" s="5"/>
    </row>
    <row r="10" spans="1:4" x14ac:dyDescent="0.25">
      <c r="A10" s="5" t="str">
        <f>INDEX(Таблица1[],_xlfn.AGGREGATE(15,6,(ROW(Таблица1[Контрагент])-ROW(Таблица1[#Headers]))/ISNUMBER(INDEX(Таблица1[],,MATCH($C$5,Таблица1[#Headers],))),ROW(A5)),MATCH(A$5,Таблица1[#Headers],))</f>
        <v>Мир красок</v>
      </c>
      <c r="B10" s="5" t="str">
        <f>INDEX(Таблица1[],_xlfn.AGGREGATE(15,6,(ROW(Таблица1[Опис])-ROW(Таблица1[#Headers]))/ISNUMBER(INDEX(Таблица1[],,MATCH($C$5,Таблица1[#Headers],))),ROW(B5)),MATCH(B$5,Таблица1[#Headers],))</f>
        <v>краски</v>
      </c>
      <c r="C10" s="5">
        <f>INDEX(Таблица1[],_xlfn.AGGREGATE(15,6,(ROW(Таблица1[Сумма])-ROW(Таблица1[#Headers]))/ISNUMBER(INDEX(Таблица1[],,MATCH($C$5,Таблица1[#Headers],))),ROW(C5)),MATCH(C$5,Таблица1[#Headers],))</f>
        <v>5000</v>
      </c>
      <c r="D10" s="5"/>
    </row>
    <row r="11" spans="1:4" x14ac:dyDescent="0.25">
      <c r="A11" s="5" t="str">
        <f>INDEX(Таблица1[],_xlfn.AGGREGATE(15,6,(ROW(Таблица1[Контрагент])-ROW(Таблица1[#Headers]))/ISNUMBER(INDEX(Таблица1[],,MATCH($C$5,Таблица1[#Headers],))),ROW(A6)),MATCH(A$5,Таблица1[#Headers],))</f>
        <v>ЕрихКраузе</v>
      </c>
      <c r="B11" s="5" t="str">
        <f>INDEX(Таблица1[],_xlfn.AGGREGATE(15,6,(ROW(Таблица1[Опис])-ROW(Таблица1[#Headers]))/ISNUMBER(INDEX(Таблица1[],,MATCH($C$5,Таблица1[#Headers],))),ROW(B6)),MATCH(B$5,Таблица1[#Headers],))</f>
        <v>бумага</v>
      </c>
      <c r="C11" s="5">
        <f>INDEX(Таблица1[],_xlfn.AGGREGATE(15,6,(ROW(Таблица1[Сумма])-ROW(Таблица1[#Headers]))/ISNUMBER(INDEX(Таблица1[],,MATCH($C$5,Таблица1[#Headers],))),ROW(C6)),MATCH(C$5,Таблица1[#Headers],))</f>
        <v>1000</v>
      </c>
      <c r="D11" s="5"/>
    </row>
    <row r="12" spans="1:4" x14ac:dyDescent="0.25">
      <c r="A12" s="5" t="e">
        <f>INDEX(Таблица1[],_xlfn.AGGREGATE(15,6,(ROW(Таблица1[Контрагент])-ROW(Таблица1[#Headers]))/ISNUMBER(INDEX(Таблица1[],,MATCH($C$5,Таблица1[#Headers],))),ROW(A7)),MATCH(A$5,Таблица1[#Headers],))</f>
        <v>#NUM!</v>
      </c>
      <c r="B12" s="5" t="e">
        <f>INDEX(Таблица1[],_xlfn.AGGREGATE(15,6,(ROW(Таблица1[Опис])-ROW(Таблица1[#Headers]))/ISNUMBER(INDEX(Таблица1[],,MATCH($C$5,Таблица1[#Headers],))),ROW(B7)),MATCH(B$5,Таблица1[#Headers],))</f>
        <v>#NUM!</v>
      </c>
      <c r="C12" s="5" t="e">
        <f>INDEX(Таблица1[],_xlfn.AGGREGATE(15,6,(ROW(Таблица1[Сумма])-ROW(Таблица1[#Headers]))/ISNUMBER(INDEX(Таблица1[],,MATCH($C$5,Таблица1[#Headers],))),ROW(C7)),MATCH(C$5,Таблица1[#Headers],))</f>
        <v>#NUM!</v>
      </c>
      <c r="D12" s="5"/>
    </row>
    <row r="14" spans="1:4" x14ac:dyDescent="0.25">
      <c r="B14" s="5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ОБЩАЯ</vt:lpstr>
      <vt:lpstr>стенд1</vt:lpstr>
      <vt:lpstr>стенд2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VTB24 VTB</dc:creator>
  <cp:lastModifiedBy>Client</cp:lastModifiedBy>
  <dcterms:created xsi:type="dcterms:W3CDTF">2019-04-01T13:31:41Z</dcterms:created>
  <dcterms:modified xsi:type="dcterms:W3CDTF">2019-04-02T06:20:11Z</dcterms:modified>
</cp:coreProperties>
</file>