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 codeName="{99F03F65-6EE5-B2FF-AC1D-F4DDD12603F5}"/>
  <workbookPr codeName="ЭтаКнига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282B6DF1-0480-4BBC-A86C-0B13845B8F7B}" xr6:coauthVersionLast="43" xr6:coauthVersionMax="43" xr10:uidLastSave="{00000000-0000-0000-0000-000000000000}"/>
  <bookViews>
    <workbookView xWindow="-120" yWindow="-120" windowWidth="38640" windowHeight="15840" activeTab="1" xr2:uid="{00000000-000D-0000-FFFF-FFFF00000000}"/>
  </bookViews>
  <sheets>
    <sheet name="Лист1" sheetId="1" r:id="rId1"/>
    <sheet name="Рахунок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3" i="2" l="1"/>
  <c r="X14" i="2"/>
  <c r="F35" i="2"/>
  <c r="U6" i="2"/>
  <c r="Y6" i="2"/>
  <c r="K35" i="1" l="1"/>
  <c r="K34" i="1"/>
  <c r="K33" i="1"/>
  <c r="K32" i="1"/>
  <c r="K31" i="1"/>
  <c r="K30" i="1"/>
  <c r="K29" i="1"/>
  <c r="K28" i="1"/>
  <c r="K27" i="1"/>
  <c r="K26" i="1"/>
  <c r="J35" i="1"/>
  <c r="J34" i="1"/>
  <c r="J33" i="1"/>
  <c r="J32" i="1"/>
  <c r="J31" i="1"/>
  <c r="J30" i="1"/>
  <c r="J29" i="1"/>
  <c r="J28" i="1"/>
  <c r="J27" i="1"/>
  <c r="J26" i="1"/>
  <c r="I35" i="1"/>
  <c r="I34" i="1"/>
  <c r="I33" i="1"/>
  <c r="I32" i="1"/>
  <c r="I31" i="1"/>
  <c r="I30" i="1"/>
  <c r="I29" i="1"/>
  <c r="I28" i="1"/>
  <c r="I27" i="1"/>
  <c r="I26" i="1"/>
  <c r="G35" i="1"/>
  <c r="X34" i="2" s="1"/>
  <c r="G34" i="1"/>
  <c r="X32" i="2" s="1"/>
  <c r="G33" i="1"/>
  <c r="X30" i="2" s="1"/>
  <c r="G32" i="1"/>
  <c r="X28" i="2" s="1"/>
  <c r="G31" i="1"/>
  <c r="X26" i="2" s="1"/>
  <c r="G30" i="1"/>
  <c r="X24" i="2" s="1"/>
  <c r="G29" i="1"/>
  <c r="X22" i="2" s="1"/>
  <c r="G28" i="1"/>
  <c r="X20" i="2" s="1"/>
  <c r="G27" i="1"/>
  <c r="X18" i="2" s="1"/>
  <c r="G26" i="1"/>
  <c r="X16" i="2" s="1"/>
  <c r="F35" i="1"/>
  <c r="X33" i="2" s="1"/>
  <c r="F34" i="1"/>
  <c r="X31" i="2" s="1"/>
  <c r="F33" i="1"/>
  <c r="X29" i="2" s="1"/>
  <c r="F32" i="1"/>
  <c r="X27" i="2" s="1"/>
  <c r="F31" i="1"/>
  <c r="X25" i="2" s="1"/>
  <c r="F30" i="1"/>
  <c r="X23" i="2" s="1"/>
  <c r="F29" i="1"/>
  <c r="X21" i="2" s="1"/>
  <c r="F28" i="1"/>
  <c r="X19" i="2" s="1"/>
  <c r="F27" i="1"/>
  <c r="X17" i="2" s="1"/>
  <c r="F26" i="1"/>
  <c r="X15" i="2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D35" i="1"/>
  <c r="D34" i="1"/>
  <c r="D33" i="1"/>
  <c r="D32" i="1"/>
  <c r="D31" i="1"/>
  <c r="D30" i="1"/>
  <c r="D29" i="1"/>
  <c r="D28" i="1"/>
  <c r="D27" i="1"/>
  <c r="D26" i="1"/>
  <c r="C35" i="1"/>
  <c r="C34" i="1"/>
  <c r="C33" i="1"/>
  <c r="C32" i="1"/>
  <c r="C31" i="1"/>
  <c r="C30" i="1"/>
  <c r="C29" i="1"/>
  <c r="C28" i="1"/>
  <c r="C27" i="1"/>
  <c r="C26" i="1"/>
  <c r="K3" i="1" l="1"/>
  <c r="F18" i="2" s="1"/>
  <c r="K4" i="1"/>
  <c r="F20" i="2" s="1"/>
  <c r="K5" i="1"/>
  <c r="F22" i="2" s="1"/>
  <c r="K6" i="1"/>
  <c r="F24" i="2" s="1"/>
  <c r="K7" i="1"/>
  <c r="F26" i="2" s="1"/>
  <c r="K8" i="1"/>
  <c r="F28" i="2" s="1"/>
  <c r="K9" i="1"/>
  <c r="F30" i="2" s="1"/>
  <c r="K10" i="1"/>
  <c r="F32" i="2" s="1"/>
  <c r="K11" i="1"/>
  <c r="F34" i="2" s="1"/>
  <c r="K2" i="1"/>
  <c r="F16" i="2" s="1"/>
  <c r="J3" i="1"/>
  <c r="F17" i="2" s="1"/>
  <c r="J4" i="1"/>
  <c r="F19" i="2" s="1"/>
  <c r="J5" i="1"/>
  <c r="F21" i="2" s="1"/>
  <c r="J6" i="1"/>
  <c r="F23" i="2" s="1"/>
  <c r="J7" i="1"/>
  <c r="F25" i="2" s="1"/>
  <c r="J8" i="1"/>
  <c r="F27" i="2" s="1"/>
  <c r="J9" i="1"/>
  <c r="F29" i="2" s="1"/>
  <c r="J10" i="1"/>
  <c r="F31" i="2" s="1"/>
  <c r="J11" i="1"/>
  <c r="F33" i="2" s="1"/>
  <c r="J2" i="1"/>
  <c r="F15" i="2" s="1"/>
  <c r="AF35" i="2"/>
  <c r="C15" i="2"/>
  <c r="B15" i="2"/>
  <c r="D12" i="2"/>
  <c r="D9" i="2"/>
  <c r="D7" i="2"/>
  <c r="I10" i="1"/>
  <c r="I9" i="1"/>
  <c r="I8" i="1"/>
  <c r="I7" i="1"/>
  <c r="I6" i="1"/>
  <c r="I5" i="1"/>
  <c r="I4" i="1"/>
  <c r="I3" i="1"/>
  <c r="I2" i="1"/>
  <c r="I11" i="1"/>
  <c r="A11" i="1"/>
  <c r="C33" i="2" s="1"/>
  <c r="A10" i="1"/>
  <c r="C31" i="2" s="1"/>
  <c r="A9" i="1"/>
  <c r="C29" i="2" s="1"/>
  <c r="A8" i="1"/>
  <c r="C27" i="2" s="1"/>
  <c r="A7" i="1"/>
  <c r="C25" i="2" s="1"/>
  <c r="A6" i="1"/>
  <c r="C23" i="2" s="1"/>
  <c r="A5" i="1"/>
  <c r="C21" i="2" s="1"/>
  <c r="A4" i="1"/>
  <c r="C19" i="2" s="1"/>
  <c r="A3" i="1"/>
  <c r="C17" i="2" s="1"/>
  <c r="A2" i="1"/>
  <c r="J1" i="1"/>
  <c r="B33" i="2" s="1"/>
  <c r="I1" i="1"/>
  <c r="B31" i="2" s="1"/>
  <c r="H1" i="1"/>
  <c r="B29" i="2" s="1"/>
  <c r="G1" i="1"/>
  <c r="B27" i="2" s="1"/>
  <c r="F1" i="1"/>
  <c r="B25" i="2" s="1"/>
  <c r="E1" i="1"/>
  <c r="B23" i="2" s="1"/>
  <c r="D1" i="1"/>
  <c r="B21" i="2" s="1"/>
  <c r="C1" i="1"/>
  <c r="B19" i="2" s="1"/>
  <c r="B1" i="1"/>
  <c r="B17" i="2" s="1"/>
  <c r="B6" i="1" l="1"/>
  <c r="B11" i="1"/>
  <c r="H24" i="1"/>
  <c r="I24" i="1" s="1"/>
  <c r="J24" i="1" s="1"/>
  <c r="Z34" i="2" s="1"/>
  <c r="H17" i="1"/>
  <c r="I17" i="1" s="1"/>
  <c r="J17" i="1" s="1"/>
  <c r="Z20" i="2" s="1"/>
  <c r="H19" i="1"/>
  <c r="I19" i="1" s="1"/>
  <c r="J19" i="1" s="1"/>
  <c r="Z24" i="2" s="1"/>
  <c r="H20" i="1"/>
  <c r="I20" i="1" s="1"/>
  <c r="J20" i="1" s="1"/>
  <c r="Z26" i="2" s="1"/>
  <c r="B8" i="1"/>
  <c r="H21" i="1"/>
  <c r="I21" i="1" s="1"/>
  <c r="J21" i="1" s="1"/>
  <c r="Z28" i="2" s="1"/>
  <c r="B9" i="1"/>
  <c r="H22" i="1"/>
  <c r="I22" i="1" s="1"/>
  <c r="J22" i="1" s="1"/>
  <c r="Z30" i="2" s="1"/>
  <c r="B10" i="1"/>
  <c r="H23" i="1"/>
  <c r="I23" i="1" s="1"/>
  <c r="J23" i="1" s="1"/>
  <c r="Z32" i="2" s="1"/>
  <c r="B2" i="1"/>
  <c r="B5" i="1"/>
  <c r="H18" i="1"/>
  <c r="B4" i="1"/>
  <c r="H15" i="1"/>
  <c r="I15" i="1" s="1"/>
  <c r="J15" i="1" s="1"/>
  <c r="Z16" i="2" s="1"/>
  <c r="D24" i="1"/>
  <c r="E24" i="1" s="1"/>
  <c r="F24" i="1" s="1"/>
  <c r="K24" i="1" s="1"/>
  <c r="AC33" i="2" s="1"/>
  <c r="B3" i="1"/>
  <c r="H16" i="1"/>
  <c r="B7" i="1"/>
  <c r="D19" i="1" l="1"/>
  <c r="Z23" i="2" s="1"/>
  <c r="D21" i="1"/>
  <c r="Z27" i="2" s="1"/>
  <c r="D22" i="1"/>
  <c r="Z29" i="2" s="1"/>
  <c r="Z33" i="2"/>
  <c r="AF33" i="2" s="1"/>
  <c r="E22" i="1"/>
  <c r="F22" i="1" s="1"/>
  <c r="D23" i="1"/>
  <c r="D17" i="1"/>
  <c r="Z19" i="2" s="1"/>
  <c r="D20" i="1"/>
  <c r="Z25" i="2" s="1"/>
  <c r="E21" i="1"/>
  <c r="F21" i="1" s="1"/>
  <c r="K21" i="1" s="1"/>
  <c r="I18" i="1"/>
  <c r="J18" i="1" s="1"/>
  <c r="Z22" i="2" s="1"/>
  <c r="D18" i="1"/>
  <c r="Z21" i="2" s="1"/>
  <c r="E23" i="1"/>
  <c r="F23" i="1" s="1"/>
  <c r="K23" i="1" s="1"/>
  <c r="AC31" i="2" s="1"/>
  <c r="D15" i="1"/>
  <c r="Z15" i="2" s="1"/>
  <c r="I16" i="1"/>
  <c r="J16" i="1" s="1"/>
  <c r="Z18" i="2" s="1"/>
  <c r="D16" i="1"/>
  <c r="Z17" i="2" s="1"/>
  <c r="K22" i="1" l="1"/>
  <c r="AC27" i="2"/>
  <c r="AF27" i="2" s="1"/>
  <c r="AC29" i="2"/>
  <c r="AF29" i="2" s="1"/>
  <c r="E19" i="1"/>
  <c r="F19" i="1" s="1"/>
  <c r="K19" i="1" s="1"/>
  <c r="Z31" i="2"/>
  <c r="AF31" i="2" s="1"/>
  <c r="E17" i="1"/>
  <c r="F17" i="1" s="1"/>
  <c r="K17" i="1" s="1"/>
  <c r="E20" i="1"/>
  <c r="F20" i="1" s="1"/>
  <c r="K20" i="1" s="1"/>
  <c r="AC25" i="2" s="1"/>
  <c r="E18" i="1"/>
  <c r="F18" i="1" s="1"/>
  <c r="K18" i="1" s="1"/>
  <c r="AC21" i="2" s="1"/>
  <c r="E15" i="1"/>
  <c r="F15" i="1" s="1"/>
  <c r="K15" i="1" s="1"/>
  <c r="AC15" i="2" s="1"/>
  <c r="E16" i="1"/>
  <c r="F16" i="1" s="1"/>
  <c r="K16" i="1" s="1"/>
  <c r="AC17" i="2" s="1"/>
  <c r="AC19" i="2" l="1"/>
  <c r="AF19" i="2" s="1"/>
  <c r="AC23" i="2"/>
  <c r="AF23" i="2" s="1"/>
  <c r="AF25" i="2"/>
  <c r="AF21" i="2"/>
  <c r="AF17" i="2"/>
  <c r="AF15" i="2"/>
  <c r="AD36" i="2" l="1"/>
  <c r="A14" i="1"/>
</calcChain>
</file>

<file path=xl/sharedStrings.xml><?xml version="1.0" encoding="utf-8"?>
<sst xmlns="http://schemas.openxmlformats.org/spreadsheetml/2006/main" count="353" uniqueCount="273">
  <si>
    <t>РАХУНОК РОЗДРІБНОГО ПОКУПЦЯ №</t>
  </si>
  <si>
    <t>НОМЕР РАХУНКУ</t>
  </si>
  <si>
    <t>Доставка</t>
  </si>
  <si>
    <t>Самовивіз</t>
  </si>
  <si>
    <t>Курєр</t>
  </si>
  <si>
    <t>Партенрська адресна доставка</t>
  </si>
  <si>
    <t>Нова Пошта</t>
  </si>
  <si>
    <t>Курєр + підйом на поверх</t>
  </si>
  <si>
    <t>За домовленістю</t>
  </si>
  <si>
    <t>Вартість доставки</t>
  </si>
  <si>
    <t>№</t>
  </si>
  <si>
    <t>Артикул</t>
  </si>
  <si>
    <t>Виробник</t>
  </si>
  <si>
    <t>Кількість</t>
  </si>
  <si>
    <t>Вибери од.вим.</t>
  </si>
  <si>
    <t>м2</t>
  </si>
  <si>
    <t>Ціна</t>
  </si>
  <si>
    <t>Ціна зі знижкою</t>
  </si>
  <si>
    <t>Розмір знижки</t>
  </si>
  <si>
    <t>шт</t>
  </si>
  <si>
    <t>пак</t>
  </si>
  <si>
    <t xml:space="preserve">К-сть </t>
  </si>
  <si>
    <t>Сума, UAH</t>
  </si>
  <si>
    <t>Найменування</t>
  </si>
  <si>
    <t>Всього</t>
  </si>
  <si>
    <t>компл</t>
  </si>
  <si>
    <t>Код</t>
  </si>
  <si>
    <t>Базова ціна, грн.</t>
  </si>
  <si>
    <t>Знижка баз., %</t>
  </si>
  <si>
    <t>Знижка баз. опт., %</t>
  </si>
  <si>
    <t xml:space="preserve">Од. вим. </t>
  </si>
  <si>
    <t>м2/уп</t>
  </si>
  <si>
    <t>шт/уп</t>
  </si>
  <si>
    <t>Торговельна марка</t>
  </si>
  <si>
    <t>Група</t>
  </si>
  <si>
    <t>кг/уп</t>
  </si>
  <si>
    <t>MEGAGRES</t>
  </si>
  <si>
    <t>ANKARA BR6005</t>
  </si>
  <si>
    <t>Зовнішня плитка</t>
  </si>
  <si>
    <t>PAMESA</t>
  </si>
  <si>
    <t>COWAN ARGENT</t>
  </si>
  <si>
    <t>Личкувальна плитка</t>
  </si>
  <si>
    <t>COWAN LIGHT</t>
  </si>
  <si>
    <t>RLV. COWAN DARK</t>
  </si>
  <si>
    <t>RLV. COWAN LIGHT</t>
  </si>
  <si>
    <t>GOLDEN TILE</t>
  </si>
  <si>
    <t>ETHNO Мікс Н8Б280</t>
  </si>
  <si>
    <t>Декор</t>
  </si>
  <si>
    <t>ETHNO Мікс Н8Б270</t>
  </si>
  <si>
    <t>ETHNO Мікс Н8Б290</t>
  </si>
  <si>
    <t>ETHNO Мікс Н8Б260</t>
  </si>
  <si>
    <t>ALMERA CERAMICA</t>
  </si>
  <si>
    <t>MAJOLICA тако</t>
  </si>
  <si>
    <t>CERSANIT плитка</t>
  </si>
  <si>
    <t>Грес А 100 сходинка ST**</t>
  </si>
  <si>
    <t>Сходинка</t>
  </si>
  <si>
    <t>DELCONCA</t>
  </si>
  <si>
    <t>SASSOFELTRO A/HSF10</t>
  </si>
  <si>
    <t>OPOCZNO</t>
  </si>
  <si>
    <t>BLACK SATIN</t>
  </si>
  <si>
    <t>STONEHENGE Mod світло-сірий 44G540/44G549</t>
  </si>
  <si>
    <t>SUPER CERAMICA</t>
  </si>
  <si>
    <t>ESTRATO MARRON</t>
  </si>
  <si>
    <t>КАРРАРА БЕЛЫЙ Е50059 (Е50051)</t>
  </si>
  <si>
    <t>ALLEN WHITE 470570</t>
  </si>
  <si>
    <t>BLACK&amp;WHITE PATTERN F</t>
  </si>
  <si>
    <t>ВОЛНА бежевий 4В1830</t>
  </si>
  <si>
    <t>GEOTILES</t>
  </si>
  <si>
    <t>UT. CHESTER MARFIL</t>
  </si>
  <si>
    <t>PETRARCA БЕЖЕВЫЙ M91051</t>
  </si>
  <si>
    <t>Всього, UAH</t>
  </si>
  <si>
    <t>Ми працюємо</t>
  </si>
  <si>
    <t>Пн-Пт 10:00 - 19:00</t>
  </si>
  <si>
    <t>Сб-Нд 10:00 - 18:00</t>
  </si>
  <si>
    <t>Рахунок виписав</t>
  </si>
  <si>
    <t>206513</t>
  </si>
  <si>
    <t>ABSOLUT KERAMIKA 1</t>
  </si>
  <si>
    <t>ALELUIA CERAMIC 11</t>
  </si>
  <si>
    <t>APARICI 46</t>
  </si>
  <si>
    <t>APE Ceramica 428</t>
  </si>
  <si>
    <t>ASCOT 12</t>
  </si>
  <si>
    <t>AZTECA 59</t>
  </si>
  <si>
    <t>Alaplana 103</t>
  </si>
  <si>
    <t>Alfobel 35</t>
  </si>
  <si>
    <t>Almera Ceramica 404</t>
  </si>
  <si>
    <t>Argenta Ceramica 131</t>
  </si>
  <si>
    <t>Ariana 5</t>
  </si>
  <si>
    <t>Azulev 47</t>
  </si>
  <si>
    <t>BALDOCER 119</t>
  </si>
  <si>
    <t>BESTILE 84</t>
  </si>
  <si>
    <t>Bellavista Ceramica 47</t>
  </si>
  <si>
    <t>CAESAR 5</t>
  </si>
  <si>
    <t>CERAMICA DESEO 12</t>
  </si>
  <si>
    <t>CERASARDA 1</t>
  </si>
  <si>
    <t>CERRAD 95</t>
  </si>
  <si>
    <t>CERROL 16</t>
  </si>
  <si>
    <t>CRISTACER 4</t>
  </si>
  <si>
    <t>Ceramica Gomez 22</t>
  </si>
  <si>
    <t>Ceramica de LUX 27</t>
  </si>
  <si>
    <t>Ceranosa 1</t>
  </si>
  <si>
    <t>Cersanit 308</t>
  </si>
  <si>
    <t>Cicogres 27</t>
  </si>
  <si>
    <t>Del Conca 23</t>
  </si>
  <si>
    <t>Dual Gres 41</t>
  </si>
  <si>
    <t>EXAGRES 91</t>
  </si>
  <si>
    <t>FLAVIKER 22</t>
  </si>
  <si>
    <t>FLORIM GROUP 5</t>
  </si>
  <si>
    <t>Fabresa 14</t>
  </si>
  <si>
    <t>GAMBARELLI 4</t>
  </si>
  <si>
    <t>GEOTILES 196</t>
  </si>
  <si>
    <t>GOLDEN TILE 358</t>
  </si>
  <si>
    <t>GRAND KERAMA 31</t>
  </si>
  <si>
    <t>GRANITI FIANDRE 14</t>
  </si>
  <si>
    <t>GRESMANC 1</t>
  </si>
  <si>
    <t>Gemma 39</t>
  </si>
  <si>
    <t>Goldencer 47</t>
  </si>
  <si>
    <t>Gresan 8</t>
  </si>
  <si>
    <t>IBERO 55</t>
  </si>
  <si>
    <t>IMSO CERAMICA 1</t>
  </si>
  <si>
    <t>IRIS 1</t>
  </si>
  <si>
    <t>ITALGRANITI 10</t>
  </si>
  <si>
    <t>ITT CERAMIC 24</t>
  </si>
  <si>
    <t>Imola Ceramica 155</t>
  </si>
  <si>
    <t>Impronta 50</t>
  </si>
  <si>
    <t>KITO 5</t>
  </si>
  <si>
    <t>Keramo Rosso 3</t>
  </si>
  <si>
    <t>Keratile 9</t>
  </si>
  <si>
    <t>L'Antic Colonial 11</t>
  </si>
  <si>
    <t>LA FABBRICA 27</t>
  </si>
  <si>
    <t>LA FAENZA 77</t>
  </si>
  <si>
    <t>LEONARDO 20</t>
  </si>
  <si>
    <t>LIVIN CERAMICS 3</t>
  </si>
  <si>
    <t>LOVE CERAMIC 11</t>
  </si>
  <si>
    <t>Lasselsberger Rako 130</t>
  </si>
  <si>
    <t>MAINZU 83</t>
  </si>
  <si>
    <t>MAPISA 6</t>
  </si>
  <si>
    <t>MARCA CORONA 49</t>
  </si>
  <si>
    <t>MAYOLICA 14</t>
  </si>
  <si>
    <t>MEGAGRES 90</t>
  </si>
  <si>
    <t>MONOPOLE CERAMICA 79</t>
  </si>
  <si>
    <t>NATUCER 1</t>
  </si>
  <si>
    <t>NOVABELL 115</t>
  </si>
  <si>
    <t>NOVOGRES 13</t>
  </si>
  <si>
    <t>NOWA GALA 12</t>
  </si>
  <si>
    <t>Newker 13</t>
  </si>
  <si>
    <t>OPOCZNO PL 4</t>
  </si>
  <si>
    <t>OPOCZNO UA 377</t>
  </si>
  <si>
    <t>OSET 56</t>
  </si>
  <si>
    <t>OVERLAND 6</t>
  </si>
  <si>
    <t>Oceano 14</t>
  </si>
  <si>
    <t>PAMESA 278</t>
  </si>
  <si>
    <t>PERONDA 209</t>
  </si>
  <si>
    <t>Piemme 3</t>
  </si>
  <si>
    <t>Porcelanite Dos 5</t>
  </si>
  <si>
    <t>Prissmacer 36</t>
  </si>
  <si>
    <t>REALONDA 23</t>
  </si>
  <si>
    <t>REVIGRES 16</t>
  </si>
  <si>
    <t>REX 9</t>
  </si>
  <si>
    <t>ROBERTO CAVALLI 19</t>
  </si>
  <si>
    <t>RONDINE 36</t>
  </si>
  <si>
    <t>Rocersa 84</t>
  </si>
  <si>
    <t>SALONI 42</t>
  </si>
  <si>
    <t>SDS KERAMIK 41</t>
  </si>
  <si>
    <t>SERENISSIMA 18</t>
  </si>
  <si>
    <t>SETTECENTO 6</t>
  </si>
  <si>
    <t>Sanchis 5</t>
  </si>
  <si>
    <t>Super Ceramica 23</t>
  </si>
  <si>
    <t>TERMAL SERAMIK 8</t>
  </si>
  <si>
    <t>Tau Ceramica 9</t>
  </si>
  <si>
    <t>Unicom Starker 8</t>
  </si>
  <si>
    <t>VALLELUNGA 11</t>
  </si>
  <si>
    <t>VENIS 159</t>
  </si>
  <si>
    <t>VIVES 69</t>
  </si>
  <si>
    <t>Venus 12</t>
  </si>
  <si>
    <t>Zeus Ceramica 132</t>
  </si>
  <si>
    <t>АТЕМ 48</t>
  </si>
  <si>
    <t>Агромат-Декор 6</t>
  </si>
  <si>
    <t>Берёзакерамика 34</t>
  </si>
  <si>
    <t>КІП КЕРАМІКА 9</t>
  </si>
  <si>
    <t>Керамика Полесье 32</t>
  </si>
  <si>
    <t>Плитка</t>
  </si>
  <si>
    <t>DomCabinet</t>
  </si>
  <si>
    <t>LOC</t>
  </si>
  <si>
    <t>Skema</t>
  </si>
  <si>
    <t>Berry Alloc</t>
  </si>
  <si>
    <t>Quick Step</t>
  </si>
  <si>
    <t>Pergo</t>
  </si>
  <si>
    <t>Schöner</t>
  </si>
  <si>
    <t>Villeroy &amp; Boch</t>
  </si>
  <si>
    <t>Бюджетная коллекция</t>
  </si>
  <si>
    <t>Boen</t>
  </si>
  <si>
    <t>Литва</t>
  </si>
  <si>
    <t>Отримання</t>
  </si>
  <si>
    <t>Отримав та перевірив</t>
  </si>
  <si>
    <t>Постачальник:</t>
  </si>
  <si>
    <t>ФОП Баняс Владислав Васильович</t>
  </si>
  <si>
    <t>Код ЄДРПОУ: 3359306815</t>
  </si>
  <si>
    <t>Замовлення вагою вище 150 кг в регіони відправляються партнерською доставкою. Це безпечно та вдвічі дешевже ніж тарифи поштових перевізників.</t>
  </si>
  <si>
    <t>САНТЕХНІКА</t>
  </si>
  <si>
    <t>Ламінат</t>
  </si>
  <si>
    <t>Паркетная дошка</t>
  </si>
  <si>
    <t>Массивна доска</t>
  </si>
  <si>
    <t>Вінил</t>
  </si>
  <si>
    <t>ACO 83</t>
  </si>
  <si>
    <t>AM.PM 239</t>
  </si>
  <si>
    <t>Appollo 17</t>
  </si>
  <si>
    <t>Axor 235</t>
  </si>
  <si>
    <t>BRAVAT 1</t>
  </si>
  <si>
    <t>Balteco 6</t>
  </si>
  <si>
    <t>Bette 13</t>
  </si>
  <si>
    <t>Bossini 1</t>
  </si>
  <si>
    <t>CIELO 29</t>
  </si>
  <si>
    <t>CISAL 2</t>
  </si>
  <si>
    <t>Cersanit 436</t>
  </si>
  <si>
    <t>DEVIT 731</t>
  </si>
  <si>
    <t>DIETSCHE 1</t>
  </si>
  <si>
    <t>DURAVIT 22</t>
  </si>
  <si>
    <t>Damixa 34</t>
  </si>
  <si>
    <t>EMCO 32</t>
  </si>
  <si>
    <t>FERRO 99</t>
  </si>
  <si>
    <t>FLAMINIA 1</t>
  </si>
  <si>
    <t>Franke 8</t>
  </si>
  <si>
    <t>GBGroup 4</t>
  </si>
  <si>
    <t>GENWEC 21</t>
  </si>
  <si>
    <t>GESSI 40</t>
  </si>
  <si>
    <t>Geberit 105</t>
  </si>
  <si>
    <t>Gentry Home 1</t>
  </si>
  <si>
    <t>Goldman 1</t>
  </si>
  <si>
    <t>Grohe 309</t>
  </si>
  <si>
    <t>Gustavsberg 26</t>
  </si>
  <si>
    <t>HUPPE 2</t>
  </si>
  <si>
    <t>Hansgrohe 590</t>
  </si>
  <si>
    <t>IDO 26</t>
  </si>
  <si>
    <t>INSTAL PROJEKT 40</t>
  </si>
  <si>
    <t>JACUZZI 1</t>
  </si>
  <si>
    <t>Jacob Delafon 7</t>
  </si>
  <si>
    <t>KERAMAG 69</t>
  </si>
  <si>
    <t>KOLO 247</t>
  </si>
  <si>
    <t>KOS 1</t>
  </si>
  <si>
    <t>Kaldewei 37</t>
  </si>
  <si>
    <t>Kludi 346</t>
  </si>
  <si>
    <t>LAUFEN 89</t>
  </si>
  <si>
    <t>Labor Legno 38</t>
  </si>
  <si>
    <t>Langberger 73</t>
  </si>
  <si>
    <t>MARGAROLI 14</t>
  </si>
  <si>
    <t>Mario 30</t>
  </si>
  <si>
    <t>NIC Design 2</t>
  </si>
  <si>
    <t>NOKEN 1</t>
  </si>
  <si>
    <t>Nicoll 13</t>
  </si>
  <si>
    <t>OLIVEIRA 42</t>
  </si>
  <si>
    <t>ORAS 78</t>
  </si>
  <si>
    <t>PAA 29</t>
  </si>
  <si>
    <t>PRIMERA 133</t>
  </si>
  <si>
    <t>Paffoni 1</t>
  </si>
  <si>
    <t>Pax 13</t>
  </si>
  <si>
    <t>Porta 3</t>
  </si>
  <si>
    <t>RIHO 62</t>
  </si>
  <si>
    <t>ROYO 45</t>
  </si>
  <si>
    <t>SIMAS 57</t>
  </si>
  <si>
    <t>San Swiss 96</t>
  </si>
  <si>
    <t>Smavit 9</t>
  </si>
  <si>
    <t>Soler&amp;Palau 4</t>
  </si>
  <si>
    <t>TREESSE 3</t>
  </si>
  <si>
    <t>Tece 83</t>
  </si>
  <si>
    <t>Terranit 1</t>
  </si>
  <si>
    <t>VAGNERPLAST 25</t>
  </si>
  <si>
    <t>Viega 36</t>
  </si>
  <si>
    <t>Villeroy&amp;Boch 185</t>
  </si>
  <si>
    <t>WGT 6</t>
  </si>
  <si>
    <t>Zehnder 1</t>
  </si>
  <si>
    <t>Аква Родос 120</t>
  </si>
  <si>
    <t>ТОВ "MCH ІНЖИНІРИНГ" 2</t>
  </si>
  <si>
    <t>Інтернет-магазин Plitholl.com.ua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</si>
</sst>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0"/>
      <name val="Tahoma"/>
      <family val="2"/>
      <charset val="204"/>
    </font>
    <font>
      <sz val="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  <font>
      <sz val="8"/>
      <name val="Tahoma"/>
      <family val="2"/>
      <charset val="204"/>
    </font>
    <font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8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rgb="FFC5E0B3"/>
        <bgColor rgb="FFC5E0B3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8EAADB"/>
        <bgColor rgb="FF8EAAD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595959"/>
      </patternFill>
    </fill>
    <fill>
      <patternFill patternType="solid">
        <fgColor rgb="FFF2F2F2"/>
        <bgColor rgb="FFFFFFFF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0" fillId="2" borderId="1" xfId="0" applyFont="1" applyFill="1" applyBorder="1"/>
    <xf numFmtId="2" fontId="0" fillId="2" borderId="1" xfId="0" applyNumberFormat="1" applyFont="1" applyFill="1" applyBorder="1"/>
    <xf numFmtId="2" fontId="0" fillId="0" borderId="0" xfId="0" applyNumberFormat="1" applyFont="1"/>
    <xf numFmtId="0" fontId="0" fillId="0" borderId="0" xfId="0" applyFont="1"/>
    <xf numFmtId="0" fontId="0" fillId="5" borderId="1" xfId="0" applyFont="1" applyFill="1" applyBorder="1"/>
    <xf numFmtId="0" fontId="3" fillId="2" borderId="1" xfId="0" applyFont="1" applyFill="1" applyBorder="1" applyAlignment="1">
      <alignment horizontal="right"/>
    </xf>
    <xf numFmtId="49" fontId="0" fillId="0" borderId="0" xfId="0" applyNumberFormat="1" applyFont="1"/>
    <xf numFmtId="0" fontId="5" fillId="0" borderId="0" xfId="0" applyFont="1" applyAlignment="1">
      <alignment wrapText="1"/>
    </xf>
    <xf numFmtId="0" fontId="6" fillId="6" borderId="5" xfId="0" applyFont="1" applyFill="1" applyBorder="1"/>
    <xf numFmtId="49" fontId="6" fillId="6" borderId="5" xfId="0" applyNumberFormat="1" applyFont="1" applyFill="1" applyBorder="1"/>
    <xf numFmtId="0" fontId="6" fillId="3" borderId="8" xfId="0" applyFont="1" applyFill="1" applyBorder="1"/>
    <xf numFmtId="0" fontId="6" fillId="3" borderId="5" xfId="0" applyFont="1" applyFill="1" applyBorder="1"/>
    <xf numFmtId="0" fontId="0" fillId="6" borderId="5" xfId="0" applyFont="1" applyFill="1" applyBorder="1"/>
    <xf numFmtId="2" fontId="6" fillId="3" borderId="5" xfId="0" applyNumberFormat="1" applyFont="1" applyFill="1" applyBorder="1"/>
    <xf numFmtId="0" fontId="0" fillId="3" borderId="5" xfId="0" applyFont="1" applyFill="1" applyBorder="1"/>
    <xf numFmtId="0" fontId="6" fillId="0" borderId="0" xfId="0" applyFont="1"/>
    <xf numFmtId="2" fontId="0" fillId="6" borderId="5" xfId="0" applyNumberFormat="1" applyFont="1" applyFill="1" applyBorder="1"/>
    <xf numFmtId="0" fontId="0" fillId="7" borderId="5" xfId="0" applyFont="1" applyFill="1" applyBorder="1"/>
    <xf numFmtId="49" fontId="5" fillId="0" borderId="0" xfId="0" applyNumberFormat="1" applyFo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0" fillId="2" borderId="1" xfId="0" applyFont="1" applyFill="1" applyBorder="1" applyAlignment="1">
      <alignment horizontal="left"/>
    </xf>
    <xf numFmtId="0" fontId="15" fillId="2" borderId="1" xfId="0" applyFont="1" applyFill="1" applyBorder="1"/>
    <xf numFmtId="2" fontId="14" fillId="2" borderId="1" xfId="0" applyNumberFormat="1" applyFont="1" applyFill="1" applyBorder="1" applyAlignment="1">
      <alignment horizontal="right" vertical="center"/>
    </xf>
    <xf numFmtId="0" fontId="0" fillId="0" borderId="0" xfId="0" applyFont="1"/>
    <xf numFmtId="0" fontId="0" fillId="0" borderId="1" xfId="0" applyFont="1" applyFill="1" applyBorder="1"/>
    <xf numFmtId="0" fontId="6" fillId="3" borderId="9" xfId="0" applyFont="1" applyFill="1" applyBorder="1" applyAlignment="1"/>
    <xf numFmtId="0" fontId="0" fillId="0" borderId="0" xfId="0" applyFont="1" applyAlignment="1"/>
    <xf numFmtId="49" fontId="0" fillId="0" borderId="0" xfId="0" applyNumberFormat="1" applyFont="1" applyAlignment="1"/>
    <xf numFmtId="0" fontId="0" fillId="0" borderId="7" xfId="0" applyFont="1" applyFill="1" applyBorder="1" applyAlignment="1"/>
    <xf numFmtId="0" fontId="0" fillId="8" borderId="1" xfId="0" applyFont="1" applyFill="1" applyBorder="1"/>
    <xf numFmtId="0" fontId="0" fillId="8" borderId="1" xfId="0" applyFont="1" applyFill="1" applyBorder="1" applyAlignment="1">
      <alignment horizontal="center"/>
    </xf>
    <xf numFmtId="0" fontId="0" fillId="9" borderId="0" xfId="0" applyFont="1" applyFill="1" applyAlignment="1"/>
    <xf numFmtId="2" fontId="0" fillId="9" borderId="0" xfId="0" applyNumberFormat="1" applyFont="1" applyFill="1"/>
    <xf numFmtId="0" fontId="15" fillId="2" borderId="7" xfId="0" applyFont="1" applyFill="1" applyBorder="1" applyAlignment="1">
      <alignment vertical="center"/>
    </xf>
    <xf numFmtId="0" fontId="0" fillId="8" borderId="7" xfId="0" applyFont="1" applyFill="1" applyBorder="1"/>
    <xf numFmtId="0" fontId="15" fillId="2" borderId="7" xfId="0" applyFont="1" applyFill="1" applyBorder="1" applyAlignment="1">
      <alignment horizontal="right"/>
    </xf>
    <xf numFmtId="49" fontId="17" fillId="0" borderId="10" xfId="0" applyNumberFormat="1" applyFont="1" applyBorder="1" applyAlignment="1"/>
    <xf numFmtId="49" fontId="17" fillId="0" borderId="10" xfId="0" applyNumberFormat="1" applyFont="1" applyBorder="1"/>
    <xf numFmtId="0" fontId="17" fillId="0" borderId="10" xfId="0" applyFont="1" applyBorder="1" applyAlignment="1"/>
    <xf numFmtId="0" fontId="17" fillId="0" borderId="10" xfId="0" applyFont="1" applyBorder="1"/>
    <xf numFmtId="0" fontId="17" fillId="0" borderId="12" xfId="0" applyFont="1" applyBorder="1"/>
    <xf numFmtId="49" fontId="6" fillId="4" borderId="5" xfId="0" applyNumberFormat="1" applyFont="1" applyFill="1" applyBorder="1" applyAlignment="1">
      <alignment horizontal="left"/>
    </xf>
    <xf numFmtId="49" fontId="8" fillId="4" borderId="5" xfId="0" applyNumberFormat="1" applyFont="1" applyFill="1" applyBorder="1" applyAlignment="1">
      <alignment horizontal="left" vertical="top" wrapText="1"/>
    </xf>
    <xf numFmtId="49" fontId="10" fillId="4" borderId="5" xfId="0" applyNumberFormat="1" applyFont="1" applyFill="1" applyBorder="1" applyAlignment="1">
      <alignment horizontal="left"/>
    </xf>
    <xf numFmtId="49" fontId="0" fillId="3" borderId="5" xfId="0" applyNumberFormat="1" applyFont="1" applyFill="1" applyBorder="1" applyAlignment="1">
      <alignment horizontal="left"/>
    </xf>
    <xf numFmtId="49" fontId="17" fillId="0" borderId="11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0" fillId="0" borderId="0" xfId="0" applyFont="1" applyAlignment="1"/>
    <xf numFmtId="0" fontId="1" fillId="0" borderId="7" xfId="0" applyFont="1" applyBorder="1"/>
    <xf numFmtId="0" fontId="15" fillId="2" borderId="2" xfId="0" applyFont="1" applyFill="1" applyBorder="1" applyAlignment="1">
      <alignment horizontal="left"/>
    </xf>
    <xf numFmtId="0" fontId="15" fillId="2" borderId="2" xfId="0" applyFont="1" applyFill="1" applyBorder="1" applyAlignment="1">
      <alignment vertical="center"/>
    </xf>
    <xf numFmtId="0" fontId="16" fillId="0" borderId="0" xfId="0" applyFont="1" applyAlignment="1"/>
    <xf numFmtId="0" fontId="16" fillId="0" borderId="0" xfId="0" applyNumberFormat="1" applyFont="1" applyAlignment="1"/>
    <xf numFmtId="0" fontId="0" fillId="0" borderId="7" xfId="0" applyBorder="1"/>
    <xf numFmtId="0" fontId="18" fillId="0" borderId="0" xfId="0" applyFont="1" applyAlignment="1"/>
    <xf numFmtId="0" fontId="18" fillId="0" borderId="7" xfId="0" applyFont="1" applyBorder="1"/>
    <xf numFmtId="0" fontId="0" fillId="0" borderId="0" xfId="0" applyFont="1" applyFill="1" applyAlignment="1"/>
    <xf numFmtId="0" fontId="0" fillId="0" borderId="7" xfId="0" applyFont="1" applyBorder="1" applyAlignment="1"/>
    <xf numFmtId="0" fontId="0" fillId="2" borderId="7" xfId="0" applyFont="1" applyFill="1" applyBorder="1"/>
    <xf numFmtId="49" fontId="3" fillId="2" borderId="7" xfId="0" applyNumberFormat="1" applyFont="1" applyFill="1" applyBorder="1" applyAlignment="1">
      <alignment horizontal="left"/>
    </xf>
    <xf numFmtId="0" fontId="15" fillId="2" borderId="2" xfId="0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5" fillId="0" borderId="7" xfId="0" applyFont="1" applyBorder="1" applyAlignment="1">
      <alignment horizontal="left"/>
    </xf>
    <xf numFmtId="0" fontId="20" fillId="2" borderId="7" xfId="0" applyFont="1" applyFill="1" applyBorder="1" applyAlignment="1"/>
    <xf numFmtId="0" fontId="16" fillId="0" borderId="13" xfId="0" applyFont="1" applyBorder="1" applyAlignment="1"/>
    <xf numFmtId="0" fontId="0" fillId="0" borderId="13" xfId="0" applyFont="1" applyBorder="1" applyAlignment="1"/>
    <xf numFmtId="0" fontId="15" fillId="2" borderId="2" xfId="0" applyFont="1" applyFill="1" applyBorder="1" applyAlignment="1">
      <alignment horizontal="left" wrapText="1"/>
    </xf>
    <xf numFmtId="0" fontId="16" fillId="0" borderId="7" xfId="0" applyFont="1" applyFill="1" applyBorder="1" applyAlignment="1"/>
    <xf numFmtId="0" fontId="0" fillId="10" borderId="1" xfId="0" applyFont="1" applyFill="1" applyBorder="1"/>
    <xf numFmtId="0" fontId="0" fillId="8" borderId="2" xfId="0" applyFont="1" applyFill="1" applyBorder="1" applyAlignment="1">
      <alignment horizontal="right"/>
    </xf>
    <xf numFmtId="0" fontId="1" fillId="9" borderId="3" xfId="0" applyFont="1" applyFill="1" applyBorder="1"/>
    <xf numFmtId="0" fontId="2" fillId="10" borderId="2" xfId="0" applyFont="1" applyFill="1" applyBorder="1" applyAlignment="1">
      <alignment horizontal="left" vertical="center"/>
    </xf>
    <xf numFmtId="0" fontId="1" fillId="9" borderId="4" xfId="0" applyFont="1" applyFill="1" applyBorder="1"/>
    <xf numFmtId="0" fontId="15" fillId="0" borderId="0" xfId="0" applyFont="1"/>
    <xf numFmtId="2" fontId="15" fillId="0" borderId="0" xfId="0" applyNumberFormat="1" applyFont="1"/>
    <xf numFmtId="0" fontId="0" fillId="2" borderId="15" xfId="0" applyFont="1" applyFill="1" applyBorder="1" applyAlignment="1">
      <alignment horizontal="left"/>
    </xf>
    <xf numFmtId="0" fontId="0" fillId="2" borderId="15" xfId="0" applyFont="1" applyFill="1" applyBorder="1"/>
    <xf numFmtId="0" fontId="0" fillId="0" borderId="15" xfId="0" applyFont="1" applyBorder="1" applyAlignment="1"/>
    <xf numFmtId="0" fontId="1" fillId="0" borderId="15" xfId="0" applyFont="1" applyBorder="1"/>
    <xf numFmtId="0" fontId="0" fillId="0" borderId="15" xfId="0" applyFont="1" applyFill="1" applyBorder="1" applyAlignment="1"/>
    <xf numFmtId="0" fontId="14" fillId="2" borderId="15" xfId="0" applyFont="1" applyFill="1" applyBorder="1" applyAlignment="1">
      <alignment horizontal="right"/>
    </xf>
    <xf numFmtId="0" fontId="7" fillId="11" borderId="17" xfId="0" applyFont="1" applyFill="1" applyBorder="1" applyAlignment="1">
      <alignment horizontal="center" vertical="center"/>
    </xf>
    <xf numFmtId="0" fontId="19" fillId="12" borderId="16" xfId="0" applyFont="1" applyFill="1" applyBorder="1"/>
    <xf numFmtId="0" fontId="9" fillId="8" borderId="14" xfId="0" applyFont="1" applyFill="1" applyBorder="1"/>
    <xf numFmtId="0" fontId="9" fillId="11" borderId="14" xfId="0" applyFont="1" applyFill="1" applyBorder="1"/>
    <xf numFmtId="0" fontId="9" fillId="8" borderId="14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2" fontId="7" fillId="11" borderId="14" xfId="0" applyNumberFormat="1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/>
    </xf>
    <xf numFmtId="0" fontId="7" fillId="11" borderId="16" xfId="0" applyFont="1" applyFill="1" applyBorder="1" applyAlignment="1">
      <alignment horizontal="center" vertical="center"/>
    </xf>
    <xf numFmtId="2" fontId="9" fillId="8" borderId="14" xfId="0" applyNumberFormat="1" applyFont="1" applyFill="1" applyBorder="1" applyAlignment="1">
      <alignment horizontal="center" vertical="center"/>
    </xf>
    <xf numFmtId="2" fontId="7" fillId="8" borderId="14" xfId="0" applyNumberFormat="1" applyFont="1" applyFill="1" applyBorder="1" applyAlignment="1">
      <alignment horizontal="center" vertical="center"/>
    </xf>
    <xf numFmtId="2" fontId="9" fillId="11" borderId="14" xfId="0" applyNumberFormat="1" applyFont="1" applyFill="1" applyBorder="1" applyAlignment="1">
      <alignment horizontal="center" vertical="center"/>
    </xf>
    <xf numFmtId="4" fontId="14" fillId="2" borderId="15" xfId="0" applyNumberFormat="1" applyFont="1" applyFill="1" applyBorder="1" applyAlignment="1">
      <alignment horizontal="right" vertical="center"/>
    </xf>
    <xf numFmtId="0" fontId="9" fillId="8" borderId="14" xfId="0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/>
    </xf>
    <xf numFmtId="0" fontId="16" fillId="2" borderId="2" xfId="0" applyFont="1" applyFill="1" applyBorder="1" applyAlignment="1">
      <alignment horizontal="left"/>
    </xf>
    <xf numFmtId="49" fontId="16" fillId="2" borderId="2" xfId="0" applyNumberFormat="1" applyFont="1" applyFill="1" applyBorder="1" applyAlignment="1">
      <alignment horizontal="left"/>
    </xf>
    <xf numFmtId="49" fontId="16" fillId="2" borderId="7" xfId="0" applyNumberFormat="1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21" fillId="12" borderId="14" xfId="0" applyFont="1" applyFill="1" applyBorder="1" applyAlignment="1">
      <alignment horizontal="left"/>
    </xf>
    <xf numFmtId="0" fontId="22" fillId="9" borderId="14" xfId="0" applyFont="1" applyFill="1" applyBorder="1" applyAlignment="1">
      <alignment horizontal="left"/>
    </xf>
    <xf numFmtId="0" fontId="22" fillId="12" borderId="14" xfId="0" applyFont="1" applyFill="1" applyBorder="1" applyAlignment="1">
      <alignment horizontal="left"/>
    </xf>
    <xf numFmtId="0" fontId="20" fillId="2" borderId="7" xfId="0" applyFont="1" applyFill="1" applyBorder="1" applyAlignment="1">
      <alignment horizontal="right"/>
    </xf>
    <xf numFmtId="49" fontId="20" fillId="2" borderId="7" xfId="0" applyNumberFormat="1" applyFont="1" applyFill="1" applyBorder="1" applyAlignment="1">
      <alignment horizontal="left"/>
    </xf>
    <xf numFmtId="14" fontId="20" fillId="2" borderId="7" xfId="0" applyNumberFormat="1" applyFont="1" applyFill="1" applyBorder="1" applyAlignment="1">
      <alignment horizontal="left"/>
    </xf>
    <xf numFmtId="14" fontId="20" fillId="2" borderId="7" xfId="0" applyNumberFormat="1" applyFont="1" applyFill="1" applyBorder="1" applyAlignment="1">
      <alignment horizontal="center"/>
    </xf>
    <xf numFmtId="0" fontId="7" fillId="11" borderId="14" xfId="0" applyFont="1" applyFill="1" applyBorder="1" applyAlignment="1">
      <alignment horizontal="left" vertical="center"/>
    </xf>
    <xf numFmtId="0" fontId="9" fillId="12" borderId="14" xfId="0" applyFont="1" applyFill="1" applyBorder="1"/>
    <xf numFmtId="2" fontId="7" fillId="11" borderId="17" xfId="0" applyNumberFormat="1" applyFont="1" applyFill="1" applyBorder="1" applyAlignment="1">
      <alignment horizontal="center"/>
    </xf>
    <xf numFmtId="0" fontId="9" fillId="12" borderId="16" xfId="0" applyFont="1" applyFill="1" applyBorder="1" applyAlignment="1"/>
    <xf numFmtId="4" fontId="9" fillId="8" borderId="14" xfId="0" applyNumberFormat="1" applyFont="1" applyFill="1" applyBorder="1" applyAlignment="1">
      <alignment horizontal="center" vertical="center"/>
    </xf>
    <xf numFmtId="4" fontId="9" fillId="9" borderId="14" xfId="0" applyNumberFormat="1" applyFont="1" applyFill="1" applyBorder="1" applyAlignment="1"/>
    <xf numFmtId="4" fontId="9" fillId="12" borderId="14" xfId="0" applyNumberFormat="1" applyFont="1" applyFill="1" applyBorder="1" applyAlignment="1"/>
    <xf numFmtId="4" fontId="9" fillId="11" borderId="14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wrapText="1"/>
    </xf>
    <xf numFmtId="0" fontId="9" fillId="8" borderId="14" xfId="0" applyFont="1" applyFill="1" applyBorder="1" applyAlignment="1">
      <alignment horizontal="right" vertical="center"/>
    </xf>
    <xf numFmtId="0" fontId="7" fillId="11" borderId="17" xfId="0" applyFont="1" applyFill="1" applyBorder="1" applyAlignment="1">
      <alignment horizontal="center" vertical="center"/>
    </xf>
    <xf numFmtId="0" fontId="19" fillId="12" borderId="16" xfId="0" applyFont="1" applyFill="1" applyBorder="1"/>
    <xf numFmtId="0" fontId="7" fillId="11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2F2F2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209550</xdr:colOff>
          <xdr:row>1</xdr:row>
          <xdr:rowOff>57150</xdr:rowOff>
        </xdr:from>
        <xdr:to>
          <xdr:col>39</xdr:col>
          <xdr:colOff>219075</xdr:colOff>
          <xdr:row>3</xdr:row>
          <xdr:rowOff>47625</xdr:rowOff>
        </xdr:to>
        <xdr:sp macro="" textlink="">
          <xdr:nvSpPr>
            <xdr:cNvPr id="2050" name="CommandButton1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321E983B-3794-4520-95A5-05330D80D8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W59"/>
  <sheetViews>
    <sheetView topLeftCell="A7" workbookViewId="0">
      <selection activeCell="B22" sqref="B22"/>
    </sheetView>
  </sheetViews>
  <sheetFormatPr defaultColWidth="14.42578125" defaultRowHeight="15" customHeight="1" x14ac:dyDescent="0.25"/>
  <cols>
    <col min="1" max="1" width="15.7109375" style="33" customWidth="1"/>
    <col min="2" max="7" width="12.7109375" customWidth="1"/>
    <col min="8" max="8" width="26.7109375" customWidth="1"/>
    <col min="9" max="10" width="12.7109375" customWidth="1"/>
    <col min="11" max="11" width="16" customWidth="1"/>
  </cols>
  <sheetData>
    <row r="1" spans="1:11" x14ac:dyDescent="0.25">
      <c r="A1" s="7">
        <v>1</v>
      </c>
      <c r="B1" s="4">
        <f>IF(A27&gt;1,2,"")</f>
        <v>2</v>
      </c>
      <c r="C1" s="4">
        <f>IF(A28&gt;1,3,"")</f>
        <v>3</v>
      </c>
      <c r="D1" s="4">
        <f>IF(A29&gt;1,4,"")</f>
        <v>4</v>
      </c>
      <c r="E1" s="4">
        <f>IF(A30&gt;1,5,"")</f>
        <v>5</v>
      </c>
      <c r="F1" s="4">
        <f>IF(A31&gt;1,6,"")</f>
        <v>6</v>
      </c>
      <c r="G1" s="4">
        <f>IF(A32,7,"")</f>
        <v>7</v>
      </c>
      <c r="H1" s="4" t="str">
        <f>IF(A33&gt;1,8,"")</f>
        <v/>
      </c>
      <c r="I1" s="4" t="str">
        <f>IF(A34&gt;1,9,"")</f>
        <v/>
      </c>
      <c r="J1" s="4" t="str">
        <f>IF(A35&gt;1,10,"")</f>
        <v/>
      </c>
    </row>
    <row r="2" spans="1:11" x14ac:dyDescent="0.25">
      <c r="A2" s="7">
        <f t="shared" ref="A2:A11" si="0">IF(A26&gt;1,A26,"")</f>
        <v>398978</v>
      </c>
      <c r="B2" s="4" t="str">
        <f t="shared" ref="B2:B11" si="1">C26&amp;"/"&amp;D26</f>
        <v>5/10</v>
      </c>
      <c r="H2" s="5"/>
      <c r="I2" s="4">
        <f t="shared" ref="I2" si="2">IF(I26&gt;1,I26,"")</f>
        <v>27.820087000000001</v>
      </c>
      <c r="J2" s="4" t="str">
        <f>IF(J26="",C2,J26)</f>
        <v>MEGAGRES</v>
      </c>
      <c r="K2" s="4" t="str">
        <f>IF(K26="",D2,K26)</f>
        <v>ANKARA BR6005</v>
      </c>
    </row>
    <row r="3" spans="1:11" x14ac:dyDescent="0.25">
      <c r="A3" s="7">
        <f t="shared" si="0"/>
        <v>389617</v>
      </c>
      <c r="B3" s="4" t="str">
        <f t="shared" si="1"/>
        <v>5/10</v>
      </c>
      <c r="H3" s="5"/>
      <c r="I3" s="4">
        <f t="shared" ref="I3" si="3">IF(I27&gt;1,I27,"")</f>
        <v>20.599988999999997</v>
      </c>
      <c r="J3" s="4" t="str">
        <f t="shared" ref="J3:J11" si="4">IF(J27="",C3,J27)</f>
        <v>PAMESA</v>
      </c>
      <c r="K3" s="4" t="str">
        <f t="shared" ref="K3:K11" si="5">IF(K27="",D3,K27)</f>
        <v>COWAN LIGHT</v>
      </c>
    </row>
    <row r="4" spans="1:11" x14ac:dyDescent="0.25">
      <c r="A4" s="7">
        <f t="shared" si="0"/>
        <v>398978</v>
      </c>
      <c r="B4" s="4" t="str">
        <f t="shared" si="1"/>
        <v>5/10</v>
      </c>
      <c r="H4" s="5"/>
      <c r="I4" s="4">
        <f t="shared" ref="I4" si="6">IF(I28&gt;1,I28,"")</f>
        <v>27.820087000000001</v>
      </c>
      <c r="J4" s="4" t="str">
        <f t="shared" si="4"/>
        <v>MEGAGRES</v>
      </c>
      <c r="K4" s="4" t="str">
        <f t="shared" si="5"/>
        <v>ANKARA BR6005</v>
      </c>
    </row>
    <row r="5" spans="1:11" x14ac:dyDescent="0.25">
      <c r="A5" s="7">
        <f t="shared" si="0"/>
        <v>124627</v>
      </c>
      <c r="B5" s="4" t="str">
        <f t="shared" si="1"/>
        <v>5/10</v>
      </c>
      <c r="H5" s="4"/>
      <c r="I5" s="4">
        <f t="shared" ref="I5" si="7">IF(I29&gt;1,I29,"")</f>
        <v>26.319983999999998</v>
      </c>
      <c r="J5" s="4" t="str">
        <f t="shared" si="4"/>
        <v>CERSANIT плитка</v>
      </c>
      <c r="K5" s="4" t="str">
        <f t="shared" si="5"/>
        <v>Грес А 100 сходинка ST**</v>
      </c>
    </row>
    <row r="6" spans="1:11" x14ac:dyDescent="0.25">
      <c r="A6" s="7">
        <f t="shared" si="0"/>
        <v>370395</v>
      </c>
      <c r="B6" s="4" t="str">
        <f t="shared" si="1"/>
        <v>5/10</v>
      </c>
      <c r="H6" s="7"/>
      <c r="I6" s="4">
        <f t="shared" ref="I6" si="8">IF(I30&gt;1,I30,"")</f>
        <v>18.819998999999996</v>
      </c>
      <c r="J6" s="4" t="str">
        <f t="shared" si="4"/>
        <v>GOLDEN TILE</v>
      </c>
      <c r="K6" s="4" t="str">
        <f t="shared" si="5"/>
        <v>ETHNO Мікс Н8Б280</v>
      </c>
    </row>
    <row r="7" spans="1:11" x14ac:dyDescent="0.25">
      <c r="A7" s="7">
        <f t="shared" si="0"/>
        <v>369687</v>
      </c>
      <c r="B7" s="4" t="str">
        <f t="shared" si="1"/>
        <v>5/10</v>
      </c>
      <c r="H7" s="4"/>
      <c r="I7" s="4">
        <f t="shared" ref="I7" si="9">IF(I31&gt;1,I31,"")</f>
        <v>20.599988999999997</v>
      </c>
      <c r="J7" s="4" t="str">
        <f t="shared" si="4"/>
        <v>PAMESA</v>
      </c>
      <c r="K7" s="4" t="str">
        <f t="shared" si="5"/>
        <v>RLV. COWAN DARK</v>
      </c>
    </row>
    <row r="8" spans="1:11" ht="14.25" customHeight="1" x14ac:dyDescent="0.25">
      <c r="A8" s="7">
        <f t="shared" si="0"/>
        <v>370393</v>
      </c>
      <c r="B8" s="4" t="str">
        <f t="shared" si="1"/>
        <v>5/10</v>
      </c>
      <c r="H8" s="8"/>
      <c r="I8" s="4">
        <f t="shared" ref="I8" si="10">IF(I32&gt;1,I32,"")</f>
        <v>18.819998999999996</v>
      </c>
      <c r="J8" s="4" t="str">
        <f t="shared" si="4"/>
        <v>GOLDEN TILE</v>
      </c>
      <c r="K8" s="4" t="str">
        <f t="shared" si="5"/>
        <v>ETHNO Мікс Н8Б260</v>
      </c>
    </row>
    <row r="9" spans="1:11" x14ac:dyDescent="0.25">
      <c r="A9" s="7" t="str">
        <f t="shared" si="0"/>
        <v/>
      </c>
      <c r="B9" s="4" t="e">
        <f t="shared" si="1"/>
        <v>#N/A</v>
      </c>
      <c r="H9" s="4"/>
      <c r="I9" s="4" t="e">
        <f t="shared" ref="I9" si="11">IF(I33&gt;1,I33,"")</f>
        <v>#N/A</v>
      </c>
      <c r="J9" s="4">
        <f t="shared" si="4"/>
        <v>0</v>
      </c>
      <c r="K9" s="4">
        <f t="shared" si="5"/>
        <v>0</v>
      </c>
    </row>
    <row r="10" spans="1:11" x14ac:dyDescent="0.25">
      <c r="A10" s="7" t="str">
        <f t="shared" si="0"/>
        <v/>
      </c>
      <c r="B10" s="4" t="e">
        <f t="shared" si="1"/>
        <v>#N/A</v>
      </c>
      <c r="I10" s="4" t="e">
        <f t="shared" ref="I10" si="12">IF(I34&gt;1,I34,"")</f>
        <v>#N/A</v>
      </c>
      <c r="J10" s="4">
        <f t="shared" si="4"/>
        <v>0</v>
      </c>
      <c r="K10" s="4">
        <f t="shared" si="5"/>
        <v>0</v>
      </c>
    </row>
    <row r="11" spans="1:11" x14ac:dyDescent="0.25">
      <c r="A11" s="7" t="str">
        <f t="shared" si="0"/>
        <v/>
      </c>
      <c r="B11" s="4" t="e">
        <f t="shared" si="1"/>
        <v>#N/A</v>
      </c>
      <c r="I11" s="4" t="e">
        <f t="shared" ref="I11" si="13">IF(I35&gt;1,I35,"")</f>
        <v>#N/A</v>
      </c>
      <c r="J11" s="4">
        <f t="shared" si="4"/>
        <v>0</v>
      </c>
      <c r="K11" s="4">
        <f t="shared" si="5"/>
        <v>0</v>
      </c>
    </row>
    <row r="12" spans="1:11" x14ac:dyDescent="0.25">
      <c r="A12" s="10" t="s">
        <v>1</v>
      </c>
      <c r="B12" s="10" t="s">
        <v>75</v>
      </c>
      <c r="C12" s="11" t="s">
        <v>2</v>
      </c>
      <c r="D12" s="11" t="s">
        <v>3</v>
      </c>
      <c r="E12" s="12" t="s">
        <v>4</v>
      </c>
      <c r="F12" s="12" t="s">
        <v>5</v>
      </c>
      <c r="G12" s="12" t="s">
        <v>6</v>
      </c>
      <c r="H12" s="12" t="s">
        <v>7</v>
      </c>
      <c r="I12" s="12" t="s">
        <v>8</v>
      </c>
      <c r="J12" s="31" t="s">
        <v>3</v>
      </c>
    </row>
    <row r="13" spans="1:11" x14ac:dyDescent="0.25">
      <c r="C13" s="14" t="s">
        <v>9</v>
      </c>
      <c r="D13" s="15"/>
    </row>
    <row r="14" spans="1:11" x14ac:dyDescent="0.25">
      <c r="A14" s="47" t="str">
        <f ca="1">A14:G31</f>
        <v>#VALUE!</v>
      </c>
      <c r="B14" s="9" t="s">
        <v>13</v>
      </c>
      <c r="C14" s="9" t="s">
        <v>14</v>
      </c>
      <c r="D14" s="9" t="s">
        <v>15</v>
      </c>
      <c r="E14" s="9" t="s">
        <v>16</v>
      </c>
      <c r="F14" s="9" t="s">
        <v>17</v>
      </c>
      <c r="G14" s="9" t="s">
        <v>18</v>
      </c>
      <c r="H14" s="16" t="s">
        <v>19</v>
      </c>
      <c r="I14" s="16" t="s">
        <v>20</v>
      </c>
    </row>
    <row r="15" spans="1:11" x14ac:dyDescent="0.25">
      <c r="A15" s="48" t="s">
        <v>15</v>
      </c>
      <c r="B15" s="32">
        <v>12</v>
      </c>
      <c r="C15" s="13" t="s">
        <v>15</v>
      </c>
      <c r="D15" s="17">
        <f t="shared" ref="D15:D24" si="14">IFERROR(IF(AND(C15="шт",E26="шт"),B15,IF(C15="шт",(F26/G26)*B15,IF(C15="м2",H15*(F26/G26),IF(C15="компл",B15*1,IF(C15="пак",(B15*F26)))))),B15)</f>
        <v>12.24</v>
      </c>
      <c r="E15" s="13">
        <f t="shared" ref="E15:E24" si="15">IF(AND(C15="шт",E26="шт"),B26*D15,IF(C15="шт",((F26/G26)*B15)*B26,IF(C15="м2",D15*B26,IF(C15="компл",B15*B26,IF(C15="пак",D15*B26)))))</f>
        <v>660.96</v>
      </c>
      <c r="F15" s="13">
        <f t="shared" ref="F15:F24" si="16">IFERROR((E15/100)*(100-G15),((B26/100)*(100-G15)))</f>
        <v>660.96</v>
      </c>
      <c r="G15" s="18"/>
      <c r="H15" s="4">
        <f t="shared" ref="H15:H24" si="17">IF(C15="м2",ROUNDUP((B15/F26)*G26,0))</f>
        <v>34</v>
      </c>
      <c r="I15" s="4">
        <f t="shared" ref="I15:I24" si="18">IFERROR(IF(C15="м2",ROUNDDOWN(H15/G26,0),IF(OR(C15="компл",OR(C15="пак",OR(C15="шт"))),B15)),"")</f>
        <v>8</v>
      </c>
      <c r="J15" s="7" t="str">
        <f t="shared" ref="J15:J24" si="19">IFERROR(IF(C15="м2",CONCATENATE(I15," пак ",H15-(I15*G26)," шт"),IF(C15="шт",CONCATENATE(I15," шт"),IF(C15="пак",CONCATENATE(I15," пак"),IF(C15="компл",CONCATENATE(I15," компл"),)))),E2)</f>
        <v>8 пак 2 шт</v>
      </c>
      <c r="K15" s="3">
        <f>IF(B15="","",F15/D15)</f>
        <v>54</v>
      </c>
    </row>
    <row r="16" spans="1:11" x14ac:dyDescent="0.25">
      <c r="A16" s="49" t="s">
        <v>20</v>
      </c>
      <c r="B16" s="55">
        <v>55</v>
      </c>
      <c r="C16" s="13" t="s">
        <v>15</v>
      </c>
      <c r="D16" s="17">
        <f t="shared" si="14"/>
        <v>55.04</v>
      </c>
      <c r="E16" s="13">
        <f t="shared" si="15"/>
        <v>4623.3599999999997</v>
      </c>
      <c r="F16" s="13">
        <f t="shared" si="16"/>
        <v>4623.3599999999997</v>
      </c>
      <c r="G16" s="18"/>
      <c r="H16" s="4">
        <f t="shared" si="17"/>
        <v>301</v>
      </c>
      <c r="I16" s="4">
        <f t="shared" si="18"/>
        <v>43</v>
      </c>
      <c r="J16" s="7" t="str">
        <f t="shared" si="19"/>
        <v>43 пак 0 шт</v>
      </c>
      <c r="K16" s="3">
        <f t="shared" ref="K16:K24" si="20">IF(B16="","",F16/D16)</f>
        <v>84</v>
      </c>
    </row>
    <row r="17" spans="1:11" x14ac:dyDescent="0.25">
      <c r="A17" s="49" t="s">
        <v>19</v>
      </c>
      <c r="B17" s="55">
        <v>12</v>
      </c>
      <c r="C17" s="13" t="s">
        <v>15</v>
      </c>
      <c r="D17" s="17">
        <f t="shared" si="14"/>
        <v>12.24</v>
      </c>
      <c r="E17" s="13">
        <f t="shared" si="15"/>
        <v>1358.64</v>
      </c>
      <c r="F17" s="13">
        <f t="shared" si="16"/>
        <v>1358.64</v>
      </c>
      <c r="G17" s="18"/>
      <c r="H17" s="4">
        <f t="shared" si="17"/>
        <v>34</v>
      </c>
      <c r="I17" s="4">
        <f t="shared" si="18"/>
        <v>8</v>
      </c>
      <c r="J17" s="7" t="str">
        <f t="shared" si="19"/>
        <v>8 пак 2 шт</v>
      </c>
      <c r="K17" s="3">
        <f t="shared" si="20"/>
        <v>111</v>
      </c>
    </row>
    <row r="18" spans="1:11" x14ac:dyDescent="0.25">
      <c r="A18" s="49" t="s">
        <v>25</v>
      </c>
      <c r="B18" s="55">
        <v>30</v>
      </c>
      <c r="C18" s="13" t="s">
        <v>15</v>
      </c>
      <c r="D18" s="17">
        <f t="shared" si="14"/>
        <v>30</v>
      </c>
      <c r="E18" s="13">
        <f t="shared" si="15"/>
        <v>7620</v>
      </c>
      <c r="F18" s="13">
        <f t="shared" si="16"/>
        <v>7620</v>
      </c>
      <c r="G18" s="18"/>
      <c r="H18" s="4">
        <f t="shared" si="17"/>
        <v>540</v>
      </c>
      <c r="I18" s="4">
        <f t="shared" si="18"/>
        <v>30</v>
      </c>
      <c r="J18" s="7" t="str">
        <f t="shared" si="19"/>
        <v>30 пак 0 шт</v>
      </c>
      <c r="K18" s="3">
        <f t="shared" si="20"/>
        <v>254</v>
      </c>
    </row>
    <row r="19" spans="1:11" x14ac:dyDescent="0.25">
      <c r="B19" s="55">
        <v>58</v>
      </c>
      <c r="C19" s="13" t="s">
        <v>15</v>
      </c>
      <c r="D19" s="17">
        <f t="shared" si="14"/>
        <v>58</v>
      </c>
      <c r="E19" s="13">
        <f t="shared" si="15"/>
        <v>128818</v>
      </c>
      <c r="F19" s="13">
        <f t="shared" si="16"/>
        <v>128818</v>
      </c>
      <c r="G19" s="18"/>
      <c r="H19" s="4">
        <f t="shared" si="17"/>
        <v>1740</v>
      </c>
      <c r="I19" s="4">
        <f t="shared" si="18"/>
        <v>58</v>
      </c>
      <c r="J19" s="7" t="str">
        <f t="shared" si="19"/>
        <v>58 пак 0 шт</v>
      </c>
      <c r="K19" s="3">
        <f t="shared" si="20"/>
        <v>2221</v>
      </c>
    </row>
    <row r="20" spans="1:11" x14ac:dyDescent="0.25">
      <c r="B20" s="55">
        <v>44</v>
      </c>
      <c r="C20" s="13" t="s">
        <v>15</v>
      </c>
      <c r="D20" s="17">
        <f t="shared" si="14"/>
        <v>44.068571428571431</v>
      </c>
      <c r="E20" s="13">
        <f t="shared" si="15"/>
        <v>19874.925714285717</v>
      </c>
      <c r="F20" s="13">
        <f t="shared" si="16"/>
        <v>19874.925714285717</v>
      </c>
      <c r="G20" s="18"/>
      <c r="H20" s="4">
        <f t="shared" si="17"/>
        <v>241</v>
      </c>
      <c r="I20" s="4">
        <f t="shared" si="18"/>
        <v>34</v>
      </c>
      <c r="J20" s="7" t="str">
        <f t="shared" si="19"/>
        <v>34 пак 3 шт</v>
      </c>
      <c r="K20" s="3">
        <f t="shared" si="20"/>
        <v>451.00000000000006</v>
      </c>
    </row>
    <row r="21" spans="1:11" ht="15.75" customHeight="1" x14ac:dyDescent="0.25">
      <c r="B21" s="55">
        <v>22</v>
      </c>
      <c r="C21" s="13" t="s">
        <v>15</v>
      </c>
      <c r="D21" s="17">
        <f t="shared" si="14"/>
        <v>22</v>
      </c>
      <c r="E21" s="13">
        <f t="shared" si="15"/>
        <v>5104</v>
      </c>
      <c r="F21" s="13">
        <f t="shared" si="16"/>
        <v>5104</v>
      </c>
      <c r="G21" s="18"/>
      <c r="H21" s="4">
        <f t="shared" si="17"/>
        <v>660</v>
      </c>
      <c r="I21" s="4">
        <f t="shared" si="18"/>
        <v>22</v>
      </c>
      <c r="J21" s="7" t="str">
        <f t="shared" si="19"/>
        <v>22 пак 0 шт</v>
      </c>
      <c r="K21" s="3">
        <f t="shared" si="20"/>
        <v>232</v>
      </c>
    </row>
    <row r="22" spans="1:11" ht="15.75" customHeight="1" x14ac:dyDescent="0.25">
      <c r="B22" s="34"/>
      <c r="C22" s="13" t="s">
        <v>15</v>
      </c>
      <c r="D22" s="17">
        <f t="shared" si="14"/>
        <v>0</v>
      </c>
      <c r="E22" s="13" t="e">
        <f t="shared" si="15"/>
        <v>#N/A</v>
      </c>
      <c r="F22" s="13">
        <f t="shared" si="16"/>
        <v>0</v>
      </c>
      <c r="G22" s="18"/>
      <c r="H22" s="4" t="e">
        <f t="shared" si="17"/>
        <v>#N/A</v>
      </c>
      <c r="I22" s="4" t="str">
        <f t="shared" si="18"/>
        <v/>
      </c>
      <c r="J22" s="7">
        <f t="shared" si="19"/>
        <v>0</v>
      </c>
      <c r="K22" s="3" t="str">
        <f t="shared" si="20"/>
        <v/>
      </c>
    </row>
    <row r="23" spans="1:11" ht="15.75" customHeight="1" x14ac:dyDescent="0.25">
      <c r="B23" s="55"/>
      <c r="C23" s="13" t="s">
        <v>15</v>
      </c>
      <c r="D23" s="17">
        <f t="shared" si="14"/>
        <v>0</v>
      </c>
      <c r="E23" s="13" t="e">
        <f t="shared" si="15"/>
        <v>#N/A</v>
      </c>
      <c r="F23" s="13">
        <f t="shared" si="16"/>
        <v>0</v>
      </c>
      <c r="G23" s="18"/>
      <c r="H23" s="4" t="e">
        <f t="shared" si="17"/>
        <v>#N/A</v>
      </c>
      <c r="I23" s="4" t="str">
        <f t="shared" si="18"/>
        <v/>
      </c>
      <c r="J23" s="7">
        <f t="shared" si="19"/>
        <v>0</v>
      </c>
      <c r="K23" s="3" t="str">
        <f t="shared" si="20"/>
        <v/>
      </c>
    </row>
    <row r="24" spans="1:11" ht="15.75" customHeight="1" x14ac:dyDescent="0.25">
      <c r="B24" s="55"/>
      <c r="C24" s="13" t="s">
        <v>15</v>
      </c>
      <c r="D24" s="17">
        <f t="shared" si="14"/>
        <v>0</v>
      </c>
      <c r="E24" s="13" t="e">
        <f t="shared" si="15"/>
        <v>#N/A</v>
      </c>
      <c r="F24" s="13">
        <f t="shared" si="16"/>
        <v>0</v>
      </c>
      <c r="G24" s="18"/>
      <c r="H24" s="4" t="e">
        <f t="shared" si="17"/>
        <v>#N/A</v>
      </c>
      <c r="I24" s="4" t="str">
        <f t="shared" si="18"/>
        <v/>
      </c>
      <c r="J24" s="7">
        <f t="shared" si="19"/>
        <v>0</v>
      </c>
      <c r="K24" s="3" t="str">
        <f t="shared" si="20"/>
        <v/>
      </c>
    </row>
    <row r="25" spans="1:11" ht="15.75" customHeight="1" x14ac:dyDescent="0.25">
      <c r="A25" s="50" t="s">
        <v>26</v>
      </c>
      <c r="B25" s="15" t="s">
        <v>27</v>
      </c>
      <c r="C25" s="15" t="s">
        <v>28</v>
      </c>
      <c r="D25" s="15" t="s">
        <v>29</v>
      </c>
      <c r="E25" s="15" t="s">
        <v>30</v>
      </c>
      <c r="F25" s="15" t="s">
        <v>31</v>
      </c>
      <c r="G25" s="15" t="s">
        <v>32</v>
      </c>
    </row>
    <row r="26" spans="1:11" ht="15.75" customHeight="1" x14ac:dyDescent="0.25">
      <c r="A26" s="60">
        <v>398978</v>
      </c>
      <c r="B26" s="34">
        <v>54</v>
      </c>
      <c r="C26" s="15">
        <f t="shared" ref="C26:C35" si="21">VLOOKUP(A26,$A$38:$K$70556,6,FALSE)</f>
        <v>5</v>
      </c>
      <c r="D26" s="15">
        <f t="shared" ref="D26:D35" si="22">VLOOKUP(A26,$A$38:$K$70556,7,FALSE)</f>
        <v>10</v>
      </c>
      <c r="E26" s="15" t="str">
        <f t="shared" ref="E26:E35" si="23">VLOOKUP(A26,$A$38:$K$70556,8,FALSE)</f>
        <v>м2</v>
      </c>
      <c r="F26" s="15">
        <f>VLOOKUP(A26,$A$38:$K$161522,9,FALSE)</f>
        <v>1.44</v>
      </c>
      <c r="G26" s="15">
        <f t="shared" ref="G26:G35" si="24">VLOOKUP(A26,$A$38:$K$70556,10,FALSE)</f>
        <v>4</v>
      </c>
      <c r="H26" s="30" t="str">
        <f t="shared" ref="H26:H35" si="25">CONCATENATE(VLOOKUP(A26,$A$38:$K$70556,5,FALSE),"/",E26)</f>
        <v>/м2</v>
      </c>
      <c r="I26" s="4">
        <f t="shared" ref="I26:I35" si="26">VLOOKUP(A26,$A$38:$K$70556,11,FALSE)</f>
        <v>27.820087000000001</v>
      </c>
      <c r="J26" s="29" t="str">
        <f t="shared" ref="J26:J35" si="27">IFERROR(VLOOKUP(A26,$A$38:$K$120556,2,FALSE),"")</f>
        <v>MEGAGRES</v>
      </c>
      <c r="K26" t="str">
        <f t="shared" ref="K26:K35" si="28">IFERROR(VLOOKUP(A26,$A$38:$K$120556,3,FALSE),"")</f>
        <v>ANKARA BR6005</v>
      </c>
    </row>
    <row r="27" spans="1:11" ht="15.75" customHeight="1" x14ac:dyDescent="0.25">
      <c r="A27" s="60">
        <v>389617</v>
      </c>
      <c r="B27" s="34">
        <v>84</v>
      </c>
      <c r="C27" s="15">
        <f t="shared" si="21"/>
        <v>5</v>
      </c>
      <c r="D27" s="15">
        <f t="shared" si="22"/>
        <v>10</v>
      </c>
      <c r="E27" s="15" t="str">
        <f t="shared" si="23"/>
        <v>м2</v>
      </c>
      <c r="F27" s="15">
        <f>VLOOKUP(A27,$A$38:$K$161522,9,FALSE)</f>
        <v>1.28</v>
      </c>
      <c r="G27" s="15">
        <f t="shared" si="24"/>
        <v>7</v>
      </c>
      <c r="H27" s="30" t="str">
        <f t="shared" si="25"/>
        <v>/м2</v>
      </c>
      <c r="I27" s="4">
        <f t="shared" si="26"/>
        <v>20.599988999999997</v>
      </c>
      <c r="J27" s="4" t="str">
        <f t="shared" si="27"/>
        <v>PAMESA</v>
      </c>
      <c r="K27" t="str">
        <f t="shared" si="28"/>
        <v>COWAN LIGHT</v>
      </c>
    </row>
    <row r="28" spans="1:11" ht="15.75" customHeight="1" x14ac:dyDescent="0.25">
      <c r="A28" s="60">
        <v>398978</v>
      </c>
      <c r="B28" s="34">
        <v>111</v>
      </c>
      <c r="C28" s="15">
        <f t="shared" si="21"/>
        <v>5</v>
      </c>
      <c r="D28" s="15">
        <f t="shared" si="22"/>
        <v>10</v>
      </c>
      <c r="E28" s="15" t="str">
        <f t="shared" si="23"/>
        <v>м2</v>
      </c>
      <c r="F28" s="15">
        <f>VLOOKUP(A28,$A$38:$K$169622,9,FALSE)</f>
        <v>1.44</v>
      </c>
      <c r="G28" s="15">
        <f t="shared" si="24"/>
        <v>4</v>
      </c>
      <c r="H28" s="30" t="str">
        <f t="shared" si="25"/>
        <v>/м2</v>
      </c>
      <c r="I28" s="4">
        <f t="shared" si="26"/>
        <v>27.820087000000001</v>
      </c>
      <c r="J28" s="4" t="str">
        <f t="shared" si="27"/>
        <v>MEGAGRES</v>
      </c>
      <c r="K28" t="str">
        <f t="shared" si="28"/>
        <v>ANKARA BR6005</v>
      </c>
    </row>
    <row r="29" spans="1:11" ht="15.75" customHeight="1" x14ac:dyDescent="0.25">
      <c r="A29" s="60">
        <v>124627</v>
      </c>
      <c r="B29" s="34">
        <v>254</v>
      </c>
      <c r="C29" s="15">
        <f t="shared" si="21"/>
        <v>5</v>
      </c>
      <c r="D29" s="15">
        <f t="shared" si="22"/>
        <v>10</v>
      </c>
      <c r="E29" s="15" t="str">
        <f t="shared" si="23"/>
        <v>шт</v>
      </c>
      <c r="F29" s="15">
        <f t="shared" ref="F29:F35" si="29">VLOOKUP(A29,$A$38:$K$161522,9,FALSE)</f>
        <v>1</v>
      </c>
      <c r="G29" s="15">
        <f t="shared" si="24"/>
        <v>18</v>
      </c>
      <c r="H29" s="30" t="str">
        <f t="shared" si="25"/>
        <v>/шт</v>
      </c>
      <c r="I29" s="4">
        <f t="shared" si="26"/>
        <v>26.319983999999998</v>
      </c>
      <c r="J29" s="4" t="str">
        <f t="shared" si="27"/>
        <v>CERSANIT плитка</v>
      </c>
      <c r="K29" t="str">
        <f t="shared" si="28"/>
        <v>Грес А 100 сходинка ST**</v>
      </c>
    </row>
    <row r="30" spans="1:11" ht="15.75" customHeight="1" x14ac:dyDescent="0.25">
      <c r="A30" s="60">
        <v>370395</v>
      </c>
      <c r="B30" s="76">
        <v>2221</v>
      </c>
      <c r="C30" s="15">
        <f t="shared" si="21"/>
        <v>5</v>
      </c>
      <c r="D30" s="15">
        <f t="shared" si="22"/>
        <v>10</v>
      </c>
      <c r="E30" s="15" t="str">
        <f t="shared" si="23"/>
        <v>шт</v>
      </c>
      <c r="F30" s="15">
        <f t="shared" si="29"/>
        <v>1</v>
      </c>
      <c r="G30" s="15">
        <f t="shared" si="24"/>
        <v>30</v>
      </c>
      <c r="H30" s="30" t="str">
        <f t="shared" si="25"/>
        <v>/шт</v>
      </c>
      <c r="I30" s="4">
        <f t="shared" si="26"/>
        <v>18.819998999999996</v>
      </c>
      <c r="J30" s="4" t="str">
        <f t="shared" si="27"/>
        <v>GOLDEN TILE</v>
      </c>
      <c r="K30" t="str">
        <f t="shared" si="28"/>
        <v>ETHNO Мікс Н8Б280</v>
      </c>
    </row>
    <row r="31" spans="1:11" ht="15.75" customHeight="1" x14ac:dyDescent="0.25">
      <c r="A31" s="60">
        <v>369687</v>
      </c>
      <c r="B31" s="34">
        <v>451</v>
      </c>
      <c r="C31" s="15">
        <f t="shared" si="21"/>
        <v>5</v>
      </c>
      <c r="D31" s="15">
        <f t="shared" si="22"/>
        <v>10</v>
      </c>
      <c r="E31" s="15" t="str">
        <f t="shared" si="23"/>
        <v>м2</v>
      </c>
      <c r="F31" s="15">
        <f t="shared" si="29"/>
        <v>1.28</v>
      </c>
      <c r="G31" s="15">
        <f t="shared" si="24"/>
        <v>7</v>
      </c>
      <c r="H31" s="30" t="str">
        <f t="shared" si="25"/>
        <v>/м2</v>
      </c>
      <c r="I31" s="4">
        <f t="shared" si="26"/>
        <v>20.599988999999997</v>
      </c>
      <c r="J31" s="4" t="str">
        <f t="shared" si="27"/>
        <v>PAMESA</v>
      </c>
      <c r="K31" t="str">
        <f t="shared" si="28"/>
        <v>RLV. COWAN DARK</v>
      </c>
    </row>
    <row r="32" spans="1:11" ht="15.75" customHeight="1" x14ac:dyDescent="0.25">
      <c r="A32" s="60">
        <v>370393</v>
      </c>
      <c r="B32" s="34">
        <v>232</v>
      </c>
      <c r="C32" s="15">
        <f t="shared" si="21"/>
        <v>5</v>
      </c>
      <c r="D32" s="15">
        <f t="shared" si="22"/>
        <v>10</v>
      </c>
      <c r="E32" s="15" t="str">
        <f t="shared" si="23"/>
        <v>шт</v>
      </c>
      <c r="F32" s="15">
        <f t="shared" si="29"/>
        <v>1</v>
      </c>
      <c r="G32" s="15">
        <f t="shared" si="24"/>
        <v>30</v>
      </c>
      <c r="H32" s="30" t="str">
        <f t="shared" si="25"/>
        <v>/шт</v>
      </c>
      <c r="I32" s="4">
        <f t="shared" si="26"/>
        <v>18.819998999999996</v>
      </c>
      <c r="J32" s="4" t="str">
        <f t="shared" si="27"/>
        <v>GOLDEN TILE</v>
      </c>
      <c r="K32" t="str">
        <f t="shared" si="28"/>
        <v>ETHNO Мікс Н8Б260</v>
      </c>
    </row>
    <row r="33" spans="1:11" ht="15.75" customHeight="1" x14ac:dyDescent="0.25">
      <c r="A33" s="7"/>
      <c r="B33" s="34"/>
      <c r="C33" s="15" t="e">
        <f t="shared" si="21"/>
        <v>#N/A</v>
      </c>
      <c r="D33" s="15" t="e">
        <f t="shared" si="22"/>
        <v>#N/A</v>
      </c>
      <c r="E33" s="15" t="e">
        <f t="shared" si="23"/>
        <v>#N/A</v>
      </c>
      <c r="F33" s="15" t="e">
        <f t="shared" si="29"/>
        <v>#N/A</v>
      </c>
      <c r="G33" s="15" t="e">
        <f t="shared" si="24"/>
        <v>#N/A</v>
      </c>
      <c r="H33" s="30" t="e">
        <f t="shared" si="25"/>
        <v>#N/A</v>
      </c>
      <c r="I33" s="4" t="e">
        <f t="shared" si="26"/>
        <v>#N/A</v>
      </c>
      <c r="J33" s="4" t="str">
        <f t="shared" si="27"/>
        <v/>
      </c>
      <c r="K33" t="str">
        <f t="shared" si="28"/>
        <v/>
      </c>
    </row>
    <row r="34" spans="1:11" ht="15.75" customHeight="1" x14ac:dyDescent="0.25">
      <c r="A34" s="60"/>
      <c r="B34" s="34"/>
      <c r="C34" s="15" t="e">
        <f t="shared" si="21"/>
        <v>#N/A</v>
      </c>
      <c r="D34" s="15" t="e">
        <f t="shared" si="22"/>
        <v>#N/A</v>
      </c>
      <c r="E34" s="15" t="e">
        <f t="shared" si="23"/>
        <v>#N/A</v>
      </c>
      <c r="F34" s="15" t="e">
        <f t="shared" si="29"/>
        <v>#N/A</v>
      </c>
      <c r="G34" s="15" t="e">
        <f t="shared" si="24"/>
        <v>#N/A</v>
      </c>
      <c r="H34" s="30" t="e">
        <f t="shared" si="25"/>
        <v>#N/A</v>
      </c>
      <c r="I34" s="4" t="e">
        <f t="shared" si="26"/>
        <v>#N/A</v>
      </c>
      <c r="J34" s="4" t="str">
        <f t="shared" si="27"/>
        <v/>
      </c>
      <c r="K34" t="str">
        <f t="shared" si="28"/>
        <v/>
      </c>
    </row>
    <row r="35" spans="1:11" ht="15.75" customHeight="1" x14ac:dyDescent="0.25">
      <c r="A35" s="60"/>
      <c r="B35" s="34"/>
      <c r="C35" s="15" t="e">
        <f t="shared" si="21"/>
        <v>#N/A</v>
      </c>
      <c r="D35" s="15" t="e">
        <f t="shared" si="22"/>
        <v>#N/A</v>
      </c>
      <c r="E35" s="15" t="e">
        <f t="shared" si="23"/>
        <v>#N/A</v>
      </c>
      <c r="F35" s="15" t="e">
        <f t="shared" si="29"/>
        <v>#N/A</v>
      </c>
      <c r="G35" s="15" t="e">
        <f t="shared" si="24"/>
        <v>#N/A</v>
      </c>
      <c r="H35" s="30" t="e">
        <f t="shared" si="25"/>
        <v>#N/A</v>
      </c>
      <c r="I35" s="4" t="e">
        <f t="shared" si="26"/>
        <v>#N/A</v>
      </c>
      <c r="J35" s="4" t="str">
        <f t="shared" si="27"/>
        <v/>
      </c>
      <c r="K35" t="str">
        <f t="shared" si="28"/>
        <v/>
      </c>
    </row>
    <row r="36" spans="1:11" ht="15.75" customHeight="1" x14ac:dyDescent="0.25"/>
    <row r="37" spans="1:11" ht="15.75" customHeight="1" x14ac:dyDescent="0.25">
      <c r="A37" s="19" t="s">
        <v>26</v>
      </c>
      <c r="B37" s="20" t="s">
        <v>33</v>
      </c>
      <c r="C37" s="20" t="s">
        <v>23</v>
      </c>
      <c r="D37" s="20" t="s">
        <v>34</v>
      </c>
      <c r="E37" s="20" t="s">
        <v>27</v>
      </c>
      <c r="F37" s="20" t="s">
        <v>28</v>
      </c>
      <c r="G37" s="20" t="s">
        <v>29</v>
      </c>
      <c r="H37" s="21" t="s">
        <v>30</v>
      </c>
      <c r="I37" s="21" t="s">
        <v>31</v>
      </c>
      <c r="J37" s="21" t="s">
        <v>32</v>
      </c>
      <c r="K37" s="21" t="s">
        <v>35</v>
      </c>
    </row>
    <row r="38" spans="1:11" ht="15.75" customHeight="1" x14ac:dyDescent="0.25">
      <c r="A38" s="7">
        <v>398978</v>
      </c>
      <c r="B38" s="22" t="s">
        <v>36</v>
      </c>
      <c r="C38" s="22" t="s">
        <v>37</v>
      </c>
      <c r="D38" s="23" t="s">
        <v>38</v>
      </c>
      <c r="F38" s="24">
        <v>5</v>
      </c>
      <c r="G38" s="24">
        <v>10</v>
      </c>
      <c r="H38" s="25" t="s">
        <v>15</v>
      </c>
      <c r="I38" s="25">
        <v>1.44</v>
      </c>
      <c r="J38" s="25">
        <v>4</v>
      </c>
      <c r="K38" s="25">
        <v>27.820087000000001</v>
      </c>
    </row>
    <row r="39" spans="1:11" ht="15.75" customHeight="1" x14ac:dyDescent="0.25">
      <c r="A39" s="7">
        <v>369685</v>
      </c>
      <c r="B39" s="22" t="s">
        <v>39</v>
      </c>
      <c r="C39" s="22" t="s">
        <v>40</v>
      </c>
      <c r="D39" s="23" t="s">
        <v>41</v>
      </c>
      <c r="F39" s="24">
        <v>5</v>
      </c>
      <c r="G39" s="24">
        <v>10</v>
      </c>
      <c r="H39" s="25" t="s">
        <v>15</v>
      </c>
      <c r="I39" s="25">
        <v>1.28</v>
      </c>
      <c r="J39" s="25">
        <v>7</v>
      </c>
      <c r="K39" s="25">
        <v>20.599988999999997</v>
      </c>
    </row>
    <row r="40" spans="1:11" ht="15.75" customHeight="1" x14ac:dyDescent="0.25">
      <c r="A40" s="7">
        <v>389617</v>
      </c>
      <c r="B40" s="22" t="s">
        <v>39</v>
      </c>
      <c r="C40" s="22" t="s">
        <v>42</v>
      </c>
      <c r="D40" s="23" t="s">
        <v>41</v>
      </c>
      <c r="F40" s="24">
        <v>5</v>
      </c>
      <c r="G40" s="24">
        <v>10</v>
      </c>
      <c r="H40" s="25" t="s">
        <v>15</v>
      </c>
      <c r="I40" s="25">
        <v>1.28</v>
      </c>
      <c r="J40" s="25">
        <v>7</v>
      </c>
      <c r="K40" s="25">
        <v>20.599988999999997</v>
      </c>
    </row>
    <row r="41" spans="1:11" ht="15.75" customHeight="1" x14ac:dyDescent="0.25">
      <c r="A41" s="7">
        <v>369687</v>
      </c>
      <c r="B41" s="22" t="s">
        <v>39</v>
      </c>
      <c r="C41" s="22" t="s">
        <v>43</v>
      </c>
      <c r="D41" s="23" t="s">
        <v>41</v>
      </c>
      <c r="F41" s="24">
        <v>5</v>
      </c>
      <c r="G41" s="24">
        <v>10</v>
      </c>
      <c r="H41" s="25" t="s">
        <v>15</v>
      </c>
      <c r="I41" s="25">
        <v>1.28</v>
      </c>
      <c r="J41" s="25">
        <v>7</v>
      </c>
      <c r="K41" s="25">
        <v>20.599988999999997</v>
      </c>
    </row>
    <row r="42" spans="1:11" ht="15.75" customHeight="1" x14ac:dyDescent="0.25">
      <c r="A42" s="7">
        <v>389618</v>
      </c>
      <c r="B42" s="22" t="s">
        <v>39</v>
      </c>
      <c r="C42" s="22" t="s">
        <v>44</v>
      </c>
      <c r="D42" s="23" t="s">
        <v>41</v>
      </c>
      <c r="F42" s="24">
        <v>5</v>
      </c>
      <c r="G42" s="24">
        <v>10</v>
      </c>
      <c r="H42" s="25" t="s">
        <v>15</v>
      </c>
      <c r="I42" s="25">
        <v>1.28</v>
      </c>
      <c r="J42" s="25">
        <v>7</v>
      </c>
      <c r="K42" s="25">
        <v>20.599988999999997</v>
      </c>
    </row>
    <row r="43" spans="1:11" ht="15.75" customHeight="1" x14ac:dyDescent="0.25">
      <c r="A43" s="7">
        <v>370395</v>
      </c>
      <c r="B43" s="22" t="s">
        <v>45</v>
      </c>
      <c r="C43" s="22" t="s">
        <v>46</v>
      </c>
      <c r="D43" s="23" t="s">
        <v>47</v>
      </c>
      <c r="F43" s="24">
        <v>5</v>
      </c>
      <c r="G43" s="24">
        <v>10</v>
      </c>
      <c r="H43" s="25" t="s">
        <v>19</v>
      </c>
      <c r="I43" s="25">
        <v>1</v>
      </c>
      <c r="J43" s="25">
        <v>30</v>
      </c>
      <c r="K43" s="25">
        <v>18.819998999999996</v>
      </c>
    </row>
    <row r="44" spans="1:11" ht="15.75" customHeight="1" x14ac:dyDescent="0.25">
      <c r="A44" s="7">
        <v>371225</v>
      </c>
      <c r="B44" s="22" t="s">
        <v>45</v>
      </c>
      <c r="C44" s="22" t="s">
        <v>48</v>
      </c>
      <c r="D44" s="23" t="s">
        <v>47</v>
      </c>
      <c r="F44" s="24">
        <v>5</v>
      </c>
      <c r="G44" s="24">
        <v>10</v>
      </c>
      <c r="H44" s="25" t="s">
        <v>19</v>
      </c>
      <c r="I44" s="25">
        <v>1</v>
      </c>
      <c r="J44" s="25">
        <v>30</v>
      </c>
      <c r="K44" s="25">
        <v>18.819998999999996</v>
      </c>
    </row>
    <row r="45" spans="1:11" ht="15.75" customHeight="1" x14ac:dyDescent="0.25">
      <c r="A45" s="7">
        <v>371226</v>
      </c>
      <c r="B45" s="22" t="s">
        <v>45</v>
      </c>
      <c r="C45" s="22" t="s">
        <v>49</v>
      </c>
      <c r="D45" s="23" t="s">
        <v>47</v>
      </c>
      <c r="F45" s="24">
        <v>5</v>
      </c>
      <c r="G45" s="24">
        <v>10</v>
      </c>
      <c r="H45" s="25" t="s">
        <v>19</v>
      </c>
      <c r="I45" s="25">
        <v>1</v>
      </c>
      <c r="J45" s="25">
        <v>30</v>
      </c>
      <c r="K45" s="25">
        <v>18.819998999999996</v>
      </c>
    </row>
    <row r="46" spans="1:11" ht="15.75" customHeight="1" x14ac:dyDescent="0.25">
      <c r="A46" s="7">
        <v>370393</v>
      </c>
      <c r="B46" s="22" t="s">
        <v>45</v>
      </c>
      <c r="C46" s="22" t="s">
        <v>50</v>
      </c>
      <c r="D46" s="23" t="s">
        <v>47</v>
      </c>
      <c r="F46" s="24">
        <v>5</v>
      </c>
      <c r="G46" s="24">
        <v>10</v>
      </c>
      <c r="H46" s="25" t="s">
        <v>19</v>
      </c>
      <c r="I46" s="25">
        <v>1</v>
      </c>
      <c r="J46" s="25">
        <v>30</v>
      </c>
      <c r="K46" s="25">
        <v>18.819998999999996</v>
      </c>
    </row>
    <row r="47" spans="1:11" ht="15.75" customHeight="1" x14ac:dyDescent="0.25">
      <c r="A47" s="7">
        <v>325927</v>
      </c>
      <c r="B47" s="22" t="s">
        <v>51</v>
      </c>
      <c r="C47" s="22" t="s">
        <v>52</v>
      </c>
      <c r="D47" s="23" t="s">
        <v>47</v>
      </c>
      <c r="F47" s="24">
        <v>5</v>
      </c>
      <c r="G47" s="24">
        <v>10</v>
      </c>
      <c r="H47" s="25" t="s">
        <v>19</v>
      </c>
      <c r="I47" s="25">
        <v>1</v>
      </c>
      <c r="J47" s="25">
        <v>35</v>
      </c>
      <c r="K47" s="25">
        <v>4.38</v>
      </c>
    </row>
    <row r="48" spans="1:11" ht="15.75" customHeight="1" x14ac:dyDescent="0.25">
      <c r="A48" s="7">
        <v>124627</v>
      </c>
      <c r="B48" s="22" t="s">
        <v>53</v>
      </c>
      <c r="C48" s="22" t="s">
        <v>54</v>
      </c>
      <c r="D48" s="23" t="s">
        <v>55</v>
      </c>
      <c r="F48" s="24">
        <v>5</v>
      </c>
      <c r="G48" s="24">
        <v>10</v>
      </c>
      <c r="H48" s="25" t="s">
        <v>19</v>
      </c>
      <c r="I48" s="25">
        <v>1</v>
      </c>
      <c r="J48" s="25">
        <v>18</v>
      </c>
      <c r="K48" s="25">
        <v>26.319983999999998</v>
      </c>
    </row>
    <row r="49" spans="1:23" ht="15.75" customHeight="1" x14ac:dyDescent="0.25">
      <c r="A49" s="7">
        <v>331795</v>
      </c>
      <c r="B49" s="22" t="s">
        <v>56</v>
      </c>
      <c r="C49" s="22" t="s">
        <v>57</v>
      </c>
      <c r="D49" s="23" t="s">
        <v>41</v>
      </c>
      <c r="F49" s="24">
        <v>5</v>
      </c>
      <c r="G49" s="24">
        <v>10</v>
      </c>
      <c r="H49" s="25" t="s">
        <v>19</v>
      </c>
      <c r="I49" s="25">
        <v>1</v>
      </c>
      <c r="J49" s="25">
        <v>15</v>
      </c>
      <c r="K49" s="25">
        <v>3.0749999999999997</v>
      </c>
    </row>
    <row r="50" spans="1:23" ht="15.75" customHeight="1" x14ac:dyDescent="0.25">
      <c r="A50" s="7">
        <v>264670</v>
      </c>
      <c r="B50" s="22" t="s">
        <v>58</v>
      </c>
      <c r="C50" s="22" t="s">
        <v>59</v>
      </c>
      <c r="D50" s="23" t="s">
        <v>41</v>
      </c>
      <c r="F50" s="24">
        <v>5</v>
      </c>
      <c r="G50" s="24">
        <v>10</v>
      </c>
      <c r="H50" s="25" t="s">
        <v>15</v>
      </c>
      <c r="I50" s="25">
        <v>1.3</v>
      </c>
      <c r="J50" s="25">
        <v>13</v>
      </c>
      <c r="K50" s="25">
        <v>21.320003</v>
      </c>
    </row>
    <row r="51" spans="1:23" ht="18.75" customHeight="1" x14ac:dyDescent="0.25">
      <c r="A51" s="7">
        <v>371933</v>
      </c>
      <c r="B51" s="22" t="s">
        <v>45</v>
      </c>
      <c r="C51" s="22" t="s">
        <v>60</v>
      </c>
      <c r="D51" s="23" t="s">
        <v>47</v>
      </c>
      <c r="F51" s="24">
        <v>5</v>
      </c>
      <c r="G51" s="24">
        <v>10</v>
      </c>
      <c r="H51" s="25" t="s">
        <v>19</v>
      </c>
      <c r="I51" s="25">
        <v>1</v>
      </c>
      <c r="J51" s="25">
        <v>3</v>
      </c>
      <c r="K51" s="25">
        <v>24.899984999999997</v>
      </c>
    </row>
    <row r="52" spans="1:23" ht="15.75" customHeight="1" x14ac:dyDescent="0.25">
      <c r="A52" s="7">
        <v>314337</v>
      </c>
      <c r="B52" s="22" t="s">
        <v>61</v>
      </c>
      <c r="C52" s="22" t="s">
        <v>62</v>
      </c>
      <c r="D52" s="23" t="s">
        <v>41</v>
      </c>
      <c r="F52" s="24">
        <v>5</v>
      </c>
      <c r="G52" s="24">
        <v>10</v>
      </c>
      <c r="H52" s="25" t="s">
        <v>15</v>
      </c>
      <c r="I52" s="25">
        <v>1.44</v>
      </c>
      <c r="J52" s="25">
        <v>12</v>
      </c>
      <c r="K52" s="25">
        <v>21.900008</v>
      </c>
    </row>
    <row r="53" spans="1:23" ht="15.75" customHeight="1" x14ac:dyDescent="0.25">
      <c r="A53" s="7">
        <v>285155</v>
      </c>
      <c r="B53" s="22" t="s">
        <v>45</v>
      </c>
      <c r="C53" s="22" t="s">
        <v>63</v>
      </c>
      <c r="D53" s="23" t="s">
        <v>41</v>
      </c>
      <c r="F53" s="24">
        <v>5</v>
      </c>
      <c r="G53" s="24">
        <v>10</v>
      </c>
      <c r="H53" s="25" t="s">
        <v>15</v>
      </c>
      <c r="I53" s="25">
        <v>1.44</v>
      </c>
      <c r="J53" s="25">
        <v>8</v>
      </c>
      <c r="K53" s="25">
        <v>24.109966</v>
      </c>
    </row>
    <row r="54" spans="1:23" ht="15.75" customHeight="1" x14ac:dyDescent="0.25">
      <c r="A54" s="7">
        <v>347557</v>
      </c>
      <c r="B54" s="22" t="s">
        <v>45</v>
      </c>
      <c r="C54" s="22" t="s">
        <v>64</v>
      </c>
      <c r="D54" s="23" t="s">
        <v>38</v>
      </c>
      <c r="F54" s="24">
        <v>5</v>
      </c>
      <c r="G54" s="24">
        <v>10</v>
      </c>
      <c r="H54" s="25" t="s">
        <v>15</v>
      </c>
      <c r="I54" s="25">
        <v>1.1929999999999998</v>
      </c>
      <c r="J54" s="25">
        <v>13</v>
      </c>
      <c r="K54" s="25">
        <v>27.830822999999999</v>
      </c>
    </row>
    <row r="55" spans="1:23" ht="15.75" customHeight="1" x14ac:dyDescent="0.25">
      <c r="A55" s="7">
        <v>265426</v>
      </c>
      <c r="B55" s="22" t="s">
        <v>58</v>
      </c>
      <c r="C55" s="22" t="s">
        <v>65</v>
      </c>
      <c r="D55" s="23" t="s">
        <v>41</v>
      </c>
      <c r="F55" s="24">
        <v>5</v>
      </c>
      <c r="G55" s="24">
        <v>10</v>
      </c>
      <c r="H55" s="25" t="s">
        <v>15</v>
      </c>
      <c r="I55" s="25">
        <v>1.3</v>
      </c>
      <c r="J55" s="25">
        <v>13</v>
      </c>
      <c r="K55" s="25">
        <v>21.320003</v>
      </c>
    </row>
    <row r="56" spans="1:23" ht="15.75" customHeight="1" x14ac:dyDescent="0.25">
      <c r="A56" s="7">
        <v>371262</v>
      </c>
      <c r="B56" s="22" t="s">
        <v>45</v>
      </c>
      <c r="C56" s="22" t="s">
        <v>66</v>
      </c>
      <c r="D56" s="23" t="s">
        <v>38</v>
      </c>
      <c r="F56" s="24">
        <v>5</v>
      </c>
      <c r="G56" s="24">
        <v>10</v>
      </c>
      <c r="H56" s="25" t="s">
        <v>15</v>
      </c>
      <c r="I56" s="25">
        <v>1.1200000000000001</v>
      </c>
      <c r="J56" s="25">
        <v>7</v>
      </c>
      <c r="K56" s="25">
        <v>20.05001</v>
      </c>
    </row>
    <row r="57" spans="1:23" ht="15.75" customHeight="1" x14ac:dyDescent="0.25">
      <c r="A57" s="7">
        <v>348916</v>
      </c>
      <c r="B57" s="22" t="s">
        <v>67</v>
      </c>
      <c r="C57" s="22" t="s">
        <v>68</v>
      </c>
      <c r="D57" s="23" t="s">
        <v>41</v>
      </c>
      <c r="F57" s="24">
        <v>5</v>
      </c>
      <c r="G57" s="24">
        <v>10</v>
      </c>
      <c r="H57" s="25" t="s">
        <v>15</v>
      </c>
      <c r="I57" s="25">
        <v>1.58</v>
      </c>
      <c r="J57" s="25">
        <v>9</v>
      </c>
      <c r="K57" s="25">
        <v>23.000019999999999</v>
      </c>
    </row>
    <row r="58" spans="1:23" ht="15.75" customHeight="1" x14ac:dyDescent="0.25">
      <c r="A58" s="7">
        <v>280185</v>
      </c>
      <c r="B58" s="22" t="s">
        <v>45</v>
      </c>
      <c r="C58" s="22" t="s">
        <v>69</v>
      </c>
      <c r="D58" s="23" t="s">
        <v>41</v>
      </c>
      <c r="F58" s="24">
        <v>5</v>
      </c>
      <c r="G58" s="24">
        <v>10</v>
      </c>
      <c r="H58" s="25" t="s">
        <v>15</v>
      </c>
      <c r="I58" s="25">
        <v>1.44</v>
      </c>
      <c r="J58" s="25">
        <v>8</v>
      </c>
      <c r="K58" s="25">
        <v>24.109966</v>
      </c>
    </row>
    <row r="59" spans="1:23" ht="15" customHeight="1" x14ac:dyDescent="0.25">
      <c r="A59" s="51"/>
      <c r="B59" s="42"/>
      <c r="C59" s="42"/>
      <c r="D59" s="43" t="s">
        <v>38</v>
      </c>
      <c r="E59" s="44"/>
      <c r="F59" s="45"/>
      <c r="G59" s="45"/>
      <c r="H59" s="42"/>
      <c r="I59" s="42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6"/>
    </row>
  </sheetData>
  <dataValidations disablePrompts="1" count="2">
    <dataValidation type="list" allowBlank="1" showErrorMessage="1" sqref="C15:C24" xr:uid="{00000000-0002-0000-0000-000000000000}">
      <formula1>$A$15:$A$18</formula1>
    </dataValidation>
    <dataValidation type="list" allowBlank="1" showInputMessage="1" showErrorMessage="1" sqref="D12" xr:uid="{00000000-0002-0000-0000-000001000000}">
      <formula1>$D$12:$J$12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L998"/>
  <sheetViews>
    <sheetView tabSelected="1" zoomScaleNormal="100" workbookViewId="0">
      <selection activeCell="F23" sqref="F23:W23"/>
    </sheetView>
  </sheetViews>
  <sheetFormatPr defaultColWidth="14.42578125" defaultRowHeight="15" customHeight="1" x14ac:dyDescent="0.25"/>
  <cols>
    <col min="1" max="19" width="2.7109375" style="55" customWidth="1"/>
    <col min="20" max="30" width="2.7109375" customWidth="1"/>
    <col min="31" max="31" width="3.85546875" customWidth="1"/>
    <col min="32" max="33" width="2.7109375" style="55" customWidth="1"/>
    <col min="34" max="34" width="3.5703125" style="55" customWidth="1"/>
    <col min="35" max="37" width="2.7109375" customWidth="1"/>
  </cols>
  <sheetData>
    <row r="1" spans="1:38" ht="12.95" customHeight="1" x14ac:dyDescent="0.25">
      <c r="A1" s="1"/>
      <c r="B1" s="1"/>
      <c r="C1" s="1"/>
      <c r="D1" s="1"/>
      <c r="E1" s="1"/>
      <c r="F1" s="1"/>
      <c r="G1" s="1"/>
      <c r="I1" s="1"/>
      <c r="J1" s="64"/>
      <c r="AH1" s="2"/>
    </row>
    <row r="2" spans="1:38" ht="12.95" customHeight="1" x14ac:dyDescent="0.25">
      <c r="A2" s="1"/>
      <c r="B2" s="77"/>
      <c r="C2" s="77"/>
      <c r="D2" s="77"/>
      <c r="E2" s="77"/>
      <c r="F2" s="78"/>
      <c r="G2" s="79"/>
      <c r="H2" s="37"/>
      <c r="I2" s="35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AB2" s="68"/>
      <c r="AC2" s="69"/>
      <c r="AH2" s="53"/>
    </row>
    <row r="3" spans="1:38" ht="12.95" customHeight="1" x14ac:dyDescent="0.25">
      <c r="A3" s="1"/>
      <c r="B3" s="77"/>
      <c r="C3" s="77"/>
      <c r="D3" s="77"/>
      <c r="E3" s="77"/>
      <c r="F3" s="37"/>
      <c r="G3" s="79"/>
      <c r="H3" s="37"/>
      <c r="I3" s="35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AB3" s="68"/>
      <c r="AC3" s="69"/>
      <c r="AD3" s="69"/>
      <c r="AE3" s="69"/>
      <c r="AF3" s="69"/>
      <c r="AG3" s="69"/>
      <c r="AH3" s="70"/>
      <c r="AI3" s="69"/>
    </row>
    <row r="4" spans="1:38" ht="12.95" customHeight="1" x14ac:dyDescent="0.25">
      <c r="A4" s="1"/>
      <c r="B4" s="77"/>
      <c r="C4" s="80"/>
      <c r="D4" s="79"/>
      <c r="E4" s="81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Z4" s="67"/>
      <c r="AA4" s="67"/>
      <c r="AB4" s="71"/>
      <c r="AC4" s="69"/>
      <c r="AD4" s="69"/>
      <c r="AE4" s="69"/>
      <c r="AF4" s="69"/>
      <c r="AG4" s="69"/>
      <c r="AH4" s="70"/>
      <c r="AI4" s="69"/>
    </row>
    <row r="5" spans="1:38" ht="12.95" customHeight="1" x14ac:dyDescent="0.25">
      <c r="A5" s="1"/>
      <c r="B5" s="1"/>
      <c r="C5" s="1"/>
      <c r="D5" s="1"/>
      <c r="E5" s="1"/>
      <c r="F5" s="1"/>
      <c r="Z5" s="67"/>
      <c r="AA5" s="67"/>
      <c r="AD5" s="69"/>
      <c r="AE5" s="69"/>
      <c r="AF5" s="69"/>
      <c r="AG5" s="69"/>
      <c r="AH5" s="69"/>
      <c r="AI5" s="69"/>
    </row>
    <row r="6" spans="1:38" ht="12.95" customHeight="1" x14ac:dyDescent="0.25">
      <c r="A6" s="1"/>
      <c r="B6" s="1"/>
      <c r="D6" s="52"/>
      <c r="E6" s="113" t="s">
        <v>0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 t="str">
        <f>Лист1!B12</f>
        <v>206513</v>
      </c>
      <c r="V6" s="114"/>
      <c r="W6" s="114"/>
      <c r="X6" s="114"/>
      <c r="Y6" s="115">
        <f ca="1">NOW()</f>
        <v>43571.438833564818</v>
      </c>
      <c r="Z6" s="115"/>
      <c r="AA6" s="115"/>
      <c r="AB6" s="115"/>
      <c r="AC6" s="115"/>
      <c r="AH6" s="53"/>
    </row>
    <row r="7" spans="1:38" ht="12.95" customHeight="1" x14ac:dyDescent="0.25">
      <c r="A7" s="1"/>
      <c r="B7" s="1"/>
      <c r="C7" s="6"/>
      <c r="D7" s="104" t="str">
        <f>IF(E6="Реквізити на безготівкову оплату рахунку №",Лист1!H8,"")</f>
        <v/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72"/>
      <c r="R7" s="72"/>
      <c r="S7" s="72"/>
      <c r="T7" s="72"/>
      <c r="U7" s="114"/>
      <c r="V7" s="114"/>
      <c r="W7" s="114"/>
      <c r="X7" s="114"/>
      <c r="Y7" s="116"/>
      <c r="Z7" s="116"/>
      <c r="AA7" s="116"/>
      <c r="AB7" s="116"/>
      <c r="AC7" s="116"/>
      <c r="AH7" s="54"/>
    </row>
    <row r="8" spans="1:38" ht="12.95" customHeight="1" x14ac:dyDescent="0.25">
      <c r="A8" s="1"/>
      <c r="B8" s="1"/>
      <c r="C8" s="6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AH8" s="56"/>
    </row>
    <row r="9" spans="1:38" ht="12.95" customHeight="1" x14ac:dyDescent="0.25">
      <c r="A9" s="1"/>
      <c r="B9" s="1"/>
      <c r="C9" s="1"/>
      <c r="D9" s="106">
        <f>IF(E6="РАХУНОК РОЗДРІБНОГО ПОКУПЦЯ №",Лист1!H5,"")</f>
        <v>0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AH9" s="56"/>
    </row>
    <row r="10" spans="1:38" ht="12.95" customHeight="1" x14ac:dyDescent="0.25">
      <c r="A10" s="1"/>
      <c r="B10" s="1"/>
      <c r="C10" s="1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AH10" s="56"/>
    </row>
    <row r="11" spans="1:38" s="55" customFormat="1" ht="12.95" customHeight="1" x14ac:dyDescent="0.25">
      <c r="A11" s="66"/>
      <c r="B11" s="66"/>
      <c r="C11" s="66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AH11" s="56"/>
    </row>
    <row r="12" spans="1:38" ht="12.95" customHeight="1" x14ac:dyDescent="0.25">
      <c r="A12" s="1"/>
      <c r="B12" s="66"/>
      <c r="C12" s="66"/>
      <c r="D12" s="109">
        <f>IF(E6="РАХУНОК РОЗДРІБНОГО ПОКУПЦЯ №",Лист1!H7,"")</f>
        <v>0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56"/>
    </row>
    <row r="13" spans="1:38" ht="14.1" customHeight="1" x14ac:dyDescent="0.25">
      <c r="A13" s="66"/>
      <c r="B13" s="90" t="s">
        <v>10</v>
      </c>
      <c r="C13" s="127" t="s">
        <v>11</v>
      </c>
      <c r="D13" s="127"/>
      <c r="E13" s="127"/>
      <c r="F13" s="117" t="s">
        <v>12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0" t="str">
        <f>Лист1!F25</f>
        <v>м2/уп</v>
      </c>
      <c r="Y13" s="110"/>
      <c r="Z13" s="129" t="s">
        <v>21</v>
      </c>
      <c r="AA13" s="129"/>
      <c r="AB13" s="129"/>
      <c r="AC13" s="97" t="s">
        <v>16</v>
      </c>
      <c r="AD13" s="97"/>
      <c r="AE13" s="97"/>
      <c r="AF13" s="119" t="s">
        <v>22</v>
      </c>
      <c r="AG13" s="119"/>
      <c r="AH13" s="119"/>
    </row>
    <row r="14" spans="1:38" ht="14.1" customHeight="1" x14ac:dyDescent="0.25">
      <c r="A14" s="66"/>
      <c r="B14" s="91"/>
      <c r="C14" s="128"/>
      <c r="D14" s="128"/>
      <c r="E14" s="128"/>
      <c r="F14" s="118" t="s">
        <v>23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0" t="str">
        <f>Лист1!G25</f>
        <v>шт/уп</v>
      </c>
      <c r="Y14" s="110"/>
      <c r="Z14" s="129" t="s">
        <v>24</v>
      </c>
      <c r="AA14" s="129"/>
      <c r="AB14" s="129"/>
      <c r="AC14" s="98"/>
      <c r="AD14" s="98"/>
      <c r="AE14" s="98"/>
      <c r="AF14" s="120"/>
      <c r="AG14" s="120"/>
      <c r="AH14" s="120"/>
    </row>
    <row r="15" spans="1:38" ht="14.1" customHeight="1" x14ac:dyDescent="0.25">
      <c r="A15" s="66"/>
      <c r="B15" s="94">
        <f>Лист1!A1</f>
        <v>1</v>
      </c>
      <c r="C15" s="94">
        <f>Лист1!A26</f>
        <v>398978</v>
      </c>
      <c r="D15" s="94"/>
      <c r="E15" s="94"/>
      <c r="F15" s="92" t="str">
        <f>IFERROR(IF(Лист1!J2=0,"",Лист1!J2),"")</f>
        <v>MEGAGRES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111">
        <f>Лист1!F26</f>
        <v>1.44</v>
      </c>
      <c r="Y15" s="111"/>
      <c r="Z15" s="100">
        <f>IF(Лист1!D15&lt;0.001,"",Лист1!D15)</f>
        <v>12.24</v>
      </c>
      <c r="AA15" s="100"/>
      <c r="AB15" s="100"/>
      <c r="AC15" s="99">
        <f>IF(Лист1!B26&lt;0.001,"",Лист1!K15)</f>
        <v>54</v>
      </c>
      <c r="AD15" s="99"/>
      <c r="AE15" s="99"/>
      <c r="AF15" s="121">
        <f>IFERROR(Z15*AC15,"")</f>
        <v>660.96</v>
      </c>
      <c r="AG15" s="121"/>
      <c r="AH15" s="121"/>
    </row>
    <row r="16" spans="1:38" ht="14.1" customHeight="1" x14ac:dyDescent="0.25">
      <c r="A16" s="66"/>
      <c r="B16" s="94"/>
      <c r="C16" s="94"/>
      <c r="D16" s="94"/>
      <c r="E16" s="94"/>
      <c r="F16" s="92" t="str">
        <f>IF(Лист1!K2=0,"",Лист1!K2)</f>
        <v>ANKARA BR6005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111">
        <f>Лист1!G26</f>
        <v>4</v>
      </c>
      <c r="Y16" s="111"/>
      <c r="Z16" s="100" t="str">
        <f>IF(Лист1!J15&lt;0.001,"",Лист1!J15)</f>
        <v>8 пак 2 шт</v>
      </c>
      <c r="AA16" s="100"/>
      <c r="AB16" s="100"/>
      <c r="AC16" s="100"/>
      <c r="AD16" s="100"/>
      <c r="AE16" s="100"/>
      <c r="AF16" s="122"/>
      <c r="AG16" s="122"/>
      <c r="AH16" s="122"/>
      <c r="AL16" s="55"/>
    </row>
    <row r="17" spans="1:38" ht="14.1" customHeight="1" x14ac:dyDescent="0.25">
      <c r="A17" s="66"/>
      <c r="B17" s="95">
        <f>Лист1!B1</f>
        <v>2</v>
      </c>
      <c r="C17" s="95">
        <f>Лист1!A3</f>
        <v>389617</v>
      </c>
      <c r="D17" s="95"/>
      <c r="E17" s="95"/>
      <c r="F17" s="93" t="str">
        <f>IF(Лист1!J3=0,"",Лист1!J3)</f>
        <v>PAMESA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112">
        <f>Лист1!F27</f>
        <v>1.28</v>
      </c>
      <c r="Y17" s="112"/>
      <c r="Z17" s="96">
        <f>IF(Лист1!D16&lt;0.001,"",Лист1!D16)</f>
        <v>55.04</v>
      </c>
      <c r="AA17" s="96"/>
      <c r="AB17" s="96"/>
      <c r="AC17" s="101">
        <f>IF(Лист1!B27&lt;0.001,"",Лист1!K16)</f>
        <v>84</v>
      </c>
      <c r="AD17" s="101"/>
      <c r="AE17" s="101"/>
      <c r="AF17" s="124">
        <f>IFERROR(Z17*AC17,"")</f>
        <v>4623.3599999999997</v>
      </c>
      <c r="AG17" s="124"/>
      <c r="AH17" s="124"/>
      <c r="AL17" s="55"/>
    </row>
    <row r="18" spans="1:38" ht="14.1" customHeight="1" x14ac:dyDescent="0.25">
      <c r="A18" s="66"/>
      <c r="B18" s="95"/>
      <c r="C18" s="95"/>
      <c r="D18" s="95"/>
      <c r="E18" s="95"/>
      <c r="F18" s="93" t="str">
        <f>IF(Лист1!K3=0,"",Лист1!K3)</f>
        <v>COWAN LIGHT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112">
        <f>Лист1!G27</f>
        <v>7</v>
      </c>
      <c r="Y18" s="112"/>
      <c r="Z18" s="96" t="str">
        <f>IF(Лист1!J16&lt;0.001,"",Лист1!J16)</f>
        <v>43 пак 0 шт</v>
      </c>
      <c r="AA18" s="96"/>
      <c r="AB18" s="96"/>
      <c r="AC18" s="96"/>
      <c r="AD18" s="96"/>
      <c r="AE18" s="96"/>
      <c r="AF18" s="123"/>
      <c r="AG18" s="123"/>
      <c r="AH18" s="123"/>
      <c r="AL18" s="55"/>
    </row>
    <row r="19" spans="1:38" ht="14.1" customHeight="1" x14ac:dyDescent="0.25">
      <c r="A19" s="66"/>
      <c r="B19" s="94">
        <f>Лист1!C1</f>
        <v>3</v>
      </c>
      <c r="C19" s="94">
        <f>Лист1!A4</f>
        <v>398978</v>
      </c>
      <c r="D19" s="94"/>
      <c r="E19" s="94"/>
      <c r="F19" s="92" t="str">
        <f>IF(Лист1!J4=0,"",Лист1!J4)</f>
        <v>MEGAGRES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111">
        <f>Лист1!F28</f>
        <v>1.44</v>
      </c>
      <c r="Y19" s="111"/>
      <c r="Z19" s="100">
        <f>IF(Лист1!D17&lt;0.001,"",Лист1!D17)</f>
        <v>12.24</v>
      </c>
      <c r="AA19" s="100"/>
      <c r="AB19" s="100"/>
      <c r="AC19" s="99">
        <f>IF(Лист1!B28&lt;0.001,"",Лист1!K17)</f>
        <v>111</v>
      </c>
      <c r="AD19" s="99"/>
      <c r="AE19" s="99"/>
      <c r="AF19" s="121">
        <f>IFERROR(Z19*AC19,"")</f>
        <v>1358.64</v>
      </c>
      <c r="AG19" s="121"/>
      <c r="AH19" s="121"/>
      <c r="AL19" s="55"/>
    </row>
    <row r="20" spans="1:38" ht="14.1" customHeight="1" x14ac:dyDescent="0.25">
      <c r="A20" s="66"/>
      <c r="B20" s="94"/>
      <c r="C20" s="94"/>
      <c r="D20" s="94"/>
      <c r="E20" s="94"/>
      <c r="F20" s="92" t="str">
        <f>IF(Лист1!K4=0,"",Лист1!K4)</f>
        <v>ANKARA BR6005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111">
        <f>Лист1!G28</f>
        <v>4</v>
      </c>
      <c r="Y20" s="111"/>
      <c r="Z20" s="100" t="str">
        <f>IF(Лист1!J17&lt;0.001,"",Лист1!J17)</f>
        <v>8 пак 2 шт</v>
      </c>
      <c r="AA20" s="100"/>
      <c r="AB20" s="100"/>
      <c r="AC20" s="100"/>
      <c r="AD20" s="100"/>
      <c r="AE20" s="100"/>
      <c r="AF20" s="122"/>
      <c r="AG20" s="122"/>
      <c r="AH20" s="122"/>
      <c r="AL20" s="55"/>
    </row>
    <row r="21" spans="1:38" ht="14.1" customHeight="1" x14ac:dyDescent="0.25">
      <c r="A21" s="66"/>
      <c r="B21" s="95">
        <f>Лист1!D1</f>
        <v>4</v>
      </c>
      <c r="C21" s="95">
        <f>Лист1!A5</f>
        <v>124627</v>
      </c>
      <c r="D21" s="95"/>
      <c r="E21" s="95"/>
      <c r="F21" s="93" t="str">
        <f>IF(Лист1!J5=0,"",Лист1!J5)</f>
        <v>CERSANIT плитка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112">
        <f>Лист1!F29</f>
        <v>1</v>
      </c>
      <c r="Y21" s="112"/>
      <c r="Z21" s="96">
        <f>IF(Лист1!D18&lt;0.001,"",Лист1!D18)</f>
        <v>30</v>
      </c>
      <c r="AA21" s="96"/>
      <c r="AB21" s="96"/>
      <c r="AC21" s="101">
        <f>IF(Лист1!B29&lt;0.001,"",Лист1!K18)</f>
        <v>254</v>
      </c>
      <c r="AD21" s="101"/>
      <c r="AE21" s="101"/>
      <c r="AF21" s="124">
        <f>IFERROR(Z21*AC21,"")</f>
        <v>7620</v>
      </c>
      <c r="AG21" s="124"/>
      <c r="AH21" s="124"/>
      <c r="AL21" s="55"/>
    </row>
    <row r="22" spans="1:38" ht="14.1" customHeight="1" x14ac:dyDescent="0.25">
      <c r="A22" s="66"/>
      <c r="B22" s="95"/>
      <c r="C22" s="95"/>
      <c r="D22" s="95"/>
      <c r="E22" s="95"/>
      <c r="F22" s="93" t="str">
        <f>IF(Лист1!K5=0,"",Лист1!K5)</f>
        <v>Грес А 100 сходинка ST**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112">
        <f>Лист1!G29</f>
        <v>18</v>
      </c>
      <c r="Y22" s="112"/>
      <c r="Z22" s="96" t="str">
        <f>IF(Лист1!J18&lt;0.001,"",Лист1!J18)</f>
        <v>30 пак 0 шт</v>
      </c>
      <c r="AA22" s="96"/>
      <c r="AB22" s="96"/>
      <c r="AC22" s="96"/>
      <c r="AD22" s="96"/>
      <c r="AE22" s="96"/>
      <c r="AF22" s="123"/>
      <c r="AG22" s="123"/>
      <c r="AH22" s="123"/>
      <c r="AL22" s="55"/>
    </row>
    <row r="23" spans="1:38" ht="14.1" customHeight="1" x14ac:dyDescent="0.25">
      <c r="A23" s="66"/>
      <c r="B23" s="94">
        <f>Лист1!E1</f>
        <v>5</v>
      </c>
      <c r="C23" s="94">
        <f>Лист1!A6</f>
        <v>370395</v>
      </c>
      <c r="D23" s="94"/>
      <c r="E23" s="94"/>
      <c r="F23" s="92" t="str">
        <f>IF(Лист1!J6=0,"",Лист1!J6)</f>
        <v>GOLDEN TILE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111">
        <f>Лист1!F30</f>
        <v>1</v>
      </c>
      <c r="Y23" s="111"/>
      <c r="Z23" s="100">
        <f>IF(Лист1!D19&lt;0.001,"",Лист1!D19)</f>
        <v>58</v>
      </c>
      <c r="AA23" s="100"/>
      <c r="AB23" s="100"/>
      <c r="AC23" s="99">
        <f>IF(Лист1!B30&lt;0.001,"",Лист1!K19)</f>
        <v>2221</v>
      </c>
      <c r="AD23" s="99"/>
      <c r="AE23" s="99"/>
      <c r="AF23" s="121">
        <f>IFERROR(Z23*AC23,"")</f>
        <v>128818</v>
      </c>
      <c r="AG23" s="121"/>
      <c r="AH23" s="121"/>
      <c r="AL23" s="55"/>
    </row>
    <row r="24" spans="1:38" ht="14.1" customHeight="1" x14ac:dyDescent="0.25">
      <c r="A24" s="66"/>
      <c r="B24" s="94"/>
      <c r="C24" s="94"/>
      <c r="D24" s="94"/>
      <c r="E24" s="94"/>
      <c r="F24" s="92" t="str">
        <f>IF(Лист1!K6=0,"",Лист1!K6)</f>
        <v>ETHNO Мікс Н8Б280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111">
        <f>Лист1!G30</f>
        <v>30</v>
      </c>
      <c r="Y24" s="111"/>
      <c r="Z24" s="100" t="str">
        <f>IF(Лист1!J19&lt;0.001,"",Лист1!J19)</f>
        <v>58 пак 0 шт</v>
      </c>
      <c r="AA24" s="100"/>
      <c r="AB24" s="100"/>
      <c r="AC24" s="100"/>
      <c r="AD24" s="100"/>
      <c r="AE24" s="100"/>
      <c r="AF24" s="122"/>
      <c r="AG24" s="122"/>
      <c r="AH24" s="122"/>
      <c r="AL24" s="55"/>
    </row>
    <row r="25" spans="1:38" ht="14.1" customHeight="1" x14ac:dyDescent="0.25">
      <c r="A25" s="66"/>
      <c r="B25" s="95">
        <f>Лист1!F1</f>
        <v>6</v>
      </c>
      <c r="C25" s="95">
        <f>Лист1!A7</f>
        <v>369687</v>
      </c>
      <c r="D25" s="95"/>
      <c r="E25" s="95"/>
      <c r="F25" s="93" t="str">
        <f>IF(Лист1!J7=0,"",Лист1!J7)</f>
        <v>PAMESA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112">
        <f>Лист1!F31</f>
        <v>1.28</v>
      </c>
      <c r="Y25" s="112"/>
      <c r="Z25" s="96">
        <f>IF(Лист1!D20&lt;0.001,"",Лист1!D20)</f>
        <v>44.068571428571431</v>
      </c>
      <c r="AA25" s="96"/>
      <c r="AB25" s="96"/>
      <c r="AC25" s="101">
        <f>IF(Лист1!B31&lt;0.001,"",Лист1!K20)</f>
        <v>451.00000000000006</v>
      </c>
      <c r="AD25" s="101"/>
      <c r="AE25" s="101"/>
      <c r="AF25" s="124">
        <f>IFERROR(Z25*AC25,"")</f>
        <v>19874.925714285717</v>
      </c>
      <c r="AG25" s="124"/>
      <c r="AH25" s="124"/>
      <c r="AL25" s="55"/>
    </row>
    <row r="26" spans="1:38" ht="14.1" customHeight="1" x14ac:dyDescent="0.25">
      <c r="A26" s="66"/>
      <c r="B26" s="95"/>
      <c r="C26" s="95"/>
      <c r="D26" s="95"/>
      <c r="E26" s="95"/>
      <c r="F26" s="93" t="str">
        <f>IF(Лист1!K7=0,"",Лист1!K7)</f>
        <v>RLV. COWAN DARK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112">
        <f>Лист1!G31</f>
        <v>7</v>
      </c>
      <c r="Y26" s="112"/>
      <c r="Z26" s="96" t="str">
        <f>IF(Лист1!J20&lt;0.001,"",Лист1!J20)</f>
        <v>34 пак 3 шт</v>
      </c>
      <c r="AA26" s="96"/>
      <c r="AB26" s="96"/>
      <c r="AC26" s="96"/>
      <c r="AD26" s="96"/>
      <c r="AE26" s="96"/>
      <c r="AF26" s="123"/>
      <c r="AG26" s="123"/>
      <c r="AH26" s="123"/>
      <c r="AL26" s="55"/>
    </row>
    <row r="27" spans="1:38" ht="14.1" customHeight="1" x14ac:dyDescent="0.25">
      <c r="A27" s="66"/>
      <c r="B27" s="94">
        <f>Лист1!G1</f>
        <v>7</v>
      </c>
      <c r="C27" s="94">
        <f>Лист1!A8</f>
        <v>370393</v>
      </c>
      <c r="D27" s="94"/>
      <c r="E27" s="94"/>
      <c r="F27" s="92" t="str">
        <f>IF(Лист1!J8=0,"",Лист1!J8)</f>
        <v>GOLDEN TILE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111">
        <f>Лист1!F32</f>
        <v>1</v>
      </c>
      <c r="Y27" s="111"/>
      <c r="Z27" s="100">
        <f>IF(Лист1!D21&lt;0.001,"",Лист1!D21)</f>
        <v>22</v>
      </c>
      <c r="AA27" s="100"/>
      <c r="AB27" s="100"/>
      <c r="AC27" s="99">
        <f>IF(Лист1!B32&lt;0.001,"",Лист1!K21)</f>
        <v>232</v>
      </c>
      <c r="AD27" s="99"/>
      <c r="AE27" s="99"/>
      <c r="AF27" s="121">
        <f>IFERROR(Z27*AC27,"")</f>
        <v>5104</v>
      </c>
      <c r="AG27" s="121"/>
      <c r="AH27" s="121"/>
      <c r="AL27" s="55"/>
    </row>
    <row r="28" spans="1:38" ht="14.1" customHeight="1" x14ac:dyDescent="0.25">
      <c r="A28" s="66"/>
      <c r="B28" s="94"/>
      <c r="C28" s="94"/>
      <c r="D28" s="94"/>
      <c r="E28" s="94"/>
      <c r="F28" s="92" t="str">
        <f>IF(Лист1!K8=0,"",Лист1!K8)</f>
        <v>ETHNO Мікс Н8Б260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111">
        <f>Лист1!G32</f>
        <v>30</v>
      </c>
      <c r="Y28" s="111"/>
      <c r="Z28" s="100" t="str">
        <f>IF(Лист1!J21&lt;0.001,"",Лист1!J21)</f>
        <v>22 пак 0 шт</v>
      </c>
      <c r="AA28" s="100"/>
      <c r="AB28" s="100"/>
      <c r="AC28" s="100"/>
      <c r="AD28" s="100"/>
      <c r="AE28" s="100"/>
      <c r="AF28" s="122"/>
      <c r="AG28" s="122"/>
      <c r="AH28" s="122"/>
      <c r="AL28" s="55"/>
    </row>
    <row r="29" spans="1:38" ht="14.1" customHeight="1" x14ac:dyDescent="0.25">
      <c r="A29" s="66"/>
      <c r="B29" s="95" t="str">
        <f>Лист1!H1</f>
        <v/>
      </c>
      <c r="C29" s="95" t="str">
        <f>Лист1!A9</f>
        <v/>
      </c>
      <c r="D29" s="95"/>
      <c r="E29" s="95"/>
      <c r="F29" s="93" t="str">
        <f>IF(Лист1!J9=0,"",Лист1!J9)</f>
        <v/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112" t="e">
        <f>Лист1!F33</f>
        <v>#N/A</v>
      </c>
      <c r="Y29" s="112"/>
      <c r="Z29" s="96" t="str">
        <f>IF(Лист1!D22&lt;0.001,"",Лист1!D22)</f>
        <v/>
      </c>
      <c r="AA29" s="96"/>
      <c r="AB29" s="96"/>
      <c r="AC29" s="101" t="str">
        <f>IF(Лист1!B33&lt;0.001,"",Лист1!K22)</f>
        <v/>
      </c>
      <c r="AD29" s="101"/>
      <c r="AE29" s="101"/>
      <c r="AF29" s="124" t="str">
        <f>IFERROR(Z29*AC29,"")</f>
        <v/>
      </c>
      <c r="AG29" s="124"/>
      <c r="AH29" s="124"/>
      <c r="AL29" s="55"/>
    </row>
    <row r="30" spans="1:38" ht="14.1" customHeight="1" x14ac:dyDescent="0.25">
      <c r="A30" s="66"/>
      <c r="B30" s="95"/>
      <c r="C30" s="95"/>
      <c r="D30" s="95"/>
      <c r="E30" s="95"/>
      <c r="F30" s="93" t="str">
        <f>IF(Лист1!K9=0,"",Лист1!K9)</f>
        <v/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112" t="e">
        <f>Лист1!G33</f>
        <v>#N/A</v>
      </c>
      <c r="Y30" s="112"/>
      <c r="Z30" s="96" t="str">
        <f>IF(Лист1!J22&lt;0.001,"",Лист1!J22)</f>
        <v/>
      </c>
      <c r="AA30" s="96"/>
      <c r="AB30" s="96"/>
      <c r="AC30" s="96"/>
      <c r="AD30" s="96"/>
      <c r="AE30" s="96"/>
      <c r="AF30" s="123"/>
      <c r="AG30" s="123"/>
      <c r="AH30" s="123"/>
      <c r="AL30" s="55"/>
    </row>
    <row r="31" spans="1:38" ht="14.1" customHeight="1" x14ac:dyDescent="0.25">
      <c r="A31" s="66"/>
      <c r="B31" s="94" t="str">
        <f>Лист1!I1</f>
        <v/>
      </c>
      <c r="C31" s="94" t="str">
        <f>Лист1!A10</f>
        <v/>
      </c>
      <c r="D31" s="94"/>
      <c r="E31" s="94"/>
      <c r="F31" s="92" t="str">
        <f>IF(Лист1!J10=0,"",Лист1!J10)</f>
        <v/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111" t="e">
        <f>Лист1!F34</f>
        <v>#N/A</v>
      </c>
      <c r="Y31" s="111"/>
      <c r="Z31" s="100" t="str">
        <f>IF(Лист1!D23&lt;0.001,"",Лист1!D23)</f>
        <v/>
      </c>
      <c r="AA31" s="100"/>
      <c r="AB31" s="100"/>
      <c r="AC31" s="99" t="str">
        <f>IF(Лист1!B34&lt;0.001,"",Лист1!K23)</f>
        <v/>
      </c>
      <c r="AD31" s="99"/>
      <c r="AE31" s="99"/>
      <c r="AF31" s="121" t="str">
        <f>IFERROR(Z31*AC31,"")</f>
        <v/>
      </c>
      <c r="AG31" s="121"/>
      <c r="AH31" s="121"/>
      <c r="AL31" s="55"/>
    </row>
    <row r="32" spans="1:38" ht="14.1" customHeight="1" x14ac:dyDescent="0.25">
      <c r="A32" s="66"/>
      <c r="B32" s="94"/>
      <c r="C32" s="94"/>
      <c r="D32" s="94"/>
      <c r="E32" s="94"/>
      <c r="F32" s="92" t="str">
        <f>IF(Лист1!K10=0,"",Лист1!K10)</f>
        <v/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111" t="e">
        <f>Лист1!G34</f>
        <v>#N/A</v>
      </c>
      <c r="Y32" s="111"/>
      <c r="Z32" s="100" t="str">
        <f>IF(Лист1!J23&lt;0.001,"",Лист1!J23)</f>
        <v/>
      </c>
      <c r="AA32" s="100"/>
      <c r="AB32" s="100"/>
      <c r="AC32" s="100"/>
      <c r="AD32" s="100"/>
      <c r="AE32" s="100"/>
      <c r="AF32" s="122"/>
      <c r="AG32" s="122"/>
      <c r="AH32" s="122"/>
      <c r="AL32" s="55"/>
    </row>
    <row r="33" spans="1:38" ht="14.1" customHeight="1" x14ac:dyDescent="0.25">
      <c r="A33" s="66"/>
      <c r="B33" s="95" t="str">
        <f>Лист1!J1</f>
        <v/>
      </c>
      <c r="C33" s="95" t="str">
        <f>Лист1!A11</f>
        <v/>
      </c>
      <c r="D33" s="95"/>
      <c r="E33" s="95"/>
      <c r="F33" s="93" t="str">
        <f>IF(Лист1!J11=0,"",Лист1!J11)</f>
        <v/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112" t="e">
        <f>Лист1!F35</f>
        <v>#N/A</v>
      </c>
      <c r="Y33" s="112"/>
      <c r="Z33" s="96" t="str">
        <f>IF(Лист1!D24&lt;0.001,"",Лист1!D24)</f>
        <v/>
      </c>
      <c r="AA33" s="96"/>
      <c r="AB33" s="96"/>
      <c r="AC33" s="101" t="str">
        <f>IF(Лист1!B35&lt;0.001,"",Лист1!K24)</f>
        <v/>
      </c>
      <c r="AD33" s="101"/>
      <c r="AE33" s="101"/>
      <c r="AF33" s="124" t="str">
        <f>IFERROR(Z33*AC33,"")</f>
        <v/>
      </c>
      <c r="AG33" s="124"/>
      <c r="AH33" s="124"/>
      <c r="AL33" s="55"/>
    </row>
    <row r="34" spans="1:38" ht="14.1" customHeight="1" x14ac:dyDescent="0.25">
      <c r="A34" s="66"/>
      <c r="B34" s="95"/>
      <c r="C34" s="95"/>
      <c r="D34" s="95"/>
      <c r="E34" s="95"/>
      <c r="F34" s="93" t="str">
        <f>IF(Лист1!K11=0,"",Лист1!K11)</f>
        <v/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112" t="e">
        <f>Лист1!G35</f>
        <v>#N/A</v>
      </c>
      <c r="Y34" s="112"/>
      <c r="Z34" s="96" t="str">
        <f>IF(Лист1!J24&lt;0.001,"",Лист1!J24)</f>
        <v/>
      </c>
      <c r="AA34" s="96"/>
      <c r="AB34" s="96"/>
      <c r="AC34" s="96"/>
      <c r="AD34" s="96"/>
      <c r="AE34" s="96"/>
      <c r="AF34" s="123"/>
      <c r="AG34" s="123"/>
      <c r="AH34" s="123"/>
      <c r="AL34" s="55"/>
    </row>
    <row r="35" spans="1:38" ht="14.1" customHeight="1" x14ac:dyDescent="0.25">
      <c r="A35" s="66"/>
      <c r="B35" s="103" t="s">
        <v>192</v>
      </c>
      <c r="C35" s="103"/>
      <c r="D35" s="103"/>
      <c r="E35" s="103"/>
      <c r="F35" s="126" t="str">
        <f>Лист1!D12</f>
        <v>Самовивіз</v>
      </c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99">
        <f>Лист1!D13</f>
        <v>0</v>
      </c>
      <c r="AG35" s="99"/>
      <c r="AH35" s="99"/>
    </row>
    <row r="36" spans="1:38" ht="18" customHeight="1" x14ac:dyDescent="0.25">
      <c r="A36" s="66"/>
      <c r="B36" s="84"/>
      <c r="C36" s="85"/>
      <c r="D36" s="85"/>
      <c r="E36" s="86"/>
      <c r="F36" s="87"/>
      <c r="G36" s="86"/>
      <c r="H36" s="86"/>
      <c r="I36" s="85"/>
      <c r="J36" s="88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9" t="s">
        <v>70</v>
      </c>
      <c r="AD36" s="102">
        <f>SUMIF(AF15:AF35,"&gt;0")</f>
        <v>168059.88571428572</v>
      </c>
      <c r="AE36" s="102"/>
      <c r="AF36" s="102"/>
      <c r="AG36" s="102"/>
      <c r="AH36" s="102"/>
    </row>
    <row r="37" spans="1:38" ht="12.95" customHeight="1" x14ac:dyDescent="0.25">
      <c r="A37" s="1"/>
      <c r="B37" s="26"/>
      <c r="C37" s="1"/>
      <c r="D37" s="1"/>
      <c r="E37" s="1"/>
      <c r="F37" s="27"/>
      <c r="G37" s="28"/>
      <c r="I37" s="1"/>
      <c r="J37" s="64"/>
      <c r="AH37" s="28"/>
    </row>
    <row r="38" spans="1:38" ht="12.95" customHeight="1" x14ac:dyDescent="0.25">
      <c r="A38" s="1"/>
      <c r="F38" s="52"/>
      <c r="G38" s="52"/>
      <c r="I38" s="1"/>
      <c r="J38" s="64"/>
      <c r="AH38" s="53"/>
    </row>
    <row r="39" spans="1:38" ht="12.95" customHeight="1" x14ac:dyDescent="0.25">
      <c r="A39" s="1"/>
      <c r="C39" s="52"/>
      <c r="D39" s="53"/>
      <c r="F39" s="52"/>
      <c r="G39" s="52"/>
      <c r="I39" s="1"/>
      <c r="J39" s="64"/>
      <c r="AH39" s="53"/>
    </row>
    <row r="40" spans="1:38" ht="12.95" customHeight="1" x14ac:dyDescent="0.25">
      <c r="A40" s="1"/>
      <c r="C40" s="52"/>
      <c r="D40" s="53"/>
      <c r="F40" s="52"/>
      <c r="G40" s="52"/>
      <c r="I40" s="1"/>
      <c r="J40" s="64"/>
      <c r="AH40" s="53"/>
    </row>
    <row r="41" spans="1:38" ht="12.95" customHeight="1" x14ac:dyDescent="0.25">
      <c r="A41" s="37"/>
      <c r="B41" s="37"/>
      <c r="D41" s="40"/>
      <c r="E41" s="37"/>
      <c r="G41" s="40"/>
      <c r="I41" s="37"/>
      <c r="J41" s="64"/>
      <c r="L41" s="65"/>
      <c r="AH41" s="40"/>
    </row>
    <row r="42" spans="1:38" ht="12.95" customHeight="1" x14ac:dyDescent="0.25">
      <c r="A42" s="37"/>
      <c r="B42" s="37"/>
      <c r="C42" s="37"/>
      <c r="D42" s="37"/>
      <c r="E42" s="37"/>
      <c r="F42" s="37"/>
      <c r="G42" s="37"/>
      <c r="I42" s="37"/>
      <c r="J42" s="64"/>
      <c r="AH42" s="38"/>
    </row>
    <row r="43" spans="1:38" ht="12.95" customHeight="1" x14ac:dyDescent="0.25">
      <c r="A43" s="37"/>
      <c r="B43" s="37"/>
      <c r="C43" s="37"/>
      <c r="D43" s="37"/>
      <c r="E43" s="36"/>
      <c r="F43" s="37"/>
      <c r="G43" s="37"/>
      <c r="I43" s="37"/>
      <c r="J43" s="64"/>
      <c r="AH43" s="38"/>
    </row>
    <row r="44" spans="1:38" ht="13.5" customHeight="1" x14ac:dyDescent="0.25">
      <c r="B44" s="82" t="s">
        <v>71</v>
      </c>
      <c r="C44" s="70"/>
      <c r="D44" s="70"/>
      <c r="E44" s="70"/>
      <c r="F44" s="70"/>
      <c r="G44" s="70"/>
      <c r="H44" s="83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25" t="s">
        <v>197</v>
      </c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</row>
    <row r="45" spans="1:38" ht="13.5" customHeight="1" x14ac:dyDescent="0.25">
      <c r="B45" s="58" t="s">
        <v>72</v>
      </c>
      <c r="C45" s="70"/>
      <c r="D45" s="70"/>
      <c r="E45" s="70"/>
      <c r="F45" s="70"/>
      <c r="G45" s="70"/>
      <c r="H45" s="83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</row>
    <row r="46" spans="1:38" ht="13.5" customHeight="1" x14ac:dyDescent="0.25">
      <c r="B46" s="57" t="s">
        <v>73</v>
      </c>
      <c r="C46" s="70"/>
      <c r="D46" s="70"/>
      <c r="E46" s="70"/>
      <c r="F46" s="70"/>
      <c r="G46" s="70"/>
      <c r="H46" s="83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</row>
    <row r="47" spans="1:38" ht="13.5" customHeight="1" x14ac:dyDescent="0.2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</row>
    <row r="48" spans="1:38" ht="13.5" customHeight="1" x14ac:dyDescent="0.25">
      <c r="B48" s="70" t="s">
        <v>194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</row>
    <row r="49" spans="2:34" ht="13.5" customHeight="1" x14ac:dyDescent="0.25">
      <c r="B49" s="59" t="s">
        <v>272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0"/>
    </row>
    <row r="50" spans="2:34" ht="13.5" customHeight="1" x14ac:dyDescent="0.25">
      <c r="B50" s="70" t="s">
        <v>195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0"/>
    </row>
    <row r="51" spans="2:34" ht="13.5" customHeight="1" x14ac:dyDescent="0.25">
      <c r="B51" s="70" t="s">
        <v>196</v>
      </c>
    </row>
    <row r="52" spans="2:34" ht="12.95" customHeight="1" x14ac:dyDescent="0.25"/>
    <row r="53" spans="2:34" ht="12.95" customHeight="1" x14ac:dyDescent="0.25"/>
    <row r="54" spans="2:34" ht="12.95" customHeight="1" x14ac:dyDescent="0.25">
      <c r="C54" s="39" t="s">
        <v>193</v>
      </c>
      <c r="J54" s="74"/>
      <c r="K54" s="74"/>
      <c r="L54" s="74"/>
      <c r="M54" s="74"/>
      <c r="N54" s="74"/>
      <c r="O54" s="74"/>
      <c r="P54" s="74"/>
      <c r="Q54" s="74"/>
      <c r="X54" s="41" t="s">
        <v>74</v>
      </c>
      <c r="Z54" s="73"/>
      <c r="AA54" s="73"/>
      <c r="AB54" s="73"/>
      <c r="AC54" s="73"/>
      <c r="AD54" s="73"/>
      <c r="AE54" s="73"/>
      <c r="AF54" s="73"/>
      <c r="AG54" s="73"/>
      <c r="AH54" s="73"/>
    </row>
    <row r="55" spans="2:34" ht="12.95" customHeight="1" x14ac:dyDescent="0.25"/>
    <row r="56" spans="2:34" ht="12.95" customHeight="1" x14ac:dyDescent="0.25"/>
    <row r="57" spans="2:34" ht="12.95" customHeight="1" x14ac:dyDescent="0.25"/>
    <row r="58" spans="2:34" ht="12.95" customHeight="1" x14ac:dyDescent="0.25">
      <c r="B58" s="62" t="s">
        <v>180</v>
      </c>
    </row>
    <row r="59" spans="2:34" ht="12.95" customHeight="1" x14ac:dyDescent="0.25">
      <c r="B59" s="70" t="s">
        <v>76</v>
      </c>
      <c r="C59" s="70"/>
      <c r="D59" s="70"/>
      <c r="E59" s="70"/>
      <c r="F59" s="70"/>
      <c r="G59" s="70"/>
      <c r="H59" s="70"/>
      <c r="I59" s="70" t="s">
        <v>102</v>
      </c>
      <c r="J59" s="70"/>
      <c r="K59" s="70"/>
      <c r="L59" s="70"/>
      <c r="M59" s="70"/>
      <c r="N59" s="70"/>
      <c r="O59" s="70"/>
      <c r="P59" s="70" t="s">
        <v>128</v>
      </c>
      <c r="Q59" s="70"/>
      <c r="R59" s="70"/>
      <c r="S59" s="70"/>
      <c r="T59" s="70"/>
      <c r="U59" s="70"/>
      <c r="V59" s="70"/>
      <c r="W59" s="70"/>
      <c r="X59" s="70" t="s">
        <v>154</v>
      </c>
      <c r="Y59" s="70"/>
      <c r="Z59" s="70"/>
      <c r="AA59" s="70"/>
      <c r="AB59" s="70"/>
      <c r="AC59" s="70"/>
      <c r="AD59" s="70"/>
      <c r="AE59" s="70"/>
      <c r="AF59" s="70"/>
      <c r="AG59" s="70"/>
      <c r="AH59" s="70"/>
    </row>
    <row r="60" spans="2:34" ht="12.95" customHeight="1" x14ac:dyDescent="0.25">
      <c r="B60" s="70" t="s">
        <v>77</v>
      </c>
      <c r="C60" s="70"/>
      <c r="D60" s="70"/>
      <c r="E60" s="70"/>
      <c r="F60" s="70"/>
      <c r="G60" s="70"/>
      <c r="H60" s="70"/>
      <c r="I60" s="70" t="s">
        <v>103</v>
      </c>
      <c r="J60" s="70"/>
      <c r="K60" s="70"/>
      <c r="L60" s="70"/>
      <c r="M60" s="70"/>
      <c r="N60" s="70"/>
      <c r="O60" s="70"/>
      <c r="P60" s="70" t="s">
        <v>129</v>
      </c>
      <c r="Q60" s="70"/>
      <c r="R60" s="70"/>
      <c r="S60" s="70"/>
      <c r="T60" s="70"/>
      <c r="U60" s="70"/>
      <c r="V60" s="70"/>
      <c r="W60" s="70"/>
      <c r="X60" s="70" t="s">
        <v>155</v>
      </c>
      <c r="Y60" s="70"/>
      <c r="Z60" s="70"/>
      <c r="AA60" s="70"/>
      <c r="AB60" s="70"/>
      <c r="AC60" s="70"/>
      <c r="AD60" s="70"/>
      <c r="AE60" s="70"/>
      <c r="AF60" s="70"/>
      <c r="AG60" s="70"/>
      <c r="AH60" s="70"/>
    </row>
    <row r="61" spans="2:34" ht="12.95" customHeight="1" x14ac:dyDescent="0.25">
      <c r="B61" s="70" t="s">
        <v>78</v>
      </c>
      <c r="C61" s="70"/>
      <c r="D61" s="70"/>
      <c r="E61" s="70"/>
      <c r="F61" s="70"/>
      <c r="G61" s="70"/>
      <c r="H61" s="70"/>
      <c r="I61" s="70" t="s">
        <v>104</v>
      </c>
      <c r="J61" s="70"/>
      <c r="K61" s="70"/>
      <c r="L61" s="70"/>
      <c r="M61" s="70"/>
      <c r="N61" s="70"/>
      <c r="O61" s="70"/>
      <c r="P61" s="70" t="s">
        <v>130</v>
      </c>
      <c r="Q61" s="70"/>
      <c r="R61" s="70"/>
      <c r="S61" s="70"/>
      <c r="T61" s="70"/>
      <c r="U61" s="70"/>
      <c r="V61" s="70"/>
      <c r="W61" s="70"/>
      <c r="X61" s="70" t="s">
        <v>156</v>
      </c>
      <c r="Y61" s="70"/>
      <c r="Z61" s="70"/>
      <c r="AA61" s="70"/>
      <c r="AB61" s="70"/>
      <c r="AC61" s="70"/>
      <c r="AD61" s="70"/>
      <c r="AE61" s="70"/>
      <c r="AF61" s="70"/>
      <c r="AG61" s="70"/>
      <c r="AH61" s="70"/>
    </row>
    <row r="62" spans="2:34" ht="12.95" customHeight="1" x14ac:dyDescent="0.25">
      <c r="B62" s="70" t="s">
        <v>79</v>
      </c>
      <c r="C62" s="70"/>
      <c r="D62" s="70"/>
      <c r="E62" s="70"/>
      <c r="F62" s="70"/>
      <c r="G62" s="70"/>
      <c r="H62" s="70"/>
      <c r="I62" s="70" t="s">
        <v>105</v>
      </c>
      <c r="J62" s="70"/>
      <c r="K62" s="70"/>
      <c r="L62" s="70"/>
      <c r="M62" s="70"/>
      <c r="N62" s="70"/>
      <c r="O62" s="70"/>
      <c r="P62" s="70" t="s">
        <v>131</v>
      </c>
      <c r="Q62" s="70"/>
      <c r="R62" s="70"/>
      <c r="S62" s="70"/>
      <c r="T62" s="70"/>
      <c r="U62" s="70"/>
      <c r="V62" s="70"/>
      <c r="W62" s="70"/>
      <c r="X62" s="70" t="s">
        <v>157</v>
      </c>
      <c r="Y62" s="70"/>
      <c r="Z62" s="70"/>
      <c r="AA62" s="70"/>
      <c r="AB62" s="70"/>
      <c r="AC62" s="70"/>
      <c r="AD62" s="70"/>
      <c r="AE62" s="70"/>
      <c r="AF62" s="70"/>
      <c r="AG62" s="70"/>
      <c r="AH62" s="70"/>
    </row>
    <row r="63" spans="2:34" ht="12.95" customHeight="1" x14ac:dyDescent="0.25">
      <c r="B63" s="70" t="s">
        <v>80</v>
      </c>
      <c r="C63" s="70"/>
      <c r="D63" s="70"/>
      <c r="E63" s="70"/>
      <c r="F63" s="70"/>
      <c r="G63" s="70"/>
      <c r="H63" s="70"/>
      <c r="I63" s="70" t="s">
        <v>106</v>
      </c>
      <c r="J63" s="70"/>
      <c r="K63" s="70"/>
      <c r="L63" s="70"/>
      <c r="M63" s="70"/>
      <c r="N63" s="70"/>
      <c r="O63" s="70"/>
      <c r="P63" s="70" t="s">
        <v>132</v>
      </c>
      <c r="Q63" s="70"/>
      <c r="R63" s="70"/>
      <c r="S63" s="70"/>
      <c r="T63" s="70"/>
      <c r="U63" s="70"/>
      <c r="V63" s="70"/>
      <c r="W63" s="70"/>
      <c r="X63" s="70" t="s">
        <v>158</v>
      </c>
      <c r="Y63" s="70"/>
      <c r="Z63" s="70"/>
      <c r="AA63" s="70"/>
      <c r="AB63" s="70"/>
      <c r="AC63" s="70"/>
      <c r="AD63" s="70"/>
      <c r="AE63" s="70"/>
      <c r="AF63" s="70"/>
      <c r="AG63" s="70"/>
      <c r="AH63" s="70"/>
    </row>
    <row r="64" spans="2:34" ht="12.95" customHeight="1" x14ac:dyDescent="0.25">
      <c r="B64" s="70" t="s">
        <v>81</v>
      </c>
      <c r="C64" s="70"/>
      <c r="D64" s="70"/>
      <c r="E64" s="70"/>
      <c r="F64" s="70"/>
      <c r="G64" s="70"/>
      <c r="H64" s="70"/>
      <c r="I64" s="70" t="s">
        <v>107</v>
      </c>
      <c r="J64" s="70"/>
      <c r="K64" s="70"/>
      <c r="L64" s="70"/>
      <c r="M64" s="70"/>
      <c r="N64" s="70"/>
      <c r="O64" s="70"/>
      <c r="P64" s="70" t="s">
        <v>133</v>
      </c>
      <c r="Q64" s="70"/>
      <c r="R64" s="70"/>
      <c r="S64" s="70"/>
      <c r="T64" s="70"/>
      <c r="U64" s="70"/>
      <c r="V64" s="70"/>
      <c r="W64" s="70"/>
      <c r="X64" s="70" t="s">
        <v>159</v>
      </c>
      <c r="Y64" s="70"/>
      <c r="Z64" s="70"/>
      <c r="AA64" s="70"/>
      <c r="AB64" s="70"/>
      <c r="AC64" s="70"/>
      <c r="AD64" s="70"/>
      <c r="AE64" s="70"/>
      <c r="AF64" s="70"/>
      <c r="AG64" s="70"/>
      <c r="AH64" s="70"/>
    </row>
    <row r="65" spans="2:34" ht="12.95" customHeight="1" x14ac:dyDescent="0.25">
      <c r="B65" s="70" t="s">
        <v>82</v>
      </c>
      <c r="C65" s="70"/>
      <c r="D65" s="70"/>
      <c r="E65" s="70"/>
      <c r="F65" s="70"/>
      <c r="G65" s="70"/>
      <c r="H65" s="70"/>
      <c r="I65" s="70" t="s">
        <v>108</v>
      </c>
      <c r="J65" s="70"/>
      <c r="K65" s="70"/>
      <c r="L65" s="70"/>
      <c r="M65" s="70"/>
      <c r="N65" s="70"/>
      <c r="O65" s="70"/>
      <c r="P65" s="70" t="s">
        <v>134</v>
      </c>
      <c r="Q65" s="70"/>
      <c r="R65" s="70"/>
      <c r="S65" s="70"/>
      <c r="T65" s="70"/>
      <c r="U65" s="70"/>
      <c r="V65" s="70"/>
      <c r="W65" s="70"/>
      <c r="X65" s="70" t="s">
        <v>160</v>
      </c>
      <c r="Y65" s="70"/>
      <c r="Z65" s="70"/>
      <c r="AA65" s="70"/>
      <c r="AB65" s="70"/>
      <c r="AC65" s="70"/>
      <c r="AD65" s="70"/>
      <c r="AE65" s="70"/>
      <c r="AF65" s="70"/>
      <c r="AG65" s="70"/>
      <c r="AH65" s="70"/>
    </row>
    <row r="66" spans="2:34" ht="12.95" customHeight="1" x14ac:dyDescent="0.25">
      <c r="B66" s="70" t="s">
        <v>83</v>
      </c>
      <c r="C66" s="70"/>
      <c r="D66" s="70"/>
      <c r="E66" s="70"/>
      <c r="F66" s="70"/>
      <c r="G66" s="70"/>
      <c r="H66" s="70"/>
      <c r="I66" s="70" t="s">
        <v>109</v>
      </c>
      <c r="J66" s="70"/>
      <c r="K66" s="70"/>
      <c r="L66" s="70"/>
      <c r="M66" s="70"/>
      <c r="N66" s="70"/>
      <c r="O66" s="70"/>
      <c r="P66" s="70" t="s">
        <v>135</v>
      </c>
      <c r="Q66" s="70"/>
      <c r="R66" s="70"/>
      <c r="S66" s="70"/>
      <c r="T66" s="70"/>
      <c r="U66" s="70"/>
      <c r="V66" s="70"/>
      <c r="W66" s="70"/>
      <c r="X66" s="70" t="s">
        <v>161</v>
      </c>
      <c r="Y66" s="70"/>
      <c r="Z66" s="70"/>
      <c r="AA66" s="70"/>
      <c r="AB66" s="70"/>
      <c r="AC66" s="70"/>
      <c r="AD66" s="70"/>
      <c r="AE66" s="70"/>
      <c r="AF66" s="70"/>
      <c r="AG66" s="70"/>
      <c r="AH66" s="70"/>
    </row>
    <row r="67" spans="2:34" ht="12.95" customHeight="1" x14ac:dyDescent="0.25">
      <c r="B67" s="70" t="s">
        <v>84</v>
      </c>
      <c r="C67" s="70"/>
      <c r="D67" s="70"/>
      <c r="E67" s="70"/>
      <c r="F67" s="70"/>
      <c r="G67" s="70"/>
      <c r="H67" s="70"/>
      <c r="I67" s="70" t="s">
        <v>110</v>
      </c>
      <c r="J67" s="70"/>
      <c r="K67" s="70"/>
      <c r="L67" s="70"/>
      <c r="M67" s="70"/>
      <c r="N67" s="70"/>
      <c r="O67" s="70"/>
      <c r="P67" s="70" t="s">
        <v>136</v>
      </c>
      <c r="Q67" s="70"/>
      <c r="R67" s="70"/>
      <c r="S67" s="70"/>
      <c r="T67" s="70"/>
      <c r="U67" s="70"/>
      <c r="V67" s="70"/>
      <c r="W67" s="70"/>
      <c r="X67" s="70" t="s">
        <v>162</v>
      </c>
      <c r="Y67" s="70"/>
      <c r="Z67" s="70"/>
      <c r="AA67" s="70"/>
      <c r="AB67" s="70"/>
      <c r="AC67" s="70"/>
      <c r="AD67" s="70"/>
      <c r="AE67" s="70"/>
      <c r="AF67" s="70"/>
      <c r="AG67" s="70"/>
      <c r="AH67" s="70"/>
    </row>
    <row r="68" spans="2:34" ht="12.95" customHeight="1" x14ac:dyDescent="0.25">
      <c r="B68" s="70" t="s">
        <v>85</v>
      </c>
      <c r="C68" s="70"/>
      <c r="D68" s="70"/>
      <c r="E68" s="70"/>
      <c r="F68" s="70"/>
      <c r="G68" s="70"/>
      <c r="H68" s="70"/>
      <c r="I68" s="70" t="s">
        <v>111</v>
      </c>
      <c r="J68" s="70"/>
      <c r="K68" s="70"/>
      <c r="L68" s="70"/>
      <c r="M68" s="70"/>
      <c r="N68" s="70"/>
      <c r="O68" s="70"/>
      <c r="P68" s="70" t="s">
        <v>137</v>
      </c>
      <c r="Q68" s="70"/>
      <c r="R68" s="70"/>
      <c r="S68" s="70"/>
      <c r="T68" s="70"/>
      <c r="U68" s="70"/>
      <c r="V68" s="70"/>
      <c r="W68" s="70"/>
      <c r="X68" s="70" t="s">
        <v>163</v>
      </c>
      <c r="Y68" s="70"/>
      <c r="Z68" s="70"/>
      <c r="AA68" s="70"/>
      <c r="AB68" s="70"/>
      <c r="AC68" s="70"/>
      <c r="AD68" s="70"/>
      <c r="AE68" s="70"/>
      <c r="AF68" s="70"/>
      <c r="AG68" s="70"/>
      <c r="AH68" s="70"/>
    </row>
    <row r="69" spans="2:34" ht="12.95" customHeight="1" x14ac:dyDescent="0.25">
      <c r="B69" s="70" t="s">
        <v>86</v>
      </c>
      <c r="C69" s="70"/>
      <c r="D69" s="70"/>
      <c r="E69" s="70"/>
      <c r="F69" s="70"/>
      <c r="G69" s="70"/>
      <c r="H69" s="70"/>
      <c r="I69" s="70" t="s">
        <v>112</v>
      </c>
      <c r="J69" s="70"/>
      <c r="K69" s="70"/>
      <c r="L69" s="70"/>
      <c r="M69" s="70"/>
      <c r="N69" s="70"/>
      <c r="O69" s="70"/>
      <c r="P69" s="70" t="s">
        <v>138</v>
      </c>
      <c r="Q69" s="70"/>
      <c r="R69" s="70"/>
      <c r="S69" s="70"/>
      <c r="T69" s="70"/>
      <c r="U69" s="70"/>
      <c r="V69" s="70"/>
      <c r="W69" s="70"/>
      <c r="X69" s="70" t="s">
        <v>164</v>
      </c>
      <c r="Y69" s="70"/>
      <c r="Z69" s="70"/>
      <c r="AA69" s="70"/>
      <c r="AB69" s="70"/>
      <c r="AC69" s="70"/>
      <c r="AD69" s="70"/>
      <c r="AE69" s="70"/>
      <c r="AF69" s="70"/>
      <c r="AG69" s="70"/>
      <c r="AH69" s="70"/>
    </row>
    <row r="70" spans="2:34" ht="12.95" customHeight="1" x14ac:dyDescent="0.25">
      <c r="B70" s="70" t="s">
        <v>87</v>
      </c>
      <c r="C70" s="70"/>
      <c r="D70" s="70"/>
      <c r="E70" s="70"/>
      <c r="F70" s="70"/>
      <c r="G70" s="70"/>
      <c r="H70" s="70"/>
      <c r="I70" s="70" t="s">
        <v>113</v>
      </c>
      <c r="J70" s="70"/>
      <c r="K70" s="70"/>
      <c r="L70" s="70"/>
      <c r="M70" s="70"/>
      <c r="N70" s="70"/>
      <c r="O70" s="70"/>
      <c r="P70" s="70" t="s">
        <v>139</v>
      </c>
      <c r="Q70" s="70"/>
      <c r="R70" s="70"/>
      <c r="S70" s="70"/>
      <c r="T70" s="70"/>
      <c r="U70" s="70"/>
      <c r="V70" s="70"/>
      <c r="W70" s="70"/>
      <c r="X70" s="70" t="s">
        <v>165</v>
      </c>
      <c r="Y70" s="70"/>
      <c r="Z70" s="70"/>
      <c r="AA70" s="70"/>
      <c r="AB70" s="70"/>
      <c r="AC70" s="70"/>
      <c r="AD70" s="70"/>
      <c r="AE70" s="70"/>
      <c r="AF70" s="70"/>
      <c r="AG70" s="70"/>
      <c r="AH70" s="70"/>
    </row>
    <row r="71" spans="2:34" ht="12.95" customHeight="1" x14ac:dyDescent="0.25">
      <c r="B71" s="70" t="s">
        <v>88</v>
      </c>
      <c r="C71" s="70"/>
      <c r="D71" s="70"/>
      <c r="E71" s="70"/>
      <c r="F71" s="70"/>
      <c r="G71" s="70"/>
      <c r="H71" s="70"/>
      <c r="I71" s="70" t="s">
        <v>114</v>
      </c>
      <c r="J71" s="70"/>
      <c r="K71" s="70"/>
      <c r="L71" s="70"/>
      <c r="M71" s="70"/>
      <c r="N71" s="70"/>
      <c r="O71" s="70"/>
      <c r="P71" s="70" t="s">
        <v>140</v>
      </c>
      <c r="Q71" s="70"/>
      <c r="R71" s="70"/>
      <c r="S71" s="70"/>
      <c r="T71" s="70"/>
      <c r="U71" s="70"/>
      <c r="V71" s="70"/>
      <c r="W71" s="70"/>
      <c r="X71" s="70" t="s">
        <v>166</v>
      </c>
      <c r="Y71" s="70"/>
      <c r="Z71" s="70"/>
      <c r="AA71" s="70"/>
      <c r="AB71" s="70"/>
      <c r="AC71" s="70"/>
      <c r="AD71" s="70"/>
      <c r="AE71" s="70"/>
      <c r="AF71" s="70"/>
      <c r="AG71" s="70"/>
      <c r="AH71" s="70"/>
    </row>
    <row r="72" spans="2:34" ht="12.95" customHeight="1" x14ac:dyDescent="0.25">
      <c r="B72" s="70" t="s">
        <v>89</v>
      </c>
      <c r="C72" s="70"/>
      <c r="D72" s="70"/>
      <c r="E72" s="70"/>
      <c r="F72" s="70"/>
      <c r="G72" s="70"/>
      <c r="H72" s="70"/>
      <c r="I72" s="70" t="s">
        <v>115</v>
      </c>
      <c r="J72" s="70"/>
      <c r="K72" s="70"/>
      <c r="L72" s="70"/>
      <c r="M72" s="70"/>
      <c r="N72" s="70"/>
      <c r="O72" s="70"/>
      <c r="P72" s="70" t="s">
        <v>141</v>
      </c>
      <c r="Q72" s="70"/>
      <c r="R72" s="70"/>
      <c r="S72" s="70"/>
      <c r="T72" s="70"/>
      <c r="U72" s="70"/>
      <c r="V72" s="70"/>
      <c r="W72" s="70"/>
      <c r="X72" s="70" t="s">
        <v>167</v>
      </c>
      <c r="Y72" s="70"/>
      <c r="Z72" s="70"/>
      <c r="AA72" s="70"/>
      <c r="AB72" s="70"/>
      <c r="AC72" s="70"/>
      <c r="AD72" s="70"/>
      <c r="AE72" s="70"/>
      <c r="AF72" s="70"/>
      <c r="AG72" s="70"/>
      <c r="AH72" s="70"/>
    </row>
    <row r="73" spans="2:34" ht="12.95" customHeight="1" x14ac:dyDescent="0.25">
      <c r="B73" s="70" t="s">
        <v>90</v>
      </c>
      <c r="C73" s="70"/>
      <c r="D73" s="70"/>
      <c r="E73" s="70"/>
      <c r="F73" s="70"/>
      <c r="G73" s="70"/>
      <c r="H73" s="70"/>
      <c r="I73" s="70" t="s">
        <v>116</v>
      </c>
      <c r="J73" s="70"/>
      <c r="K73" s="70"/>
      <c r="L73" s="70"/>
      <c r="M73" s="70"/>
      <c r="N73" s="70"/>
      <c r="O73" s="70"/>
      <c r="P73" s="70" t="s">
        <v>142</v>
      </c>
      <c r="Q73" s="70"/>
      <c r="R73" s="70"/>
      <c r="S73" s="70"/>
      <c r="T73" s="70"/>
      <c r="U73" s="70"/>
      <c r="V73" s="70"/>
      <c r="W73" s="70"/>
      <c r="X73" s="70" t="s">
        <v>168</v>
      </c>
      <c r="Y73" s="70"/>
      <c r="Z73" s="70"/>
      <c r="AA73" s="70"/>
      <c r="AB73" s="70"/>
      <c r="AC73" s="70"/>
      <c r="AD73" s="70"/>
      <c r="AE73" s="70"/>
      <c r="AF73" s="70"/>
      <c r="AG73" s="70"/>
      <c r="AH73" s="70"/>
    </row>
    <row r="74" spans="2:34" ht="12.95" customHeight="1" x14ac:dyDescent="0.25">
      <c r="B74" s="70" t="s">
        <v>91</v>
      </c>
      <c r="C74" s="70"/>
      <c r="D74" s="70"/>
      <c r="E74" s="70"/>
      <c r="F74" s="70"/>
      <c r="G74" s="70"/>
      <c r="H74" s="70"/>
      <c r="I74" s="70" t="s">
        <v>117</v>
      </c>
      <c r="J74" s="70"/>
      <c r="K74" s="70"/>
      <c r="L74" s="70"/>
      <c r="M74" s="70"/>
      <c r="N74" s="70"/>
      <c r="O74" s="70"/>
      <c r="P74" s="70" t="s">
        <v>143</v>
      </c>
      <c r="Q74" s="70"/>
      <c r="R74" s="70"/>
      <c r="S74" s="70"/>
      <c r="T74" s="70"/>
      <c r="U74" s="70"/>
      <c r="V74" s="70"/>
      <c r="W74" s="70"/>
      <c r="X74" s="70" t="s">
        <v>169</v>
      </c>
      <c r="Y74" s="70"/>
      <c r="Z74" s="70"/>
      <c r="AA74" s="70"/>
      <c r="AB74" s="70"/>
      <c r="AC74" s="70"/>
      <c r="AD74" s="70"/>
      <c r="AE74" s="70"/>
      <c r="AF74" s="70"/>
      <c r="AG74" s="70"/>
      <c r="AH74" s="70"/>
    </row>
    <row r="75" spans="2:34" ht="12.95" customHeight="1" x14ac:dyDescent="0.25">
      <c r="B75" s="70" t="s">
        <v>92</v>
      </c>
      <c r="C75" s="70"/>
      <c r="D75" s="70"/>
      <c r="E75" s="70"/>
      <c r="F75" s="70"/>
      <c r="G75" s="70"/>
      <c r="H75" s="70"/>
      <c r="I75" s="70" t="s">
        <v>118</v>
      </c>
      <c r="J75" s="70"/>
      <c r="K75" s="70"/>
      <c r="L75" s="70"/>
      <c r="M75" s="70"/>
      <c r="N75" s="70"/>
      <c r="O75" s="70"/>
      <c r="P75" s="70" t="s">
        <v>144</v>
      </c>
      <c r="Q75" s="70"/>
      <c r="R75" s="70"/>
      <c r="S75" s="70"/>
      <c r="T75" s="70"/>
      <c r="U75" s="70"/>
      <c r="V75" s="70"/>
      <c r="W75" s="70"/>
      <c r="X75" s="70" t="s">
        <v>170</v>
      </c>
      <c r="Y75" s="70"/>
      <c r="Z75" s="70"/>
      <c r="AA75" s="70"/>
      <c r="AB75" s="70"/>
      <c r="AC75" s="70"/>
      <c r="AD75" s="70"/>
      <c r="AE75" s="70"/>
      <c r="AF75" s="70"/>
      <c r="AG75" s="70"/>
      <c r="AH75" s="70"/>
    </row>
    <row r="76" spans="2:34" ht="12.95" customHeight="1" x14ac:dyDescent="0.25">
      <c r="B76" s="70" t="s">
        <v>93</v>
      </c>
      <c r="C76" s="70"/>
      <c r="D76" s="70"/>
      <c r="E76" s="70"/>
      <c r="F76" s="70"/>
      <c r="G76" s="70"/>
      <c r="H76" s="70"/>
      <c r="I76" s="70" t="s">
        <v>119</v>
      </c>
      <c r="J76" s="70"/>
      <c r="K76" s="70"/>
      <c r="L76" s="70"/>
      <c r="M76" s="70"/>
      <c r="N76" s="70"/>
      <c r="O76" s="70"/>
      <c r="P76" s="70" t="s">
        <v>145</v>
      </c>
      <c r="Q76" s="70"/>
      <c r="R76" s="70"/>
      <c r="S76" s="70"/>
      <c r="T76" s="70"/>
      <c r="U76" s="70"/>
      <c r="V76" s="70"/>
      <c r="W76" s="70"/>
      <c r="X76" s="70" t="s">
        <v>171</v>
      </c>
      <c r="Y76" s="70"/>
      <c r="Z76" s="70"/>
      <c r="AA76" s="70"/>
      <c r="AB76" s="70"/>
      <c r="AC76" s="70"/>
      <c r="AD76" s="70"/>
      <c r="AE76" s="70"/>
      <c r="AF76" s="70"/>
      <c r="AG76" s="70"/>
      <c r="AH76" s="70"/>
    </row>
    <row r="77" spans="2:34" ht="12.95" customHeight="1" x14ac:dyDescent="0.25">
      <c r="B77" s="70" t="s">
        <v>94</v>
      </c>
      <c r="C77" s="70"/>
      <c r="D77" s="70"/>
      <c r="E77" s="70"/>
      <c r="F77" s="70"/>
      <c r="G77" s="70"/>
      <c r="H77" s="70"/>
      <c r="I77" s="70" t="s">
        <v>120</v>
      </c>
      <c r="J77" s="70"/>
      <c r="K77" s="70"/>
      <c r="L77" s="70"/>
      <c r="M77" s="70"/>
      <c r="N77" s="70"/>
      <c r="O77" s="70"/>
      <c r="P77" s="70" t="s">
        <v>146</v>
      </c>
      <c r="Q77" s="70"/>
      <c r="R77" s="70"/>
      <c r="S77" s="70"/>
      <c r="T77" s="70"/>
      <c r="U77" s="70"/>
      <c r="V77" s="70"/>
      <c r="W77" s="70"/>
      <c r="X77" s="70" t="s">
        <v>172</v>
      </c>
      <c r="Y77" s="70"/>
      <c r="Z77" s="70"/>
      <c r="AA77" s="70"/>
      <c r="AB77" s="70"/>
      <c r="AC77" s="70"/>
      <c r="AD77" s="70"/>
      <c r="AE77" s="70"/>
      <c r="AF77" s="70"/>
      <c r="AG77" s="70"/>
      <c r="AH77" s="70"/>
    </row>
    <row r="78" spans="2:34" ht="12.95" customHeight="1" x14ac:dyDescent="0.25">
      <c r="B78" s="70" t="s">
        <v>95</v>
      </c>
      <c r="C78" s="70"/>
      <c r="D78" s="70"/>
      <c r="E78" s="70"/>
      <c r="F78" s="70"/>
      <c r="G78" s="70"/>
      <c r="H78" s="70"/>
      <c r="I78" s="70" t="s">
        <v>121</v>
      </c>
      <c r="J78" s="70"/>
      <c r="K78" s="70"/>
      <c r="L78" s="70"/>
      <c r="M78" s="70"/>
      <c r="N78" s="70"/>
      <c r="O78" s="70"/>
      <c r="P78" s="70" t="s">
        <v>147</v>
      </c>
      <c r="Q78" s="70"/>
      <c r="R78" s="70"/>
      <c r="S78" s="70"/>
      <c r="T78" s="70"/>
      <c r="U78" s="70"/>
      <c r="V78" s="70"/>
      <c r="W78" s="70"/>
      <c r="X78" s="70" t="s">
        <v>173</v>
      </c>
      <c r="Y78" s="70"/>
      <c r="Z78" s="70"/>
      <c r="AA78" s="70"/>
      <c r="AB78" s="70"/>
      <c r="AC78" s="70"/>
      <c r="AD78" s="70"/>
      <c r="AE78" s="70"/>
      <c r="AF78" s="70"/>
      <c r="AG78" s="70"/>
      <c r="AH78" s="70"/>
    </row>
    <row r="79" spans="2:34" ht="12.95" customHeight="1" x14ac:dyDescent="0.25">
      <c r="B79" s="70" t="s">
        <v>96</v>
      </c>
      <c r="C79" s="70"/>
      <c r="D79" s="70"/>
      <c r="E79" s="70"/>
      <c r="F79" s="70"/>
      <c r="G79" s="70"/>
      <c r="H79" s="70"/>
      <c r="I79" s="70" t="s">
        <v>122</v>
      </c>
      <c r="J79" s="70"/>
      <c r="K79" s="70"/>
      <c r="L79" s="70"/>
      <c r="M79" s="70"/>
      <c r="N79" s="70"/>
      <c r="O79" s="70"/>
      <c r="P79" s="70" t="s">
        <v>148</v>
      </c>
      <c r="Q79" s="70"/>
      <c r="R79" s="70"/>
      <c r="S79" s="70"/>
      <c r="T79" s="70"/>
      <c r="U79" s="70"/>
      <c r="V79" s="70"/>
      <c r="W79" s="70"/>
      <c r="X79" s="70" t="s">
        <v>174</v>
      </c>
      <c r="Y79" s="70"/>
      <c r="Z79" s="70"/>
      <c r="AA79" s="70"/>
      <c r="AB79" s="70"/>
      <c r="AC79" s="70"/>
      <c r="AD79" s="70"/>
      <c r="AE79" s="70"/>
      <c r="AF79" s="70"/>
      <c r="AG79" s="70"/>
      <c r="AH79" s="70"/>
    </row>
    <row r="80" spans="2:34" ht="12.95" customHeight="1" x14ac:dyDescent="0.25">
      <c r="B80" s="70" t="s">
        <v>97</v>
      </c>
      <c r="C80" s="70"/>
      <c r="D80" s="70"/>
      <c r="E80" s="70"/>
      <c r="F80" s="70"/>
      <c r="G80" s="70"/>
      <c r="H80" s="70"/>
      <c r="I80" s="70" t="s">
        <v>123</v>
      </c>
      <c r="J80" s="70"/>
      <c r="K80" s="70"/>
      <c r="L80" s="70"/>
      <c r="M80" s="70"/>
      <c r="N80" s="70"/>
      <c r="O80" s="70"/>
      <c r="P80" s="70" t="s">
        <v>149</v>
      </c>
      <c r="Q80" s="70"/>
      <c r="R80" s="70"/>
      <c r="S80" s="70"/>
      <c r="T80" s="70"/>
      <c r="U80" s="70"/>
      <c r="V80" s="70"/>
      <c r="W80" s="70"/>
      <c r="X80" s="70" t="s">
        <v>175</v>
      </c>
      <c r="Y80" s="70"/>
      <c r="Z80" s="70"/>
      <c r="AA80" s="70"/>
      <c r="AB80" s="70"/>
      <c r="AC80" s="70"/>
      <c r="AD80" s="70"/>
      <c r="AE80" s="70"/>
      <c r="AF80" s="70"/>
      <c r="AG80" s="70"/>
      <c r="AH80" s="70"/>
    </row>
    <row r="81" spans="2:34" ht="12.95" customHeight="1" x14ac:dyDescent="0.25">
      <c r="B81" s="70" t="s">
        <v>98</v>
      </c>
      <c r="C81" s="70"/>
      <c r="D81" s="70"/>
      <c r="E81" s="70"/>
      <c r="F81" s="70"/>
      <c r="G81" s="70"/>
      <c r="H81" s="70"/>
      <c r="I81" s="70" t="s">
        <v>124</v>
      </c>
      <c r="J81" s="70"/>
      <c r="K81" s="70"/>
      <c r="L81" s="70"/>
      <c r="M81" s="70"/>
      <c r="N81" s="70"/>
      <c r="O81" s="70"/>
      <c r="P81" s="70" t="s">
        <v>150</v>
      </c>
      <c r="Q81" s="70"/>
      <c r="R81" s="70"/>
      <c r="S81" s="70"/>
      <c r="T81" s="70"/>
      <c r="U81" s="70"/>
      <c r="V81" s="70"/>
      <c r="W81" s="70"/>
      <c r="X81" s="70" t="s">
        <v>176</v>
      </c>
      <c r="Y81" s="70"/>
      <c r="Z81" s="70"/>
      <c r="AA81" s="70"/>
      <c r="AB81" s="70"/>
      <c r="AC81" s="70"/>
      <c r="AD81" s="70"/>
      <c r="AE81" s="70"/>
      <c r="AF81" s="70"/>
      <c r="AG81" s="70"/>
      <c r="AH81" s="70"/>
    </row>
    <row r="82" spans="2:34" ht="12.95" customHeight="1" x14ac:dyDescent="0.25">
      <c r="B82" s="70" t="s">
        <v>99</v>
      </c>
      <c r="C82" s="70"/>
      <c r="D82" s="70"/>
      <c r="E82" s="70"/>
      <c r="F82" s="70"/>
      <c r="G82" s="70"/>
      <c r="H82" s="70"/>
      <c r="I82" s="70" t="s">
        <v>125</v>
      </c>
      <c r="J82" s="70"/>
      <c r="K82" s="70"/>
      <c r="L82" s="70"/>
      <c r="M82" s="70"/>
      <c r="N82" s="70"/>
      <c r="O82" s="70"/>
      <c r="P82" s="70" t="s">
        <v>151</v>
      </c>
      <c r="Q82" s="70"/>
      <c r="R82" s="70"/>
      <c r="S82" s="70"/>
      <c r="T82" s="70"/>
      <c r="U82" s="70"/>
      <c r="V82" s="70"/>
      <c r="W82" s="70"/>
      <c r="X82" s="70" t="s">
        <v>177</v>
      </c>
      <c r="Y82" s="70"/>
      <c r="Z82" s="70"/>
      <c r="AA82" s="70"/>
      <c r="AB82" s="70"/>
      <c r="AC82" s="70"/>
      <c r="AD82" s="70"/>
      <c r="AE82" s="70"/>
      <c r="AF82" s="70"/>
      <c r="AG82" s="70"/>
      <c r="AH82" s="70"/>
    </row>
    <row r="83" spans="2:34" ht="12.95" customHeight="1" x14ac:dyDescent="0.25">
      <c r="B83" s="70" t="s">
        <v>100</v>
      </c>
      <c r="C83" s="70"/>
      <c r="D83" s="70"/>
      <c r="E83" s="70"/>
      <c r="F83" s="70"/>
      <c r="G83" s="70"/>
      <c r="H83" s="70"/>
      <c r="I83" s="70" t="s">
        <v>126</v>
      </c>
      <c r="J83" s="70"/>
      <c r="K83" s="70"/>
      <c r="L83" s="70"/>
      <c r="M83" s="70"/>
      <c r="N83" s="70"/>
      <c r="O83" s="70"/>
      <c r="P83" s="70" t="s">
        <v>152</v>
      </c>
      <c r="Q83" s="70"/>
      <c r="R83" s="70"/>
      <c r="S83" s="70"/>
      <c r="T83" s="70"/>
      <c r="U83" s="70"/>
      <c r="V83" s="70"/>
      <c r="W83" s="70"/>
      <c r="X83" s="70" t="s">
        <v>178</v>
      </c>
      <c r="Y83" s="70"/>
      <c r="Z83" s="70"/>
      <c r="AA83" s="70"/>
      <c r="AB83" s="70"/>
      <c r="AC83" s="70"/>
      <c r="AD83" s="70"/>
      <c r="AE83" s="70"/>
      <c r="AF83" s="70"/>
      <c r="AG83" s="70"/>
      <c r="AH83" s="70"/>
    </row>
    <row r="84" spans="2:34" ht="12.95" customHeight="1" x14ac:dyDescent="0.25">
      <c r="B84" s="70" t="s">
        <v>101</v>
      </c>
      <c r="C84" s="70"/>
      <c r="D84" s="70"/>
      <c r="E84" s="70"/>
      <c r="F84" s="70"/>
      <c r="G84" s="70"/>
      <c r="H84" s="70"/>
      <c r="I84" s="70" t="s">
        <v>127</v>
      </c>
      <c r="J84" s="70"/>
      <c r="K84" s="70"/>
      <c r="L84" s="70"/>
      <c r="M84" s="70"/>
      <c r="N84" s="70"/>
      <c r="O84" s="70"/>
      <c r="P84" s="70" t="s">
        <v>153</v>
      </c>
      <c r="Q84" s="70"/>
      <c r="R84" s="70"/>
      <c r="S84" s="70"/>
      <c r="T84" s="70"/>
      <c r="U84" s="70"/>
      <c r="V84" s="70"/>
      <c r="W84" s="70"/>
      <c r="X84" s="70" t="s">
        <v>179</v>
      </c>
      <c r="Y84" s="70"/>
      <c r="Z84" s="70"/>
      <c r="AA84" s="70"/>
      <c r="AB84" s="70"/>
      <c r="AC84" s="70"/>
      <c r="AD84" s="70"/>
      <c r="AE84" s="70"/>
      <c r="AF84" s="70"/>
      <c r="AG84" s="70"/>
      <c r="AH84" s="70"/>
    </row>
    <row r="85" spans="2:34" ht="12.95" customHeight="1" x14ac:dyDescent="0.25"/>
    <row r="86" spans="2:34" ht="12.95" customHeight="1" x14ac:dyDescent="0.25">
      <c r="B86" s="63" t="s">
        <v>199</v>
      </c>
      <c r="K86" s="63" t="s">
        <v>200</v>
      </c>
      <c r="R86" s="63" t="s">
        <v>201</v>
      </c>
      <c r="Y86" s="63" t="s">
        <v>202</v>
      </c>
    </row>
    <row r="87" spans="2:34" ht="12.95" customHeight="1" x14ac:dyDescent="0.25">
      <c r="B87" s="61" t="s">
        <v>184</v>
      </c>
      <c r="K87" s="61" t="s">
        <v>190</v>
      </c>
      <c r="R87" s="61" t="s">
        <v>181</v>
      </c>
      <c r="Y87" s="61" t="s">
        <v>181</v>
      </c>
    </row>
    <row r="88" spans="2:34" ht="12.95" customHeight="1" x14ac:dyDescent="0.25">
      <c r="B88" s="61" t="s">
        <v>181</v>
      </c>
      <c r="K88" s="61" t="s">
        <v>183</v>
      </c>
      <c r="Y88" s="61" t="s">
        <v>182</v>
      </c>
      <c r="Z88" s="55"/>
    </row>
    <row r="89" spans="2:34" ht="12.95" customHeight="1" x14ac:dyDescent="0.25">
      <c r="B89" s="61" t="s">
        <v>186</v>
      </c>
      <c r="K89" s="61" t="s">
        <v>191</v>
      </c>
      <c r="Y89" s="61" t="s">
        <v>183</v>
      </c>
    </row>
    <row r="90" spans="2:34" ht="12.95" customHeight="1" x14ac:dyDescent="0.25">
      <c r="B90" s="61" t="s">
        <v>185</v>
      </c>
      <c r="Y90" s="61" t="s">
        <v>184</v>
      </c>
    </row>
    <row r="91" spans="2:34" ht="12.95" customHeight="1" x14ac:dyDescent="0.25">
      <c r="B91" s="61" t="s">
        <v>187</v>
      </c>
      <c r="Y91" s="61" t="s">
        <v>185</v>
      </c>
    </row>
    <row r="92" spans="2:34" ht="12.95" customHeight="1" x14ac:dyDescent="0.25">
      <c r="B92" s="61" t="s">
        <v>183</v>
      </c>
    </row>
    <row r="93" spans="2:34" ht="12.95" customHeight="1" x14ac:dyDescent="0.25">
      <c r="B93" s="61" t="s">
        <v>188</v>
      </c>
      <c r="Z93" s="55"/>
    </row>
    <row r="94" spans="2:34" ht="12.95" customHeight="1" x14ac:dyDescent="0.25">
      <c r="B94" s="61" t="s">
        <v>189</v>
      </c>
    </row>
    <row r="95" spans="2:34" ht="12.95" customHeight="1" x14ac:dyDescent="0.25"/>
    <row r="96" spans="2:34" ht="12.95" customHeight="1" x14ac:dyDescent="0.25">
      <c r="O96" s="62" t="s">
        <v>198</v>
      </c>
    </row>
    <row r="97" spans="2:33" ht="12.95" customHeight="1" x14ac:dyDescent="0.25">
      <c r="B97" s="70" t="s">
        <v>203</v>
      </c>
      <c r="C97" s="70"/>
      <c r="D97" s="70"/>
      <c r="E97" s="70"/>
      <c r="F97" s="70"/>
      <c r="G97" s="70"/>
      <c r="H97" s="70"/>
      <c r="I97" s="70"/>
      <c r="J97" s="70"/>
      <c r="K97" s="70" t="s">
        <v>220</v>
      </c>
      <c r="L97" s="70"/>
      <c r="M97" s="70"/>
      <c r="N97" s="70"/>
      <c r="O97" s="70"/>
      <c r="P97" s="70"/>
      <c r="Q97" s="70"/>
      <c r="R97" s="70"/>
      <c r="S97" s="70" t="s">
        <v>237</v>
      </c>
      <c r="T97" s="70"/>
      <c r="U97" s="70"/>
      <c r="V97" s="70"/>
      <c r="W97" s="70"/>
      <c r="X97" s="70"/>
      <c r="Y97" s="70" t="s">
        <v>254</v>
      </c>
      <c r="Z97" s="70"/>
      <c r="AA97" s="70"/>
      <c r="AB97" s="70"/>
      <c r="AC97" s="70"/>
      <c r="AD97" s="70"/>
      <c r="AE97" s="70"/>
      <c r="AF97" s="70"/>
      <c r="AG97" s="70"/>
    </row>
    <row r="98" spans="2:33" ht="12.95" customHeight="1" x14ac:dyDescent="0.25">
      <c r="B98" s="70" t="s">
        <v>204</v>
      </c>
      <c r="C98" s="70"/>
      <c r="D98" s="70"/>
      <c r="E98" s="70"/>
      <c r="F98" s="70"/>
      <c r="G98" s="70"/>
      <c r="H98" s="70"/>
      <c r="I98" s="70"/>
      <c r="J98" s="70"/>
      <c r="K98" s="70" t="s">
        <v>221</v>
      </c>
      <c r="L98" s="70"/>
      <c r="M98" s="70"/>
      <c r="N98" s="70"/>
      <c r="O98" s="70"/>
      <c r="P98" s="70"/>
      <c r="Q98" s="70"/>
      <c r="R98" s="70"/>
      <c r="S98" s="70" t="s">
        <v>238</v>
      </c>
      <c r="T98" s="70"/>
      <c r="U98" s="70"/>
      <c r="V98" s="70"/>
      <c r="W98" s="70"/>
      <c r="X98" s="70"/>
      <c r="Y98" s="70" t="s">
        <v>255</v>
      </c>
      <c r="Z98" s="70"/>
      <c r="AA98" s="70"/>
      <c r="AB98" s="70"/>
      <c r="AC98" s="70"/>
      <c r="AD98" s="70"/>
      <c r="AE98" s="70"/>
      <c r="AF98" s="70"/>
      <c r="AG98" s="70"/>
    </row>
    <row r="99" spans="2:33" ht="12.95" customHeight="1" x14ac:dyDescent="0.25">
      <c r="B99" s="70" t="s">
        <v>205</v>
      </c>
      <c r="C99" s="70"/>
      <c r="D99" s="70"/>
      <c r="E99" s="70"/>
      <c r="F99" s="70"/>
      <c r="G99" s="70"/>
      <c r="H99" s="70"/>
      <c r="I99" s="70"/>
      <c r="J99" s="70"/>
      <c r="K99" s="70" t="s">
        <v>222</v>
      </c>
      <c r="L99" s="70"/>
      <c r="M99" s="70"/>
      <c r="N99" s="70"/>
      <c r="O99" s="70"/>
      <c r="P99" s="70"/>
      <c r="Q99" s="70"/>
      <c r="R99" s="70"/>
      <c r="S99" s="70" t="s">
        <v>239</v>
      </c>
      <c r="T99" s="70"/>
      <c r="U99" s="70"/>
      <c r="V99" s="70"/>
      <c r="W99" s="70"/>
      <c r="X99" s="70"/>
      <c r="Y99" s="70" t="s">
        <v>256</v>
      </c>
      <c r="Z99" s="70"/>
      <c r="AA99" s="70"/>
      <c r="AB99" s="70"/>
      <c r="AC99" s="70"/>
      <c r="AD99" s="70"/>
      <c r="AE99" s="70"/>
      <c r="AF99" s="70"/>
      <c r="AG99" s="70"/>
    </row>
    <row r="100" spans="2:33" ht="12.95" customHeight="1" x14ac:dyDescent="0.25">
      <c r="B100" s="70" t="s">
        <v>206</v>
      </c>
      <c r="C100" s="70"/>
      <c r="D100" s="70"/>
      <c r="E100" s="70"/>
      <c r="F100" s="70"/>
      <c r="G100" s="70"/>
      <c r="H100" s="70"/>
      <c r="I100" s="70"/>
      <c r="J100" s="70"/>
      <c r="K100" s="70" t="s">
        <v>223</v>
      </c>
      <c r="L100" s="70"/>
      <c r="M100" s="70"/>
      <c r="N100" s="70"/>
      <c r="O100" s="70"/>
      <c r="P100" s="70"/>
      <c r="Q100" s="70"/>
      <c r="R100" s="70"/>
      <c r="S100" s="70" t="s">
        <v>240</v>
      </c>
      <c r="T100" s="70"/>
      <c r="U100" s="70"/>
      <c r="V100" s="70"/>
      <c r="W100" s="70"/>
      <c r="X100" s="70"/>
      <c r="Y100" s="70" t="s">
        <v>257</v>
      </c>
      <c r="Z100" s="70"/>
      <c r="AA100" s="70"/>
      <c r="AB100" s="70"/>
      <c r="AC100" s="70"/>
      <c r="AD100" s="70"/>
      <c r="AE100" s="70"/>
      <c r="AF100" s="70"/>
      <c r="AG100" s="70"/>
    </row>
    <row r="101" spans="2:33" ht="12.95" customHeight="1" x14ac:dyDescent="0.25">
      <c r="B101" s="70" t="s">
        <v>207</v>
      </c>
      <c r="C101" s="70"/>
      <c r="D101" s="70"/>
      <c r="E101" s="70"/>
      <c r="F101" s="70"/>
      <c r="G101" s="70"/>
      <c r="H101" s="70"/>
      <c r="I101" s="70"/>
      <c r="J101" s="70"/>
      <c r="K101" s="70" t="s">
        <v>224</v>
      </c>
      <c r="L101" s="70"/>
      <c r="M101" s="70"/>
      <c r="N101" s="70"/>
      <c r="O101" s="70"/>
      <c r="P101" s="70"/>
      <c r="Q101" s="70"/>
      <c r="R101" s="70"/>
      <c r="S101" s="70" t="s">
        <v>241</v>
      </c>
      <c r="T101" s="70"/>
      <c r="U101" s="70"/>
      <c r="V101" s="70"/>
      <c r="W101" s="70"/>
      <c r="X101" s="70"/>
      <c r="Y101" s="70" t="s">
        <v>258</v>
      </c>
      <c r="Z101" s="70"/>
      <c r="AA101" s="70"/>
      <c r="AB101" s="70"/>
      <c r="AC101" s="70"/>
      <c r="AD101" s="70"/>
      <c r="AE101" s="70"/>
      <c r="AF101" s="70"/>
      <c r="AG101" s="70"/>
    </row>
    <row r="102" spans="2:33" ht="12.95" customHeight="1" x14ac:dyDescent="0.25">
      <c r="B102" s="70" t="s">
        <v>208</v>
      </c>
      <c r="C102" s="70"/>
      <c r="D102" s="70"/>
      <c r="E102" s="70"/>
      <c r="F102" s="70"/>
      <c r="G102" s="70"/>
      <c r="H102" s="70"/>
      <c r="I102" s="70"/>
      <c r="J102" s="70"/>
      <c r="K102" s="70" t="s">
        <v>225</v>
      </c>
      <c r="L102" s="70"/>
      <c r="M102" s="70"/>
      <c r="N102" s="70"/>
      <c r="O102" s="70"/>
      <c r="P102" s="70"/>
      <c r="Q102" s="70"/>
      <c r="R102" s="70"/>
      <c r="S102" s="70" t="s">
        <v>242</v>
      </c>
      <c r="T102" s="70"/>
      <c r="U102" s="70"/>
      <c r="V102" s="70"/>
      <c r="W102" s="70"/>
      <c r="X102" s="70"/>
      <c r="Y102" s="70" t="s">
        <v>259</v>
      </c>
      <c r="Z102" s="70"/>
      <c r="AA102" s="70"/>
      <c r="AB102" s="70"/>
      <c r="AC102" s="70"/>
      <c r="AD102" s="70"/>
      <c r="AE102" s="70"/>
      <c r="AF102" s="70"/>
      <c r="AG102" s="70"/>
    </row>
    <row r="103" spans="2:33" ht="12.95" customHeight="1" x14ac:dyDescent="0.25">
      <c r="B103" s="70" t="s">
        <v>209</v>
      </c>
      <c r="C103" s="70"/>
      <c r="D103" s="70"/>
      <c r="E103" s="70"/>
      <c r="F103" s="70"/>
      <c r="G103" s="70"/>
      <c r="H103" s="70"/>
      <c r="I103" s="70"/>
      <c r="J103" s="70"/>
      <c r="K103" s="70" t="s">
        <v>226</v>
      </c>
      <c r="L103" s="70"/>
      <c r="M103" s="70"/>
      <c r="N103" s="70"/>
      <c r="O103" s="70"/>
      <c r="P103" s="70"/>
      <c r="Q103" s="70"/>
      <c r="R103" s="70"/>
      <c r="S103" s="70" t="s">
        <v>243</v>
      </c>
      <c r="T103" s="70"/>
      <c r="U103" s="70"/>
      <c r="V103" s="70"/>
      <c r="W103" s="70"/>
      <c r="X103" s="70"/>
      <c r="Y103" s="70" t="s">
        <v>260</v>
      </c>
      <c r="Z103" s="70"/>
      <c r="AA103" s="70"/>
      <c r="AB103" s="70"/>
      <c r="AC103" s="70"/>
      <c r="AD103" s="70"/>
      <c r="AE103" s="70"/>
      <c r="AF103" s="70"/>
      <c r="AG103" s="70"/>
    </row>
    <row r="104" spans="2:33" ht="12.95" customHeight="1" x14ac:dyDescent="0.25">
      <c r="B104" s="70" t="s">
        <v>210</v>
      </c>
      <c r="C104" s="70"/>
      <c r="D104" s="70"/>
      <c r="E104" s="70"/>
      <c r="F104" s="70"/>
      <c r="G104" s="70"/>
      <c r="H104" s="70"/>
      <c r="I104" s="70"/>
      <c r="J104" s="70"/>
      <c r="K104" s="70" t="s">
        <v>227</v>
      </c>
      <c r="L104" s="70"/>
      <c r="M104" s="70"/>
      <c r="N104" s="70"/>
      <c r="O104" s="70"/>
      <c r="P104" s="70"/>
      <c r="Q104" s="70"/>
      <c r="R104" s="70"/>
      <c r="S104" s="70" t="s">
        <v>244</v>
      </c>
      <c r="T104" s="70"/>
      <c r="U104" s="70"/>
      <c r="V104" s="70"/>
      <c r="W104" s="70"/>
      <c r="X104" s="70"/>
      <c r="Y104" s="70" t="s">
        <v>261</v>
      </c>
      <c r="Z104" s="70"/>
      <c r="AA104" s="70"/>
      <c r="AB104" s="70"/>
      <c r="AC104" s="70"/>
      <c r="AD104" s="70"/>
      <c r="AE104" s="70"/>
      <c r="AF104" s="70"/>
      <c r="AG104" s="70"/>
    </row>
    <row r="105" spans="2:33" ht="12.95" customHeight="1" x14ac:dyDescent="0.25">
      <c r="B105" s="70" t="s">
        <v>211</v>
      </c>
      <c r="C105" s="70"/>
      <c r="D105" s="70"/>
      <c r="E105" s="70"/>
      <c r="F105" s="70"/>
      <c r="G105" s="70"/>
      <c r="H105" s="70"/>
      <c r="I105" s="70"/>
      <c r="J105" s="70"/>
      <c r="K105" s="70" t="s">
        <v>228</v>
      </c>
      <c r="L105" s="70"/>
      <c r="M105" s="70"/>
      <c r="N105" s="70"/>
      <c r="O105" s="70"/>
      <c r="P105" s="70"/>
      <c r="Q105" s="70"/>
      <c r="R105" s="70"/>
      <c r="S105" s="70" t="s">
        <v>245</v>
      </c>
      <c r="T105" s="70"/>
      <c r="U105" s="70"/>
      <c r="V105" s="70"/>
      <c r="W105" s="70"/>
      <c r="X105" s="70"/>
      <c r="Y105" s="70" t="s">
        <v>262</v>
      </c>
      <c r="Z105" s="70"/>
      <c r="AA105" s="70"/>
      <c r="AB105" s="70"/>
      <c r="AC105" s="70"/>
      <c r="AD105" s="70"/>
      <c r="AE105" s="70"/>
      <c r="AF105" s="70"/>
      <c r="AG105" s="70"/>
    </row>
    <row r="106" spans="2:33" ht="12.95" customHeight="1" x14ac:dyDescent="0.25">
      <c r="B106" s="70" t="s">
        <v>212</v>
      </c>
      <c r="C106" s="70"/>
      <c r="D106" s="70"/>
      <c r="E106" s="70"/>
      <c r="F106" s="70"/>
      <c r="G106" s="70"/>
      <c r="H106" s="70"/>
      <c r="I106" s="70"/>
      <c r="J106" s="70"/>
      <c r="K106" s="70" t="s">
        <v>229</v>
      </c>
      <c r="L106" s="70"/>
      <c r="M106" s="70"/>
      <c r="N106" s="70"/>
      <c r="O106" s="70"/>
      <c r="P106" s="70"/>
      <c r="Q106" s="70"/>
      <c r="R106" s="70"/>
      <c r="S106" s="70" t="s">
        <v>246</v>
      </c>
      <c r="T106" s="70"/>
      <c r="U106" s="70"/>
      <c r="V106" s="70"/>
      <c r="W106" s="70"/>
      <c r="X106" s="70"/>
      <c r="Y106" s="70" t="s">
        <v>263</v>
      </c>
      <c r="Z106" s="70"/>
      <c r="AA106" s="70"/>
      <c r="AB106" s="70"/>
      <c r="AC106" s="70"/>
      <c r="AD106" s="70"/>
      <c r="AE106" s="70"/>
      <c r="AF106" s="70"/>
      <c r="AG106" s="70"/>
    </row>
    <row r="107" spans="2:33" ht="12.95" customHeight="1" x14ac:dyDescent="0.25">
      <c r="B107" s="70" t="s">
        <v>213</v>
      </c>
      <c r="C107" s="70"/>
      <c r="D107" s="70"/>
      <c r="E107" s="70"/>
      <c r="F107" s="70"/>
      <c r="G107" s="70"/>
      <c r="H107" s="70"/>
      <c r="I107" s="70"/>
      <c r="J107" s="70"/>
      <c r="K107" s="70" t="s">
        <v>230</v>
      </c>
      <c r="L107" s="70"/>
      <c r="M107" s="70"/>
      <c r="N107" s="70"/>
      <c r="O107" s="70"/>
      <c r="P107" s="70"/>
      <c r="Q107" s="70"/>
      <c r="R107" s="70"/>
      <c r="S107" s="70" t="s">
        <v>247</v>
      </c>
      <c r="T107" s="70"/>
      <c r="U107" s="70"/>
      <c r="V107" s="70"/>
      <c r="W107" s="70"/>
      <c r="X107" s="70"/>
      <c r="Y107" s="70" t="s">
        <v>264</v>
      </c>
      <c r="Z107" s="70"/>
      <c r="AA107" s="70"/>
      <c r="AB107" s="70"/>
      <c r="AC107" s="70"/>
      <c r="AD107" s="70"/>
      <c r="AE107" s="70"/>
      <c r="AF107" s="70"/>
      <c r="AG107" s="70"/>
    </row>
    <row r="108" spans="2:33" ht="12.95" customHeight="1" x14ac:dyDescent="0.25">
      <c r="B108" s="70" t="s">
        <v>214</v>
      </c>
      <c r="C108" s="70"/>
      <c r="D108" s="70"/>
      <c r="E108" s="70"/>
      <c r="F108" s="70"/>
      <c r="G108" s="70"/>
      <c r="H108" s="70"/>
      <c r="I108" s="70"/>
      <c r="J108" s="70"/>
      <c r="K108" s="70" t="s">
        <v>231</v>
      </c>
      <c r="L108" s="70"/>
      <c r="M108" s="70"/>
      <c r="N108" s="70"/>
      <c r="O108" s="70"/>
      <c r="P108" s="70"/>
      <c r="Q108" s="70"/>
      <c r="R108" s="70"/>
      <c r="S108" s="70" t="s">
        <v>248</v>
      </c>
      <c r="T108" s="70"/>
      <c r="U108" s="70"/>
      <c r="V108" s="70"/>
      <c r="W108" s="70"/>
      <c r="X108" s="70"/>
      <c r="Y108" s="70" t="s">
        <v>265</v>
      </c>
      <c r="Z108" s="70"/>
      <c r="AA108" s="70"/>
      <c r="AB108" s="70"/>
      <c r="AC108" s="70"/>
      <c r="AD108" s="70"/>
      <c r="AE108" s="70"/>
      <c r="AF108" s="70"/>
      <c r="AG108" s="70"/>
    </row>
    <row r="109" spans="2:33" ht="12.95" customHeight="1" x14ac:dyDescent="0.25">
      <c r="B109" s="70" t="s">
        <v>215</v>
      </c>
      <c r="C109" s="70"/>
      <c r="D109" s="70"/>
      <c r="E109" s="70"/>
      <c r="F109" s="70"/>
      <c r="G109" s="70"/>
      <c r="H109" s="70"/>
      <c r="I109" s="70"/>
      <c r="J109" s="70"/>
      <c r="K109" s="70" t="s">
        <v>232</v>
      </c>
      <c r="L109" s="70"/>
      <c r="M109" s="70"/>
      <c r="N109" s="70"/>
      <c r="O109" s="70"/>
      <c r="P109" s="70"/>
      <c r="Q109" s="70"/>
      <c r="R109" s="70"/>
      <c r="S109" s="70" t="s">
        <v>249</v>
      </c>
      <c r="T109" s="70"/>
      <c r="U109" s="70"/>
      <c r="V109" s="70"/>
      <c r="W109" s="70"/>
      <c r="X109" s="70"/>
      <c r="Y109" s="70" t="s">
        <v>266</v>
      </c>
      <c r="Z109" s="70"/>
      <c r="AA109" s="70"/>
      <c r="AB109" s="70"/>
      <c r="AC109" s="70"/>
      <c r="AD109" s="70"/>
      <c r="AE109" s="70"/>
      <c r="AF109" s="70"/>
      <c r="AG109" s="70"/>
    </row>
    <row r="110" spans="2:33" ht="12.95" customHeight="1" x14ac:dyDescent="0.25">
      <c r="B110" s="70" t="s">
        <v>216</v>
      </c>
      <c r="C110" s="70"/>
      <c r="D110" s="70"/>
      <c r="E110" s="70"/>
      <c r="F110" s="70"/>
      <c r="G110" s="70"/>
      <c r="H110" s="70"/>
      <c r="I110" s="70"/>
      <c r="J110" s="70"/>
      <c r="K110" s="70" t="s">
        <v>233</v>
      </c>
      <c r="L110" s="70"/>
      <c r="M110" s="70"/>
      <c r="N110" s="70"/>
      <c r="O110" s="70"/>
      <c r="P110" s="70"/>
      <c r="Q110" s="70"/>
      <c r="R110" s="70"/>
      <c r="S110" s="70" t="s">
        <v>250</v>
      </c>
      <c r="T110" s="70"/>
      <c r="U110" s="70"/>
      <c r="V110" s="70"/>
      <c r="W110" s="70"/>
      <c r="X110" s="70"/>
      <c r="Y110" s="70" t="s">
        <v>267</v>
      </c>
      <c r="Z110" s="70"/>
      <c r="AA110" s="70"/>
      <c r="AB110" s="70"/>
      <c r="AC110" s="70"/>
      <c r="AD110" s="70"/>
      <c r="AE110" s="70"/>
      <c r="AF110" s="70"/>
      <c r="AG110" s="70"/>
    </row>
    <row r="111" spans="2:33" ht="12.95" customHeight="1" x14ac:dyDescent="0.25">
      <c r="B111" s="70" t="s">
        <v>217</v>
      </c>
      <c r="C111" s="70"/>
      <c r="D111" s="70"/>
      <c r="E111" s="70"/>
      <c r="F111" s="70"/>
      <c r="G111" s="70"/>
      <c r="H111" s="70"/>
      <c r="I111" s="70"/>
      <c r="J111" s="70"/>
      <c r="K111" s="70" t="s">
        <v>234</v>
      </c>
      <c r="L111" s="70"/>
      <c r="M111" s="70"/>
      <c r="N111" s="70"/>
      <c r="O111" s="70"/>
      <c r="P111" s="70"/>
      <c r="Q111" s="70"/>
      <c r="R111" s="70"/>
      <c r="S111" s="70" t="s">
        <v>251</v>
      </c>
      <c r="T111" s="70"/>
      <c r="U111" s="70"/>
      <c r="V111" s="70"/>
      <c r="W111" s="70"/>
      <c r="X111" s="70"/>
      <c r="Y111" s="70" t="s">
        <v>268</v>
      </c>
      <c r="Z111" s="70"/>
      <c r="AA111" s="70"/>
      <c r="AB111" s="70"/>
      <c r="AC111" s="70"/>
      <c r="AD111" s="70"/>
      <c r="AE111" s="70"/>
      <c r="AF111" s="70"/>
      <c r="AG111" s="70"/>
    </row>
    <row r="112" spans="2:33" ht="12.95" customHeight="1" x14ac:dyDescent="0.25">
      <c r="B112" s="70" t="s">
        <v>218</v>
      </c>
      <c r="C112" s="70"/>
      <c r="D112" s="70"/>
      <c r="E112" s="70"/>
      <c r="F112" s="70"/>
      <c r="G112" s="70"/>
      <c r="H112" s="70"/>
      <c r="I112" s="70"/>
      <c r="J112" s="70"/>
      <c r="K112" s="70" t="s">
        <v>235</v>
      </c>
      <c r="L112" s="70"/>
      <c r="M112" s="70"/>
      <c r="N112" s="70"/>
      <c r="O112" s="70"/>
      <c r="P112" s="70"/>
      <c r="Q112" s="70"/>
      <c r="R112" s="70"/>
      <c r="S112" s="70" t="s">
        <v>252</v>
      </c>
      <c r="T112" s="70"/>
      <c r="U112" s="70"/>
      <c r="V112" s="70"/>
      <c r="W112" s="70"/>
      <c r="X112" s="70"/>
      <c r="Y112" s="70" t="s">
        <v>269</v>
      </c>
      <c r="Z112" s="70"/>
      <c r="AA112" s="70"/>
      <c r="AB112" s="70"/>
      <c r="AC112" s="70"/>
      <c r="AD112" s="70"/>
      <c r="AE112" s="70"/>
      <c r="AF112" s="70"/>
      <c r="AG112" s="70"/>
    </row>
    <row r="113" spans="2:33" ht="12.95" customHeight="1" x14ac:dyDescent="0.25">
      <c r="B113" s="70" t="s">
        <v>219</v>
      </c>
      <c r="C113" s="70"/>
      <c r="D113" s="70"/>
      <c r="E113" s="70"/>
      <c r="F113" s="70"/>
      <c r="G113" s="70"/>
      <c r="H113" s="70"/>
      <c r="I113" s="70"/>
      <c r="J113" s="70"/>
      <c r="K113" s="70" t="s">
        <v>236</v>
      </c>
      <c r="L113" s="70"/>
      <c r="M113" s="70"/>
      <c r="N113" s="70"/>
      <c r="O113" s="70"/>
      <c r="P113" s="70"/>
      <c r="Q113" s="70"/>
      <c r="R113" s="70"/>
      <c r="S113" s="70" t="s">
        <v>253</v>
      </c>
      <c r="T113" s="70"/>
      <c r="U113" s="70"/>
      <c r="V113" s="70"/>
      <c r="W113" s="70"/>
      <c r="X113" s="70"/>
      <c r="Y113" s="70" t="s">
        <v>270</v>
      </c>
      <c r="Z113" s="70"/>
      <c r="AA113" s="70"/>
      <c r="AB113" s="70"/>
      <c r="AC113" s="70"/>
      <c r="AD113" s="70"/>
      <c r="AE113" s="70"/>
      <c r="AF113" s="70"/>
      <c r="AG113" s="70"/>
    </row>
    <row r="114" spans="2:33" ht="12.95" customHeight="1" x14ac:dyDescent="0.25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 t="s">
        <v>271</v>
      </c>
      <c r="Z114" s="70"/>
      <c r="AA114" s="70"/>
      <c r="AB114" s="70"/>
      <c r="AC114" s="70"/>
      <c r="AD114" s="70"/>
      <c r="AE114" s="70"/>
      <c r="AF114" s="70"/>
      <c r="AG114" s="70"/>
    </row>
    <row r="115" spans="2:33" ht="12.95" customHeight="1" x14ac:dyDescent="0.25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</row>
    <row r="116" spans="2:33" ht="12.95" customHeight="1" x14ac:dyDescent="0.25"/>
    <row r="117" spans="2:33" ht="12.95" customHeight="1" x14ac:dyDescent="0.25"/>
    <row r="118" spans="2:33" ht="12.95" customHeight="1" x14ac:dyDescent="0.25"/>
    <row r="119" spans="2:33" ht="12.95" customHeight="1" x14ac:dyDescent="0.25"/>
    <row r="120" spans="2:33" ht="12.95" customHeight="1" x14ac:dyDescent="0.25"/>
    <row r="121" spans="2:33" ht="12.95" customHeight="1" x14ac:dyDescent="0.25"/>
    <row r="122" spans="2:33" ht="12.95" customHeight="1" x14ac:dyDescent="0.25"/>
    <row r="123" spans="2:33" ht="12.95" customHeight="1" x14ac:dyDescent="0.25"/>
    <row r="124" spans="2:33" ht="12.95" customHeight="1" x14ac:dyDescent="0.25"/>
    <row r="125" spans="2:33" ht="12.95" customHeight="1" x14ac:dyDescent="0.25"/>
    <row r="126" spans="2:33" ht="12.95" customHeight="1" x14ac:dyDescent="0.25"/>
    <row r="127" spans="2:33" ht="12.95" customHeight="1" x14ac:dyDescent="0.25"/>
    <row r="128" spans="2:33" ht="12.95" customHeight="1" x14ac:dyDescent="0.25"/>
    <row r="129" ht="12.95" customHeight="1" x14ac:dyDescent="0.25"/>
    <row r="130" ht="12.95" customHeight="1" x14ac:dyDescent="0.25"/>
    <row r="131" ht="12.95" customHeight="1" x14ac:dyDescent="0.25"/>
    <row r="132" ht="12.95" customHeight="1" x14ac:dyDescent="0.25"/>
    <row r="133" ht="12.95" customHeight="1" x14ac:dyDescent="0.25"/>
    <row r="134" ht="12.95" customHeight="1" x14ac:dyDescent="0.25"/>
    <row r="135" ht="12.95" customHeight="1" x14ac:dyDescent="0.25"/>
    <row r="136" ht="12.95" customHeight="1" x14ac:dyDescent="0.25"/>
    <row r="137" ht="12.95" customHeight="1" x14ac:dyDescent="0.25"/>
    <row r="138" ht="12.95" customHeight="1" x14ac:dyDescent="0.25"/>
    <row r="139" ht="12.95" customHeight="1" x14ac:dyDescent="0.25"/>
    <row r="140" ht="12.95" customHeight="1" x14ac:dyDescent="0.25"/>
    <row r="141" ht="12.95" customHeight="1" x14ac:dyDescent="0.25"/>
    <row r="142" ht="12.95" customHeight="1" x14ac:dyDescent="0.25"/>
    <row r="143" ht="12.95" customHeight="1" x14ac:dyDescent="0.25"/>
    <row r="144" ht="12.95" customHeight="1" x14ac:dyDescent="0.25"/>
    <row r="145" ht="12.95" customHeight="1" x14ac:dyDescent="0.25"/>
    <row r="146" ht="12.95" customHeight="1" x14ac:dyDescent="0.25"/>
    <row r="147" ht="12.95" customHeight="1" x14ac:dyDescent="0.25"/>
    <row r="148" ht="12.95" customHeight="1" x14ac:dyDescent="0.25"/>
    <row r="149" ht="12.95" customHeight="1" x14ac:dyDescent="0.25"/>
    <row r="150" ht="12.9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spans="8:8" ht="15.75" customHeight="1" x14ac:dyDescent="0.25"/>
    <row r="354" spans="8:8" ht="15.75" customHeight="1" x14ac:dyDescent="0.25">
      <c r="H354" s="3"/>
    </row>
    <row r="355" spans="8:8" ht="15.75" customHeight="1" x14ac:dyDescent="0.25">
      <c r="H355" s="3"/>
    </row>
    <row r="356" spans="8:8" ht="15.75" customHeight="1" x14ac:dyDescent="0.25">
      <c r="H356" s="3"/>
    </row>
    <row r="357" spans="8:8" ht="15.75" customHeight="1" x14ac:dyDescent="0.25">
      <c r="H357" s="3"/>
    </row>
    <row r="358" spans="8:8" ht="15.75" customHeight="1" x14ac:dyDescent="0.25">
      <c r="H358" s="3"/>
    </row>
    <row r="359" spans="8:8" ht="15.75" customHeight="1" x14ac:dyDescent="0.25">
      <c r="H359" s="3"/>
    </row>
    <row r="360" spans="8:8" ht="15.75" customHeight="1" x14ac:dyDescent="0.25">
      <c r="H360" s="3"/>
    </row>
    <row r="361" spans="8:8" ht="15.75" customHeight="1" x14ac:dyDescent="0.25">
      <c r="H361" s="3"/>
    </row>
    <row r="362" spans="8:8" ht="15.75" customHeight="1" x14ac:dyDescent="0.25">
      <c r="H362" s="3"/>
    </row>
    <row r="363" spans="8:8" ht="15.75" customHeight="1" x14ac:dyDescent="0.25">
      <c r="H363" s="3"/>
    </row>
    <row r="364" spans="8:8" ht="15.75" customHeight="1" x14ac:dyDescent="0.25">
      <c r="H364" s="3"/>
    </row>
    <row r="365" spans="8:8" ht="15.75" customHeight="1" x14ac:dyDescent="0.25">
      <c r="H365" s="3"/>
    </row>
    <row r="366" spans="8:8" ht="15.75" customHeight="1" x14ac:dyDescent="0.25">
      <c r="H366" s="3"/>
    </row>
    <row r="367" spans="8:8" ht="15.75" customHeight="1" x14ac:dyDescent="0.25">
      <c r="H367" s="3"/>
    </row>
    <row r="368" spans="8:8" ht="15.75" customHeight="1" x14ac:dyDescent="0.25">
      <c r="H368" s="3"/>
    </row>
    <row r="369" spans="8:8" ht="15.75" customHeight="1" x14ac:dyDescent="0.25">
      <c r="H369" s="3"/>
    </row>
    <row r="370" spans="8:8" ht="15.75" customHeight="1" x14ac:dyDescent="0.25">
      <c r="H370" s="3"/>
    </row>
    <row r="371" spans="8:8" ht="15.75" customHeight="1" x14ac:dyDescent="0.25">
      <c r="H371" s="3"/>
    </row>
    <row r="372" spans="8:8" ht="15.75" customHeight="1" x14ac:dyDescent="0.25">
      <c r="H372" s="3"/>
    </row>
    <row r="373" spans="8:8" ht="15.75" customHeight="1" x14ac:dyDescent="0.25">
      <c r="H373" s="3"/>
    </row>
    <row r="374" spans="8:8" ht="15.75" customHeight="1" x14ac:dyDescent="0.25">
      <c r="H374" s="3"/>
    </row>
    <row r="375" spans="8:8" ht="15.75" customHeight="1" x14ac:dyDescent="0.25">
      <c r="H375" s="3"/>
    </row>
    <row r="376" spans="8:8" ht="15.75" customHeight="1" x14ac:dyDescent="0.25">
      <c r="H376" s="3"/>
    </row>
    <row r="377" spans="8:8" ht="15.75" customHeight="1" x14ac:dyDescent="0.25">
      <c r="H377" s="3"/>
    </row>
    <row r="378" spans="8:8" ht="15.75" customHeight="1" x14ac:dyDescent="0.25">
      <c r="H378" s="3"/>
    </row>
    <row r="379" spans="8:8" ht="15.75" customHeight="1" x14ac:dyDescent="0.25">
      <c r="H379" s="3"/>
    </row>
    <row r="380" spans="8:8" ht="15.75" customHeight="1" x14ac:dyDescent="0.25">
      <c r="H380" s="3"/>
    </row>
    <row r="381" spans="8:8" ht="15.75" customHeight="1" x14ac:dyDescent="0.25">
      <c r="H381" s="3"/>
    </row>
    <row r="382" spans="8:8" ht="15.75" customHeight="1" x14ac:dyDescent="0.25">
      <c r="H382" s="3"/>
    </row>
    <row r="383" spans="8:8" ht="15.75" customHeight="1" x14ac:dyDescent="0.25">
      <c r="H383" s="3"/>
    </row>
    <row r="384" spans="8:8" ht="15.75" customHeight="1" x14ac:dyDescent="0.25">
      <c r="H384" s="3"/>
    </row>
    <row r="385" spans="8:8" ht="15.75" customHeight="1" x14ac:dyDescent="0.25">
      <c r="H385" s="3"/>
    </row>
    <row r="386" spans="8:8" ht="15.75" customHeight="1" x14ac:dyDescent="0.25">
      <c r="H386" s="3"/>
    </row>
    <row r="387" spans="8:8" ht="15.75" customHeight="1" x14ac:dyDescent="0.25">
      <c r="H387" s="3"/>
    </row>
    <row r="388" spans="8:8" ht="15.75" customHeight="1" x14ac:dyDescent="0.25">
      <c r="H388" s="3"/>
    </row>
    <row r="389" spans="8:8" ht="15.75" customHeight="1" x14ac:dyDescent="0.25">
      <c r="H389" s="3"/>
    </row>
    <row r="390" spans="8:8" ht="15.75" customHeight="1" x14ac:dyDescent="0.25">
      <c r="H390" s="3"/>
    </row>
    <row r="391" spans="8:8" ht="15.75" customHeight="1" x14ac:dyDescent="0.25">
      <c r="H391" s="3"/>
    </row>
    <row r="392" spans="8:8" ht="15.75" customHeight="1" x14ac:dyDescent="0.25">
      <c r="H392" s="3"/>
    </row>
    <row r="393" spans="8:8" ht="15.75" customHeight="1" x14ac:dyDescent="0.25">
      <c r="H393" s="3"/>
    </row>
    <row r="394" spans="8:8" ht="15.75" customHeight="1" x14ac:dyDescent="0.25">
      <c r="H394" s="3"/>
    </row>
    <row r="395" spans="8:8" ht="15.75" customHeight="1" x14ac:dyDescent="0.25">
      <c r="H395" s="3"/>
    </row>
    <row r="396" spans="8:8" ht="15.75" customHeight="1" x14ac:dyDescent="0.25">
      <c r="H396" s="3"/>
    </row>
    <row r="397" spans="8:8" ht="15.75" customHeight="1" x14ac:dyDescent="0.25">
      <c r="H397" s="3"/>
    </row>
    <row r="398" spans="8:8" ht="15.75" customHeight="1" x14ac:dyDescent="0.25">
      <c r="H398" s="3"/>
    </row>
    <row r="399" spans="8:8" ht="15.75" customHeight="1" x14ac:dyDescent="0.25">
      <c r="H399" s="3"/>
    </row>
    <row r="400" spans="8:8" ht="15.75" customHeight="1" x14ac:dyDescent="0.25">
      <c r="H400" s="3"/>
    </row>
    <row r="401" spans="8:8" ht="15.75" customHeight="1" x14ac:dyDescent="0.25">
      <c r="H401" s="3"/>
    </row>
    <row r="402" spans="8:8" ht="15.75" customHeight="1" x14ac:dyDescent="0.25">
      <c r="H402" s="3"/>
    </row>
    <row r="403" spans="8:8" ht="15.75" customHeight="1" x14ac:dyDescent="0.25">
      <c r="H403" s="3"/>
    </row>
    <row r="404" spans="8:8" ht="15.75" customHeight="1" x14ac:dyDescent="0.25">
      <c r="H404" s="3"/>
    </row>
    <row r="405" spans="8:8" ht="15.75" customHeight="1" x14ac:dyDescent="0.25">
      <c r="H405" s="3"/>
    </row>
    <row r="406" spans="8:8" ht="15.75" customHeight="1" x14ac:dyDescent="0.25">
      <c r="H406" s="3"/>
    </row>
    <row r="407" spans="8:8" ht="15.75" customHeight="1" x14ac:dyDescent="0.25">
      <c r="H407" s="3"/>
    </row>
    <row r="408" spans="8:8" ht="15.75" customHeight="1" x14ac:dyDescent="0.25">
      <c r="H408" s="3"/>
    </row>
    <row r="409" spans="8:8" ht="15.75" customHeight="1" x14ac:dyDescent="0.25">
      <c r="H409" s="3"/>
    </row>
    <row r="410" spans="8:8" ht="15.75" customHeight="1" x14ac:dyDescent="0.25">
      <c r="H410" s="3"/>
    </row>
    <row r="411" spans="8:8" ht="15.75" customHeight="1" x14ac:dyDescent="0.25">
      <c r="H411" s="3"/>
    </row>
    <row r="412" spans="8:8" ht="15.75" customHeight="1" x14ac:dyDescent="0.25">
      <c r="H412" s="3"/>
    </row>
    <row r="413" spans="8:8" ht="15.75" customHeight="1" x14ac:dyDescent="0.25">
      <c r="H413" s="3"/>
    </row>
    <row r="414" spans="8:8" ht="15.75" customHeight="1" x14ac:dyDescent="0.25">
      <c r="H414" s="3"/>
    </row>
    <row r="415" spans="8:8" ht="15.75" customHeight="1" x14ac:dyDescent="0.25">
      <c r="H415" s="3"/>
    </row>
    <row r="416" spans="8:8" ht="15.75" customHeight="1" x14ac:dyDescent="0.25">
      <c r="H416" s="3"/>
    </row>
    <row r="417" spans="8:8" ht="15.75" customHeight="1" x14ac:dyDescent="0.25">
      <c r="H417" s="3"/>
    </row>
    <row r="418" spans="8:8" ht="15.75" customHeight="1" x14ac:dyDescent="0.25">
      <c r="H418" s="3"/>
    </row>
    <row r="419" spans="8:8" ht="15.75" customHeight="1" x14ac:dyDescent="0.25">
      <c r="H419" s="3"/>
    </row>
    <row r="420" spans="8:8" ht="15.75" customHeight="1" x14ac:dyDescent="0.25">
      <c r="H420" s="3"/>
    </row>
    <row r="421" spans="8:8" ht="15.75" customHeight="1" x14ac:dyDescent="0.25">
      <c r="H421" s="3"/>
    </row>
    <row r="422" spans="8:8" ht="15.75" customHeight="1" x14ac:dyDescent="0.25">
      <c r="H422" s="3"/>
    </row>
    <row r="423" spans="8:8" ht="15.75" customHeight="1" x14ac:dyDescent="0.25">
      <c r="H423" s="3"/>
    </row>
    <row r="424" spans="8:8" ht="15.75" customHeight="1" x14ac:dyDescent="0.25">
      <c r="H424" s="3"/>
    </row>
    <row r="425" spans="8:8" ht="15.75" customHeight="1" x14ac:dyDescent="0.25">
      <c r="H425" s="3"/>
    </row>
    <row r="426" spans="8:8" ht="15.75" customHeight="1" x14ac:dyDescent="0.25">
      <c r="H426" s="3"/>
    </row>
    <row r="427" spans="8:8" ht="15.75" customHeight="1" x14ac:dyDescent="0.25">
      <c r="H427" s="3"/>
    </row>
    <row r="428" spans="8:8" ht="15.75" customHeight="1" x14ac:dyDescent="0.25">
      <c r="H428" s="3"/>
    </row>
    <row r="429" spans="8:8" ht="15.75" customHeight="1" x14ac:dyDescent="0.25">
      <c r="H429" s="3"/>
    </row>
    <row r="430" spans="8:8" ht="15.75" customHeight="1" x14ac:dyDescent="0.25">
      <c r="H430" s="3"/>
    </row>
    <row r="431" spans="8:8" ht="15.75" customHeight="1" x14ac:dyDescent="0.25">
      <c r="H431" s="3"/>
    </row>
    <row r="432" spans="8:8" ht="15.75" customHeight="1" x14ac:dyDescent="0.25">
      <c r="H432" s="3"/>
    </row>
    <row r="433" spans="8:8" ht="15.75" customHeight="1" x14ac:dyDescent="0.25">
      <c r="H433" s="3"/>
    </row>
    <row r="434" spans="8:8" ht="15.75" customHeight="1" x14ac:dyDescent="0.25">
      <c r="H434" s="3"/>
    </row>
    <row r="435" spans="8:8" ht="15.75" customHeight="1" x14ac:dyDescent="0.25">
      <c r="H435" s="3"/>
    </row>
    <row r="436" spans="8:8" ht="15.75" customHeight="1" x14ac:dyDescent="0.25">
      <c r="H436" s="3"/>
    </row>
    <row r="437" spans="8:8" ht="15.75" customHeight="1" x14ac:dyDescent="0.25">
      <c r="H437" s="3"/>
    </row>
    <row r="438" spans="8:8" ht="15.75" customHeight="1" x14ac:dyDescent="0.25">
      <c r="H438" s="3"/>
    </row>
    <row r="439" spans="8:8" ht="15.75" customHeight="1" x14ac:dyDescent="0.25">
      <c r="H439" s="3"/>
    </row>
    <row r="440" spans="8:8" ht="15.75" customHeight="1" x14ac:dyDescent="0.25">
      <c r="H440" s="3"/>
    </row>
    <row r="441" spans="8:8" ht="15.75" customHeight="1" x14ac:dyDescent="0.25">
      <c r="H441" s="3"/>
    </row>
    <row r="442" spans="8:8" ht="15.75" customHeight="1" x14ac:dyDescent="0.25">
      <c r="H442" s="3"/>
    </row>
    <row r="443" spans="8:8" ht="15.75" customHeight="1" x14ac:dyDescent="0.25">
      <c r="H443" s="3"/>
    </row>
    <row r="444" spans="8:8" ht="15.75" customHeight="1" x14ac:dyDescent="0.25">
      <c r="H444" s="3"/>
    </row>
    <row r="445" spans="8:8" ht="15.75" customHeight="1" x14ac:dyDescent="0.25">
      <c r="H445" s="3"/>
    </row>
    <row r="446" spans="8:8" ht="15.75" customHeight="1" x14ac:dyDescent="0.25">
      <c r="H446" s="3"/>
    </row>
    <row r="447" spans="8:8" ht="15.75" customHeight="1" x14ac:dyDescent="0.25">
      <c r="H447" s="3"/>
    </row>
    <row r="448" spans="8:8" ht="15.75" customHeight="1" x14ac:dyDescent="0.25">
      <c r="H448" s="3"/>
    </row>
    <row r="449" spans="8:8" ht="15.75" customHeight="1" x14ac:dyDescent="0.25">
      <c r="H449" s="3"/>
    </row>
    <row r="450" spans="8:8" ht="15.75" customHeight="1" x14ac:dyDescent="0.25">
      <c r="H450" s="3"/>
    </row>
    <row r="451" spans="8:8" ht="15.75" customHeight="1" x14ac:dyDescent="0.25">
      <c r="H451" s="3"/>
    </row>
    <row r="452" spans="8:8" ht="15.75" customHeight="1" x14ac:dyDescent="0.25">
      <c r="H452" s="3"/>
    </row>
    <row r="453" spans="8:8" ht="15.75" customHeight="1" x14ac:dyDescent="0.25">
      <c r="H453" s="3"/>
    </row>
    <row r="454" spans="8:8" ht="15.75" customHeight="1" x14ac:dyDescent="0.25">
      <c r="H454" s="3"/>
    </row>
    <row r="455" spans="8:8" ht="15.75" customHeight="1" x14ac:dyDescent="0.25">
      <c r="H455" s="3"/>
    </row>
    <row r="456" spans="8:8" ht="15.75" customHeight="1" x14ac:dyDescent="0.25">
      <c r="H456" s="3"/>
    </row>
    <row r="457" spans="8:8" ht="15.75" customHeight="1" x14ac:dyDescent="0.25">
      <c r="H457" s="3"/>
    </row>
    <row r="458" spans="8:8" ht="15.75" customHeight="1" x14ac:dyDescent="0.25">
      <c r="H458" s="3"/>
    </row>
    <row r="459" spans="8:8" ht="15.75" customHeight="1" x14ac:dyDescent="0.25">
      <c r="H459" s="3"/>
    </row>
    <row r="460" spans="8:8" ht="15.75" customHeight="1" x14ac:dyDescent="0.25">
      <c r="H460" s="3"/>
    </row>
    <row r="461" spans="8:8" ht="15.75" customHeight="1" x14ac:dyDescent="0.25">
      <c r="H461" s="3"/>
    </row>
    <row r="462" spans="8:8" ht="15.75" customHeight="1" x14ac:dyDescent="0.25">
      <c r="H462" s="3"/>
    </row>
    <row r="463" spans="8:8" ht="15.75" customHeight="1" x14ac:dyDescent="0.25">
      <c r="H463" s="3"/>
    </row>
    <row r="464" spans="8:8" ht="15.75" customHeight="1" x14ac:dyDescent="0.25">
      <c r="H464" s="3"/>
    </row>
    <row r="465" spans="8:8" ht="15.75" customHeight="1" x14ac:dyDescent="0.25">
      <c r="H465" s="3"/>
    </row>
    <row r="466" spans="8:8" ht="15.75" customHeight="1" x14ac:dyDescent="0.25">
      <c r="H466" s="3"/>
    </row>
    <row r="467" spans="8:8" ht="15.75" customHeight="1" x14ac:dyDescent="0.25">
      <c r="H467" s="3"/>
    </row>
    <row r="468" spans="8:8" ht="15.75" customHeight="1" x14ac:dyDescent="0.25">
      <c r="H468" s="3"/>
    </row>
    <row r="469" spans="8:8" ht="15.75" customHeight="1" x14ac:dyDescent="0.25">
      <c r="H469" s="3"/>
    </row>
    <row r="470" spans="8:8" ht="15.75" customHeight="1" x14ac:dyDescent="0.25">
      <c r="H470" s="3"/>
    </row>
    <row r="471" spans="8:8" ht="15.75" customHeight="1" x14ac:dyDescent="0.25">
      <c r="H471" s="3"/>
    </row>
    <row r="472" spans="8:8" ht="15.75" customHeight="1" x14ac:dyDescent="0.25">
      <c r="H472" s="3"/>
    </row>
    <row r="473" spans="8:8" ht="15.75" customHeight="1" x14ac:dyDescent="0.25">
      <c r="H473" s="3"/>
    </row>
    <row r="474" spans="8:8" ht="15.75" customHeight="1" x14ac:dyDescent="0.25">
      <c r="H474" s="3"/>
    </row>
    <row r="475" spans="8:8" ht="15.75" customHeight="1" x14ac:dyDescent="0.25">
      <c r="H475" s="3"/>
    </row>
    <row r="476" spans="8:8" ht="15.75" customHeight="1" x14ac:dyDescent="0.25">
      <c r="H476" s="3"/>
    </row>
    <row r="477" spans="8:8" ht="15.75" customHeight="1" x14ac:dyDescent="0.25">
      <c r="H477" s="3"/>
    </row>
    <row r="478" spans="8:8" ht="15.75" customHeight="1" x14ac:dyDescent="0.25">
      <c r="H478" s="3"/>
    </row>
    <row r="479" spans="8:8" ht="15.75" customHeight="1" x14ac:dyDescent="0.25">
      <c r="H479" s="3"/>
    </row>
    <row r="480" spans="8:8" ht="15.75" customHeight="1" x14ac:dyDescent="0.25">
      <c r="H480" s="3"/>
    </row>
    <row r="481" spans="8:8" ht="15.75" customHeight="1" x14ac:dyDescent="0.25">
      <c r="H481" s="3"/>
    </row>
    <row r="482" spans="8:8" ht="15.75" customHeight="1" x14ac:dyDescent="0.25">
      <c r="H482" s="3"/>
    </row>
    <row r="483" spans="8:8" ht="15.75" customHeight="1" x14ac:dyDescent="0.25">
      <c r="H483" s="3"/>
    </row>
    <row r="484" spans="8:8" ht="15.75" customHeight="1" x14ac:dyDescent="0.25">
      <c r="H484" s="3"/>
    </row>
    <row r="485" spans="8:8" ht="15.75" customHeight="1" x14ac:dyDescent="0.25">
      <c r="H485" s="3"/>
    </row>
    <row r="486" spans="8:8" ht="15.75" customHeight="1" x14ac:dyDescent="0.25">
      <c r="H486" s="3"/>
    </row>
    <row r="487" spans="8:8" ht="15.75" customHeight="1" x14ac:dyDescent="0.25">
      <c r="H487" s="3"/>
    </row>
    <row r="488" spans="8:8" ht="15.75" customHeight="1" x14ac:dyDescent="0.25">
      <c r="H488" s="3"/>
    </row>
    <row r="489" spans="8:8" ht="15.75" customHeight="1" x14ac:dyDescent="0.25">
      <c r="H489" s="3"/>
    </row>
    <row r="490" spans="8:8" ht="15.75" customHeight="1" x14ac:dyDescent="0.25">
      <c r="H490" s="3"/>
    </row>
    <row r="491" spans="8:8" ht="15.75" customHeight="1" x14ac:dyDescent="0.25">
      <c r="H491" s="3"/>
    </row>
    <row r="492" spans="8:8" ht="15.75" customHeight="1" x14ac:dyDescent="0.25">
      <c r="H492" s="3"/>
    </row>
    <row r="493" spans="8:8" ht="15.75" customHeight="1" x14ac:dyDescent="0.25">
      <c r="H493" s="3"/>
    </row>
    <row r="494" spans="8:8" ht="15.75" customHeight="1" x14ac:dyDescent="0.25">
      <c r="H494" s="3"/>
    </row>
    <row r="495" spans="8:8" ht="15.75" customHeight="1" x14ac:dyDescent="0.25">
      <c r="H495" s="3"/>
    </row>
    <row r="496" spans="8:8" ht="15.75" customHeight="1" x14ac:dyDescent="0.25">
      <c r="H496" s="3"/>
    </row>
    <row r="497" spans="8:8" ht="15.75" customHeight="1" x14ac:dyDescent="0.25">
      <c r="H497" s="3"/>
    </row>
    <row r="498" spans="8:8" ht="15.75" customHeight="1" x14ac:dyDescent="0.25">
      <c r="H498" s="3"/>
    </row>
    <row r="499" spans="8:8" ht="15.75" customHeight="1" x14ac:dyDescent="0.25">
      <c r="H499" s="3"/>
    </row>
    <row r="500" spans="8:8" ht="15.75" customHeight="1" x14ac:dyDescent="0.25">
      <c r="H500" s="3"/>
    </row>
    <row r="501" spans="8:8" ht="15.75" customHeight="1" x14ac:dyDescent="0.25">
      <c r="H501" s="3"/>
    </row>
    <row r="502" spans="8:8" ht="15.75" customHeight="1" x14ac:dyDescent="0.25">
      <c r="H502" s="3"/>
    </row>
    <row r="503" spans="8:8" ht="15.75" customHeight="1" x14ac:dyDescent="0.25">
      <c r="H503" s="3"/>
    </row>
    <row r="504" spans="8:8" ht="15.75" customHeight="1" x14ac:dyDescent="0.25">
      <c r="H504" s="3"/>
    </row>
    <row r="505" spans="8:8" ht="15.75" customHeight="1" x14ac:dyDescent="0.25">
      <c r="H505" s="3"/>
    </row>
    <row r="506" spans="8:8" ht="15.75" customHeight="1" x14ac:dyDescent="0.25">
      <c r="H506" s="3"/>
    </row>
    <row r="507" spans="8:8" ht="15.75" customHeight="1" x14ac:dyDescent="0.25">
      <c r="H507" s="3"/>
    </row>
    <row r="508" spans="8:8" ht="15.75" customHeight="1" x14ac:dyDescent="0.25">
      <c r="H508" s="3"/>
    </row>
    <row r="509" spans="8:8" ht="15.75" customHeight="1" x14ac:dyDescent="0.25">
      <c r="H509" s="3"/>
    </row>
    <row r="510" spans="8:8" ht="15.75" customHeight="1" x14ac:dyDescent="0.25">
      <c r="H510" s="3"/>
    </row>
    <row r="511" spans="8:8" ht="15.75" customHeight="1" x14ac:dyDescent="0.25">
      <c r="H511" s="3"/>
    </row>
    <row r="512" spans="8:8" ht="15.75" customHeight="1" x14ac:dyDescent="0.25">
      <c r="H512" s="3"/>
    </row>
    <row r="513" spans="8:8" ht="15.75" customHeight="1" x14ac:dyDescent="0.25">
      <c r="H513" s="3"/>
    </row>
    <row r="514" spans="8:8" ht="15.75" customHeight="1" x14ac:dyDescent="0.25">
      <c r="H514" s="3"/>
    </row>
    <row r="515" spans="8:8" ht="15.75" customHeight="1" x14ac:dyDescent="0.25">
      <c r="H515" s="3"/>
    </row>
    <row r="516" spans="8:8" ht="15.75" customHeight="1" x14ac:dyDescent="0.25">
      <c r="H516" s="3"/>
    </row>
    <row r="517" spans="8:8" ht="15.75" customHeight="1" x14ac:dyDescent="0.25">
      <c r="H517" s="3"/>
    </row>
    <row r="518" spans="8:8" ht="15.75" customHeight="1" x14ac:dyDescent="0.25">
      <c r="H518" s="3"/>
    </row>
    <row r="519" spans="8:8" ht="15.75" customHeight="1" x14ac:dyDescent="0.25">
      <c r="H519" s="3"/>
    </row>
    <row r="520" spans="8:8" ht="15.75" customHeight="1" x14ac:dyDescent="0.25">
      <c r="H520" s="3"/>
    </row>
    <row r="521" spans="8:8" ht="15.75" customHeight="1" x14ac:dyDescent="0.25">
      <c r="H521" s="3"/>
    </row>
    <row r="522" spans="8:8" ht="15.75" customHeight="1" x14ac:dyDescent="0.25">
      <c r="H522" s="3"/>
    </row>
    <row r="523" spans="8:8" ht="15.75" customHeight="1" x14ac:dyDescent="0.25">
      <c r="H523" s="3"/>
    </row>
    <row r="524" spans="8:8" ht="15.75" customHeight="1" x14ac:dyDescent="0.25">
      <c r="H524" s="3"/>
    </row>
    <row r="525" spans="8:8" ht="15.75" customHeight="1" x14ac:dyDescent="0.25">
      <c r="H525" s="3"/>
    </row>
    <row r="526" spans="8:8" ht="15.75" customHeight="1" x14ac:dyDescent="0.25">
      <c r="H526" s="3"/>
    </row>
    <row r="527" spans="8:8" ht="15.75" customHeight="1" x14ac:dyDescent="0.25">
      <c r="H527" s="3"/>
    </row>
    <row r="528" spans="8:8" ht="15.75" customHeight="1" x14ac:dyDescent="0.25">
      <c r="H528" s="3"/>
    </row>
    <row r="529" spans="8:8" ht="15.75" customHeight="1" x14ac:dyDescent="0.25">
      <c r="H529" s="3"/>
    </row>
    <row r="530" spans="8:8" ht="15.75" customHeight="1" x14ac:dyDescent="0.25">
      <c r="H530" s="3"/>
    </row>
    <row r="531" spans="8:8" ht="15.75" customHeight="1" x14ac:dyDescent="0.25">
      <c r="H531" s="3"/>
    </row>
    <row r="532" spans="8:8" ht="15.75" customHeight="1" x14ac:dyDescent="0.25">
      <c r="H532" s="3"/>
    </row>
    <row r="533" spans="8:8" ht="15.75" customHeight="1" x14ac:dyDescent="0.25">
      <c r="H533" s="3"/>
    </row>
    <row r="534" spans="8:8" ht="15.75" customHeight="1" x14ac:dyDescent="0.25">
      <c r="H534" s="3"/>
    </row>
    <row r="535" spans="8:8" ht="15.75" customHeight="1" x14ac:dyDescent="0.25">
      <c r="H535" s="3"/>
    </row>
    <row r="536" spans="8:8" ht="15.75" customHeight="1" x14ac:dyDescent="0.25">
      <c r="H536" s="3"/>
    </row>
    <row r="537" spans="8:8" ht="15.75" customHeight="1" x14ac:dyDescent="0.25">
      <c r="H537" s="3"/>
    </row>
    <row r="538" spans="8:8" ht="15.75" customHeight="1" x14ac:dyDescent="0.25">
      <c r="H538" s="3"/>
    </row>
    <row r="539" spans="8:8" ht="15.75" customHeight="1" x14ac:dyDescent="0.25">
      <c r="H539" s="3"/>
    </row>
    <row r="540" spans="8:8" ht="15.75" customHeight="1" x14ac:dyDescent="0.25">
      <c r="H540" s="3"/>
    </row>
    <row r="541" spans="8:8" ht="15.75" customHeight="1" x14ac:dyDescent="0.25">
      <c r="H541" s="3"/>
    </row>
    <row r="542" spans="8:8" ht="15.75" customHeight="1" x14ac:dyDescent="0.25">
      <c r="H542" s="3"/>
    </row>
    <row r="543" spans="8:8" ht="15.75" customHeight="1" x14ac:dyDescent="0.25">
      <c r="H543" s="3"/>
    </row>
    <row r="544" spans="8:8" ht="15.75" customHeight="1" x14ac:dyDescent="0.25">
      <c r="H544" s="3"/>
    </row>
    <row r="545" spans="8:8" ht="15.75" customHeight="1" x14ac:dyDescent="0.25">
      <c r="H545" s="3"/>
    </row>
    <row r="546" spans="8:8" ht="15.75" customHeight="1" x14ac:dyDescent="0.25">
      <c r="H546" s="3"/>
    </row>
    <row r="547" spans="8:8" ht="15.75" customHeight="1" x14ac:dyDescent="0.25">
      <c r="H547" s="3"/>
    </row>
    <row r="548" spans="8:8" ht="15.75" customHeight="1" x14ac:dyDescent="0.25">
      <c r="H548" s="3"/>
    </row>
    <row r="549" spans="8:8" ht="15.75" customHeight="1" x14ac:dyDescent="0.25">
      <c r="H549" s="3"/>
    </row>
    <row r="550" spans="8:8" ht="15.75" customHeight="1" x14ac:dyDescent="0.25">
      <c r="H550" s="3"/>
    </row>
    <row r="551" spans="8:8" ht="15.75" customHeight="1" x14ac:dyDescent="0.25">
      <c r="H551" s="3"/>
    </row>
    <row r="552" spans="8:8" ht="15.75" customHeight="1" x14ac:dyDescent="0.25">
      <c r="H552" s="3"/>
    </row>
    <row r="553" spans="8:8" ht="15.75" customHeight="1" x14ac:dyDescent="0.25">
      <c r="H553" s="3"/>
    </row>
    <row r="554" spans="8:8" ht="15.75" customHeight="1" x14ac:dyDescent="0.25">
      <c r="H554" s="3"/>
    </row>
    <row r="555" spans="8:8" ht="15.75" customHeight="1" x14ac:dyDescent="0.25">
      <c r="H555" s="3"/>
    </row>
    <row r="556" spans="8:8" ht="15.75" customHeight="1" x14ac:dyDescent="0.25">
      <c r="H556" s="3"/>
    </row>
    <row r="557" spans="8:8" ht="15.75" customHeight="1" x14ac:dyDescent="0.25">
      <c r="H557" s="3"/>
    </row>
    <row r="558" spans="8:8" ht="15.75" customHeight="1" x14ac:dyDescent="0.25">
      <c r="H558" s="3"/>
    </row>
    <row r="559" spans="8:8" ht="15.75" customHeight="1" x14ac:dyDescent="0.25">
      <c r="H559" s="3"/>
    </row>
    <row r="560" spans="8:8" ht="15.75" customHeight="1" x14ac:dyDescent="0.25">
      <c r="H560" s="3"/>
    </row>
    <row r="561" spans="8:8" ht="15.75" customHeight="1" x14ac:dyDescent="0.25">
      <c r="H561" s="3"/>
    </row>
    <row r="562" spans="8:8" ht="15.75" customHeight="1" x14ac:dyDescent="0.25">
      <c r="H562" s="3"/>
    </row>
    <row r="563" spans="8:8" ht="15.75" customHeight="1" x14ac:dyDescent="0.25">
      <c r="H563" s="3"/>
    </row>
    <row r="564" spans="8:8" ht="15.75" customHeight="1" x14ac:dyDescent="0.25">
      <c r="H564" s="3"/>
    </row>
    <row r="565" spans="8:8" ht="15.75" customHeight="1" x14ac:dyDescent="0.25">
      <c r="H565" s="3"/>
    </row>
    <row r="566" spans="8:8" ht="15.75" customHeight="1" x14ac:dyDescent="0.25">
      <c r="H566" s="3"/>
    </row>
    <row r="567" spans="8:8" ht="15.75" customHeight="1" x14ac:dyDescent="0.25">
      <c r="H567" s="3"/>
    </row>
    <row r="568" spans="8:8" ht="15.75" customHeight="1" x14ac:dyDescent="0.25">
      <c r="H568" s="3"/>
    </row>
    <row r="569" spans="8:8" ht="15.75" customHeight="1" x14ac:dyDescent="0.25">
      <c r="H569" s="3"/>
    </row>
    <row r="570" spans="8:8" ht="15.75" customHeight="1" x14ac:dyDescent="0.25">
      <c r="H570" s="3"/>
    </row>
    <row r="571" spans="8:8" ht="15.75" customHeight="1" x14ac:dyDescent="0.25">
      <c r="H571" s="3"/>
    </row>
    <row r="572" spans="8:8" ht="15.75" customHeight="1" x14ac:dyDescent="0.25">
      <c r="H572" s="3"/>
    </row>
    <row r="573" spans="8:8" ht="15.75" customHeight="1" x14ac:dyDescent="0.25">
      <c r="H573" s="3"/>
    </row>
    <row r="574" spans="8:8" ht="15.75" customHeight="1" x14ac:dyDescent="0.25">
      <c r="H574" s="3"/>
    </row>
    <row r="575" spans="8:8" ht="15.75" customHeight="1" x14ac:dyDescent="0.25">
      <c r="H575" s="3"/>
    </row>
    <row r="576" spans="8:8" ht="15.75" customHeight="1" x14ac:dyDescent="0.25">
      <c r="H576" s="3"/>
    </row>
    <row r="577" spans="8:8" ht="15.75" customHeight="1" x14ac:dyDescent="0.25">
      <c r="H577" s="3"/>
    </row>
    <row r="578" spans="8:8" ht="15.75" customHeight="1" x14ac:dyDescent="0.25">
      <c r="H578" s="3"/>
    </row>
    <row r="579" spans="8:8" ht="15.75" customHeight="1" x14ac:dyDescent="0.25">
      <c r="H579" s="3"/>
    </row>
    <row r="580" spans="8:8" ht="15.75" customHeight="1" x14ac:dyDescent="0.25">
      <c r="H580" s="3"/>
    </row>
    <row r="581" spans="8:8" ht="15.75" customHeight="1" x14ac:dyDescent="0.25">
      <c r="H581" s="3"/>
    </row>
    <row r="582" spans="8:8" ht="15.75" customHeight="1" x14ac:dyDescent="0.25">
      <c r="H582" s="3"/>
    </row>
    <row r="583" spans="8:8" ht="15.75" customHeight="1" x14ac:dyDescent="0.25">
      <c r="H583" s="3"/>
    </row>
    <row r="584" spans="8:8" ht="15.75" customHeight="1" x14ac:dyDescent="0.25">
      <c r="H584" s="3"/>
    </row>
    <row r="585" spans="8:8" ht="15.75" customHeight="1" x14ac:dyDescent="0.25">
      <c r="H585" s="3"/>
    </row>
    <row r="586" spans="8:8" ht="15.75" customHeight="1" x14ac:dyDescent="0.25">
      <c r="H586" s="3"/>
    </row>
    <row r="587" spans="8:8" ht="15.75" customHeight="1" x14ac:dyDescent="0.25">
      <c r="H587" s="3"/>
    </row>
    <row r="588" spans="8:8" ht="15.75" customHeight="1" x14ac:dyDescent="0.25">
      <c r="H588" s="3"/>
    </row>
    <row r="589" spans="8:8" ht="15.75" customHeight="1" x14ac:dyDescent="0.25">
      <c r="H589" s="3"/>
    </row>
    <row r="590" spans="8:8" ht="15.75" customHeight="1" x14ac:dyDescent="0.25">
      <c r="H590" s="3"/>
    </row>
    <row r="591" spans="8:8" ht="15.75" customHeight="1" x14ac:dyDescent="0.25">
      <c r="H591" s="3"/>
    </row>
    <row r="592" spans="8:8" ht="15.75" customHeight="1" x14ac:dyDescent="0.25">
      <c r="H592" s="3"/>
    </row>
    <row r="593" spans="8:8" ht="15.75" customHeight="1" x14ac:dyDescent="0.25">
      <c r="H593" s="3"/>
    </row>
    <row r="594" spans="8:8" ht="15.75" customHeight="1" x14ac:dyDescent="0.25">
      <c r="H594" s="3"/>
    </row>
    <row r="595" spans="8:8" ht="15.75" customHeight="1" x14ac:dyDescent="0.25">
      <c r="H595" s="3"/>
    </row>
    <row r="596" spans="8:8" ht="15.75" customHeight="1" x14ac:dyDescent="0.25">
      <c r="H596" s="3"/>
    </row>
    <row r="597" spans="8:8" ht="15.75" customHeight="1" x14ac:dyDescent="0.25">
      <c r="H597" s="3"/>
    </row>
    <row r="598" spans="8:8" ht="15.75" customHeight="1" x14ac:dyDescent="0.25">
      <c r="H598" s="3"/>
    </row>
    <row r="599" spans="8:8" ht="15.75" customHeight="1" x14ac:dyDescent="0.25">
      <c r="H599" s="3"/>
    </row>
    <row r="600" spans="8:8" ht="15.75" customHeight="1" x14ac:dyDescent="0.25">
      <c r="H600" s="3"/>
    </row>
    <row r="601" spans="8:8" ht="15.75" customHeight="1" x14ac:dyDescent="0.25">
      <c r="H601" s="3"/>
    </row>
    <row r="602" spans="8:8" ht="15.75" customHeight="1" x14ac:dyDescent="0.25">
      <c r="H602" s="3"/>
    </row>
    <row r="603" spans="8:8" ht="15.75" customHeight="1" x14ac:dyDescent="0.25">
      <c r="H603" s="3"/>
    </row>
    <row r="604" spans="8:8" ht="15.75" customHeight="1" x14ac:dyDescent="0.25">
      <c r="H604" s="3"/>
    </row>
    <row r="605" spans="8:8" ht="15.75" customHeight="1" x14ac:dyDescent="0.25">
      <c r="H605" s="3"/>
    </row>
    <row r="606" spans="8:8" ht="15.75" customHeight="1" x14ac:dyDescent="0.25">
      <c r="H606" s="3"/>
    </row>
    <row r="607" spans="8:8" ht="15.75" customHeight="1" x14ac:dyDescent="0.25">
      <c r="H607" s="3"/>
    </row>
    <row r="608" spans="8:8" ht="15.75" customHeight="1" x14ac:dyDescent="0.25">
      <c r="H608" s="3"/>
    </row>
    <row r="609" spans="8:8" ht="15.75" customHeight="1" x14ac:dyDescent="0.25">
      <c r="H609" s="3"/>
    </row>
    <row r="610" spans="8:8" ht="15.75" customHeight="1" x14ac:dyDescent="0.25">
      <c r="H610" s="3"/>
    </row>
    <row r="611" spans="8:8" ht="15.75" customHeight="1" x14ac:dyDescent="0.25">
      <c r="H611" s="3"/>
    </row>
    <row r="612" spans="8:8" ht="15.75" customHeight="1" x14ac:dyDescent="0.25">
      <c r="H612" s="3"/>
    </row>
    <row r="613" spans="8:8" ht="15.75" customHeight="1" x14ac:dyDescent="0.25">
      <c r="H613" s="3"/>
    </row>
    <row r="614" spans="8:8" ht="15.75" customHeight="1" x14ac:dyDescent="0.25">
      <c r="H614" s="3"/>
    </row>
    <row r="615" spans="8:8" ht="15.75" customHeight="1" x14ac:dyDescent="0.25">
      <c r="H615" s="3"/>
    </row>
    <row r="616" spans="8:8" ht="15.75" customHeight="1" x14ac:dyDescent="0.25">
      <c r="H616" s="3"/>
    </row>
    <row r="617" spans="8:8" ht="15.75" customHeight="1" x14ac:dyDescent="0.25">
      <c r="H617" s="3"/>
    </row>
    <row r="618" spans="8:8" ht="15.75" customHeight="1" x14ac:dyDescent="0.25">
      <c r="H618" s="3"/>
    </row>
    <row r="619" spans="8:8" ht="15.75" customHeight="1" x14ac:dyDescent="0.25">
      <c r="H619" s="3"/>
    </row>
    <row r="620" spans="8:8" ht="15.75" customHeight="1" x14ac:dyDescent="0.25">
      <c r="H620" s="3"/>
    </row>
    <row r="621" spans="8:8" ht="15.75" customHeight="1" x14ac:dyDescent="0.25">
      <c r="H621" s="3"/>
    </row>
    <row r="622" spans="8:8" ht="15.75" customHeight="1" x14ac:dyDescent="0.25">
      <c r="H622" s="3"/>
    </row>
    <row r="623" spans="8:8" ht="15.75" customHeight="1" x14ac:dyDescent="0.25">
      <c r="H623" s="3"/>
    </row>
    <row r="624" spans="8:8" ht="15.75" customHeight="1" x14ac:dyDescent="0.25">
      <c r="H624" s="3"/>
    </row>
    <row r="625" spans="8:8" ht="15.75" customHeight="1" x14ac:dyDescent="0.25">
      <c r="H625" s="3"/>
    </row>
    <row r="626" spans="8:8" ht="15.75" customHeight="1" x14ac:dyDescent="0.25">
      <c r="H626" s="3"/>
    </row>
    <row r="627" spans="8:8" ht="15.75" customHeight="1" x14ac:dyDescent="0.25">
      <c r="H627" s="3"/>
    </row>
    <row r="628" spans="8:8" ht="15.75" customHeight="1" x14ac:dyDescent="0.25">
      <c r="H628" s="3"/>
    </row>
    <row r="629" spans="8:8" ht="15.75" customHeight="1" x14ac:dyDescent="0.25">
      <c r="H629" s="3"/>
    </row>
    <row r="630" spans="8:8" ht="15.75" customHeight="1" x14ac:dyDescent="0.25">
      <c r="H630" s="3"/>
    </row>
    <row r="631" spans="8:8" ht="15.75" customHeight="1" x14ac:dyDescent="0.25">
      <c r="H631" s="3"/>
    </row>
    <row r="632" spans="8:8" ht="15.75" customHeight="1" x14ac:dyDescent="0.25">
      <c r="H632" s="3"/>
    </row>
    <row r="633" spans="8:8" ht="15.75" customHeight="1" x14ac:dyDescent="0.25">
      <c r="H633" s="3"/>
    </row>
    <row r="634" spans="8:8" ht="15.75" customHeight="1" x14ac:dyDescent="0.25">
      <c r="H634" s="3"/>
    </row>
    <row r="635" spans="8:8" ht="15.75" customHeight="1" x14ac:dyDescent="0.25">
      <c r="H635" s="3"/>
    </row>
    <row r="636" spans="8:8" ht="15.75" customHeight="1" x14ac:dyDescent="0.25">
      <c r="H636" s="3"/>
    </row>
    <row r="637" spans="8:8" ht="15.75" customHeight="1" x14ac:dyDescent="0.25">
      <c r="H637" s="3"/>
    </row>
    <row r="638" spans="8:8" ht="15.75" customHeight="1" x14ac:dyDescent="0.25">
      <c r="H638" s="3"/>
    </row>
    <row r="639" spans="8:8" ht="15.75" customHeight="1" x14ac:dyDescent="0.25">
      <c r="H639" s="3"/>
    </row>
    <row r="640" spans="8:8" ht="15.75" customHeight="1" x14ac:dyDescent="0.25">
      <c r="H640" s="3"/>
    </row>
    <row r="641" spans="8:8" ht="15.75" customHeight="1" x14ac:dyDescent="0.25">
      <c r="H641" s="3"/>
    </row>
    <row r="642" spans="8:8" ht="15.75" customHeight="1" x14ac:dyDescent="0.25">
      <c r="H642" s="3"/>
    </row>
    <row r="643" spans="8:8" ht="15.75" customHeight="1" x14ac:dyDescent="0.25">
      <c r="H643" s="3"/>
    </row>
    <row r="644" spans="8:8" ht="15.75" customHeight="1" x14ac:dyDescent="0.25">
      <c r="H644" s="3"/>
    </row>
    <row r="645" spans="8:8" ht="15.75" customHeight="1" x14ac:dyDescent="0.25">
      <c r="H645" s="3"/>
    </row>
    <row r="646" spans="8:8" ht="15.75" customHeight="1" x14ac:dyDescent="0.25">
      <c r="H646" s="3"/>
    </row>
    <row r="647" spans="8:8" ht="15.75" customHeight="1" x14ac:dyDescent="0.25">
      <c r="H647" s="3"/>
    </row>
    <row r="648" spans="8:8" ht="15.75" customHeight="1" x14ac:dyDescent="0.25">
      <c r="H648" s="3"/>
    </row>
    <row r="649" spans="8:8" ht="15.75" customHeight="1" x14ac:dyDescent="0.25">
      <c r="H649" s="3"/>
    </row>
    <row r="650" spans="8:8" ht="15.75" customHeight="1" x14ac:dyDescent="0.25">
      <c r="H650" s="3"/>
    </row>
    <row r="651" spans="8:8" ht="15.75" customHeight="1" x14ac:dyDescent="0.25">
      <c r="H651" s="3"/>
    </row>
    <row r="652" spans="8:8" ht="15.75" customHeight="1" x14ac:dyDescent="0.25">
      <c r="H652" s="3"/>
    </row>
    <row r="653" spans="8:8" ht="15.75" customHeight="1" x14ac:dyDescent="0.25">
      <c r="H653" s="3"/>
    </row>
    <row r="654" spans="8:8" ht="15.75" customHeight="1" x14ac:dyDescent="0.25">
      <c r="H654" s="3"/>
    </row>
    <row r="655" spans="8:8" ht="15.75" customHeight="1" x14ac:dyDescent="0.25">
      <c r="H655" s="3"/>
    </row>
    <row r="656" spans="8:8" ht="15.75" customHeight="1" x14ac:dyDescent="0.25">
      <c r="H656" s="3"/>
    </row>
    <row r="657" spans="8:8" ht="15.75" customHeight="1" x14ac:dyDescent="0.25">
      <c r="H657" s="3"/>
    </row>
    <row r="658" spans="8:8" ht="15.75" customHeight="1" x14ac:dyDescent="0.25">
      <c r="H658" s="3"/>
    </row>
    <row r="659" spans="8:8" ht="15.75" customHeight="1" x14ac:dyDescent="0.25">
      <c r="H659" s="3"/>
    </row>
    <row r="660" spans="8:8" ht="15.75" customHeight="1" x14ac:dyDescent="0.25">
      <c r="H660" s="3"/>
    </row>
    <row r="661" spans="8:8" ht="15.75" customHeight="1" x14ac:dyDescent="0.25">
      <c r="H661" s="3"/>
    </row>
    <row r="662" spans="8:8" ht="15.75" customHeight="1" x14ac:dyDescent="0.25">
      <c r="H662" s="3"/>
    </row>
    <row r="663" spans="8:8" ht="15.75" customHeight="1" x14ac:dyDescent="0.25">
      <c r="H663" s="3"/>
    </row>
    <row r="664" spans="8:8" ht="15.75" customHeight="1" x14ac:dyDescent="0.25">
      <c r="H664" s="3"/>
    </row>
    <row r="665" spans="8:8" ht="15.75" customHeight="1" x14ac:dyDescent="0.25">
      <c r="H665" s="3"/>
    </row>
    <row r="666" spans="8:8" ht="15.75" customHeight="1" x14ac:dyDescent="0.25">
      <c r="H666" s="3"/>
    </row>
    <row r="667" spans="8:8" ht="15.75" customHeight="1" x14ac:dyDescent="0.25">
      <c r="H667" s="3"/>
    </row>
    <row r="668" spans="8:8" ht="15.75" customHeight="1" x14ac:dyDescent="0.25">
      <c r="H668" s="3"/>
    </row>
    <row r="669" spans="8:8" ht="15.75" customHeight="1" x14ac:dyDescent="0.25">
      <c r="H669" s="3"/>
    </row>
    <row r="670" spans="8:8" ht="15.75" customHeight="1" x14ac:dyDescent="0.25">
      <c r="H670" s="3"/>
    </row>
    <row r="671" spans="8:8" ht="15.75" customHeight="1" x14ac:dyDescent="0.25">
      <c r="H671" s="3"/>
    </row>
    <row r="672" spans="8:8" ht="15.75" customHeight="1" x14ac:dyDescent="0.25">
      <c r="H672" s="3"/>
    </row>
    <row r="673" spans="8:8" ht="15.75" customHeight="1" x14ac:dyDescent="0.25">
      <c r="H673" s="3"/>
    </row>
    <row r="674" spans="8:8" ht="15.75" customHeight="1" x14ac:dyDescent="0.25">
      <c r="H674" s="3"/>
    </row>
    <row r="675" spans="8:8" ht="15.75" customHeight="1" x14ac:dyDescent="0.25">
      <c r="H675" s="3"/>
    </row>
    <row r="676" spans="8:8" ht="15.75" customHeight="1" x14ac:dyDescent="0.25">
      <c r="H676" s="3"/>
    </row>
    <row r="677" spans="8:8" ht="15.75" customHeight="1" x14ac:dyDescent="0.25">
      <c r="H677" s="3"/>
    </row>
    <row r="678" spans="8:8" ht="15.75" customHeight="1" x14ac:dyDescent="0.25">
      <c r="H678" s="3"/>
    </row>
    <row r="679" spans="8:8" ht="15.75" customHeight="1" x14ac:dyDescent="0.25">
      <c r="H679" s="3"/>
    </row>
    <row r="680" spans="8:8" ht="15.75" customHeight="1" x14ac:dyDescent="0.25">
      <c r="H680" s="3"/>
    </row>
    <row r="681" spans="8:8" ht="15.75" customHeight="1" x14ac:dyDescent="0.25">
      <c r="H681" s="3"/>
    </row>
    <row r="682" spans="8:8" ht="15.75" customHeight="1" x14ac:dyDescent="0.25">
      <c r="H682" s="3"/>
    </row>
    <row r="683" spans="8:8" ht="15.75" customHeight="1" x14ac:dyDescent="0.25">
      <c r="H683" s="3"/>
    </row>
    <row r="684" spans="8:8" ht="15.75" customHeight="1" x14ac:dyDescent="0.25">
      <c r="H684" s="3"/>
    </row>
    <row r="685" spans="8:8" ht="15.75" customHeight="1" x14ac:dyDescent="0.25">
      <c r="H685" s="3"/>
    </row>
    <row r="686" spans="8:8" ht="15.75" customHeight="1" x14ac:dyDescent="0.25">
      <c r="H686" s="3"/>
    </row>
    <row r="687" spans="8:8" ht="15.75" customHeight="1" x14ac:dyDescent="0.25">
      <c r="H687" s="3"/>
    </row>
    <row r="688" spans="8:8" ht="15.75" customHeight="1" x14ac:dyDescent="0.25">
      <c r="H688" s="3"/>
    </row>
    <row r="689" spans="8:8" ht="15.75" customHeight="1" x14ac:dyDescent="0.25">
      <c r="H689" s="3"/>
    </row>
    <row r="690" spans="8:8" ht="15.75" customHeight="1" x14ac:dyDescent="0.25">
      <c r="H690" s="3"/>
    </row>
    <row r="691" spans="8:8" ht="15.75" customHeight="1" x14ac:dyDescent="0.25">
      <c r="H691" s="3"/>
    </row>
    <row r="692" spans="8:8" ht="15.75" customHeight="1" x14ac:dyDescent="0.25">
      <c r="H692" s="3"/>
    </row>
    <row r="693" spans="8:8" ht="15.75" customHeight="1" x14ac:dyDescent="0.25">
      <c r="H693" s="3"/>
    </row>
    <row r="694" spans="8:8" ht="15.75" customHeight="1" x14ac:dyDescent="0.25">
      <c r="H694" s="3"/>
    </row>
    <row r="695" spans="8:8" ht="15.75" customHeight="1" x14ac:dyDescent="0.25">
      <c r="H695" s="3"/>
    </row>
    <row r="696" spans="8:8" ht="15.75" customHeight="1" x14ac:dyDescent="0.25">
      <c r="H696" s="3"/>
    </row>
    <row r="697" spans="8:8" ht="15.75" customHeight="1" x14ac:dyDescent="0.25">
      <c r="H697" s="3"/>
    </row>
    <row r="698" spans="8:8" ht="15.75" customHeight="1" x14ac:dyDescent="0.25">
      <c r="H698" s="3"/>
    </row>
    <row r="699" spans="8:8" ht="15.75" customHeight="1" x14ac:dyDescent="0.25">
      <c r="H699" s="3"/>
    </row>
    <row r="700" spans="8:8" ht="15.75" customHeight="1" x14ac:dyDescent="0.25">
      <c r="H700" s="3"/>
    </row>
    <row r="701" spans="8:8" ht="15.75" customHeight="1" x14ac:dyDescent="0.25">
      <c r="H701" s="3"/>
    </row>
    <row r="702" spans="8:8" ht="15.75" customHeight="1" x14ac:dyDescent="0.25">
      <c r="H702" s="3"/>
    </row>
    <row r="703" spans="8:8" ht="15.75" customHeight="1" x14ac:dyDescent="0.25">
      <c r="H703" s="3"/>
    </row>
    <row r="704" spans="8:8" ht="15.75" customHeight="1" x14ac:dyDescent="0.25">
      <c r="H704" s="3"/>
    </row>
    <row r="705" spans="8:8" ht="15.75" customHeight="1" x14ac:dyDescent="0.25">
      <c r="H705" s="3"/>
    </row>
    <row r="706" spans="8:8" ht="15.75" customHeight="1" x14ac:dyDescent="0.25">
      <c r="H706" s="3"/>
    </row>
    <row r="707" spans="8:8" ht="15.75" customHeight="1" x14ac:dyDescent="0.25">
      <c r="H707" s="3"/>
    </row>
    <row r="708" spans="8:8" ht="15.75" customHeight="1" x14ac:dyDescent="0.25">
      <c r="H708" s="3"/>
    </row>
    <row r="709" spans="8:8" ht="15.75" customHeight="1" x14ac:dyDescent="0.25">
      <c r="H709" s="3"/>
    </row>
    <row r="710" spans="8:8" ht="15.75" customHeight="1" x14ac:dyDescent="0.25">
      <c r="H710" s="3"/>
    </row>
    <row r="711" spans="8:8" ht="15.75" customHeight="1" x14ac:dyDescent="0.25">
      <c r="H711" s="3"/>
    </row>
    <row r="712" spans="8:8" ht="15.75" customHeight="1" x14ac:dyDescent="0.25">
      <c r="H712" s="3"/>
    </row>
    <row r="713" spans="8:8" ht="15.75" customHeight="1" x14ac:dyDescent="0.25">
      <c r="H713" s="3"/>
    </row>
    <row r="714" spans="8:8" ht="15.75" customHeight="1" x14ac:dyDescent="0.25">
      <c r="H714" s="3"/>
    </row>
    <row r="715" spans="8:8" ht="15.75" customHeight="1" x14ac:dyDescent="0.25">
      <c r="H715" s="3"/>
    </row>
    <row r="716" spans="8:8" ht="15.75" customHeight="1" x14ac:dyDescent="0.25">
      <c r="H716" s="3"/>
    </row>
    <row r="717" spans="8:8" ht="15.75" customHeight="1" x14ac:dyDescent="0.25">
      <c r="H717" s="3"/>
    </row>
    <row r="718" spans="8:8" ht="15.75" customHeight="1" x14ac:dyDescent="0.25">
      <c r="H718" s="3"/>
    </row>
    <row r="719" spans="8:8" ht="15.75" customHeight="1" x14ac:dyDescent="0.25">
      <c r="H719" s="3"/>
    </row>
    <row r="720" spans="8:8" ht="15.75" customHeight="1" x14ac:dyDescent="0.25">
      <c r="H720" s="3"/>
    </row>
    <row r="721" spans="8:8" ht="15.75" customHeight="1" x14ac:dyDescent="0.25">
      <c r="H721" s="3"/>
    </row>
    <row r="722" spans="8:8" ht="15.75" customHeight="1" x14ac:dyDescent="0.25">
      <c r="H722" s="3"/>
    </row>
    <row r="723" spans="8:8" ht="15.75" customHeight="1" x14ac:dyDescent="0.25">
      <c r="H723" s="3"/>
    </row>
    <row r="724" spans="8:8" ht="15.75" customHeight="1" x14ac:dyDescent="0.25">
      <c r="H724" s="3"/>
    </row>
    <row r="725" spans="8:8" ht="15.75" customHeight="1" x14ac:dyDescent="0.25">
      <c r="H725" s="3"/>
    </row>
    <row r="726" spans="8:8" ht="15.75" customHeight="1" x14ac:dyDescent="0.25">
      <c r="H726" s="3"/>
    </row>
    <row r="727" spans="8:8" ht="15.75" customHeight="1" x14ac:dyDescent="0.25">
      <c r="H727" s="3"/>
    </row>
    <row r="728" spans="8:8" ht="15.75" customHeight="1" x14ac:dyDescent="0.25">
      <c r="H728" s="3"/>
    </row>
    <row r="729" spans="8:8" ht="15.75" customHeight="1" x14ac:dyDescent="0.25">
      <c r="H729" s="3"/>
    </row>
    <row r="730" spans="8:8" ht="15.75" customHeight="1" x14ac:dyDescent="0.25">
      <c r="H730" s="3"/>
    </row>
    <row r="731" spans="8:8" ht="15.75" customHeight="1" x14ac:dyDescent="0.25">
      <c r="H731" s="3"/>
    </row>
    <row r="732" spans="8:8" ht="15.75" customHeight="1" x14ac:dyDescent="0.25">
      <c r="H732" s="3"/>
    </row>
    <row r="733" spans="8:8" ht="15.75" customHeight="1" x14ac:dyDescent="0.25">
      <c r="H733" s="3"/>
    </row>
    <row r="734" spans="8:8" ht="15.75" customHeight="1" x14ac:dyDescent="0.25">
      <c r="H734" s="3"/>
    </row>
    <row r="735" spans="8:8" ht="15.75" customHeight="1" x14ac:dyDescent="0.25">
      <c r="H735" s="3"/>
    </row>
    <row r="736" spans="8:8" ht="15.75" customHeight="1" x14ac:dyDescent="0.25">
      <c r="H736" s="3"/>
    </row>
    <row r="737" spans="8:8" ht="15.75" customHeight="1" x14ac:dyDescent="0.25">
      <c r="H737" s="3"/>
    </row>
    <row r="738" spans="8:8" ht="15.75" customHeight="1" x14ac:dyDescent="0.25">
      <c r="H738" s="3"/>
    </row>
    <row r="739" spans="8:8" ht="15.75" customHeight="1" x14ac:dyDescent="0.25">
      <c r="H739" s="3"/>
    </row>
    <row r="740" spans="8:8" ht="15.75" customHeight="1" x14ac:dyDescent="0.25">
      <c r="H740" s="3"/>
    </row>
    <row r="741" spans="8:8" ht="15.75" customHeight="1" x14ac:dyDescent="0.25">
      <c r="H741" s="3"/>
    </row>
    <row r="742" spans="8:8" ht="15.75" customHeight="1" x14ac:dyDescent="0.25">
      <c r="H742" s="3"/>
    </row>
    <row r="743" spans="8:8" ht="15.75" customHeight="1" x14ac:dyDescent="0.25">
      <c r="H743" s="3"/>
    </row>
    <row r="744" spans="8:8" ht="15.75" customHeight="1" x14ac:dyDescent="0.25">
      <c r="H744" s="3"/>
    </row>
    <row r="745" spans="8:8" ht="15.75" customHeight="1" x14ac:dyDescent="0.25">
      <c r="H745" s="3"/>
    </row>
    <row r="746" spans="8:8" ht="15.75" customHeight="1" x14ac:dyDescent="0.25">
      <c r="H746" s="3"/>
    </row>
    <row r="747" spans="8:8" ht="15.75" customHeight="1" x14ac:dyDescent="0.25">
      <c r="H747" s="3"/>
    </row>
    <row r="748" spans="8:8" ht="15.75" customHeight="1" x14ac:dyDescent="0.25">
      <c r="H748" s="3"/>
    </row>
    <row r="749" spans="8:8" ht="15.75" customHeight="1" x14ac:dyDescent="0.25">
      <c r="H749" s="3"/>
    </row>
    <row r="750" spans="8:8" ht="15.75" customHeight="1" x14ac:dyDescent="0.25">
      <c r="H750" s="3"/>
    </row>
    <row r="751" spans="8:8" ht="15.75" customHeight="1" x14ac:dyDescent="0.25">
      <c r="H751" s="3"/>
    </row>
    <row r="752" spans="8:8" ht="15.75" customHeight="1" x14ac:dyDescent="0.25">
      <c r="H752" s="3"/>
    </row>
    <row r="753" spans="8:8" ht="15.75" customHeight="1" x14ac:dyDescent="0.25">
      <c r="H753" s="3"/>
    </row>
    <row r="754" spans="8:8" ht="15.75" customHeight="1" x14ac:dyDescent="0.25">
      <c r="H754" s="3"/>
    </row>
    <row r="755" spans="8:8" ht="15.75" customHeight="1" x14ac:dyDescent="0.25">
      <c r="H755" s="3"/>
    </row>
    <row r="756" spans="8:8" ht="15.75" customHeight="1" x14ac:dyDescent="0.25">
      <c r="H756" s="3"/>
    </row>
    <row r="757" spans="8:8" ht="15.75" customHeight="1" x14ac:dyDescent="0.25">
      <c r="H757" s="3"/>
    </row>
    <row r="758" spans="8:8" ht="15.75" customHeight="1" x14ac:dyDescent="0.25">
      <c r="H758" s="3"/>
    </row>
    <row r="759" spans="8:8" ht="15.75" customHeight="1" x14ac:dyDescent="0.25">
      <c r="H759" s="3"/>
    </row>
    <row r="760" spans="8:8" ht="15.75" customHeight="1" x14ac:dyDescent="0.25">
      <c r="H760" s="3"/>
    </row>
    <row r="761" spans="8:8" ht="15.75" customHeight="1" x14ac:dyDescent="0.25">
      <c r="H761" s="3"/>
    </row>
    <row r="762" spans="8:8" ht="15.75" customHeight="1" x14ac:dyDescent="0.25">
      <c r="H762" s="3"/>
    </row>
    <row r="763" spans="8:8" ht="15.75" customHeight="1" x14ac:dyDescent="0.25">
      <c r="H763" s="3"/>
    </row>
    <row r="764" spans="8:8" ht="15.75" customHeight="1" x14ac:dyDescent="0.25">
      <c r="H764" s="3"/>
    </row>
    <row r="765" spans="8:8" ht="15.75" customHeight="1" x14ac:dyDescent="0.25">
      <c r="H765" s="3"/>
    </row>
    <row r="766" spans="8:8" ht="15.75" customHeight="1" x14ac:dyDescent="0.25">
      <c r="H766" s="3"/>
    </row>
    <row r="767" spans="8:8" ht="15.75" customHeight="1" x14ac:dyDescent="0.25">
      <c r="H767" s="3"/>
    </row>
    <row r="768" spans="8:8" ht="15.75" customHeight="1" x14ac:dyDescent="0.25">
      <c r="H768" s="3"/>
    </row>
    <row r="769" spans="8:8" ht="15.75" customHeight="1" x14ac:dyDescent="0.25">
      <c r="H769" s="3"/>
    </row>
    <row r="770" spans="8:8" ht="15.75" customHeight="1" x14ac:dyDescent="0.25">
      <c r="H770" s="3"/>
    </row>
    <row r="771" spans="8:8" ht="15.75" customHeight="1" x14ac:dyDescent="0.25">
      <c r="H771" s="3"/>
    </row>
    <row r="772" spans="8:8" ht="15.75" customHeight="1" x14ac:dyDescent="0.25">
      <c r="H772" s="3"/>
    </row>
    <row r="773" spans="8:8" ht="15.75" customHeight="1" x14ac:dyDescent="0.25">
      <c r="H773" s="3"/>
    </row>
    <row r="774" spans="8:8" ht="15.75" customHeight="1" x14ac:dyDescent="0.25">
      <c r="H774" s="3"/>
    </row>
    <row r="775" spans="8:8" ht="15.75" customHeight="1" x14ac:dyDescent="0.25">
      <c r="H775" s="3"/>
    </row>
    <row r="776" spans="8:8" ht="15.75" customHeight="1" x14ac:dyDescent="0.25">
      <c r="H776" s="3"/>
    </row>
    <row r="777" spans="8:8" ht="15.75" customHeight="1" x14ac:dyDescent="0.25">
      <c r="H777" s="3"/>
    </row>
    <row r="778" spans="8:8" ht="15.75" customHeight="1" x14ac:dyDescent="0.25">
      <c r="H778" s="3"/>
    </row>
    <row r="779" spans="8:8" ht="15.75" customHeight="1" x14ac:dyDescent="0.25">
      <c r="H779" s="3"/>
    </row>
    <row r="780" spans="8:8" ht="15.75" customHeight="1" x14ac:dyDescent="0.25">
      <c r="H780" s="3"/>
    </row>
    <row r="781" spans="8:8" ht="15.75" customHeight="1" x14ac:dyDescent="0.25">
      <c r="H781" s="3"/>
    </row>
    <row r="782" spans="8:8" ht="15.75" customHeight="1" x14ac:dyDescent="0.25">
      <c r="H782" s="3"/>
    </row>
    <row r="783" spans="8:8" ht="15.75" customHeight="1" x14ac:dyDescent="0.25">
      <c r="H783" s="3"/>
    </row>
    <row r="784" spans="8:8" ht="15.75" customHeight="1" x14ac:dyDescent="0.25">
      <c r="H784" s="3"/>
    </row>
    <row r="785" spans="8:8" ht="15.75" customHeight="1" x14ac:dyDescent="0.25">
      <c r="H785" s="3"/>
    </row>
    <row r="786" spans="8:8" ht="15.75" customHeight="1" x14ac:dyDescent="0.25">
      <c r="H786" s="3"/>
    </row>
    <row r="787" spans="8:8" ht="15.75" customHeight="1" x14ac:dyDescent="0.25">
      <c r="H787" s="3"/>
    </row>
    <row r="788" spans="8:8" ht="15.75" customHeight="1" x14ac:dyDescent="0.25">
      <c r="H788" s="3"/>
    </row>
    <row r="789" spans="8:8" ht="15.75" customHeight="1" x14ac:dyDescent="0.25">
      <c r="H789" s="3"/>
    </row>
    <row r="790" spans="8:8" ht="15.75" customHeight="1" x14ac:dyDescent="0.25">
      <c r="H790" s="3"/>
    </row>
    <row r="791" spans="8:8" ht="15.75" customHeight="1" x14ac:dyDescent="0.25">
      <c r="H791" s="3"/>
    </row>
    <row r="792" spans="8:8" ht="15.75" customHeight="1" x14ac:dyDescent="0.25">
      <c r="H792" s="3"/>
    </row>
    <row r="793" spans="8:8" ht="15.75" customHeight="1" x14ac:dyDescent="0.25">
      <c r="H793" s="3"/>
    </row>
    <row r="794" spans="8:8" ht="15.75" customHeight="1" x14ac:dyDescent="0.25">
      <c r="H794" s="3"/>
    </row>
    <row r="795" spans="8:8" ht="15.75" customHeight="1" x14ac:dyDescent="0.25">
      <c r="H795" s="3"/>
    </row>
    <row r="796" spans="8:8" ht="15.75" customHeight="1" x14ac:dyDescent="0.25">
      <c r="H796" s="3"/>
    </row>
    <row r="797" spans="8:8" ht="15.75" customHeight="1" x14ac:dyDescent="0.25">
      <c r="H797" s="3"/>
    </row>
    <row r="798" spans="8:8" ht="15.75" customHeight="1" x14ac:dyDescent="0.25">
      <c r="H798" s="3"/>
    </row>
    <row r="799" spans="8:8" ht="15.75" customHeight="1" x14ac:dyDescent="0.25">
      <c r="H799" s="3"/>
    </row>
    <row r="800" spans="8:8" ht="15.75" customHeight="1" x14ac:dyDescent="0.25">
      <c r="H800" s="3"/>
    </row>
    <row r="801" spans="8:8" ht="15.75" customHeight="1" x14ac:dyDescent="0.25">
      <c r="H801" s="3"/>
    </row>
    <row r="802" spans="8:8" ht="15.75" customHeight="1" x14ac:dyDescent="0.25">
      <c r="H802" s="3"/>
    </row>
    <row r="803" spans="8:8" ht="15.75" customHeight="1" x14ac:dyDescent="0.25">
      <c r="H803" s="3"/>
    </row>
    <row r="804" spans="8:8" ht="15.75" customHeight="1" x14ac:dyDescent="0.25">
      <c r="H804" s="3"/>
    </row>
    <row r="805" spans="8:8" ht="15.75" customHeight="1" x14ac:dyDescent="0.25">
      <c r="H805" s="3"/>
    </row>
    <row r="806" spans="8:8" ht="15.75" customHeight="1" x14ac:dyDescent="0.25">
      <c r="H806" s="3"/>
    </row>
    <row r="807" spans="8:8" ht="15.75" customHeight="1" x14ac:dyDescent="0.25">
      <c r="H807" s="3"/>
    </row>
    <row r="808" spans="8:8" ht="15.75" customHeight="1" x14ac:dyDescent="0.25">
      <c r="H808" s="3"/>
    </row>
    <row r="809" spans="8:8" ht="15.75" customHeight="1" x14ac:dyDescent="0.25">
      <c r="H809" s="3"/>
    </row>
    <row r="810" spans="8:8" ht="15.75" customHeight="1" x14ac:dyDescent="0.25">
      <c r="H810" s="3"/>
    </row>
    <row r="811" spans="8:8" ht="15.75" customHeight="1" x14ac:dyDescent="0.25">
      <c r="H811" s="3"/>
    </row>
    <row r="812" spans="8:8" ht="15.75" customHeight="1" x14ac:dyDescent="0.25">
      <c r="H812" s="3"/>
    </row>
    <row r="813" spans="8:8" ht="15.75" customHeight="1" x14ac:dyDescent="0.25">
      <c r="H813" s="3"/>
    </row>
    <row r="814" spans="8:8" ht="15.75" customHeight="1" x14ac:dyDescent="0.25">
      <c r="H814" s="3"/>
    </row>
    <row r="815" spans="8:8" ht="15.75" customHeight="1" x14ac:dyDescent="0.25">
      <c r="H815" s="3"/>
    </row>
    <row r="816" spans="8:8" ht="15.75" customHeight="1" x14ac:dyDescent="0.25">
      <c r="H816" s="3"/>
    </row>
    <row r="817" spans="8:8" ht="15.75" customHeight="1" x14ac:dyDescent="0.25">
      <c r="H817" s="3"/>
    </row>
    <row r="818" spans="8:8" ht="15.75" customHeight="1" x14ac:dyDescent="0.25">
      <c r="H818" s="3"/>
    </row>
    <row r="819" spans="8:8" ht="15.75" customHeight="1" x14ac:dyDescent="0.25">
      <c r="H819" s="3"/>
    </row>
    <row r="820" spans="8:8" ht="15.75" customHeight="1" x14ac:dyDescent="0.25">
      <c r="H820" s="3"/>
    </row>
    <row r="821" spans="8:8" ht="15.75" customHeight="1" x14ac:dyDescent="0.25">
      <c r="H821" s="3"/>
    </row>
    <row r="822" spans="8:8" ht="15.75" customHeight="1" x14ac:dyDescent="0.25">
      <c r="H822" s="3"/>
    </row>
    <row r="823" spans="8:8" ht="15.75" customHeight="1" x14ac:dyDescent="0.25">
      <c r="H823" s="3"/>
    </row>
    <row r="824" spans="8:8" ht="15.75" customHeight="1" x14ac:dyDescent="0.25">
      <c r="H824" s="3"/>
    </row>
    <row r="825" spans="8:8" ht="15.75" customHeight="1" x14ac:dyDescent="0.25">
      <c r="H825" s="3"/>
    </row>
    <row r="826" spans="8:8" ht="15.75" customHeight="1" x14ac:dyDescent="0.25">
      <c r="H826" s="3"/>
    </row>
    <row r="827" spans="8:8" ht="15.75" customHeight="1" x14ac:dyDescent="0.25">
      <c r="H827" s="3"/>
    </row>
    <row r="828" spans="8:8" ht="15.75" customHeight="1" x14ac:dyDescent="0.25">
      <c r="H828" s="3"/>
    </row>
    <row r="829" spans="8:8" ht="15.75" customHeight="1" x14ac:dyDescent="0.25">
      <c r="H829" s="3"/>
    </row>
    <row r="830" spans="8:8" ht="15.75" customHeight="1" x14ac:dyDescent="0.25">
      <c r="H830" s="3"/>
    </row>
    <row r="831" spans="8:8" ht="15.75" customHeight="1" x14ac:dyDescent="0.25">
      <c r="H831" s="3"/>
    </row>
    <row r="832" spans="8:8" ht="15.75" customHeight="1" x14ac:dyDescent="0.25">
      <c r="H832" s="3"/>
    </row>
    <row r="833" spans="8:8" ht="15.75" customHeight="1" x14ac:dyDescent="0.25">
      <c r="H833" s="3"/>
    </row>
    <row r="834" spans="8:8" ht="15.75" customHeight="1" x14ac:dyDescent="0.25">
      <c r="H834" s="3"/>
    </row>
    <row r="835" spans="8:8" ht="15.75" customHeight="1" x14ac:dyDescent="0.25">
      <c r="H835" s="3"/>
    </row>
    <row r="836" spans="8:8" ht="15.75" customHeight="1" x14ac:dyDescent="0.25">
      <c r="H836" s="3"/>
    </row>
    <row r="837" spans="8:8" ht="15.75" customHeight="1" x14ac:dyDescent="0.25">
      <c r="H837" s="3"/>
    </row>
    <row r="838" spans="8:8" ht="15.75" customHeight="1" x14ac:dyDescent="0.25">
      <c r="H838" s="3"/>
    </row>
    <row r="839" spans="8:8" ht="15.75" customHeight="1" x14ac:dyDescent="0.25">
      <c r="H839" s="3"/>
    </row>
    <row r="840" spans="8:8" ht="15.75" customHeight="1" x14ac:dyDescent="0.25">
      <c r="H840" s="3"/>
    </row>
    <row r="841" spans="8:8" ht="15.75" customHeight="1" x14ac:dyDescent="0.25">
      <c r="H841" s="3"/>
    </row>
    <row r="842" spans="8:8" ht="15.75" customHeight="1" x14ac:dyDescent="0.25">
      <c r="H842" s="3"/>
    </row>
    <row r="843" spans="8:8" ht="15.75" customHeight="1" x14ac:dyDescent="0.25">
      <c r="H843" s="3"/>
    </row>
    <row r="844" spans="8:8" ht="15.75" customHeight="1" x14ac:dyDescent="0.25">
      <c r="H844" s="3"/>
    </row>
    <row r="845" spans="8:8" ht="15.75" customHeight="1" x14ac:dyDescent="0.25">
      <c r="H845" s="3"/>
    </row>
    <row r="846" spans="8:8" ht="15.75" customHeight="1" x14ac:dyDescent="0.25">
      <c r="H846" s="3"/>
    </row>
    <row r="847" spans="8:8" ht="15.75" customHeight="1" x14ac:dyDescent="0.25">
      <c r="H847" s="3"/>
    </row>
    <row r="848" spans="8:8" ht="15.75" customHeight="1" x14ac:dyDescent="0.25">
      <c r="H848" s="3"/>
    </row>
    <row r="849" spans="8:8" ht="15.75" customHeight="1" x14ac:dyDescent="0.25">
      <c r="H849" s="3"/>
    </row>
    <row r="850" spans="8:8" ht="15.75" customHeight="1" x14ac:dyDescent="0.25">
      <c r="H850" s="3"/>
    </row>
    <row r="851" spans="8:8" ht="15.75" customHeight="1" x14ac:dyDescent="0.25">
      <c r="H851" s="3"/>
    </row>
    <row r="852" spans="8:8" ht="15.75" customHeight="1" x14ac:dyDescent="0.25">
      <c r="H852" s="3"/>
    </row>
    <row r="853" spans="8:8" ht="15.75" customHeight="1" x14ac:dyDescent="0.25">
      <c r="H853" s="3"/>
    </row>
    <row r="854" spans="8:8" ht="15.75" customHeight="1" x14ac:dyDescent="0.25">
      <c r="H854" s="3"/>
    </row>
    <row r="855" spans="8:8" ht="15.75" customHeight="1" x14ac:dyDescent="0.25">
      <c r="H855" s="3"/>
    </row>
    <row r="856" spans="8:8" ht="15.75" customHeight="1" x14ac:dyDescent="0.25">
      <c r="H856" s="3"/>
    </row>
    <row r="857" spans="8:8" ht="15.75" customHeight="1" x14ac:dyDescent="0.25">
      <c r="H857" s="3"/>
    </row>
    <row r="858" spans="8:8" ht="15.75" customHeight="1" x14ac:dyDescent="0.25">
      <c r="H858" s="3"/>
    </row>
    <row r="859" spans="8:8" ht="15.75" customHeight="1" x14ac:dyDescent="0.25">
      <c r="H859" s="3"/>
    </row>
    <row r="860" spans="8:8" ht="15.75" customHeight="1" x14ac:dyDescent="0.25">
      <c r="H860" s="3"/>
    </row>
    <row r="861" spans="8:8" ht="15.75" customHeight="1" x14ac:dyDescent="0.25">
      <c r="H861" s="3"/>
    </row>
    <row r="862" spans="8:8" ht="15.75" customHeight="1" x14ac:dyDescent="0.25">
      <c r="H862" s="3"/>
    </row>
    <row r="863" spans="8:8" ht="15.75" customHeight="1" x14ac:dyDescent="0.25">
      <c r="H863" s="3"/>
    </row>
    <row r="864" spans="8:8" ht="15.75" customHeight="1" x14ac:dyDescent="0.25">
      <c r="H864" s="3"/>
    </row>
    <row r="865" spans="8:8" ht="15.75" customHeight="1" x14ac:dyDescent="0.25">
      <c r="H865" s="3"/>
    </row>
    <row r="866" spans="8:8" ht="15.75" customHeight="1" x14ac:dyDescent="0.25">
      <c r="H866" s="3"/>
    </row>
    <row r="867" spans="8:8" ht="15.75" customHeight="1" x14ac:dyDescent="0.25">
      <c r="H867" s="3"/>
    </row>
    <row r="868" spans="8:8" ht="15.75" customHeight="1" x14ac:dyDescent="0.25">
      <c r="H868" s="3"/>
    </row>
    <row r="869" spans="8:8" ht="15.75" customHeight="1" x14ac:dyDescent="0.25">
      <c r="H869" s="3"/>
    </row>
    <row r="870" spans="8:8" ht="15.75" customHeight="1" x14ac:dyDescent="0.25">
      <c r="H870" s="3"/>
    </row>
    <row r="871" spans="8:8" ht="15.75" customHeight="1" x14ac:dyDescent="0.25">
      <c r="H871" s="3"/>
    </row>
    <row r="872" spans="8:8" ht="15.75" customHeight="1" x14ac:dyDescent="0.25">
      <c r="H872" s="3"/>
    </row>
    <row r="873" spans="8:8" ht="15.75" customHeight="1" x14ac:dyDescent="0.25">
      <c r="H873" s="3"/>
    </row>
    <row r="874" spans="8:8" ht="15.75" customHeight="1" x14ac:dyDescent="0.25">
      <c r="H874" s="3"/>
    </row>
    <row r="875" spans="8:8" ht="15.75" customHeight="1" x14ac:dyDescent="0.25">
      <c r="H875" s="3"/>
    </row>
    <row r="876" spans="8:8" ht="15.75" customHeight="1" x14ac:dyDescent="0.25">
      <c r="H876" s="3"/>
    </row>
    <row r="877" spans="8:8" ht="15.75" customHeight="1" x14ac:dyDescent="0.25">
      <c r="H877" s="3"/>
    </row>
    <row r="878" spans="8:8" ht="15.75" customHeight="1" x14ac:dyDescent="0.25">
      <c r="H878" s="3"/>
    </row>
    <row r="879" spans="8:8" ht="15.75" customHeight="1" x14ac:dyDescent="0.25">
      <c r="H879" s="3"/>
    </row>
    <row r="880" spans="8:8" ht="15.75" customHeight="1" x14ac:dyDescent="0.25">
      <c r="H880" s="3"/>
    </row>
    <row r="881" spans="8:8" ht="15.75" customHeight="1" x14ac:dyDescent="0.25">
      <c r="H881" s="3"/>
    </row>
    <row r="882" spans="8:8" ht="15.75" customHeight="1" x14ac:dyDescent="0.25">
      <c r="H882" s="3"/>
    </row>
    <row r="883" spans="8:8" ht="15.75" customHeight="1" x14ac:dyDescent="0.25">
      <c r="H883" s="3"/>
    </row>
    <row r="884" spans="8:8" ht="15.75" customHeight="1" x14ac:dyDescent="0.25">
      <c r="H884" s="3"/>
    </row>
    <row r="885" spans="8:8" ht="15.75" customHeight="1" x14ac:dyDescent="0.25">
      <c r="H885" s="3"/>
    </row>
    <row r="886" spans="8:8" ht="15.75" customHeight="1" x14ac:dyDescent="0.25">
      <c r="H886" s="3"/>
    </row>
    <row r="887" spans="8:8" ht="15.75" customHeight="1" x14ac:dyDescent="0.25">
      <c r="H887" s="3"/>
    </row>
    <row r="888" spans="8:8" ht="15.75" customHeight="1" x14ac:dyDescent="0.25">
      <c r="H888" s="3"/>
    </row>
    <row r="889" spans="8:8" ht="15.75" customHeight="1" x14ac:dyDescent="0.25">
      <c r="H889" s="3"/>
    </row>
    <row r="890" spans="8:8" ht="15.75" customHeight="1" x14ac:dyDescent="0.25">
      <c r="H890" s="3"/>
    </row>
    <row r="891" spans="8:8" ht="15.75" customHeight="1" x14ac:dyDescent="0.25">
      <c r="H891" s="3"/>
    </row>
    <row r="892" spans="8:8" ht="15.75" customHeight="1" x14ac:dyDescent="0.25">
      <c r="H892" s="3"/>
    </row>
    <row r="893" spans="8:8" ht="15.75" customHeight="1" x14ac:dyDescent="0.25">
      <c r="H893" s="3"/>
    </row>
    <row r="894" spans="8:8" ht="15.75" customHeight="1" x14ac:dyDescent="0.25">
      <c r="H894" s="3"/>
    </row>
    <row r="895" spans="8:8" ht="15.75" customHeight="1" x14ac:dyDescent="0.25">
      <c r="H895" s="3"/>
    </row>
    <row r="896" spans="8:8" ht="15.75" customHeight="1" x14ac:dyDescent="0.25">
      <c r="H896" s="3"/>
    </row>
    <row r="897" spans="8:8" ht="15.75" customHeight="1" x14ac:dyDescent="0.25">
      <c r="H897" s="3"/>
    </row>
    <row r="898" spans="8:8" ht="15.75" customHeight="1" x14ac:dyDescent="0.25">
      <c r="H898" s="3"/>
    </row>
    <row r="899" spans="8:8" ht="15.75" customHeight="1" x14ac:dyDescent="0.25">
      <c r="H899" s="3"/>
    </row>
    <row r="900" spans="8:8" ht="15.75" customHeight="1" x14ac:dyDescent="0.25">
      <c r="H900" s="3"/>
    </row>
    <row r="901" spans="8:8" ht="15.75" customHeight="1" x14ac:dyDescent="0.25">
      <c r="H901" s="3"/>
    </row>
    <row r="902" spans="8:8" ht="15.75" customHeight="1" x14ac:dyDescent="0.25">
      <c r="H902" s="3"/>
    </row>
    <row r="903" spans="8:8" ht="15.75" customHeight="1" x14ac:dyDescent="0.25">
      <c r="H903" s="3"/>
    </row>
    <row r="904" spans="8:8" ht="15.75" customHeight="1" x14ac:dyDescent="0.25">
      <c r="H904" s="3"/>
    </row>
    <row r="905" spans="8:8" ht="15.75" customHeight="1" x14ac:dyDescent="0.25">
      <c r="H905" s="3"/>
    </row>
    <row r="906" spans="8:8" ht="15.75" customHeight="1" x14ac:dyDescent="0.25">
      <c r="H906" s="3"/>
    </row>
    <row r="907" spans="8:8" ht="15.75" customHeight="1" x14ac:dyDescent="0.25">
      <c r="H907" s="3"/>
    </row>
    <row r="908" spans="8:8" ht="15.75" customHeight="1" x14ac:dyDescent="0.25">
      <c r="H908" s="3"/>
    </row>
    <row r="909" spans="8:8" ht="15.75" customHeight="1" x14ac:dyDescent="0.25">
      <c r="H909" s="3"/>
    </row>
    <row r="910" spans="8:8" ht="15.75" customHeight="1" x14ac:dyDescent="0.25">
      <c r="H910" s="3"/>
    </row>
    <row r="911" spans="8:8" ht="15.75" customHeight="1" x14ac:dyDescent="0.25">
      <c r="H911" s="3"/>
    </row>
    <row r="912" spans="8:8" ht="15.75" customHeight="1" x14ac:dyDescent="0.25">
      <c r="H912" s="3"/>
    </row>
    <row r="913" spans="8:8" ht="15.75" customHeight="1" x14ac:dyDescent="0.25">
      <c r="H913" s="3"/>
    </row>
    <row r="914" spans="8:8" ht="15.75" customHeight="1" x14ac:dyDescent="0.25">
      <c r="H914" s="3"/>
    </row>
    <row r="915" spans="8:8" ht="15.75" customHeight="1" x14ac:dyDescent="0.25">
      <c r="H915" s="3"/>
    </row>
    <row r="916" spans="8:8" ht="15.75" customHeight="1" x14ac:dyDescent="0.25">
      <c r="H916" s="3"/>
    </row>
    <row r="917" spans="8:8" ht="15.75" customHeight="1" x14ac:dyDescent="0.25">
      <c r="H917" s="3"/>
    </row>
    <row r="918" spans="8:8" ht="15.75" customHeight="1" x14ac:dyDescent="0.25">
      <c r="H918" s="3"/>
    </row>
    <row r="919" spans="8:8" ht="15.75" customHeight="1" x14ac:dyDescent="0.25">
      <c r="H919" s="3"/>
    </row>
    <row r="920" spans="8:8" ht="15.75" customHeight="1" x14ac:dyDescent="0.25">
      <c r="H920" s="3"/>
    </row>
    <row r="921" spans="8:8" ht="15.75" customHeight="1" x14ac:dyDescent="0.25">
      <c r="H921" s="3"/>
    </row>
    <row r="922" spans="8:8" ht="15.75" customHeight="1" x14ac:dyDescent="0.25">
      <c r="H922" s="3"/>
    </row>
    <row r="923" spans="8:8" ht="15.75" customHeight="1" x14ac:dyDescent="0.25">
      <c r="H923" s="3"/>
    </row>
    <row r="924" spans="8:8" ht="15.75" customHeight="1" x14ac:dyDescent="0.25">
      <c r="H924" s="3"/>
    </row>
    <row r="925" spans="8:8" ht="15.75" customHeight="1" x14ac:dyDescent="0.25">
      <c r="H925" s="3"/>
    </row>
    <row r="926" spans="8:8" ht="15.75" customHeight="1" x14ac:dyDescent="0.25">
      <c r="H926" s="3"/>
    </row>
    <row r="927" spans="8:8" ht="15.75" customHeight="1" x14ac:dyDescent="0.25">
      <c r="H927" s="3"/>
    </row>
    <row r="928" spans="8:8" ht="15.75" customHeight="1" x14ac:dyDescent="0.25">
      <c r="H928" s="3"/>
    </row>
    <row r="929" spans="8:8" ht="15.75" customHeight="1" x14ac:dyDescent="0.25">
      <c r="H929" s="3"/>
    </row>
    <row r="930" spans="8:8" ht="15.75" customHeight="1" x14ac:dyDescent="0.25">
      <c r="H930" s="3"/>
    </row>
    <row r="931" spans="8:8" ht="15.75" customHeight="1" x14ac:dyDescent="0.25">
      <c r="H931" s="3"/>
    </row>
    <row r="932" spans="8:8" ht="15.75" customHeight="1" x14ac:dyDescent="0.25">
      <c r="H932" s="3"/>
    </row>
    <row r="933" spans="8:8" ht="15.75" customHeight="1" x14ac:dyDescent="0.25">
      <c r="H933" s="3"/>
    </row>
    <row r="934" spans="8:8" ht="15.75" customHeight="1" x14ac:dyDescent="0.25">
      <c r="H934" s="3"/>
    </row>
    <row r="935" spans="8:8" ht="15.75" customHeight="1" x14ac:dyDescent="0.25">
      <c r="H935" s="3"/>
    </row>
    <row r="936" spans="8:8" ht="15.75" customHeight="1" x14ac:dyDescent="0.25">
      <c r="H936" s="3"/>
    </row>
    <row r="937" spans="8:8" ht="15.75" customHeight="1" x14ac:dyDescent="0.25">
      <c r="H937" s="3"/>
    </row>
    <row r="938" spans="8:8" ht="15.75" customHeight="1" x14ac:dyDescent="0.25">
      <c r="H938" s="3"/>
    </row>
    <row r="939" spans="8:8" ht="15.75" customHeight="1" x14ac:dyDescent="0.25">
      <c r="H939" s="3"/>
    </row>
    <row r="940" spans="8:8" ht="15.75" customHeight="1" x14ac:dyDescent="0.25">
      <c r="H940" s="3"/>
    </row>
    <row r="941" spans="8:8" ht="15.75" customHeight="1" x14ac:dyDescent="0.25">
      <c r="H941" s="3"/>
    </row>
    <row r="942" spans="8:8" ht="15.75" customHeight="1" x14ac:dyDescent="0.25">
      <c r="H942" s="3"/>
    </row>
    <row r="943" spans="8:8" ht="15.75" customHeight="1" x14ac:dyDescent="0.25">
      <c r="H943" s="3"/>
    </row>
    <row r="944" spans="8:8" ht="15.75" customHeight="1" x14ac:dyDescent="0.25">
      <c r="H944" s="3"/>
    </row>
    <row r="945" spans="8:8" ht="15.75" customHeight="1" x14ac:dyDescent="0.25">
      <c r="H945" s="3"/>
    </row>
    <row r="946" spans="8:8" ht="15.75" customHeight="1" x14ac:dyDescent="0.25">
      <c r="H946" s="3"/>
    </row>
    <row r="947" spans="8:8" ht="15.75" customHeight="1" x14ac:dyDescent="0.25">
      <c r="H947" s="3"/>
    </row>
    <row r="948" spans="8:8" ht="15.75" customHeight="1" x14ac:dyDescent="0.25">
      <c r="H948" s="3"/>
    </row>
    <row r="949" spans="8:8" ht="15.75" customHeight="1" x14ac:dyDescent="0.25">
      <c r="H949" s="3"/>
    </row>
    <row r="950" spans="8:8" ht="15.75" customHeight="1" x14ac:dyDescent="0.25">
      <c r="H950" s="3"/>
    </row>
    <row r="951" spans="8:8" ht="15.75" customHeight="1" x14ac:dyDescent="0.25">
      <c r="H951" s="3"/>
    </row>
    <row r="952" spans="8:8" ht="15.75" customHeight="1" x14ac:dyDescent="0.25">
      <c r="H952" s="3"/>
    </row>
    <row r="953" spans="8:8" ht="15.75" customHeight="1" x14ac:dyDescent="0.25">
      <c r="H953" s="3"/>
    </row>
    <row r="954" spans="8:8" ht="15.75" customHeight="1" x14ac:dyDescent="0.25">
      <c r="H954" s="3"/>
    </row>
    <row r="955" spans="8:8" ht="15.75" customHeight="1" x14ac:dyDescent="0.25">
      <c r="H955" s="3"/>
    </row>
    <row r="956" spans="8:8" ht="15.75" customHeight="1" x14ac:dyDescent="0.25">
      <c r="H956" s="3"/>
    </row>
    <row r="957" spans="8:8" ht="15.75" customHeight="1" x14ac:dyDescent="0.25">
      <c r="H957" s="3"/>
    </row>
    <row r="958" spans="8:8" ht="15.75" customHeight="1" x14ac:dyDescent="0.25">
      <c r="H958" s="3"/>
    </row>
    <row r="959" spans="8:8" ht="15.75" customHeight="1" x14ac:dyDescent="0.25">
      <c r="H959" s="3"/>
    </row>
    <row r="960" spans="8:8" ht="15.75" customHeight="1" x14ac:dyDescent="0.25">
      <c r="H960" s="3"/>
    </row>
    <row r="961" spans="8:8" ht="15.75" customHeight="1" x14ac:dyDescent="0.25">
      <c r="H961" s="3"/>
    </row>
    <row r="962" spans="8:8" ht="15.75" customHeight="1" x14ac:dyDescent="0.25">
      <c r="H962" s="3"/>
    </row>
    <row r="963" spans="8:8" ht="15.75" customHeight="1" x14ac:dyDescent="0.25">
      <c r="H963" s="3"/>
    </row>
    <row r="964" spans="8:8" ht="15.75" customHeight="1" x14ac:dyDescent="0.25">
      <c r="H964" s="3"/>
    </row>
    <row r="965" spans="8:8" ht="15.75" customHeight="1" x14ac:dyDescent="0.25">
      <c r="H965" s="3"/>
    </row>
    <row r="966" spans="8:8" ht="15.75" customHeight="1" x14ac:dyDescent="0.25">
      <c r="H966" s="3"/>
    </row>
    <row r="967" spans="8:8" ht="15.75" customHeight="1" x14ac:dyDescent="0.25">
      <c r="H967" s="3"/>
    </row>
    <row r="968" spans="8:8" ht="15.75" customHeight="1" x14ac:dyDescent="0.25">
      <c r="H968" s="3"/>
    </row>
    <row r="969" spans="8:8" ht="15.75" customHeight="1" x14ac:dyDescent="0.25">
      <c r="H969" s="3"/>
    </row>
    <row r="970" spans="8:8" ht="15.75" customHeight="1" x14ac:dyDescent="0.25">
      <c r="H970" s="3"/>
    </row>
    <row r="971" spans="8:8" ht="15.75" customHeight="1" x14ac:dyDescent="0.25">
      <c r="H971" s="3"/>
    </row>
    <row r="972" spans="8:8" ht="15.75" customHeight="1" x14ac:dyDescent="0.25">
      <c r="H972" s="3"/>
    </row>
    <row r="973" spans="8:8" ht="15.75" customHeight="1" x14ac:dyDescent="0.25">
      <c r="H973" s="3"/>
    </row>
    <row r="974" spans="8:8" ht="15.75" customHeight="1" x14ac:dyDescent="0.25">
      <c r="H974" s="3"/>
    </row>
    <row r="975" spans="8:8" ht="15.75" customHeight="1" x14ac:dyDescent="0.25">
      <c r="H975" s="3"/>
    </row>
    <row r="976" spans="8:8" ht="15.75" customHeight="1" x14ac:dyDescent="0.25">
      <c r="H976" s="3"/>
    </row>
    <row r="977" spans="8:8" ht="15.75" customHeight="1" x14ac:dyDescent="0.25">
      <c r="H977" s="3"/>
    </row>
    <row r="978" spans="8:8" ht="15.75" customHeight="1" x14ac:dyDescent="0.25">
      <c r="H978" s="3"/>
    </row>
    <row r="979" spans="8:8" ht="15.75" customHeight="1" x14ac:dyDescent="0.25">
      <c r="H979" s="3"/>
    </row>
    <row r="980" spans="8:8" ht="15.75" customHeight="1" x14ac:dyDescent="0.25">
      <c r="H980" s="3"/>
    </row>
    <row r="981" spans="8:8" ht="15.75" customHeight="1" x14ac:dyDescent="0.25">
      <c r="H981" s="3"/>
    </row>
    <row r="982" spans="8:8" ht="15.75" customHeight="1" x14ac:dyDescent="0.25">
      <c r="H982" s="3"/>
    </row>
    <row r="983" spans="8:8" ht="15.75" customHeight="1" x14ac:dyDescent="0.25">
      <c r="H983" s="3"/>
    </row>
    <row r="984" spans="8:8" ht="15.75" customHeight="1" x14ac:dyDescent="0.25">
      <c r="H984" s="3"/>
    </row>
    <row r="985" spans="8:8" ht="15.75" customHeight="1" x14ac:dyDescent="0.25">
      <c r="H985" s="3"/>
    </row>
    <row r="986" spans="8:8" ht="15.75" customHeight="1" x14ac:dyDescent="0.25">
      <c r="H986" s="3"/>
    </row>
    <row r="987" spans="8:8" ht="15.75" customHeight="1" x14ac:dyDescent="0.25">
      <c r="H987" s="3"/>
    </row>
    <row r="988" spans="8:8" ht="15.75" customHeight="1" x14ac:dyDescent="0.25">
      <c r="H988" s="3"/>
    </row>
    <row r="989" spans="8:8" ht="15.75" customHeight="1" x14ac:dyDescent="0.25">
      <c r="H989" s="3"/>
    </row>
    <row r="990" spans="8:8" ht="15.75" customHeight="1" x14ac:dyDescent="0.25">
      <c r="H990" s="3"/>
    </row>
    <row r="991" spans="8:8" ht="15.75" customHeight="1" x14ac:dyDescent="0.25">
      <c r="H991" s="3"/>
    </row>
    <row r="992" spans="8:8" ht="15.75" customHeight="1" x14ac:dyDescent="0.25">
      <c r="H992" s="3"/>
    </row>
    <row r="993" spans="8:8" ht="15.75" customHeight="1" x14ac:dyDescent="0.25">
      <c r="H993" s="3"/>
    </row>
    <row r="994" spans="8:8" ht="15.75" customHeight="1" x14ac:dyDescent="0.25">
      <c r="H994" s="3"/>
    </row>
    <row r="995" spans="8:8" ht="15.75" customHeight="1" x14ac:dyDescent="0.25">
      <c r="H995" s="3"/>
    </row>
    <row r="996" spans="8:8" ht="15.75" customHeight="1" x14ac:dyDescent="0.25">
      <c r="H996" s="3"/>
    </row>
    <row r="997" spans="8:8" ht="15.75" customHeight="1" x14ac:dyDescent="0.25">
      <c r="H997" s="3"/>
    </row>
    <row r="998" spans="8:8" ht="15.75" customHeight="1" x14ac:dyDescent="0.25">
      <c r="H998" s="3"/>
    </row>
  </sheetData>
  <mergeCells count="148">
    <mergeCell ref="C33:E34"/>
    <mergeCell ref="F35:AE35"/>
    <mergeCell ref="F33:W33"/>
    <mergeCell ref="C13:E13"/>
    <mergeCell ref="C14:E14"/>
    <mergeCell ref="B33:B34"/>
    <mergeCell ref="F34:W34"/>
    <mergeCell ref="C27:E28"/>
    <mergeCell ref="C29:E30"/>
    <mergeCell ref="C23:E24"/>
    <mergeCell ref="C25:E26"/>
    <mergeCell ref="Z13:AB13"/>
    <mergeCell ref="Z14:AB14"/>
    <mergeCell ref="Z31:AB31"/>
    <mergeCell ref="Z32:AB32"/>
    <mergeCell ref="X23:Y23"/>
    <mergeCell ref="X24:Y24"/>
    <mergeCell ref="X25:Y25"/>
    <mergeCell ref="X26:Y26"/>
    <mergeCell ref="X27:Y27"/>
    <mergeCell ref="Z23:AB23"/>
    <mergeCell ref="Z24:AB24"/>
    <mergeCell ref="Z25:AB25"/>
    <mergeCell ref="Z26:AB26"/>
    <mergeCell ref="W44:AG48"/>
    <mergeCell ref="AF32:AH32"/>
    <mergeCell ref="AF27:AH27"/>
    <mergeCell ref="AF28:AH28"/>
    <mergeCell ref="AF22:AH22"/>
    <mergeCell ref="AF17:AH17"/>
    <mergeCell ref="AF18:AH18"/>
    <mergeCell ref="F15:W15"/>
    <mergeCell ref="F16:W16"/>
    <mergeCell ref="F17:W17"/>
    <mergeCell ref="X33:Y33"/>
    <mergeCell ref="X34:Y34"/>
    <mergeCell ref="AF20:AH20"/>
    <mergeCell ref="AF21:AH21"/>
    <mergeCell ref="AF23:AH23"/>
    <mergeCell ref="AF24:AH24"/>
    <mergeCell ref="AF25:AH25"/>
    <mergeCell ref="AC34:AE34"/>
    <mergeCell ref="AF34:AH34"/>
    <mergeCell ref="AF35:AH35"/>
    <mergeCell ref="Z15:AB15"/>
    <mergeCell ref="Z16:AB16"/>
    <mergeCell ref="Z17:AB17"/>
    <mergeCell ref="Z30:AB30"/>
    <mergeCell ref="AF15:AH15"/>
    <mergeCell ref="AF16:AH16"/>
    <mergeCell ref="AF19:AH19"/>
    <mergeCell ref="AC30:AE30"/>
    <mergeCell ref="AC31:AE31"/>
    <mergeCell ref="AC32:AE32"/>
    <mergeCell ref="AC33:AE33"/>
    <mergeCell ref="AF26:AH26"/>
    <mergeCell ref="AF29:AH29"/>
    <mergeCell ref="AF30:AH30"/>
    <mergeCell ref="AF31:AH31"/>
    <mergeCell ref="AF33:AH33"/>
    <mergeCell ref="AC23:AE23"/>
    <mergeCell ref="AC24:AE24"/>
    <mergeCell ref="AC25:AE25"/>
    <mergeCell ref="AC26:AE26"/>
    <mergeCell ref="AC27:AE27"/>
    <mergeCell ref="AC28:AE28"/>
    <mergeCell ref="AC29:AE29"/>
    <mergeCell ref="E6:T6"/>
    <mergeCell ref="U6:X6"/>
    <mergeCell ref="U7:X7"/>
    <mergeCell ref="Y6:AC6"/>
    <mergeCell ref="Y7:AC7"/>
    <mergeCell ref="X19:Y19"/>
    <mergeCell ref="X20:Y20"/>
    <mergeCell ref="X21:Y21"/>
    <mergeCell ref="X22:Y22"/>
    <mergeCell ref="Z18:AB18"/>
    <mergeCell ref="Z19:AB19"/>
    <mergeCell ref="Z20:AB20"/>
    <mergeCell ref="Z21:AB21"/>
    <mergeCell ref="Z22:AB22"/>
    <mergeCell ref="F13:W13"/>
    <mergeCell ref="F14:W14"/>
    <mergeCell ref="F18:W18"/>
    <mergeCell ref="F19:W19"/>
    <mergeCell ref="F20:W20"/>
    <mergeCell ref="F21:W21"/>
    <mergeCell ref="F22:W22"/>
    <mergeCell ref="Z33:AB33"/>
    <mergeCell ref="Z34:AB34"/>
    <mergeCell ref="AD36:AH36"/>
    <mergeCell ref="B35:E35"/>
    <mergeCell ref="D7:P7"/>
    <mergeCell ref="D8:P8"/>
    <mergeCell ref="D9:P9"/>
    <mergeCell ref="D10:P10"/>
    <mergeCell ref="D11:P11"/>
    <mergeCell ref="D12:P12"/>
    <mergeCell ref="X13:Y13"/>
    <mergeCell ref="X14:Y14"/>
    <mergeCell ref="X15:Y15"/>
    <mergeCell ref="X16:Y16"/>
    <mergeCell ref="X17:Y17"/>
    <mergeCell ref="X18:Y18"/>
    <mergeCell ref="X28:Y28"/>
    <mergeCell ref="X29:Y29"/>
    <mergeCell ref="X30:Y30"/>
    <mergeCell ref="X31:Y31"/>
    <mergeCell ref="X32:Y32"/>
    <mergeCell ref="Z28:AB28"/>
    <mergeCell ref="AF13:AH13"/>
    <mergeCell ref="AF14:AH14"/>
    <mergeCell ref="Z29:AB29"/>
    <mergeCell ref="AC13:AE13"/>
    <mergeCell ref="AC14:AE14"/>
    <mergeCell ref="AC15:AE15"/>
    <mergeCell ref="AC16:AE16"/>
    <mergeCell ref="AC17:AE17"/>
    <mergeCell ref="AC18:AE18"/>
    <mergeCell ref="AC19:AE19"/>
    <mergeCell ref="AC20:AE20"/>
    <mergeCell ref="AC21:AE21"/>
    <mergeCell ref="Z27:AB27"/>
    <mergeCell ref="AC22:AE22"/>
    <mergeCell ref="B23:B24"/>
    <mergeCell ref="B25:B26"/>
    <mergeCell ref="B27:B28"/>
    <mergeCell ref="B29:B30"/>
    <mergeCell ref="B31:B32"/>
    <mergeCell ref="B15:B16"/>
    <mergeCell ref="C15:E16"/>
    <mergeCell ref="C17:E18"/>
    <mergeCell ref="C19:E20"/>
    <mergeCell ref="C21:E22"/>
    <mergeCell ref="B17:B18"/>
    <mergeCell ref="B19:B20"/>
    <mergeCell ref="B21:B22"/>
    <mergeCell ref="C31:E32"/>
    <mergeCell ref="F28:W28"/>
    <mergeCell ref="F29:W29"/>
    <mergeCell ref="F30:W30"/>
    <mergeCell ref="F31:W31"/>
    <mergeCell ref="F32:W32"/>
    <mergeCell ref="F23:W23"/>
    <mergeCell ref="F24:W24"/>
    <mergeCell ref="F25:W25"/>
    <mergeCell ref="F26:W26"/>
    <mergeCell ref="F27:W27"/>
  </mergeCells>
  <pageMargins left="0.2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0" r:id="rId4" name="CommandButton1">
          <controlPr defaultSize="0" autoLine="0" r:id="rId5">
            <anchor moveWithCells="1">
              <from>
                <xdr:col>37</xdr:col>
                <xdr:colOff>209550</xdr:colOff>
                <xdr:row>1</xdr:row>
                <xdr:rowOff>57150</xdr:rowOff>
              </from>
              <to>
                <xdr:col>39</xdr:col>
                <xdr:colOff>219075</xdr:colOff>
                <xdr:row>3</xdr:row>
                <xdr:rowOff>47625</xdr:rowOff>
              </to>
            </anchor>
          </controlPr>
        </control>
      </mc:Choice>
      <mc:Fallback>
        <control shapeId="2050" r:id="rId4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Лист1!$H$2:$H$4</xm:f>
          </x14:formula1>
          <xm:sqref>C7:C8 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Рахунок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Chivas</dc:creator>
  <cp:lastModifiedBy>Elena</cp:lastModifiedBy>
  <cp:lastPrinted>2019-04-14T11:19:22Z</cp:lastPrinted>
  <dcterms:created xsi:type="dcterms:W3CDTF">2018-10-08T08:35:09Z</dcterms:created>
  <dcterms:modified xsi:type="dcterms:W3CDTF">2019-04-16T07:31:55Z</dcterms:modified>
</cp:coreProperties>
</file>