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63" windowWidth="14801" windowHeight="7951"/>
  </bookViews>
  <sheets>
    <sheet name="Лист1" sheetId="1" r:id="rId1"/>
    <sheet name="Лист3" sheetId="3" r:id="rId2"/>
  </sheets>
  <definedNames>
    <definedName name="Сида">Лист3!$N$6</definedName>
    <definedName name="Сила">#REF!</definedName>
  </definedNames>
  <calcPr calcId="145621"/>
</workbook>
</file>

<file path=xl/calcChain.xml><?xml version="1.0" encoding="utf-8"?>
<calcChain xmlns="http://schemas.openxmlformats.org/spreadsheetml/2006/main">
  <c r="C13" i="3" l="1"/>
  <c r="C12" i="3"/>
  <c r="C11" i="3"/>
  <c r="C10" i="3"/>
  <c r="EE11" i="3" l="1"/>
  <c r="DO11" i="3"/>
  <c r="AQ17" i="1" l="1"/>
  <c r="D11" i="3"/>
  <c r="D12" i="3"/>
  <c r="D13" i="3"/>
  <c r="D10" i="3"/>
  <c r="B11" i="3" l="1"/>
  <c r="B12" i="3"/>
  <c r="B13" i="3"/>
  <c r="CL11" i="3" l="1"/>
  <c r="CL12" i="3"/>
  <c r="CL13" i="3"/>
  <c r="CT11" i="3"/>
  <c r="CT12" i="3"/>
  <c r="CT13" i="3"/>
  <c r="CR11" i="3"/>
  <c r="ED11" i="3"/>
  <c r="DN11" i="3"/>
  <c r="N11" i="3"/>
  <c r="N12" i="3"/>
  <c r="AJ11" i="3"/>
  <c r="AJ12" i="3"/>
  <c r="AJ13" i="3"/>
  <c r="ED12" i="3" l="1"/>
  <c r="ED13" i="3"/>
  <c r="ED10" i="3"/>
  <c r="DN10" i="3"/>
  <c r="DN12" i="3"/>
  <c r="DN13" i="3"/>
  <c r="CL10" i="3"/>
  <c r="CR13" i="3" l="1"/>
  <c r="CR12" i="3"/>
  <c r="CR10" i="3"/>
  <c r="CT10" i="3"/>
  <c r="B10" i="3" l="1"/>
  <c r="I13" i="3" l="1"/>
  <c r="I12" i="3"/>
  <c r="I11" i="3"/>
  <c r="I10" i="3"/>
  <c r="J11" i="3"/>
  <c r="J12" i="3"/>
  <c r="J13" i="3"/>
  <c r="J10" i="3"/>
  <c r="AJ10" i="3" l="1"/>
  <c r="N10" i="3"/>
  <c r="N13" i="3" l="1"/>
  <c r="E11" i="3"/>
  <c r="E10" i="3"/>
  <c r="F10" i="3" s="1"/>
  <c r="E13" i="3"/>
  <c r="E12" i="3"/>
  <c r="F11" i="3" l="1"/>
  <c r="CM11" i="3" s="1"/>
  <c r="F12" i="3"/>
  <c r="F18" i="1" s="1"/>
  <c r="EE12" i="3" s="1"/>
  <c r="F13" i="3"/>
  <c r="F19" i="1" s="1"/>
  <c r="EE13" i="3" s="1"/>
  <c r="F16" i="1"/>
  <c r="DO10" i="3" l="1"/>
  <c r="EE10" i="3"/>
  <c r="CM12" i="3"/>
  <c r="DO12" i="3"/>
  <c r="AQ18" i="1" s="1"/>
  <c r="CM13" i="3"/>
  <c r="DO13" i="3"/>
  <c r="AQ19" i="1" s="1"/>
  <c r="CM10" i="3"/>
  <c r="CU12" i="3"/>
  <c r="CU13" i="3"/>
  <c r="CU10" i="3"/>
  <c r="CU11" i="3"/>
  <c r="CS10" i="3"/>
  <c r="L11" i="3"/>
  <c r="CS11" i="3"/>
  <c r="AE17" i="1" s="1"/>
  <c r="CS13" i="3"/>
  <c r="AD19" i="1" s="1"/>
  <c r="L13" i="3"/>
  <c r="AK13" i="3" s="1"/>
  <c r="CS12" i="3"/>
  <c r="AD18" i="1" s="1"/>
  <c r="L12" i="3"/>
  <c r="L10" i="3"/>
  <c r="AE19" i="1" l="1"/>
  <c r="AE18" i="1"/>
  <c r="O11" i="3"/>
  <c r="AK11" i="3"/>
  <c r="R17" i="1" s="1"/>
  <c r="EF11" i="3" s="1"/>
  <c r="O12" i="3"/>
  <c r="AK12" i="3"/>
  <c r="O10" i="3"/>
  <c r="AK10" i="3"/>
  <c r="O13" i="3"/>
  <c r="R19" i="1" s="1"/>
  <c r="AE16" i="1"/>
  <c r="AQ16" i="1"/>
  <c r="AD16" i="1"/>
  <c r="R18" i="1" l="1"/>
  <c r="EF12" i="3" s="1"/>
  <c r="AR17" i="1"/>
  <c r="EF13" i="3"/>
  <c r="R16" i="1"/>
  <c r="EF10" i="3" s="1"/>
  <c r="AR16" i="1" l="1"/>
  <c r="AS16" i="1" s="1"/>
  <c r="AR18" i="1" l="1"/>
  <c r="AS18" i="1" s="1"/>
  <c r="AR19" i="1"/>
  <c r="AS19" i="1" s="1"/>
  <c r="AS17" i="1" l="1"/>
</calcChain>
</file>

<file path=xl/sharedStrings.xml><?xml version="1.0" encoding="utf-8"?>
<sst xmlns="http://schemas.openxmlformats.org/spreadsheetml/2006/main" count="196" uniqueCount="49">
  <si>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</si>
  <si>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</si>
  <si>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>Воинское звание</t>
  </si>
  <si>
    <t xml:space="preserve">Фамилия,             инициалы 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</si>
  <si>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</si>
  <si>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</si>
  <si>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</si>
  <si>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</si>
  <si>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</si>
  <si>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</si>
  <si>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</si>
  <si>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</si>
  <si>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</si>
  <si>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</si>
  <si>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t>Результат</t>
  </si>
  <si>
    <t>Оценка</t>
  </si>
  <si>
    <t>Нетрогать авто редакция при открытии файла</t>
  </si>
  <si>
    <t>пол</t>
  </si>
  <si>
    <t>ДР</t>
  </si>
  <si>
    <t>лет полных</t>
  </si>
  <si>
    <t>Вз гр.</t>
  </si>
  <si>
    <t>категория</t>
  </si>
  <si>
    <t>м</t>
  </si>
  <si>
    <t>ж</t>
  </si>
  <si>
    <t>32а</t>
  </si>
  <si>
    <t>33а</t>
  </si>
  <si>
    <t>43а</t>
  </si>
  <si>
    <t>Ловкость</t>
  </si>
  <si>
    <t>Гибкость</t>
  </si>
  <si>
    <t>Быстрота/Гибкость/ Ловкость</t>
  </si>
  <si>
    <t>когда заполните первую ячейку растащить вниз Или заполните и придите к НФПиС я вам все насторю</t>
  </si>
  <si>
    <t>Заполнить только 1 раз только</t>
  </si>
  <si>
    <t>Наст. Дата</t>
  </si>
  <si>
    <t xml:space="preserve">ж </t>
  </si>
  <si>
    <t>лФк</t>
  </si>
  <si>
    <t>№4</t>
  </si>
  <si>
    <t>№27</t>
  </si>
  <si>
    <t>др упр</t>
  </si>
  <si>
    <t>№ 50, 18</t>
  </si>
  <si>
    <t>№ 21, 91</t>
  </si>
  <si>
    <t>№ 55, 56</t>
  </si>
  <si>
    <t>№ 51, 52</t>
  </si>
  <si>
    <r>
      <t>Пол "</t>
    </r>
    <r>
      <rPr>
        <b/>
        <u/>
        <sz val="11"/>
        <color rgb="FFFF0000"/>
        <rFont val="Calibri"/>
        <family val="2"/>
        <charset val="204"/>
        <scheme val="minor"/>
      </rPr>
      <t>М</t>
    </r>
    <r>
      <rPr>
        <sz val="11"/>
        <color rgb="FFFF0000"/>
        <rFont val="Calibri"/>
        <family val="2"/>
        <scheme val="minor"/>
      </rPr>
      <t>" или "</t>
    </r>
    <r>
      <rPr>
        <b/>
        <u/>
        <sz val="11"/>
        <color rgb="FFFF0000"/>
        <rFont val="Calibri"/>
        <family val="2"/>
        <charset val="204"/>
        <scheme val="minor"/>
      </rPr>
      <t>Ж</t>
    </r>
    <r>
      <rPr>
        <sz val="11"/>
        <color rgb="FFFF0000"/>
        <rFont val="Calibri"/>
        <family val="2"/>
        <scheme val="minor"/>
      </rPr>
      <t xml:space="preserve">" выставить обязательно вручную. Лишнии Пустые строчки </t>
    </r>
    <r>
      <rPr>
        <b/>
        <u/>
        <sz val="11"/>
        <color rgb="FFFF0000"/>
        <rFont val="Calibri"/>
        <family val="2"/>
        <charset val="204"/>
        <scheme val="minor"/>
      </rPr>
      <t>"СКРЫТЬ" - это для того что бы мы могли дополнитьсписок после</t>
    </r>
  </si>
  <si>
    <t>Самим проставить!!!</t>
  </si>
  <si>
    <t>Нетрогать автоматически</t>
  </si>
  <si>
    <t>Дата рождения</t>
  </si>
  <si>
    <t xml:space="preserve">Заполнить 1 раз </t>
  </si>
  <si>
    <t xml:space="preserve">Номера упражнения в разработке щас работаем по основным что есть Формулы не менять если что то удалили то растяните </t>
  </si>
  <si>
    <t>Не ставит когда 2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</si>
</sst>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3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2" fillId="0" borderId="0" xfId="0" applyFont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4" fontId="3" fillId="0" borderId="13" xfId="0" applyNumberFormat="1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1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NumberFormat="1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1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164" fontId="3" fillId="0" borderId="6" xfId="0" applyNumberFormat="1" applyFont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164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right" wrapText="1"/>
      <protection hidden="1"/>
    </xf>
    <xf numFmtId="164" fontId="5" fillId="0" borderId="1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2" fontId="5" fillId="0" borderId="1" xfId="0" applyNumberFormat="1" applyFont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right" vertical="center" wrapText="1"/>
      <protection hidden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2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6" fillId="0" borderId="0" xfId="0" applyNumberFormat="1" applyFont="1" applyBorder="1" applyAlignment="1" applyProtection="1">
      <alignment horizontal="right" vertical="center" wrapText="1"/>
      <protection hidden="1"/>
    </xf>
    <xf numFmtId="0" fontId="2" fillId="0" borderId="0" xfId="0" applyNumberFormat="1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165" fontId="2" fillId="0" borderId="0" xfId="0" applyNumberFormat="1" applyFont="1" applyBorder="1" applyAlignment="1" applyProtection="1">
      <alignment horizontal="left" vertical="top" wrapText="1"/>
      <protection hidden="1"/>
    </xf>
    <xf numFmtId="0" fontId="6" fillId="0" borderId="0" xfId="0" applyNumberFormat="1" applyFont="1" applyBorder="1" applyAlignment="1" applyProtection="1">
      <alignment horizontal="right" vertical="center" wrapText="1"/>
      <protection hidden="1"/>
    </xf>
    <xf numFmtId="1" fontId="2" fillId="0" borderId="0" xfId="0" applyNumberFormat="1" applyFont="1" applyBorder="1" applyAlignment="1" applyProtection="1">
      <alignment horizontal="left" vertical="top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14" fillId="0" borderId="0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textRotation="90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22" xfId="0" applyFont="1" applyBorder="1" applyAlignment="1" applyProtection="1">
      <alignment horizontal="center" vertical="center" wrapText="1"/>
      <protection hidden="1"/>
    </xf>
    <xf numFmtId="0" fontId="12" fillId="0" borderId="23" xfId="0" applyFont="1" applyBorder="1" applyAlignment="1" applyProtection="1">
      <alignment horizontal="center" vertical="center" wrapText="1"/>
      <protection hidden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8" fillId="0" borderId="18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2" fillId="0" borderId="19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10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" fillId="0" borderId="15" xfId="0" applyFont="1" applyBorder="1" applyAlignment="1" applyProtection="1">
      <alignment horizontal="center" wrapText="1"/>
      <protection hidden="1"/>
    </xf>
    <xf numFmtId="0" fontId="2" fillId="0" borderId="14" xfId="0" applyFont="1" applyBorder="1" applyAlignment="1" applyProtection="1">
      <alignment horizontal="center" wrapText="1"/>
      <protection hidden="1"/>
    </xf>
    <xf numFmtId="0" fontId="2" fillId="0" borderId="17" xfId="0" applyFont="1" applyBorder="1" applyAlignment="1" applyProtection="1">
      <alignment horizontal="center" wrapText="1"/>
      <protection hidden="1"/>
    </xf>
    <xf numFmtId="0" fontId="2" fillId="0" borderId="16" xfId="0" applyFont="1" applyBorder="1" applyAlignment="1" applyProtection="1">
      <alignment horizont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textRotation="90" wrapText="1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8"/>
  <sheetViews>
    <sheetView tabSelected="1" topLeftCell="A9" workbookViewId="0">
      <selection activeCell="AR22" sqref="AR22"/>
    </sheetView>
  </sheetViews>
  <sheetFormatPr defaultColWidth="9.109375" defaultRowHeight="15.05" x14ac:dyDescent="0.3"/>
  <cols>
    <col min="1" max="1" width="9.109375" style="58"/>
    <col min="2" max="2" width="4.109375" style="58" customWidth="1"/>
    <col min="3" max="3" width="18.33203125" style="58" customWidth="1"/>
    <col min="4" max="4" width="18.88671875" style="58" customWidth="1"/>
    <col min="5" max="5" width="9.109375" style="58"/>
    <col min="6" max="6" width="8" style="58" customWidth="1"/>
    <col min="7" max="7" width="9.109375" style="58"/>
    <col min="8" max="8" width="4.33203125" style="58" bestFit="1" customWidth="1"/>
    <col min="9" max="9" width="5.109375" style="58" bestFit="1" customWidth="1"/>
    <col min="10" max="17" width="3" style="58" hidden="1" customWidth="1"/>
    <col min="18" max="18" width="7.44140625" style="58" customWidth="1"/>
    <col min="19" max="19" width="7.5546875" style="58" bestFit="1" customWidth="1"/>
    <col min="20" max="20" width="5.109375" style="58" customWidth="1"/>
    <col min="21" max="30" width="2.88671875" style="58" hidden="1" customWidth="1"/>
    <col min="31" max="31" width="7.33203125" style="58" customWidth="1"/>
    <col min="32" max="32" width="6" style="58" bestFit="1" customWidth="1"/>
    <col min="33" max="33" width="7" style="58" customWidth="1"/>
    <col min="34" max="34" width="7" style="58" hidden="1" customWidth="1"/>
    <col min="35" max="42" width="2.88671875" style="58" hidden="1" customWidth="1"/>
    <col min="43" max="43" width="7.33203125" style="58" customWidth="1"/>
    <col min="44" max="49" width="9.109375" style="58"/>
    <col min="50" max="50" width="13.5546875" style="58" customWidth="1"/>
    <col min="51" max="51" width="18.77734375" style="58" customWidth="1"/>
    <col min="52" max="16384" width="9.109375" style="58"/>
  </cols>
  <sheetData>
    <row r="1" spans="2:56" ht="15.65" thickBot="1" x14ac:dyDescent="0.35">
      <c r="H1" s="70" t="s">
        <v>22</v>
      </c>
      <c r="I1" s="70" t="s">
        <v>33</v>
      </c>
      <c r="J1" s="70"/>
      <c r="K1" s="70"/>
      <c r="L1" s="70"/>
      <c r="M1" s="70"/>
      <c r="N1" s="70"/>
      <c r="O1" s="70"/>
      <c r="P1" s="70"/>
      <c r="Q1" s="71"/>
      <c r="S1" s="70" t="s">
        <v>22</v>
      </c>
      <c r="T1" s="70" t="s">
        <v>33</v>
      </c>
      <c r="U1" s="70"/>
      <c r="V1" s="70"/>
      <c r="W1" s="70"/>
      <c r="X1" s="70"/>
      <c r="Y1" s="70"/>
      <c r="Z1" s="70"/>
      <c r="AA1" s="70"/>
      <c r="AB1" s="70"/>
      <c r="AC1" s="70"/>
      <c r="AD1" s="71" t="s">
        <v>34</v>
      </c>
      <c r="AF1" s="70" t="s">
        <v>22</v>
      </c>
      <c r="AG1" s="70" t="s">
        <v>33</v>
      </c>
      <c r="AH1" s="70"/>
      <c r="AI1" s="70"/>
      <c r="AJ1" s="70"/>
      <c r="AK1" s="70"/>
      <c r="AL1" s="70"/>
      <c r="AM1" s="70"/>
      <c r="AN1" s="70"/>
      <c r="AO1" s="70"/>
      <c r="AP1" s="71"/>
    </row>
    <row r="2" spans="2:56" ht="15.65" customHeight="1" thickBot="1" x14ac:dyDescent="0.35">
      <c r="C2" s="116" t="s">
        <v>47</v>
      </c>
      <c r="D2" s="117"/>
      <c r="H2" s="91" t="s">
        <v>35</v>
      </c>
      <c r="I2" s="91" t="s">
        <v>36</v>
      </c>
      <c r="J2" s="94"/>
      <c r="K2" s="94"/>
      <c r="L2" s="94"/>
      <c r="M2" s="94"/>
      <c r="N2" s="94"/>
      <c r="O2" s="94"/>
      <c r="P2" s="94"/>
      <c r="Q2" s="91"/>
      <c r="S2" s="91" t="s">
        <v>41</v>
      </c>
      <c r="T2" s="91" t="s">
        <v>38</v>
      </c>
      <c r="U2" s="94"/>
      <c r="V2" s="94"/>
      <c r="W2" s="94"/>
      <c r="X2" s="94"/>
      <c r="Y2" s="94"/>
      <c r="Z2" s="94"/>
      <c r="AA2" s="94"/>
      <c r="AB2" s="94"/>
      <c r="AC2" s="94"/>
      <c r="AD2" s="91" t="s">
        <v>37</v>
      </c>
      <c r="AF2" s="91" t="s">
        <v>40</v>
      </c>
      <c r="AG2" s="91" t="s">
        <v>39</v>
      </c>
      <c r="AH2" s="94"/>
      <c r="AI2" s="94"/>
      <c r="AJ2" s="94"/>
      <c r="AK2" s="94"/>
      <c r="AL2" s="94"/>
      <c r="AM2" s="94"/>
      <c r="AN2" s="94"/>
      <c r="AO2" s="94"/>
      <c r="AP2" s="91"/>
      <c r="AV2" s="95" t="s">
        <v>42</v>
      </c>
      <c r="AW2" s="95"/>
      <c r="AX2" s="95"/>
      <c r="AY2" s="95"/>
      <c r="AZ2" s="95"/>
      <c r="BA2" s="95"/>
      <c r="BB2" s="95"/>
      <c r="BC2" s="95"/>
      <c r="BD2" s="95"/>
    </row>
    <row r="3" spans="2:56" ht="15.65" thickBot="1" x14ac:dyDescent="0.35">
      <c r="C3" s="118"/>
      <c r="D3" s="119"/>
      <c r="F3" s="122" t="s">
        <v>44</v>
      </c>
      <c r="H3" s="91"/>
      <c r="I3" s="92"/>
      <c r="J3" s="92"/>
      <c r="K3" s="92"/>
      <c r="L3" s="92"/>
      <c r="M3" s="92"/>
      <c r="N3" s="92"/>
      <c r="O3" s="92"/>
      <c r="P3" s="92"/>
      <c r="Q3" s="91"/>
      <c r="S3" s="91"/>
      <c r="T3" s="92"/>
      <c r="U3" s="92"/>
      <c r="V3" s="92"/>
      <c r="W3" s="92"/>
      <c r="X3" s="92"/>
      <c r="Y3" s="92"/>
      <c r="Z3" s="92"/>
      <c r="AA3" s="92"/>
      <c r="AB3" s="92"/>
      <c r="AC3" s="92"/>
      <c r="AD3" s="91"/>
      <c r="AF3" s="91"/>
      <c r="AG3" s="92"/>
      <c r="AH3" s="92"/>
      <c r="AI3" s="92"/>
      <c r="AJ3" s="92"/>
      <c r="AK3" s="92"/>
      <c r="AL3" s="92"/>
      <c r="AM3" s="92"/>
      <c r="AN3" s="92"/>
      <c r="AO3" s="92"/>
      <c r="AP3" s="91"/>
      <c r="AV3" s="95"/>
      <c r="AW3" s="95"/>
      <c r="AX3" s="95"/>
      <c r="AY3" s="95"/>
      <c r="AZ3" s="95"/>
      <c r="BA3" s="95"/>
      <c r="BB3" s="95"/>
      <c r="BC3" s="95"/>
      <c r="BD3" s="95"/>
    </row>
    <row r="4" spans="2:56" ht="15.65" thickBot="1" x14ac:dyDescent="0.35">
      <c r="C4" s="118"/>
      <c r="D4" s="119"/>
      <c r="F4" s="123"/>
      <c r="H4" s="91"/>
      <c r="I4" s="92"/>
      <c r="J4" s="92"/>
      <c r="K4" s="92"/>
      <c r="L4" s="92"/>
      <c r="M4" s="92"/>
      <c r="N4" s="92"/>
      <c r="O4" s="92"/>
      <c r="P4" s="92"/>
      <c r="Q4" s="91"/>
      <c r="S4" s="91"/>
      <c r="T4" s="92"/>
      <c r="U4" s="92"/>
      <c r="V4" s="92"/>
      <c r="W4" s="92"/>
      <c r="X4" s="92"/>
      <c r="Y4" s="92"/>
      <c r="Z4" s="92"/>
      <c r="AA4" s="92"/>
      <c r="AB4" s="92"/>
      <c r="AC4" s="92"/>
      <c r="AD4" s="91"/>
      <c r="AF4" s="91"/>
      <c r="AG4" s="92"/>
      <c r="AH4" s="92"/>
      <c r="AI4" s="92"/>
      <c r="AJ4" s="92"/>
      <c r="AK4" s="92"/>
      <c r="AL4" s="92"/>
      <c r="AM4" s="92"/>
      <c r="AN4" s="92"/>
      <c r="AO4" s="92"/>
      <c r="AP4" s="91"/>
      <c r="AV4" s="95"/>
      <c r="AW4" s="95"/>
      <c r="AX4" s="95"/>
      <c r="AY4" s="95"/>
      <c r="AZ4" s="95"/>
      <c r="BA4" s="95"/>
      <c r="BB4" s="95"/>
      <c r="BC4" s="95"/>
      <c r="BD4" s="95"/>
    </row>
    <row r="5" spans="2:56" ht="15.65" thickBot="1" x14ac:dyDescent="0.35">
      <c r="C5" s="120"/>
      <c r="D5" s="121"/>
      <c r="F5" s="123"/>
      <c r="H5" s="91"/>
      <c r="I5" s="93"/>
      <c r="J5" s="93"/>
      <c r="K5" s="93"/>
      <c r="L5" s="93"/>
      <c r="M5" s="93"/>
      <c r="N5" s="93"/>
      <c r="O5" s="93"/>
      <c r="P5" s="93"/>
      <c r="Q5" s="91"/>
      <c r="S5" s="91"/>
      <c r="T5" s="93"/>
      <c r="U5" s="93"/>
      <c r="V5" s="93"/>
      <c r="W5" s="93"/>
      <c r="X5" s="93"/>
      <c r="Y5" s="93"/>
      <c r="Z5" s="93"/>
      <c r="AA5" s="93"/>
      <c r="AB5" s="93"/>
      <c r="AC5" s="93"/>
      <c r="AD5" s="91"/>
      <c r="AF5" s="91"/>
      <c r="AG5" s="93"/>
      <c r="AH5" s="93"/>
      <c r="AI5" s="93"/>
      <c r="AJ5" s="93"/>
      <c r="AK5" s="93"/>
      <c r="AL5" s="93"/>
      <c r="AM5" s="93"/>
      <c r="AN5" s="93"/>
      <c r="AO5" s="93"/>
      <c r="AP5" s="91"/>
      <c r="AV5" s="95"/>
      <c r="AW5" s="95"/>
      <c r="AX5" s="95"/>
      <c r="AY5" s="95"/>
      <c r="AZ5" s="95"/>
      <c r="BA5" s="95"/>
      <c r="BB5" s="95"/>
      <c r="BC5" s="95"/>
      <c r="BD5" s="95"/>
    </row>
    <row r="6" spans="2:56" ht="15.65" thickBot="1" x14ac:dyDescent="0.35">
      <c r="F6" s="124"/>
      <c r="H6" s="72"/>
      <c r="I6" s="72"/>
      <c r="J6" s="72"/>
      <c r="K6" s="72"/>
      <c r="L6" s="72"/>
      <c r="M6" s="72"/>
      <c r="N6" s="72"/>
      <c r="O6" s="72"/>
      <c r="P6" s="72"/>
      <c r="Q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V6" s="95"/>
      <c r="AW6" s="95"/>
      <c r="AX6" s="95"/>
      <c r="AY6" s="95"/>
      <c r="AZ6" s="95"/>
      <c r="BA6" s="95"/>
      <c r="BB6" s="95"/>
      <c r="BC6" s="95"/>
      <c r="BD6" s="95"/>
    </row>
    <row r="7" spans="2:56" ht="15.05" customHeight="1" x14ac:dyDescent="0.3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V7" s="95"/>
      <c r="AW7" s="95"/>
      <c r="AX7" s="95"/>
      <c r="AY7" s="95"/>
      <c r="AZ7" s="95"/>
      <c r="BA7" s="95"/>
      <c r="BB7" s="95"/>
      <c r="BC7" s="95"/>
      <c r="BD7" s="95"/>
    </row>
    <row r="8" spans="2:56" ht="15.05" customHeight="1" thickBot="1" x14ac:dyDescent="0.35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V8" s="95"/>
      <c r="AW8" s="95"/>
      <c r="AX8" s="95"/>
      <c r="AY8" s="95"/>
      <c r="AZ8" s="95"/>
      <c r="BA8" s="95"/>
      <c r="BB8" s="95"/>
      <c r="BC8" s="95"/>
      <c r="BD8" s="95"/>
    </row>
    <row r="9" spans="2:56" ht="30.05" customHeight="1" thickBot="1" x14ac:dyDescent="0.3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X9" s="91" t="s">
        <v>43</v>
      </c>
      <c r="AY9" s="91" t="s">
        <v>46</v>
      </c>
    </row>
    <row r="10" spans="2:56" ht="2.5" hidden="1" customHeight="1" x14ac:dyDescent="0.3">
      <c r="AX10" s="92"/>
      <c r="AY10" s="92"/>
    </row>
    <row r="11" spans="2:56" ht="15.65" customHeight="1" x14ac:dyDescent="0.3">
      <c r="B11" s="99" t="s">
        <v>1</v>
      </c>
      <c r="C11" s="98" t="s">
        <v>2</v>
      </c>
      <c r="D11" s="99" t="s">
        <v>3</v>
      </c>
      <c r="E11" s="98" t="s">
        <v>4</v>
      </c>
      <c r="F11" s="98" t="s">
        <v>5</v>
      </c>
      <c r="G11" s="98" t="s">
        <v>6</v>
      </c>
      <c r="H11" s="106" t="s">
        <v>7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8"/>
      <c r="AR11" s="98" t="s">
        <v>8</v>
      </c>
      <c r="AS11" s="98" t="s">
        <v>9</v>
      </c>
      <c r="AT11" s="98" t="s">
        <v>10</v>
      </c>
      <c r="AX11" s="92"/>
      <c r="AY11" s="92"/>
    </row>
    <row r="12" spans="2:56" ht="15.05" customHeight="1" thickBot="1" x14ac:dyDescent="0.35">
      <c r="B12" s="99"/>
      <c r="C12" s="98"/>
      <c r="D12" s="99"/>
      <c r="E12" s="98"/>
      <c r="F12" s="98"/>
      <c r="G12" s="98"/>
      <c r="H12" s="99" t="s">
        <v>11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 t="s">
        <v>29</v>
      </c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0" t="s">
        <v>13</v>
      </c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2"/>
      <c r="AR12" s="98"/>
      <c r="AS12" s="98"/>
      <c r="AT12" s="98"/>
      <c r="AX12" s="93"/>
      <c r="AY12" s="93"/>
    </row>
    <row r="13" spans="2:56" ht="15.05" customHeight="1" x14ac:dyDescent="0.3">
      <c r="B13" s="99"/>
      <c r="C13" s="98"/>
      <c r="D13" s="99"/>
      <c r="E13" s="98"/>
      <c r="F13" s="98"/>
      <c r="G13" s="98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3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5"/>
      <c r="AR13" s="98"/>
      <c r="AS13" s="98"/>
      <c r="AT13" s="98"/>
      <c r="AX13" s="78"/>
    </row>
    <row r="14" spans="2:56" ht="15.65" customHeight="1" thickBot="1" x14ac:dyDescent="0.35">
      <c r="B14" s="99"/>
      <c r="C14" s="98"/>
      <c r="D14" s="99"/>
      <c r="E14" s="98"/>
      <c r="F14" s="98"/>
      <c r="G14" s="98"/>
      <c r="H14" s="38">
        <v>4</v>
      </c>
      <c r="I14" s="38">
        <v>27</v>
      </c>
      <c r="J14" s="38"/>
      <c r="K14" s="38"/>
      <c r="L14" s="38"/>
      <c r="M14" s="38"/>
      <c r="N14" s="38"/>
      <c r="O14" s="38"/>
      <c r="P14" s="38"/>
      <c r="Q14" s="38"/>
      <c r="R14" s="38"/>
      <c r="S14" s="38">
        <v>51</v>
      </c>
      <c r="T14" s="38">
        <v>18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>
        <v>55</v>
      </c>
      <c r="AG14" s="38">
        <v>91</v>
      </c>
      <c r="AH14" s="38">
        <v>83</v>
      </c>
      <c r="AI14" s="38"/>
      <c r="AJ14" s="38"/>
      <c r="AK14" s="38"/>
      <c r="AL14" s="38"/>
      <c r="AM14" s="38"/>
      <c r="AN14" s="38"/>
      <c r="AO14" s="38"/>
      <c r="AP14" s="39"/>
      <c r="AQ14" s="38"/>
      <c r="AR14" s="98"/>
      <c r="AS14" s="98"/>
      <c r="AT14" s="98"/>
    </row>
    <row r="15" spans="2:56" ht="45.25" customHeight="1" thickTop="1" thickBot="1" x14ac:dyDescent="0.35">
      <c r="B15" s="99"/>
      <c r="C15" s="98"/>
      <c r="D15" s="99"/>
      <c r="E15" s="98"/>
      <c r="F15" s="98"/>
      <c r="G15" s="98"/>
      <c r="H15" s="112" t="s">
        <v>14</v>
      </c>
      <c r="I15" s="112"/>
      <c r="J15" s="112"/>
      <c r="K15" s="112"/>
      <c r="L15" s="112"/>
      <c r="M15" s="112"/>
      <c r="N15" s="112"/>
      <c r="O15" s="112"/>
      <c r="P15" s="112"/>
      <c r="Q15" s="112"/>
      <c r="R15" s="40" t="s">
        <v>15</v>
      </c>
      <c r="S15" s="113" t="s">
        <v>14</v>
      </c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5"/>
      <c r="AE15" s="40" t="s">
        <v>15</v>
      </c>
      <c r="AF15" s="113" t="s">
        <v>14</v>
      </c>
      <c r="AG15" s="114"/>
      <c r="AH15" s="114"/>
      <c r="AI15" s="114"/>
      <c r="AJ15" s="114"/>
      <c r="AK15" s="114"/>
      <c r="AL15" s="114"/>
      <c r="AM15" s="114"/>
      <c r="AN15" s="114"/>
      <c r="AO15" s="114"/>
      <c r="AP15" s="115"/>
      <c r="AQ15" s="40" t="s">
        <v>15</v>
      </c>
      <c r="AR15" s="98"/>
      <c r="AS15" s="98"/>
      <c r="AT15" s="98"/>
      <c r="AX15" s="81" t="s">
        <v>17</v>
      </c>
      <c r="AY15" s="80" t="s">
        <v>45</v>
      </c>
    </row>
    <row r="16" spans="2:56" ht="16.3" customHeight="1" thickTop="1" thickBot="1" x14ac:dyDescent="0.35">
      <c r="B16" s="41">
        <v>1</v>
      </c>
      <c r="C16" s="74"/>
      <c r="D16" s="76"/>
      <c r="E16" s="74">
        <v>2</v>
      </c>
      <c r="F16" s="75">
        <f ca="1">Лист3!F10</f>
        <v>2</v>
      </c>
      <c r="G16" s="74">
        <v>1</v>
      </c>
      <c r="H16" s="38">
        <v>11</v>
      </c>
      <c r="I16" s="43"/>
      <c r="J16" s="43"/>
      <c r="K16" s="43"/>
      <c r="L16" s="43"/>
      <c r="M16" s="43"/>
      <c r="N16" s="43"/>
      <c r="O16" s="43"/>
      <c r="P16" s="43"/>
      <c r="Q16" s="43"/>
      <c r="R16" s="44" t="str">
        <f ca="1">IFERROR(Лист3!O10&amp;" "&amp;Лист3!AK10,"")</f>
        <v xml:space="preserve">4 </v>
      </c>
      <c r="S16" s="45">
        <v>14.2</v>
      </c>
      <c r="T16" s="46"/>
      <c r="U16" s="45"/>
      <c r="V16" s="45"/>
      <c r="W16" s="45"/>
      <c r="X16" s="45"/>
      <c r="Y16" s="45"/>
      <c r="Z16" s="45"/>
      <c r="AA16" s="45"/>
      <c r="AB16" s="45"/>
      <c r="AC16" s="45"/>
      <c r="AD16" s="42" t="str">
        <f ca="1">Лист3!CS10</f>
        <v/>
      </c>
      <c r="AE16" s="44" t="str">
        <f ca="1">IFERROR(Лист3!CU10&amp;" "&amp;Лист3!CM10&amp;" "&amp;Лист3!CS10&amp;" "&amp;Лист3!CW10,"")</f>
        <v xml:space="preserve">5   </v>
      </c>
      <c r="AF16" s="47">
        <v>3.34</v>
      </c>
      <c r="AG16" s="48"/>
      <c r="AH16" s="43"/>
      <c r="AI16" s="43"/>
      <c r="AJ16" s="43"/>
      <c r="AK16" s="43"/>
      <c r="AL16" s="43"/>
      <c r="AM16" s="43"/>
      <c r="AN16" s="43"/>
      <c r="AO16" s="43"/>
      <c r="AP16" s="43"/>
      <c r="AQ16" s="49" t="str">
        <f ca="1">IFERROR(Лист3!DO10&amp;" "&amp;Лист3!EE10&amp;" "&amp;Лист3!DI10,"")</f>
        <v xml:space="preserve">4   </v>
      </c>
      <c r="AR16" s="38">
        <f ca="1">IFERROR(Лист3!EF10,"")</f>
        <v>5</v>
      </c>
      <c r="AS16" s="38">
        <f ca="1">AR16</f>
        <v>5</v>
      </c>
      <c r="AT16" s="50"/>
      <c r="AX16" s="73" t="s">
        <v>22</v>
      </c>
      <c r="AY16" s="77">
        <v>33812</v>
      </c>
    </row>
    <row r="17" spans="2:51" ht="16.3" customHeight="1" thickTop="1" thickBot="1" x14ac:dyDescent="0.35">
      <c r="B17" s="41">
        <v>2</v>
      </c>
      <c r="C17" s="74"/>
      <c r="D17" s="76"/>
      <c r="E17" s="74">
        <v>2</v>
      </c>
      <c r="F17" s="75">
        <v>5</v>
      </c>
      <c r="G17" s="74">
        <v>2</v>
      </c>
      <c r="H17" s="38"/>
      <c r="I17" s="43">
        <v>15</v>
      </c>
      <c r="J17" s="43"/>
      <c r="K17" s="43"/>
      <c r="L17" s="43"/>
      <c r="M17" s="43"/>
      <c r="N17" s="43"/>
      <c r="O17" s="43"/>
      <c r="P17" s="43"/>
      <c r="Q17" s="43"/>
      <c r="R17" s="44" t="str">
        <f>IFERROR(Лист3!O11&amp;" "&amp;Лист3!AK11,"")</f>
        <v xml:space="preserve">  4</v>
      </c>
      <c r="S17" s="45"/>
      <c r="T17" s="46">
        <v>11</v>
      </c>
      <c r="U17" s="45"/>
      <c r="V17" s="45"/>
      <c r="W17" s="45"/>
      <c r="X17" s="45"/>
      <c r="Y17" s="45"/>
      <c r="Z17" s="45"/>
      <c r="AA17" s="45"/>
      <c r="AB17" s="45"/>
      <c r="AC17" s="45"/>
      <c r="AD17" s="42"/>
      <c r="AE17" s="44" t="str">
        <f>IFERROR(Лист3!CU11&amp;" "&amp;Лист3!CM11&amp;" "&amp;Лист3!CS11&amp;" "&amp;Лист3!CW11,"")</f>
        <v xml:space="preserve">  5  </v>
      </c>
      <c r="AF17" s="47"/>
      <c r="AG17" s="48">
        <v>111</v>
      </c>
      <c r="AH17" s="43"/>
      <c r="AI17" s="43"/>
      <c r="AJ17" s="43"/>
      <c r="AK17" s="43"/>
      <c r="AL17" s="43"/>
      <c r="AM17" s="43"/>
      <c r="AN17" s="43"/>
      <c r="AO17" s="43"/>
      <c r="AP17" s="43"/>
      <c r="AQ17" s="49" t="str">
        <f>IFERROR(Лист3!DO11&amp;" "&amp;Лист3!EE11&amp;" "&amp;Лист3!DI11,"")</f>
        <v xml:space="preserve">  5 </v>
      </c>
      <c r="AR17" s="38">
        <f>IFERROR(Лист3!EF11,"")</f>
        <v>7</v>
      </c>
      <c r="AS17" s="38">
        <f t="shared" ref="AS17:AS18" si="0">AR17</f>
        <v>7</v>
      </c>
      <c r="AT17" s="87"/>
      <c r="AU17" s="89" t="s">
        <v>48</v>
      </c>
      <c r="AV17" s="90"/>
      <c r="AX17" s="73" t="s">
        <v>23</v>
      </c>
      <c r="AY17" s="77">
        <v>29129</v>
      </c>
    </row>
    <row r="18" spans="2:51" ht="17.7" customHeight="1" thickTop="1" thickBot="1" x14ac:dyDescent="0.35">
      <c r="B18" s="41">
        <v>3</v>
      </c>
      <c r="C18" s="74"/>
      <c r="D18" s="76"/>
      <c r="E18" s="74">
        <v>2</v>
      </c>
      <c r="F18" s="75">
        <f ca="1">Лист3!F12</f>
        <v>4</v>
      </c>
      <c r="G18" s="74">
        <v>3</v>
      </c>
      <c r="H18" s="51"/>
      <c r="I18" s="51">
        <v>23</v>
      </c>
      <c r="J18" s="51"/>
      <c r="K18" s="51"/>
      <c r="L18" s="51"/>
      <c r="M18" s="51"/>
      <c r="N18" s="51"/>
      <c r="O18" s="51"/>
      <c r="P18" s="51"/>
      <c r="Q18" s="51"/>
      <c r="R18" s="44" t="str">
        <f ca="1">IFERROR(Лист3!O12&amp;" "&amp;Лист3!AK12,"")</f>
        <v xml:space="preserve">  5</v>
      </c>
      <c r="S18" s="52"/>
      <c r="T18" s="53">
        <v>5</v>
      </c>
      <c r="U18" s="52"/>
      <c r="V18" s="52"/>
      <c r="W18" s="52"/>
      <c r="X18" s="52"/>
      <c r="Y18" s="52"/>
      <c r="Z18" s="52"/>
      <c r="AA18" s="52"/>
      <c r="AB18" s="52"/>
      <c r="AC18" s="52"/>
      <c r="AD18" s="54" t="str">
        <f ca="1">Лист3!CS12</f>
        <v/>
      </c>
      <c r="AE18" s="44" t="str">
        <f ca="1">IFERROR(Лист3!CU12&amp;" "&amp;Лист3!CM12&amp;" "&amp;Лист3!CS12&amp;" "&amp;Лист3!CW12,"")</f>
        <v xml:space="preserve">  3  </v>
      </c>
      <c r="AF18" s="55"/>
      <c r="AG18" s="53">
        <v>232</v>
      </c>
      <c r="AH18" s="55"/>
      <c r="AI18" s="55"/>
      <c r="AJ18" s="55"/>
      <c r="AK18" s="55"/>
      <c r="AL18" s="55"/>
      <c r="AM18" s="55"/>
      <c r="AN18" s="55"/>
      <c r="AO18" s="55"/>
      <c r="AP18" s="55"/>
      <c r="AQ18" s="49" t="str">
        <f ca="1">IFERROR(Лист3!DO12&amp;" "&amp;Лист3!EE12&amp;" "&amp;Лист3!DI12,"")</f>
        <v xml:space="preserve">  5 </v>
      </c>
      <c r="AR18" s="38">
        <f ca="1">IFERROR(Лист3!EF12,"")</f>
        <v>6</v>
      </c>
      <c r="AS18" s="38">
        <f t="shared" ca="1" si="0"/>
        <v>6</v>
      </c>
      <c r="AT18" s="38"/>
      <c r="AX18" s="73" t="s">
        <v>23</v>
      </c>
      <c r="AY18" s="77">
        <v>28967</v>
      </c>
    </row>
    <row r="19" spans="2:51" ht="17.7" customHeight="1" thickTop="1" thickBot="1" x14ac:dyDescent="0.35">
      <c r="B19" s="41">
        <v>4</v>
      </c>
      <c r="C19" s="74"/>
      <c r="D19" s="76"/>
      <c r="E19" s="74">
        <v>2</v>
      </c>
      <c r="F19" s="75">
        <f ca="1">Лист3!F13</f>
        <v>3</v>
      </c>
      <c r="G19" s="74">
        <v>4</v>
      </c>
      <c r="H19" s="51"/>
      <c r="I19" s="51">
        <v>24</v>
      </c>
      <c r="J19" s="51"/>
      <c r="K19" s="51"/>
      <c r="L19" s="51"/>
      <c r="M19" s="51"/>
      <c r="N19" s="51"/>
      <c r="O19" s="51"/>
      <c r="P19" s="51"/>
      <c r="Q19" s="51"/>
      <c r="R19" s="44" t="str">
        <f ca="1">IFERROR(Лист3!O13&amp;" "&amp;Лист3!AK13,"")</f>
        <v xml:space="preserve">  4</v>
      </c>
      <c r="S19" s="56"/>
      <c r="T19" s="51"/>
      <c r="U19" s="56"/>
      <c r="V19" s="56"/>
      <c r="W19" s="56"/>
      <c r="X19" s="56"/>
      <c r="Y19" s="56"/>
      <c r="Z19" s="56"/>
      <c r="AA19" s="56"/>
      <c r="AB19" s="56"/>
      <c r="AC19" s="56"/>
      <c r="AD19" s="42" t="str">
        <f ca="1">Лист3!CS13</f>
        <v/>
      </c>
      <c r="AE19" s="44" t="str">
        <f ca="1">IFERROR(Лист3!CU13&amp;" "&amp;Лист3!CM13&amp;" "&amp;Лист3!CS13&amp;" "&amp;Лист3!CW13,"")</f>
        <v xml:space="preserve">    </v>
      </c>
      <c r="AF19" s="57"/>
      <c r="AG19" s="51">
        <v>111</v>
      </c>
      <c r="AH19" s="57"/>
      <c r="AI19" s="57"/>
      <c r="AJ19" s="57"/>
      <c r="AK19" s="57"/>
      <c r="AL19" s="57"/>
      <c r="AM19" s="57"/>
      <c r="AN19" s="57"/>
      <c r="AO19" s="57"/>
      <c r="AP19" s="57"/>
      <c r="AQ19" s="49" t="str">
        <f ca="1">IFERROR(Лист3!DO13&amp;" "&amp;Лист3!EE13&amp;" "&amp;Лист3!DI13,"")</f>
        <v xml:space="preserve">  5 </v>
      </c>
      <c r="AR19" s="38">
        <f ca="1">IFERROR(Лист3!EF13,"")</f>
        <v>4</v>
      </c>
      <c r="AS19" s="38">
        <f t="shared" ref="AS19" ca="1" si="1">AR19</f>
        <v>4</v>
      </c>
      <c r="AT19" s="38"/>
      <c r="AX19" s="73" t="s">
        <v>23</v>
      </c>
      <c r="AY19" s="77">
        <v>31761</v>
      </c>
    </row>
    <row r="20" spans="2:51" ht="16.3" thickTop="1" x14ac:dyDescent="0.3">
      <c r="B20" s="97"/>
      <c r="C20" s="97"/>
      <c r="D20" s="59"/>
      <c r="E20" s="60"/>
      <c r="F20" s="61"/>
      <c r="G20" s="61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</row>
    <row r="21" spans="2:51" ht="15.65" x14ac:dyDescent="0.3">
      <c r="B21" s="97"/>
      <c r="C21" s="97"/>
      <c r="D21" s="59"/>
      <c r="E21" s="60"/>
      <c r="F21" s="61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</row>
    <row r="22" spans="2:51" ht="15.65" x14ac:dyDescent="0.3">
      <c r="B22" s="109"/>
      <c r="C22" s="109"/>
      <c r="D22" s="109"/>
      <c r="E22" s="61"/>
      <c r="F22" s="61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2:51" ht="15.65" x14ac:dyDescent="0.3">
      <c r="B23" s="109"/>
      <c r="C23" s="109"/>
      <c r="D23" s="64"/>
      <c r="E23" s="60"/>
      <c r="F23" s="65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</row>
    <row r="24" spans="2:51" ht="15.65" x14ac:dyDescent="0.3">
      <c r="B24" s="109"/>
      <c r="C24" s="109"/>
      <c r="D24" s="64"/>
      <c r="E24" s="60"/>
      <c r="F24" s="65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</row>
    <row r="25" spans="2:51" ht="15.65" x14ac:dyDescent="0.3">
      <c r="B25" s="109"/>
      <c r="C25" s="109"/>
      <c r="D25" s="64"/>
      <c r="E25" s="60"/>
      <c r="F25" s="65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</row>
    <row r="26" spans="2:51" ht="15.65" x14ac:dyDescent="0.3">
      <c r="B26" s="109"/>
      <c r="C26" s="109"/>
      <c r="D26" s="64"/>
      <c r="E26" s="60"/>
      <c r="F26" s="65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</row>
    <row r="27" spans="2:51" ht="15.65" x14ac:dyDescent="0.3">
      <c r="B27" s="109"/>
      <c r="C27" s="109"/>
      <c r="D27" s="109"/>
      <c r="E27" s="66"/>
      <c r="F27" s="60"/>
      <c r="G27" s="65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</row>
    <row r="28" spans="2:51" ht="15.65" customHeight="1" x14ac:dyDescent="0.3">
      <c r="B28" s="109"/>
      <c r="C28" s="109"/>
      <c r="D28" s="109"/>
      <c r="E28" s="64"/>
      <c r="F28" s="67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110"/>
      <c r="S28" s="110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69"/>
      <c r="AS28" s="62"/>
      <c r="AT28" s="62"/>
    </row>
  </sheetData>
  <sheetProtection insertColumns="0" insertRows="0" insertHyperlinks="0" deleteColumns="0" deleteRows="0" selectLockedCells="1" selectUnlockedCells="1"/>
  <protectedRanges>
    <protectedRange password="CF48" sqref="S14:AD17 H14:Q15 AF14:AP19 AX15:AX19 B7:AT9 B16:I19 S17:T19" name="все что надо" securityDescriptor="O:WDG:WDD:(A;;CC;;;S-1-5-21-2531166658-3372751526-1349330101-31075)(A;;CC;;;S-1-5-21-2531166658-3372751526-1349330101-31071)(A;;CC;;;S-1-5-21-2531166658-3372751526-1349330101-31083)"/>
  </protectedRanges>
  <mergeCells count="67">
    <mergeCell ref="AX9:AX12"/>
    <mergeCell ref="C2:D5"/>
    <mergeCell ref="F3:F6"/>
    <mergeCell ref="AB2:AB5"/>
    <mergeCell ref="AC2:AC5"/>
    <mergeCell ref="J2:J5"/>
    <mergeCell ref="K2:K5"/>
    <mergeCell ref="L2:L5"/>
    <mergeCell ref="M2:M5"/>
    <mergeCell ref="N2:N5"/>
    <mergeCell ref="O2:O5"/>
    <mergeCell ref="P2:P5"/>
    <mergeCell ref="Y2:Y5"/>
    <mergeCell ref="Z2:Z5"/>
    <mergeCell ref="AA2:AA5"/>
    <mergeCell ref="AD2:AD5"/>
    <mergeCell ref="AE28:AQ28"/>
    <mergeCell ref="H15:Q15"/>
    <mergeCell ref="S15:AD15"/>
    <mergeCell ref="AF15:AP15"/>
    <mergeCell ref="AF2:AF5"/>
    <mergeCell ref="AG2:AG5"/>
    <mergeCell ref="AP2:AP5"/>
    <mergeCell ref="H2:H5"/>
    <mergeCell ref="I2:I5"/>
    <mergeCell ref="Q2:Q5"/>
    <mergeCell ref="S2:S5"/>
    <mergeCell ref="B28:D28"/>
    <mergeCell ref="R28:S28"/>
    <mergeCell ref="B22:D22"/>
    <mergeCell ref="B23:C23"/>
    <mergeCell ref="B24:C24"/>
    <mergeCell ref="B25:C25"/>
    <mergeCell ref="B26:C26"/>
    <mergeCell ref="B27:D27"/>
    <mergeCell ref="B7:AT9"/>
    <mergeCell ref="B21:C21"/>
    <mergeCell ref="AT11:AT15"/>
    <mergeCell ref="H12:R13"/>
    <mergeCell ref="S12:AE13"/>
    <mergeCell ref="AF12:AQ13"/>
    <mergeCell ref="B20:C20"/>
    <mergeCell ref="B11:B15"/>
    <mergeCell ref="C11:C15"/>
    <mergeCell ref="D11:D15"/>
    <mergeCell ref="E11:E15"/>
    <mergeCell ref="F11:F15"/>
    <mergeCell ref="G11:G15"/>
    <mergeCell ref="H11:AQ11"/>
    <mergeCell ref="AR11:AR15"/>
    <mergeCell ref="AS11:AS15"/>
    <mergeCell ref="AU17:AV17"/>
    <mergeCell ref="AY9:AY12"/>
    <mergeCell ref="T2:T5"/>
    <mergeCell ref="U2:U5"/>
    <mergeCell ref="V2:V5"/>
    <mergeCell ref="W2:W5"/>
    <mergeCell ref="X2:X5"/>
    <mergeCell ref="AV2:BD8"/>
    <mergeCell ref="AM2:AM5"/>
    <mergeCell ref="AN2:AN5"/>
    <mergeCell ref="AO2:AO5"/>
    <mergeCell ref="AH2:AH5"/>
    <mergeCell ref="AI2:AI5"/>
    <mergeCell ref="AJ2:AJ5"/>
    <mergeCell ref="AK2:AK5"/>
    <mergeCell ref="AL2:AL5"/>
  </mergeCells>
  <dataValidations count="5">
    <dataValidation type="list" allowBlank="1" showInputMessage="1" showErrorMessage="1" sqref="H14">
      <formula1>"4,5,6"</formula1>
    </dataValidation>
    <dataValidation type="list" allowBlank="1" showInputMessage="1" showErrorMessage="1" sqref="T14">
      <formula1>"50,18"</formula1>
    </dataValidation>
    <dataValidation type="list" allowBlank="1" showInputMessage="1" showErrorMessage="1" sqref="AF14">
      <formula1>"55, 56"</formula1>
    </dataValidation>
    <dataValidation type="list" allowBlank="1" showInputMessage="1" showErrorMessage="1" sqref="AG14">
      <formula1>"21, 91"</formula1>
    </dataValidation>
    <dataValidation type="list" allowBlank="1" showInputMessage="1" showErrorMessage="1" sqref="S14">
      <formula1>"51,52"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H33"/>
  <sheetViews>
    <sheetView topLeftCell="DN1" zoomScaleNormal="100" workbookViewId="0">
      <selection activeCell="EF11" sqref="EF10:EF13"/>
    </sheetView>
  </sheetViews>
  <sheetFormatPr defaultColWidth="8.88671875" defaultRowHeight="15.65" x14ac:dyDescent="0.3"/>
  <cols>
    <col min="1" max="2" width="8.88671875" style="1"/>
    <col min="3" max="3" width="13.88671875" style="1" customWidth="1"/>
    <col min="4" max="4" width="12.44140625" style="1" customWidth="1"/>
    <col min="5" max="6" width="8.88671875" style="1"/>
    <col min="7" max="7" width="10.88671875" style="1" bestFit="1" customWidth="1"/>
    <col min="8" max="8" width="4.33203125" style="1" customWidth="1"/>
    <col min="9" max="9" width="16" style="1" customWidth="1"/>
    <col min="10" max="10" width="19.33203125" style="1" customWidth="1"/>
    <col min="11" max="11" width="5.44140625" style="1" customWidth="1"/>
    <col min="12" max="12" width="8.88671875" style="1"/>
    <col min="13" max="13" width="5.5546875" style="1" customWidth="1"/>
    <col min="14" max="14" width="10.88671875" style="2" bestFit="1" customWidth="1"/>
    <col min="15" max="15" width="8.6640625" style="2" bestFit="1" customWidth="1"/>
    <col min="16" max="16" width="10.88671875" style="1" bestFit="1" customWidth="1"/>
    <col min="17" max="17" width="8.6640625" style="1" bestFit="1" customWidth="1"/>
    <col min="18" max="18" width="10.88671875" style="1" bestFit="1" customWidth="1"/>
    <col min="19" max="19" width="8.6640625" style="1" bestFit="1" customWidth="1"/>
    <col min="20" max="20" width="10.6640625" style="1" customWidth="1"/>
    <col min="21" max="21" width="8.44140625" style="1" customWidth="1"/>
    <col min="22" max="22" width="10.6640625" style="1" customWidth="1"/>
    <col min="23" max="23" width="8.88671875" style="1" customWidth="1"/>
    <col min="24" max="24" width="10.6640625" style="1" customWidth="1"/>
    <col min="25" max="25" width="8.88671875" style="1" customWidth="1"/>
    <col min="26" max="26" width="10.6640625" style="1" customWidth="1"/>
    <col min="27" max="27" width="8.88671875" style="1" customWidth="1"/>
    <col min="28" max="28" width="10.6640625" style="1" customWidth="1"/>
    <col min="29" max="29" width="8.88671875" style="1" customWidth="1"/>
    <col min="30" max="30" width="10.6640625" style="1" customWidth="1"/>
    <col min="31" max="31" width="8.88671875" style="1" customWidth="1"/>
    <col min="32" max="32" width="10.6640625" style="1" customWidth="1"/>
    <col min="33" max="33" width="8.88671875" style="1" customWidth="1"/>
    <col min="34" max="34" width="10.6640625" style="1" customWidth="1"/>
    <col min="35" max="35" width="8.88671875" style="1" customWidth="1"/>
    <col min="36" max="36" width="11.33203125" style="2" bestFit="1" customWidth="1"/>
    <col min="37" max="37" width="8.88671875" style="2" customWidth="1"/>
    <col min="38" max="38" width="10.6640625" style="1" customWidth="1"/>
    <col min="39" max="39" width="8.88671875" style="1" customWidth="1"/>
    <col min="40" max="40" width="10.6640625" style="1" customWidth="1"/>
    <col min="41" max="41" width="8.88671875" style="1" customWidth="1"/>
    <col min="42" max="42" width="10.6640625" style="1" customWidth="1"/>
    <col min="43" max="43" width="8.88671875" style="1" customWidth="1"/>
    <col min="44" max="44" width="10.6640625" style="1" customWidth="1"/>
    <col min="45" max="45" width="8.88671875" style="1" customWidth="1"/>
    <col min="46" max="46" width="10.6640625" style="1" customWidth="1"/>
    <col min="47" max="47" width="8.88671875" style="1" customWidth="1"/>
    <col min="48" max="48" width="10.6640625" style="1" customWidth="1"/>
    <col min="49" max="49" width="8.88671875" style="1" customWidth="1"/>
    <col min="50" max="50" width="10.6640625" style="1" customWidth="1"/>
    <col min="51" max="51" width="8.88671875" style="1" customWidth="1"/>
    <col min="52" max="52" width="10.6640625" style="1" bestFit="1" customWidth="1"/>
    <col min="53" max="53" width="8.88671875" style="1" customWidth="1"/>
    <col min="54" max="54" width="10.6640625" style="1" bestFit="1" customWidth="1"/>
    <col min="55" max="55" width="8.88671875" style="1" customWidth="1"/>
    <col min="56" max="56" width="10.44140625" style="1" customWidth="1"/>
    <col min="57" max="57" width="8.88671875" style="1" customWidth="1"/>
    <col min="58" max="58" width="10.6640625" style="1" bestFit="1" customWidth="1"/>
    <col min="59" max="59" width="8.44140625" style="1" bestFit="1" customWidth="1"/>
    <col min="60" max="60" width="10.6640625" style="1" bestFit="1" customWidth="1"/>
    <col min="61" max="61" width="8.88671875" style="1" customWidth="1"/>
    <col min="62" max="62" width="10.6640625" style="1" bestFit="1" customWidth="1"/>
    <col min="63" max="63" width="8.88671875" style="1" customWidth="1"/>
    <col min="64" max="64" width="10.6640625" style="1" bestFit="1" customWidth="1"/>
    <col min="65" max="65" width="8.44140625" style="1" bestFit="1" customWidth="1"/>
    <col min="66" max="66" width="10.6640625" style="1" bestFit="1" customWidth="1"/>
    <col min="67" max="67" width="8.88671875" style="1" customWidth="1"/>
    <col min="68" max="68" width="10.6640625" style="1" bestFit="1" customWidth="1"/>
    <col min="69" max="69" width="8.88671875" style="1" customWidth="1"/>
    <col min="70" max="70" width="10.6640625" style="1" bestFit="1" customWidth="1"/>
    <col min="71" max="71" width="8.88671875" style="1" customWidth="1"/>
    <col min="72" max="72" width="10.6640625" style="1" bestFit="1" customWidth="1"/>
    <col min="73" max="73" width="8.88671875" style="1" customWidth="1"/>
    <col min="74" max="74" width="10.6640625" style="1" bestFit="1" customWidth="1"/>
    <col min="75" max="75" width="8.88671875" style="1" customWidth="1"/>
    <col min="76" max="76" width="10.6640625" style="1" bestFit="1" customWidth="1"/>
    <col min="77" max="77" width="8.88671875" style="1" customWidth="1"/>
    <col min="78" max="78" width="10.6640625" style="1" bestFit="1" customWidth="1"/>
    <col min="79" max="79" width="8.88671875" style="1" customWidth="1"/>
    <col min="80" max="80" width="10.6640625" style="1" bestFit="1" customWidth="1"/>
    <col min="81" max="81" width="8.88671875" style="1" customWidth="1"/>
    <col min="82" max="82" width="10.6640625" style="1" bestFit="1" customWidth="1"/>
    <col min="83" max="83" width="8.88671875" style="1" customWidth="1"/>
    <col min="84" max="84" width="10.6640625" style="1" bestFit="1" customWidth="1"/>
    <col min="85" max="85" width="8.88671875" style="1" customWidth="1"/>
    <col min="86" max="86" width="10.6640625" style="1" bestFit="1" customWidth="1"/>
    <col min="87" max="87" width="8.88671875" style="1" customWidth="1"/>
    <col min="88" max="88" width="10.6640625" style="1" bestFit="1" customWidth="1"/>
    <col min="89" max="89" width="8.88671875" style="1" customWidth="1"/>
    <col min="90" max="90" width="10.6640625" style="2" bestFit="1" customWidth="1"/>
    <col min="91" max="91" width="8.44140625" style="2" bestFit="1" customWidth="1"/>
    <col min="92" max="92" width="10.6640625" style="1" bestFit="1" customWidth="1"/>
    <col min="93" max="93" width="8.88671875" style="1"/>
    <col min="94" max="94" width="10.6640625" style="1" bestFit="1" customWidth="1"/>
    <col min="95" max="95" width="8.88671875" style="1"/>
    <col min="96" max="96" width="10.6640625" style="1" bestFit="1" customWidth="1"/>
    <col min="97" max="97" width="8.88671875" style="1"/>
    <col min="98" max="98" width="10.6640625" style="2" bestFit="1" customWidth="1"/>
    <col min="99" max="99" width="8.88671875" style="2"/>
    <col min="100" max="100" width="10.6640625" style="1" bestFit="1" customWidth="1"/>
    <col min="101" max="101" width="8.88671875" style="1"/>
    <col min="102" max="102" width="10.6640625" style="1" bestFit="1" customWidth="1"/>
    <col min="103" max="103" width="8.88671875" style="1"/>
    <col min="104" max="104" width="10.6640625" style="1" bestFit="1" customWidth="1"/>
    <col min="105" max="105" width="8.88671875" style="1"/>
    <col min="106" max="106" width="10.6640625" style="1" bestFit="1" customWidth="1"/>
    <col min="107" max="107" width="8.88671875" style="1"/>
    <col min="108" max="108" width="10.6640625" style="1" bestFit="1" customWidth="1"/>
    <col min="109" max="109" width="8.88671875" style="1"/>
    <col min="110" max="110" width="10.6640625" style="1" bestFit="1" customWidth="1"/>
    <col min="111" max="111" width="8.88671875" style="1"/>
    <col min="112" max="112" width="10.6640625" style="1" bestFit="1" customWidth="1"/>
    <col min="113" max="113" width="8.88671875" style="1"/>
    <col min="114" max="114" width="10.6640625" style="1" bestFit="1" customWidth="1"/>
    <col min="115" max="115" width="8.88671875" style="1"/>
    <col min="116" max="116" width="10.6640625" style="1" bestFit="1" customWidth="1"/>
    <col min="117" max="117" width="8.88671875" style="1"/>
    <col min="118" max="118" width="10.6640625" style="2" bestFit="1" customWidth="1"/>
    <col min="119" max="119" width="8.88671875" style="2"/>
    <col min="120" max="120" width="10.6640625" style="1" bestFit="1" customWidth="1"/>
    <col min="121" max="121" width="8.88671875" style="1"/>
    <col min="122" max="122" width="10.6640625" style="1" bestFit="1" customWidth="1"/>
    <col min="123" max="123" width="8.88671875" style="1"/>
    <col min="124" max="124" width="10.6640625" style="1" bestFit="1" customWidth="1"/>
    <col min="125" max="125" width="8.88671875" style="1"/>
    <col min="126" max="126" width="10.6640625" style="1" bestFit="1" customWidth="1"/>
    <col min="127" max="127" width="8.88671875" style="1"/>
    <col min="128" max="128" width="10.6640625" style="1" bestFit="1" customWidth="1"/>
    <col min="129" max="129" width="8.88671875" style="1"/>
    <col min="130" max="130" width="10.6640625" style="1" bestFit="1" customWidth="1"/>
    <col min="131" max="131" width="8.88671875" style="1"/>
    <col min="132" max="132" width="10.6640625" style="1" bestFit="1" customWidth="1"/>
    <col min="133" max="133" width="8.88671875" style="1"/>
    <col min="134" max="134" width="10.6640625" style="2" bestFit="1" customWidth="1"/>
    <col min="135" max="135" width="8.88671875" style="2"/>
    <col min="136" max="16384" width="8.88671875" style="1"/>
  </cols>
  <sheetData>
    <row r="1" spans="2:138" x14ac:dyDescent="0.3">
      <c r="B1" s="11"/>
      <c r="C1" s="126" t="s">
        <v>30</v>
      </c>
      <c r="D1" s="126"/>
      <c r="E1" s="126"/>
      <c r="F1" s="126"/>
      <c r="G1" s="11"/>
      <c r="H1" s="11"/>
      <c r="I1" s="11"/>
      <c r="J1" s="11"/>
      <c r="K1" s="11"/>
      <c r="L1" s="11"/>
      <c r="M1" s="11"/>
      <c r="N1" s="12"/>
      <c r="O1" s="1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  <c r="AK1" s="12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2"/>
      <c r="CM1" s="12"/>
      <c r="CN1" s="11"/>
      <c r="CO1" s="11"/>
      <c r="CP1" s="11"/>
      <c r="CQ1" s="11"/>
      <c r="CR1" s="140" t="s">
        <v>23</v>
      </c>
      <c r="CS1" s="140"/>
      <c r="CT1" s="12"/>
      <c r="CU1" s="12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2"/>
      <c r="DO1" s="12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2"/>
      <c r="EE1" s="12"/>
      <c r="EF1" s="11"/>
      <c r="EG1" s="11"/>
      <c r="EH1" s="11"/>
    </row>
    <row r="2" spans="2:138" x14ac:dyDescent="0.3">
      <c r="B2" s="11"/>
      <c r="C2" s="126"/>
      <c r="D2" s="126"/>
      <c r="E2" s="126"/>
      <c r="F2" s="126"/>
      <c r="G2" s="11"/>
      <c r="H2" s="141" t="s">
        <v>0</v>
      </c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</row>
    <row r="3" spans="2:138" x14ac:dyDescent="0.3">
      <c r="B3" s="11"/>
      <c r="C3" s="126"/>
      <c r="D3" s="126"/>
      <c r="E3" s="126"/>
      <c r="F3" s="126"/>
      <c r="G3" s="11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</row>
    <row r="4" spans="2:138" ht="23.8" customHeight="1" thickBot="1" x14ac:dyDescent="0.35">
      <c r="B4" s="11"/>
      <c r="C4" s="126"/>
      <c r="D4" s="126"/>
      <c r="E4" s="126"/>
      <c r="F4" s="126"/>
      <c r="G4" s="11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</row>
    <row r="5" spans="2:138" ht="16.3" thickBot="1" x14ac:dyDescent="0.35">
      <c r="B5" s="11"/>
      <c r="C5" s="126"/>
      <c r="D5" s="126"/>
      <c r="E5" s="126"/>
      <c r="F5" s="126"/>
      <c r="G5" s="11"/>
      <c r="H5" s="125" t="s">
        <v>1</v>
      </c>
      <c r="I5" s="143" t="s">
        <v>2</v>
      </c>
      <c r="J5" s="125" t="s">
        <v>3</v>
      </c>
      <c r="K5" s="144" t="s">
        <v>4</v>
      </c>
      <c r="L5" s="144" t="s">
        <v>5</v>
      </c>
      <c r="M5" s="144" t="s">
        <v>6</v>
      </c>
      <c r="N5" s="125" t="s">
        <v>7</v>
      </c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44" t="s">
        <v>8</v>
      </c>
      <c r="EG5" s="144" t="s">
        <v>9</v>
      </c>
      <c r="EH5" s="144" t="s">
        <v>10</v>
      </c>
    </row>
    <row r="6" spans="2:138" ht="15.05" customHeight="1" thickBot="1" x14ac:dyDescent="0.35">
      <c r="B6" s="11"/>
      <c r="C6" s="127" t="s">
        <v>31</v>
      </c>
      <c r="D6" s="130" t="s">
        <v>16</v>
      </c>
      <c r="E6" s="131"/>
      <c r="F6" s="134"/>
      <c r="G6" s="11"/>
      <c r="H6" s="125"/>
      <c r="I6" s="143"/>
      <c r="J6" s="125"/>
      <c r="K6" s="144"/>
      <c r="L6" s="144"/>
      <c r="M6" s="144"/>
      <c r="N6" s="125" t="s">
        <v>11</v>
      </c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 t="s">
        <v>27</v>
      </c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37" t="s">
        <v>28</v>
      </c>
      <c r="CM6" s="137"/>
      <c r="CN6" s="125" t="s">
        <v>12</v>
      </c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 t="s">
        <v>13</v>
      </c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44"/>
      <c r="EG6" s="144"/>
      <c r="EH6" s="144"/>
    </row>
    <row r="7" spans="2:138" ht="7.55" hidden="1" customHeight="1" thickBot="1" x14ac:dyDescent="0.35">
      <c r="B7" s="11"/>
      <c r="C7" s="128"/>
      <c r="D7" s="130"/>
      <c r="E7" s="132"/>
      <c r="F7" s="135"/>
      <c r="G7" s="11"/>
      <c r="H7" s="125"/>
      <c r="I7" s="143"/>
      <c r="J7" s="125"/>
      <c r="K7" s="144"/>
      <c r="L7" s="144"/>
      <c r="M7" s="144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37"/>
      <c r="CM7" s="137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44"/>
      <c r="EG7" s="144"/>
      <c r="EH7" s="144"/>
    </row>
    <row r="8" spans="2:138" ht="16.3" customHeight="1" thickBot="1" x14ac:dyDescent="0.35">
      <c r="B8" s="11"/>
      <c r="C8" s="129"/>
      <c r="D8" s="130"/>
      <c r="E8" s="133"/>
      <c r="F8" s="136"/>
      <c r="G8" s="13"/>
      <c r="H8" s="125"/>
      <c r="I8" s="143"/>
      <c r="J8" s="125"/>
      <c r="K8" s="144"/>
      <c r="L8" s="144"/>
      <c r="M8" s="144"/>
      <c r="N8" s="137">
        <v>4</v>
      </c>
      <c r="O8" s="137"/>
      <c r="P8" s="125">
        <v>5</v>
      </c>
      <c r="Q8" s="125"/>
      <c r="R8" s="125">
        <v>6</v>
      </c>
      <c r="S8" s="125"/>
      <c r="T8" s="125">
        <v>7</v>
      </c>
      <c r="U8" s="125"/>
      <c r="V8" s="125">
        <v>8</v>
      </c>
      <c r="W8" s="125"/>
      <c r="X8" s="125">
        <v>9</v>
      </c>
      <c r="Y8" s="125"/>
      <c r="Z8" s="125">
        <v>11</v>
      </c>
      <c r="AA8" s="125"/>
      <c r="AB8" s="125">
        <v>12</v>
      </c>
      <c r="AC8" s="125"/>
      <c r="AD8" s="125">
        <v>17</v>
      </c>
      <c r="AE8" s="125"/>
      <c r="AF8" s="125">
        <v>19</v>
      </c>
      <c r="AG8" s="125"/>
      <c r="AH8" s="125">
        <v>20</v>
      </c>
      <c r="AI8" s="125"/>
      <c r="AJ8" s="137">
        <v>27</v>
      </c>
      <c r="AK8" s="137"/>
      <c r="AL8" s="125">
        <v>29</v>
      </c>
      <c r="AM8" s="125"/>
      <c r="AN8" s="125">
        <v>31</v>
      </c>
      <c r="AO8" s="125"/>
      <c r="AP8" s="125">
        <v>32</v>
      </c>
      <c r="AQ8" s="125"/>
      <c r="AR8" s="125" t="s">
        <v>24</v>
      </c>
      <c r="AS8" s="125"/>
      <c r="AT8" s="125">
        <v>33</v>
      </c>
      <c r="AU8" s="125"/>
      <c r="AV8" s="125" t="s">
        <v>25</v>
      </c>
      <c r="AW8" s="125"/>
      <c r="AX8" s="125">
        <v>34</v>
      </c>
      <c r="AY8" s="125"/>
      <c r="AZ8" s="139">
        <v>37</v>
      </c>
      <c r="BA8" s="139"/>
      <c r="BB8" s="139">
        <v>43</v>
      </c>
      <c r="BC8" s="139"/>
      <c r="BD8" s="139" t="s">
        <v>26</v>
      </c>
      <c r="BE8" s="139"/>
      <c r="BF8" s="139">
        <v>1</v>
      </c>
      <c r="BG8" s="139"/>
      <c r="BH8" s="139">
        <v>2</v>
      </c>
      <c r="BI8" s="139"/>
      <c r="BJ8" s="139">
        <v>3</v>
      </c>
      <c r="BK8" s="139"/>
      <c r="BL8" s="139">
        <v>10</v>
      </c>
      <c r="BM8" s="139"/>
      <c r="BN8" s="139">
        <v>13</v>
      </c>
      <c r="BO8" s="139"/>
      <c r="BP8" s="139">
        <v>14</v>
      </c>
      <c r="BQ8" s="139"/>
      <c r="BR8" s="139">
        <v>15</v>
      </c>
      <c r="BS8" s="139"/>
      <c r="BT8" s="139">
        <v>16</v>
      </c>
      <c r="BU8" s="139"/>
      <c r="BV8" s="139">
        <v>22</v>
      </c>
      <c r="BW8" s="139"/>
      <c r="BX8" s="139">
        <v>23</v>
      </c>
      <c r="BY8" s="139"/>
      <c r="BZ8" s="139">
        <v>24</v>
      </c>
      <c r="CA8" s="139"/>
      <c r="CB8" s="139">
        <v>25</v>
      </c>
      <c r="CC8" s="139"/>
      <c r="CD8" s="139">
        <v>26</v>
      </c>
      <c r="CE8" s="139"/>
      <c r="CF8" s="139">
        <v>28</v>
      </c>
      <c r="CG8" s="139"/>
      <c r="CH8" s="139">
        <v>38</v>
      </c>
      <c r="CI8" s="139"/>
      <c r="CJ8" s="139">
        <v>39</v>
      </c>
      <c r="CK8" s="139"/>
      <c r="CL8" s="138">
        <v>18</v>
      </c>
      <c r="CM8" s="138"/>
      <c r="CN8" s="125">
        <v>35</v>
      </c>
      <c r="CO8" s="125"/>
      <c r="CP8" s="125">
        <v>36</v>
      </c>
      <c r="CQ8" s="125"/>
      <c r="CR8" s="125">
        <v>50</v>
      </c>
      <c r="CS8" s="125"/>
      <c r="CT8" s="137">
        <v>51</v>
      </c>
      <c r="CU8" s="137"/>
      <c r="CV8" s="125">
        <v>52</v>
      </c>
      <c r="CW8" s="125"/>
      <c r="CX8" s="125">
        <v>60</v>
      </c>
      <c r="CY8" s="125"/>
      <c r="CZ8" s="125">
        <v>61</v>
      </c>
      <c r="DA8" s="125"/>
      <c r="DB8" s="125">
        <v>62</v>
      </c>
      <c r="DC8" s="125"/>
      <c r="DD8" s="125">
        <v>63</v>
      </c>
      <c r="DE8" s="125"/>
      <c r="DF8" s="125">
        <v>64</v>
      </c>
      <c r="DG8" s="125"/>
      <c r="DH8" s="125">
        <v>21</v>
      </c>
      <c r="DI8" s="125"/>
      <c r="DJ8" s="125">
        <v>53</v>
      </c>
      <c r="DK8" s="125"/>
      <c r="DL8" s="125">
        <v>54</v>
      </c>
      <c r="DM8" s="125"/>
      <c r="DN8" s="137">
        <v>55</v>
      </c>
      <c r="DO8" s="137"/>
      <c r="DP8" s="125">
        <v>56</v>
      </c>
      <c r="DQ8" s="125"/>
      <c r="DR8" s="125">
        <v>57</v>
      </c>
      <c r="DS8" s="125"/>
      <c r="DT8" s="125">
        <v>65</v>
      </c>
      <c r="DU8" s="125"/>
      <c r="DV8" s="125">
        <v>78</v>
      </c>
      <c r="DW8" s="125"/>
      <c r="DX8" s="125">
        <v>79</v>
      </c>
      <c r="DY8" s="125"/>
      <c r="DZ8" s="125">
        <v>82</v>
      </c>
      <c r="EA8" s="125"/>
      <c r="EB8" s="125">
        <v>83</v>
      </c>
      <c r="EC8" s="125"/>
      <c r="ED8" s="137">
        <v>91</v>
      </c>
      <c r="EE8" s="137"/>
      <c r="EF8" s="144"/>
      <c r="EG8" s="144"/>
      <c r="EH8" s="144"/>
    </row>
    <row r="9" spans="2:138" ht="29.15" customHeight="1" thickBot="1" x14ac:dyDescent="0.35">
      <c r="B9" s="14" t="s">
        <v>17</v>
      </c>
      <c r="C9" s="15" t="s">
        <v>18</v>
      </c>
      <c r="D9" s="16" t="s">
        <v>32</v>
      </c>
      <c r="E9" s="17" t="s">
        <v>19</v>
      </c>
      <c r="F9" s="15" t="s">
        <v>20</v>
      </c>
      <c r="G9" s="18" t="s">
        <v>21</v>
      </c>
      <c r="H9" s="125"/>
      <c r="I9" s="143"/>
      <c r="J9" s="125"/>
      <c r="K9" s="144"/>
      <c r="L9" s="144"/>
      <c r="M9" s="144"/>
      <c r="N9" s="19" t="s">
        <v>14</v>
      </c>
      <c r="O9" s="19" t="s">
        <v>15</v>
      </c>
      <c r="P9" s="20" t="s">
        <v>14</v>
      </c>
      <c r="Q9" s="20" t="s">
        <v>15</v>
      </c>
      <c r="R9" s="20" t="s">
        <v>14</v>
      </c>
      <c r="S9" s="20" t="s">
        <v>15</v>
      </c>
      <c r="T9" s="20" t="s">
        <v>14</v>
      </c>
      <c r="U9" s="20" t="s">
        <v>15</v>
      </c>
      <c r="V9" s="20" t="s">
        <v>14</v>
      </c>
      <c r="W9" s="20" t="s">
        <v>15</v>
      </c>
      <c r="X9" s="20" t="s">
        <v>14</v>
      </c>
      <c r="Y9" s="20" t="s">
        <v>15</v>
      </c>
      <c r="Z9" s="20" t="s">
        <v>14</v>
      </c>
      <c r="AA9" s="20" t="s">
        <v>15</v>
      </c>
      <c r="AB9" s="20" t="s">
        <v>14</v>
      </c>
      <c r="AC9" s="20" t="s">
        <v>15</v>
      </c>
      <c r="AD9" s="20" t="s">
        <v>14</v>
      </c>
      <c r="AE9" s="20" t="s">
        <v>15</v>
      </c>
      <c r="AF9" s="20" t="s">
        <v>14</v>
      </c>
      <c r="AG9" s="20" t="s">
        <v>15</v>
      </c>
      <c r="AH9" s="20" t="s">
        <v>14</v>
      </c>
      <c r="AI9" s="20" t="s">
        <v>15</v>
      </c>
      <c r="AJ9" s="19" t="s">
        <v>14</v>
      </c>
      <c r="AK9" s="19" t="s">
        <v>15</v>
      </c>
      <c r="AL9" s="20" t="s">
        <v>14</v>
      </c>
      <c r="AM9" s="20" t="s">
        <v>15</v>
      </c>
      <c r="AN9" s="20" t="s">
        <v>14</v>
      </c>
      <c r="AO9" s="20" t="s">
        <v>15</v>
      </c>
      <c r="AP9" s="20" t="s">
        <v>14</v>
      </c>
      <c r="AQ9" s="20" t="s">
        <v>15</v>
      </c>
      <c r="AR9" s="20" t="s">
        <v>14</v>
      </c>
      <c r="AS9" s="20" t="s">
        <v>15</v>
      </c>
      <c r="AT9" s="20" t="s">
        <v>14</v>
      </c>
      <c r="AU9" s="20" t="s">
        <v>15</v>
      </c>
      <c r="AV9" s="20" t="s">
        <v>14</v>
      </c>
      <c r="AW9" s="20" t="s">
        <v>15</v>
      </c>
      <c r="AX9" s="20" t="s">
        <v>14</v>
      </c>
      <c r="AY9" s="20" t="s">
        <v>15</v>
      </c>
      <c r="AZ9" s="20" t="s">
        <v>14</v>
      </c>
      <c r="BA9" s="20" t="s">
        <v>15</v>
      </c>
      <c r="BB9" s="20" t="s">
        <v>14</v>
      </c>
      <c r="BC9" s="20" t="s">
        <v>15</v>
      </c>
      <c r="BD9" s="20" t="s">
        <v>14</v>
      </c>
      <c r="BE9" s="20" t="s">
        <v>15</v>
      </c>
      <c r="BF9" s="20" t="s">
        <v>14</v>
      </c>
      <c r="BG9" s="20" t="s">
        <v>15</v>
      </c>
      <c r="BH9" s="20" t="s">
        <v>14</v>
      </c>
      <c r="BI9" s="20" t="s">
        <v>15</v>
      </c>
      <c r="BJ9" s="20" t="s">
        <v>14</v>
      </c>
      <c r="BK9" s="20" t="s">
        <v>15</v>
      </c>
      <c r="BL9" s="20" t="s">
        <v>14</v>
      </c>
      <c r="BM9" s="20" t="s">
        <v>15</v>
      </c>
      <c r="BN9" s="20" t="s">
        <v>14</v>
      </c>
      <c r="BO9" s="20" t="s">
        <v>15</v>
      </c>
      <c r="BP9" s="20" t="s">
        <v>14</v>
      </c>
      <c r="BQ9" s="20" t="s">
        <v>15</v>
      </c>
      <c r="BR9" s="20" t="s">
        <v>14</v>
      </c>
      <c r="BS9" s="20" t="s">
        <v>15</v>
      </c>
      <c r="BT9" s="20" t="s">
        <v>14</v>
      </c>
      <c r="BU9" s="20" t="s">
        <v>15</v>
      </c>
      <c r="BV9" s="20" t="s">
        <v>14</v>
      </c>
      <c r="BW9" s="20" t="s">
        <v>15</v>
      </c>
      <c r="BX9" s="20" t="s">
        <v>14</v>
      </c>
      <c r="BY9" s="20" t="s">
        <v>15</v>
      </c>
      <c r="BZ9" s="20" t="s">
        <v>14</v>
      </c>
      <c r="CA9" s="20" t="s">
        <v>15</v>
      </c>
      <c r="CB9" s="20" t="s">
        <v>14</v>
      </c>
      <c r="CC9" s="20" t="s">
        <v>15</v>
      </c>
      <c r="CD9" s="20" t="s">
        <v>14</v>
      </c>
      <c r="CE9" s="20" t="s">
        <v>15</v>
      </c>
      <c r="CF9" s="20" t="s">
        <v>14</v>
      </c>
      <c r="CG9" s="20" t="s">
        <v>15</v>
      </c>
      <c r="CH9" s="20" t="s">
        <v>14</v>
      </c>
      <c r="CI9" s="20" t="s">
        <v>15</v>
      </c>
      <c r="CJ9" s="20" t="s">
        <v>14</v>
      </c>
      <c r="CK9" s="20" t="s">
        <v>15</v>
      </c>
      <c r="CL9" s="19" t="s">
        <v>14</v>
      </c>
      <c r="CM9" s="19" t="s">
        <v>15</v>
      </c>
      <c r="CN9" s="20" t="s">
        <v>14</v>
      </c>
      <c r="CO9" s="20" t="s">
        <v>15</v>
      </c>
      <c r="CP9" s="20" t="s">
        <v>14</v>
      </c>
      <c r="CQ9" s="20" t="s">
        <v>15</v>
      </c>
      <c r="CR9" s="20" t="s">
        <v>14</v>
      </c>
      <c r="CS9" s="20" t="s">
        <v>15</v>
      </c>
      <c r="CT9" s="19" t="s">
        <v>14</v>
      </c>
      <c r="CU9" s="19" t="s">
        <v>15</v>
      </c>
      <c r="CV9" s="20" t="s">
        <v>14</v>
      </c>
      <c r="CW9" s="20" t="s">
        <v>15</v>
      </c>
      <c r="CX9" s="20" t="s">
        <v>14</v>
      </c>
      <c r="CY9" s="20" t="s">
        <v>15</v>
      </c>
      <c r="CZ9" s="20" t="s">
        <v>14</v>
      </c>
      <c r="DA9" s="20" t="s">
        <v>15</v>
      </c>
      <c r="DB9" s="20" t="s">
        <v>14</v>
      </c>
      <c r="DC9" s="20" t="s">
        <v>15</v>
      </c>
      <c r="DD9" s="20" t="s">
        <v>14</v>
      </c>
      <c r="DE9" s="20" t="s">
        <v>15</v>
      </c>
      <c r="DF9" s="20" t="s">
        <v>14</v>
      </c>
      <c r="DG9" s="20" t="s">
        <v>15</v>
      </c>
      <c r="DH9" s="20" t="s">
        <v>14</v>
      </c>
      <c r="DI9" s="20" t="s">
        <v>15</v>
      </c>
      <c r="DJ9" s="20" t="s">
        <v>14</v>
      </c>
      <c r="DK9" s="20" t="s">
        <v>15</v>
      </c>
      <c r="DL9" s="20" t="s">
        <v>14</v>
      </c>
      <c r="DM9" s="20" t="s">
        <v>15</v>
      </c>
      <c r="DN9" s="19" t="s">
        <v>14</v>
      </c>
      <c r="DO9" s="19" t="s">
        <v>15</v>
      </c>
      <c r="DP9" s="20" t="s">
        <v>14</v>
      </c>
      <c r="DQ9" s="20" t="s">
        <v>15</v>
      </c>
      <c r="DR9" s="20" t="s">
        <v>14</v>
      </c>
      <c r="DS9" s="20" t="s">
        <v>15</v>
      </c>
      <c r="DT9" s="20" t="s">
        <v>14</v>
      </c>
      <c r="DU9" s="20" t="s">
        <v>15</v>
      </c>
      <c r="DV9" s="20" t="s">
        <v>14</v>
      </c>
      <c r="DW9" s="20" t="s">
        <v>15</v>
      </c>
      <c r="DX9" s="20" t="s">
        <v>14</v>
      </c>
      <c r="DY9" s="20" t="s">
        <v>15</v>
      </c>
      <c r="DZ9" s="20" t="s">
        <v>14</v>
      </c>
      <c r="EA9" s="20" t="s">
        <v>15</v>
      </c>
      <c r="EB9" s="20" t="s">
        <v>14</v>
      </c>
      <c r="EC9" s="20" t="s">
        <v>15</v>
      </c>
      <c r="ED9" s="19" t="s">
        <v>14</v>
      </c>
      <c r="EE9" s="19" t="s">
        <v>15</v>
      </c>
      <c r="EF9" s="144"/>
      <c r="EG9" s="144"/>
      <c r="EH9" s="144"/>
    </row>
    <row r="10" spans="2:138" ht="16.3" thickBot="1" x14ac:dyDescent="0.35">
      <c r="B10" s="21" t="str">
        <f>Лист1!AX16</f>
        <v>м</v>
      </c>
      <c r="C10" s="22">
        <f>Лист1!AY16</f>
        <v>33812</v>
      </c>
      <c r="D10" s="22">
        <f ca="1">IFERROR(TODAY(),"")</f>
        <v>43576</v>
      </c>
      <c r="E10" s="23">
        <f ca="1">INT((D10-Лист1!AY16)/365.25)</f>
        <v>26</v>
      </c>
      <c r="F10" s="24">
        <f ca="1">IF(AND(B10="м",E10&lt;=24),1,IF(AND(B10="ж",E10&lt;=24),1,IF(AND(B10="м",E10&lt;=29),2,IF(AND(B10="ж",E10&lt;=29),2,IF(AND(B10="м",E10&lt;=34),3,IF(AND(B10="ж",E10&lt;=34),3,IF(AND(B10="м",E10&lt;=39),4,IF(AND(B10="ж",E10&lt;=39),4,IF(AND(B10="м",E10&lt;=44),5,IF(AND(B10="ж",E10&lt;=44),5,IF(AND(B10="м",E10&lt;49),6,IF(AND(B10="ж",E10&lt;99),6,IF(AND(B10="м",E10&lt;=54),7,IF(AND(B10="м",E10&lt;99),8,IF(AND(B10="м",E10&gt;=99),"",IF(AND(B10="ж",E10&gt;100),""))))))))))))))))</f>
        <v>2</v>
      </c>
      <c r="G10" s="24">
        <v>2</v>
      </c>
      <c r="H10" s="25">
        <v>1</v>
      </c>
      <c r="I10" s="26">
        <f>Лист1!C16</f>
        <v>0</v>
      </c>
      <c r="J10" s="26">
        <f>Лист1!D16</f>
        <v>0</v>
      </c>
      <c r="K10" s="27">
        <v>2</v>
      </c>
      <c r="L10" s="28">
        <f ca="1">Лист1!F16</f>
        <v>2</v>
      </c>
      <c r="M10" s="29">
        <v>1</v>
      </c>
      <c r="N10" s="30">
        <f>Лист1!H16</f>
        <v>11</v>
      </c>
      <c r="O10" s="79">
        <f ca="1">IF(AND(L10=1,B10="м",N10&gt;=14,Лист1!$H$14=4),5,IF(AND(L10=1,B10="м",N10&gt;=12,Лист1!$H$14=4),4,IF(AND(L10=1,B10="м",N10&gt;=10,Лист1!$H$14=4),3,IF(AND(L10=1,B10="м",N10&lt;0,10,Лист1!$H$14=4),2,IF(AND(L10=2,B10="м",N10&gt;=13,Лист1!$H$14=4),5,IF(AND(L10=2,B10="м",N10&gt;=11,Лист1!$H$14=4),4,IF(AND(L10=2,B10="м",N10&gt;=9,Лист1!$H$14=4),3,IF(AND(L10=2,B10="м",N10&lt;0,9,Лист1!$H$14=4),2,IF(AND(L10=3,B10="м",N10&gt;=12,Лист1!$H$14=4),5,IF(AND(L10=3,B10="м",N10&gt;=10,Лист1!$H$14=4),4,IF(AND(L10=3,B10="м",N10&gt;=8,Лист1!$H$14=4),3,IF(AND(L10=3,B10="м",N10&lt;0,8,Лист1!$H$14=4),2,IF(AND(L10=4,B10="м",N10&gt;=10,Лист1!$H$14=4),5,IF(AND(L10=4,B10="м",N10&gt;=8,Лист1!$H$14=4),4,IF(AND(L10=4,B10="м",N10&gt;=6,Лист1!$H$14=4),3,IF(AND(L10=4,B10="м",N10&lt;0,6,Лист1!$H$14=4),2,IF(AND(L10=5,B10="м",N10&gt;=8,Лист1!$H$14=4),5,IF(AND(L10=5,B10="м",N10&gt;=6,Лист1!$H$14=4),4,IF(AND(L10=5,B10="м",N10&gt;=4,Лист1!$H$14=4),3,IF(AND(L10=5,B10="м",N10&lt;0,4,Лист1!$H$14=4),2,IF(AND(L10=6,B10="м",N10&gt;=7,Лист1!$H$14=4),5,IF(AND(L10=6,B10="м",N10&gt;=5,Лист1!$H$14=4),4,IF(AND(L10=6,B10="м",N10&gt;=3,Лист1!$H$14=4),3,IF(AND(L10=6,B10="м",N10&lt;0,3,Лист1!$H$14=4),2,IF(AND(L10="",B10="м",N10&gt;=13,Лист1!$H$14=4),5,IF(AND(L10="",B10="м",N10&gt;=11,Лист1!$H$14=4),4,IF(AND(L10="",B10="м",N10&gt;=9,Лист1!$H$14=4),3,IF(AND(L10="",B10="м",N10&lt;0,9,Лист1!$H$14=4),2," "))))))))))))))))))))))))))))</f>
        <v>4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30">
        <f>Лист1!I16</f>
        <v>0</v>
      </c>
      <c r="AK10" s="85" t="str">
        <f ca="1">IF(AND(L10=1,B10="ж",AJ10&gt;=34,Лист1!$I$14=27),5,IF(AND(L10=1,B10="ж",AJ10&gt;=30,Лист1!$I$14=27),4,IF(AND(L10=1,B10="ж",AJ10&gt;=26,Лист1!$I$14=27),3,IF(AND(L10=1,B10="ж",AJ10,0&lt;=26,Лист1!$I$14=27),2,IF(AND(L10=2,B10="ж",AJ10&gt;=30,Лист1!$I$14=27),5,IF(AND(L10=2,B10="ж",AJ10&gt;=26,Лист1!$I$14=27),4,IF(AND(L10=2,B10="ж",AJ10&gt;=22,Лист1!$I$14=27),3,IF(AND(L10=2,B10="ж",AJ10,0&lt;=22,Лист1!$I$14=27),2,IF(AND(L10=3,B10="ж",AJ10&gt;=26,Лист1!$I$14=27),5,IF(AND(L10=3,B10="ж",AJ10&gt;=22,Лист1!$I$14=27),4,IF(AND(L10=3,B10="ж",AJ10&gt;=18,Лист1!$I$14=27),3,IF(AND(L10=1,B10="ж",AJ10,0&lt;=18,Лист1!$I$14=27),2,IF(AND(L10=4,B10="ж",AJ10&gt;=22,Лист1!$I$14=27),5,IF(AND(L10=4,B10="ж",AJ10&gt;=18,Лист1!$I$14=27),4,IF(AND(L10=4,B10="ж",AJ10&gt;=14,Лист1!$I$14=27),3,IF(AND(L10=4,B10="ж",AJ10,0&lt;=14,Лист1!$I$14=27),2,IF(AND(L10=5,B10="ж",AJ10&gt;=18,Лист1!$I$14=27),5,IF(AND(L10=5,B10="ж",AJ10&gt;=14,Лист1!$I$14=27),4,IF(AND(L10=5,B10="ж",AJ10&gt;=10,Лист1!$I$14=27),3,IF(AND(L10=5,B10="ж",AJ10&lt;0,10,Лист1!$I$14=27),2,IF(AND(L10=6,B10="ж",AJ10&gt;=14,Лист1!$I$14=27),5,IF(AND(L10=6,B10="ж",AJ10&gt;=10,Лист1!$I$14=27),4,IF(AND(L10=6,B10="ж",AJ10&gt;=6,Лист1!$I$14=27),3,IF(AND(L10=6,B10="ж",AJ10,0&lt;=6,Лист1!$I$14=27),2,""))))))))))))))))))))))))</f>
        <v/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31">
        <f>Лист1!T15</f>
        <v>0</v>
      </c>
      <c r="CM10" s="84" t="str">
        <f ca="1">IF(AND(Лист1!F16=1,Лист1!AX16="ж",Лист1!T16&gt;=16,Лист1!$T$14=18),5,IF(AND(Лист1!F16=1,Лист1!AX16="ж",Лист1!T16&gt;=11,Лист1!$T$14=18),4,IF(AND(Лист1!F16=1,Лист1!AX16="ж",Лист1!T16&gt;=8,Лист1!$T$14=18),3,IF(AND(Лист1!F16=1,Лист1!AX16="ж",Лист1!T16&lt;0,8,Лист1!$T$14=18),2,IF(AND(Лист1!F16=2,Лист1!AX16="ж",Лист1!T16&gt;=14,Лист1!$T$14=18),5,IF(AND(Лист1!F16=2,Лист1!AX16="ж",Лист1!T16&gt;=9,Лист1!$T$14=18),4,IF(AND(Лист1!F16=2,Лист1!AX16="ж",Лист1!T16&gt;=7,Лист1!$T$14=18),3,IF(AND(Лист1!F16=2,Лист1!AX16="ж",Лист1!T16&lt;0,7,Лист1!$T$14=18),2,IF(AND(Лист1!F16=3,Лист1!AX16="ж",Лист1!T16&gt;=13,Лист1!$T$14=18),5,IF(AND(Лист1!F16=3,Лист1!AX16="ж",Лист1!T16&gt;=7,Лист1!$T$14=18),4,IF(AND(Лист1!F16=3,Лист1!AX16="ж",Лист1!T16&gt;=5,Лист1!$T$14=18),3,IF(AND(Лист1!F16=3,Лист1!AX16="ж",Лист1!T16&lt;0,5,Лист1!$T$14=18),2,IF(AND(Лист1!F16=4,Лист1!AX16="ж",Лист1!T16&gt;=12,Лист1!$T$14=18),5,IF(AND(Лист1!F16=4,Лист1!AX16="ж",Лист1!T16&gt;=6,Лист1!$T$14=18),4,IF(AND(Лист1!F16=4,Лист1!AX16="ж",Лист1!T16&gt;=4,Лист1!$T$14=18),3,IF(AND(Лист1!F16=4,Лист1!AX16="ж",Лист1!T16&lt;0,4,Лист1!$T$14=18),2,IF(AND(Лист1!F16=5,Лист1!AX16="ж",Лист1!T16&gt;=11,Лист1!$T$14=18),5,IF(AND(Лист1!F16=5,Лист1!AX16="ж",Лист1!T16&gt;=4,Лист1!$T$14=18),4,IF(AND(Лист1!F16=5,Лист1!AX16="ж",Лист1!T16&gt;=2,Лист1!$T$14=18),3,IF(AND(Лист1!F16=5,Лист1!AX16="ж",Лист1!T16&lt;0,2,Лист1!$T$14=18),2,IF(AND(Лист1!F16=6,Лист1!AX16="ж",Лист1!T16&gt;=10,Лист1!$T$14=18),5,IF(AND(Лист1!F16=6,Лист1!AX16="ж",Лист1!T16&gt;=11,Лист1!$T$14=3),4,IF(AND(Лист1!F16=6,Лист1!AX16="ж",Лист1!T16&gt;=1,Лист1!$T$14=18),3,IF(AND(Лист1!F16=6,Лист1!AX16="ж",Лист1!T16&lt;0,1,Лист1!$T$14=18),2,""))))))))))))))))))))))))</f>
        <v/>
      </c>
      <c r="CN10" s="32"/>
      <c r="CO10" s="27"/>
      <c r="CP10" s="27"/>
      <c r="CQ10" s="27"/>
      <c r="CR10" s="27">
        <f>Лист1!T16</f>
        <v>0</v>
      </c>
      <c r="CS10" s="33" t="str">
        <f ca="1">IF(AND(Лист1!F16=1,Лист1!AX16="ж",Лист1!T16&lt;=9.6,Лист1!$T$14=50),5,IF(AND(Лист1!F16=1,Лист1!AX16="ж",Лист1!T16&lt;=10.5,Лист1!$T$14=50),4,IF(AND(Лист1!F16=1,Лист1!AX16="ж",Лист1!T16&lt;=10.9,Лист1!$T$14=50),3,IF(AND(Лист1!F16=1,Лист1!AX16="ж",Лист1!T16&gt;=10.9,Лист1!$T$14=50),2,IF(AND(Лист1!F16=2,Лист1!AX16="ж",Лист1!T16&lt;=9.9,Лист1!$T$14=50),5,IF(AND(Лист1!F16=2,Лист1!AX16="ж",Лист1!T16&lt;=10.7,Лист1!$T$14=50),4,IF(AND(Лист1!F16=2,Лист1!AX16="ж",Лист1!T16&lt;=11.2,Лист1!$T$14=50),3,IF(AND(Лист1!F16=2,Лист1!AX16="ж",Лист1!T16&gt;=11.2,Лист1!$T$14=50),2,IF(AND(Лист1!F16=3,Лист1!AX16="ж",Лист1!T16&lt;=10.7,Лист1!$T$14=50),5,IF(AND(Лист1!F16=3,Лист1!AX16="ж",Лист1!T16&lt;=12.3,Лист1!$T$14=50),4,IF(AND(Лист1!F16=3,Лист1!AX16="ж",Лист1!T16&lt;=12.9,Лист1!$T$14=50),3,IF(AND(Лист1!F16=3,Лист1!AX16="ж",Лист1!T16&gt;=12.9,Лист1!$T$14=50),2,IF(AND(Лист1!F16=4,Лист1!AX16="ж",Лист1!T16&lt;=10.9,Лист1!$T$14=50),5,IF(AND(Лист1!F16=4,Лист1!AX16="ж",Лист1!T16&lt;=12.6,Лист1!$T$14=50),4,IF(AND(Лист1!F16=4,Лист1!AX16="ж",Лист1!T16&lt;=13.2,Лист1!$T$14=50),3,IF(AND(Лист1!F16=4,Лист1!AX16="ж",Лист1!T16&gt;=13.2,Лист1!$T$14=50),2,""))))))))))))))))</f>
        <v/>
      </c>
      <c r="CT10" s="34">
        <f>Лист1!S16</f>
        <v>14.2</v>
      </c>
      <c r="CU10" s="83">
        <f ca="1">IF(AND(Лист1!F16=1,Лист1!AX16="м",Лист1!S16=0,Лист1!$S$14=51),"",IF(AND(Лист1!F16=1,Лист1!AX16="м",Лист1!S16&lt;=14,Лист1!$S$14=51),5,IF(AND(Лист1!F16=1,Лист1!AX16="м",Лист1!S16&lt;=14.2,Лист1!$S$14=51),4,IF(AND(Лист1!F16=1,Лист1!AX16="м",Лист1!S16&lt;=15.2,Лист1!$S$14=51),3,IF(AND(Лист1!F16=1,Лист1!AX16="м",Лист1!S16&gt;15.2,Лист1!$S$14=51),2,IF(AND(Лист1!F16=2,Лист1!AX16="м",Лист1!S16=0,Лист1!$S$14=51),"",IF(AND(Лист1!F16=2,Лист1!AX16="м",Лист1!S16&lt;=14.2,Лист1!$S$14=51),5,IF(AND(Лист1!F16=2,Лист1!AX16="м",Лист1!S16&lt;=14.6,Лист1!$S$14=51),4,IF(AND(Лист1!F16=2,Лист1!AX16="м",Лист1!S16&lt;=15.6,Лист1!$S$14=51),3,IF(AND(Лист1!F16=2,Лист1!AX16="м",Лист1!S16&gt;15.6,Лист1!$S$14=51),2,IF(AND(Лист1!F16=3,Лист1!AX16="м",Лист1!S16=0,Лист1!$S$14=51),"",IF(AND(Лист1!F16=3,Лист1!AX16="м",Лист1!S16&lt;=14.8,Лист1!$S$14=51),5,IF(AND(Лист1!F16=3,Лист1!AX16="м",Лист1!S16&lt;=15.4,Лист1!$S$14=51),4,IF(AND(Лист1!F16=3,Лист1!AX16="м",Лист1!S16&lt;=16.2,Лист1!$S$14=51),3,IF(AND(Лист1!F16=3,Лист1!AX16="м",Лист1!S16&gt;16.2,Лист1!$S$14=51),2,IF(AND(Лист1!F16=4,Лист1!AX16="м",Лист1!S16=0,Лист1!$S$14=51),"",IF(AND(Лист1!F16=4,Лист1!AX16="м",Лист1!S16&lt;=15.2,Лист1!$S$14=51),5,IF(AND(Лист1!F16=4,Лист1!AX16="м",Лист1!S16&lt;=15.8,Лист1!$S$14=51),4,IF(AND(Лист1!F16=4,Лист1!AX16="м",Лист1!S16&lt;=16.8,Лист1!$S$14=51),3,IF(AND(Лист1!F16=4,Лист1!AX16="м",Лист1!S16&gt;16.8,Лист1!$S$14=51),2,IF(AND(Лист1!F16=5,Лист1!AX16="м",Лист1!S16=0,Лист1!$S$14=51),"",IF(AND(Лист1!F16=5,Лист1!AX16="м",Лист1!S16&lt;=16,Лист1!$S$14=51),5,IF(AND(Лист1!F16=5,Лист1!AX16="м",Лист1!S16&lt;=16.6,Лист1!$S$14=51),4,IF(AND(Лист1!F16=5,Лист1!AX16="м",Лист1!S16&lt;=17.6,Лист1!$S$14=51),3,IF(AND(Лист1!F16=5,Лист1!AX16="м",Лист1!S16&gt;17.6,Лист1!$S$14=51),2,IF(AND(Лист1!F16="",Лист1!AX16="м",Лист1!S16=0,Лист1!$S$14=51),"",IF(AND(Лист1!F16="",Лист1!AX16="м",Лист1!S16&lt;=14.2,Лист1!$S$14=51),5,IF(AND(Лист1!F16="",Лист1!AX16="м",Лист1!S16&lt;=14.6,Лист1!$S$14=51),4,IF(AND(Лист1!F16="",Лист1!AX16="м",Лист1!S16&lt;=15.6,Лист1!$S$14=51),3,IF(AND(Лист1!F16="",Лист1!AX16="м",Лист1!S16&gt;15.6,Лист1!$S$14=51),2," "))))))))))))))))))))))))))))))</f>
        <v>5</v>
      </c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31">
        <f>Лист1!AF16</f>
        <v>3.34</v>
      </c>
      <c r="DO10" s="31">
        <f ca="1">IF(AND(Лист1!F16=1,Лист1!AX16="м",Лист1!AF16=0,Лист1!$AF$14=55),"",IF(AND(Лист1!F16=1,Лист1!AX16="м",Лист1!AF16&lt;=3.2,Лист1!$AF$14=55),5,IF(AND(Лист1!F16=1,Лист1!AX16="м",Лист1!AF16&lt;=3.3,Лист1!$AF$14=55),4,IF(AND(Лист1!F16=1,Лист1!AX16="м",Лист1!AF16&lt;=3.55,Лист1!$AF$14=55),3,IF(AND(Лист1!F16=1,Лист1!AX16="м",Лист1!AF16&gt;3.55,Лист1!$AF$14=55),2,IF(AND(Лист1!F16=2,Лист1!AX16="м",Лист1!AF16=0,Лист1!$AF$14=55),"",IF(AND(Лист1!F16=2,Лист1!AX16="м",Лист1!AF16&lt;=3.25,Лист1!$AF$14=55),5,IF(AND(Лист1!F16=2,Лист1!AX16="м",Лист1!AF16&lt;=3.35,Лист1!$AF$14=55),4,IF(AND(Лист1!F16=2,Лист1!AX16="м",Лист1!AF16&lt;=4.05,Лист1!$AF$14=55),3,IF(AND(Лист1!F16=2,Лист1!AX16="м",Лист1!AF16&gt;4.05,Лист1!$AF$14=55),2,IF(AND(Лист1!F16=3,Лист1!AX16="м",Лист1!AF16=0,Лист1!$AF$14=55),"",IF(AND(Лист1!F16=3,Лист1!AX16="м",Лист1!AF16&lt;=3.3,Лист1!$AF$14=55),5,IF(AND(Лист1!F16=3,Лист1!AX16="м",Лист1!AF16&lt;=3.4,Лист1!$AF$14=55),4,IF(AND(Лист1!F16=3,Лист1!AX16="м",Лист1!AF16&lt;=4.15,Лист1!$AF$14=55),3,IF(AND(Лист1!F16=3,Лист1!AX16="м",Лист1!AF16&gt;4.15,Лист1!$AF$14=55),2,IF(AND(Лист1!F16=4,Лист1!AX16="м",Лист1!AF16=0,Лист1!$AF$14=55),"",IF(AND(Лист1!F16=4,Лист1!AX16="м",Лист1!AF16&lt;=3.45,Лист1!$AF$14=55),5,IF(AND(Лист1!F16=4,Лист1!AX16="м",Лист1!AF16&lt;=4,Лист1!$AF$14=55),4,IF(AND(Лист1!F16=4,Лист1!AX16="м",Лист1!AF16&lt;=4.35,Лист1!$AF$14=55),3,IF(AND(Лист1!F16=4,Лист1!AX16="м",Лист1!AF16&gt;4.35,Лист1!$AF$14=55),2,IF(AND(Лист1!F16=5,Лист1!AX16="м",Лист1!AF16=0,Лист1!$AF$14=55),"",IF(AND(Лист1!F16=5,Лист1!AX16="м",Лист1!$AF$16&lt;=3.55,Лист1!AF14=55),5,IF(AND(Лист1!F16=5,Лист1!AX16="м",Лист1!$AF$16&lt;=4.1,Лист1!AF14=55),4,IF(AND(Лист1!F16=5,Лист1!AX16="м",Лист1!AF16&lt;=4.4,Лист1!$AF$14=55),3,IF(AND(Лист1!F16=5,Лист1!AX16="м",Лист1!AF16&gt;4.4,Лист1!$AF$14=55),2,IF(AND(Лист1!F16=6,Лист1!AX16="м",Лист1!AF16=0,Лист1!$AF$14=55),"",IF(AND(Лист1!F16=6,Лист1!AX16="м",Лист1!AF16&lt;=4.05,Лист1!$AF$14=55),5,IF(AND(Лист1!F16=6,Лист1!AX16="м",Лист1!AF16&lt;=5.15,Лист1!$AF$14=55),4,IF(AND(Лист1!F16=6,Лист1!AX16="м",Лист1!AF16&lt;=5.4,Лист1!$AF$14=55),3,IF(AND(Лист1!F16=6,Лист1!AX16="м",Лист1!AF16&gt;5.4,Лист1!$AF$14=55),2,IF(AND(Лист1!F16=7,Лист1!AX16="м",Лист1!AF16=0,Лист1!$AF$14=55),"",IF(AND(Лист1!F16=7,Лист1!AX16="м",Лист1!AF16&lt;=5.05,Лист1!$AF$14=55),5,IF(AND(Лист1!F16=7,Лист1!AX16="м",Лист1!AF16&lt;=5.35,Лист1!$AF$14=55),4,IF(AND(Лист1!F16=7,Лист1!AX16="м",Лист1!AF16&lt;=5.55,Лист1!$AF$14=55),3,IF(AND(Лист1!F16=7,Лист1!AX16="м",Лист1!AF16&gt;5.55,Лист1!$AF$14=55),2,IF(AND(Лист1!F16=8,Лист1!AX16="м",Лист1!AF16=0,Лист1!$AF$14=55),"",IF(AND(Лист1!F16=8,Лист1!AX16="м",Лист1!AF16&lt;=5.35,Лист1!$AF$14=55),5,IF(AND(Лист1!F16=8,Лист1!AX16="м",Лист1!AF16&lt;=5.55,Лист1!$AF$14=55),4,IF(AND(Лист1!F16=8,Лист1!AX16="м",Лист1!AF16&lt;=6.15,Лист1!$AF$14=55),3,IF(AND(Лист1!F16=8,Лист1!AX16="м",Лист1!AF16&gt;6.15,Лист1!$AF$14=55),2,IF(AND(Лист1!F16="",Лист1!AX16="м",Лист1!AF16=0,Лист1!$AF$14=55),"",IF(AND(Лист1!F16="",Лист1!AX16="м",Лист1!AF16&lt;=3.25,Лист1!$AF$14=55),5,IF(AND(Лист1!F16="",Лист1!AX16="м",Лист1!AF16&lt;=3.35,Лист1!$AF$14=55),4,IF(AND(Лист1!F16="",Лист1!AX16="м",Лист1!AF16&lt;=4.05,Лист1!$AF$14=55),3,IF(AND(Лист1!F16="",Лист1!AX16="м",Лист1!AF16&gt;4.05,Лист1!$AF$14=55),2," ")))))))))))))))))))))))))))))))))))))))))))))</f>
        <v>4</v>
      </c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31">
        <f>Лист1!AG16</f>
        <v>0</v>
      </c>
      <c r="EE10" s="31" t="str">
        <f ca="1">IF(AND(Лист1!F16=1,Лист1!AX16="ж",Лист1!AG16&gt;=130,Лист1!$AG$14=91),5,IF(AND(Лист1!F16=1,Лист1!AX16="ж",Лист1!AG16&gt;=120,Лист1!$AG$14=91),4,IF(AND(Лист1!F16=1,Лист1!AX16="ж",Лист1!AG16&gt;=110,Лист1!$AG$14=91),3,IF(AND(Лист1!F16=1,Лист1!AX16="ж",Лист1!AG16&lt;0,110,Лист1!$AG$14=91),2,IF(AND(Лист1!F16=2,Лист1!AX16="ж",Лист1!AG16&gt;=120,Лист1!$AG$14=91),5,IF(AND(Лист1!F16=2,Лист1!AX16="ж",Лист1!AG16&gt;=110,Лист1!$AG$14=91),4,IF(AND(Лист1!F16=2,Лист1!AX16="ж",Лист1!AG16&gt;=90,Лист1!$AG$14=91),3,IF(AND(Лист1!F16=2,Лист1!AX16="ж",Лист1!AG16&lt;0,90,Лист1!$AG$14=91),2,IF(AND(Лист1!F16=3,Лист1!AX16="ж",Лист1!AG16&gt;=95,Лист1!$AG$14=91),5,IF(AND(Лист1!F16=3,Лист1!AX16="ж",Лист1!AG16&gt;=85,Лист1!$AG$14=91),4,IF(AND(Лист1!F16=3,Лист1!AX16="ж",Лист1!AG16&gt;=75,Лист1!$AG$14=91),3,IF(AND(Лист1!F16=3,Лист1!AX16="ж",Лист1!AG16&lt;0,75,Лист1!$AG$14=91),2,IF(AND(Лист1!F16=4,Лист1!AX16="ж",Лист1!AG16&gt;=85,Лист1!$AG$14=91),5,IF(AND(Лист1!F16=4,Лист1!AX16="ж",Лист1!AG16&gt;=75,Лист1!$AG$14=91),4,IF(AND(Лист1!F16=4,Лист1!AX16="ж",Лист1!AG16&gt;=65,Лист1!$AG$14=91),3,IF(AND(Лист1!F16=4,Лист1!AX16="ж",Лист1!AG16&lt;0,65,Лист1!$AG$14=91),2,IF(AND(Лист1!F16=5,Лист1!AX16="ж",Лист1!AG16&gt;=70,Лист1!$AG$14=91),5,IF(AND(Лист1!F16=5,Лист1!AX16="ж",Лист1!AG16&gt;=60,Лист1!$AG$14=91),4,IF(AND(Лист1!F16=5,Лист1!AX16="ж",Лист1!AG16&gt;=50,Лист1!$AG$14=91),3,IF(AND(Лист1!F16=5,Лист1!AX16="ж",Лист1!AG16&lt;0,50,Лист1!$AG$14=91),2,IF(AND(Лист1!F16=6,Лист1!AX16="ж",Лист1!AG16&gt;=55,Лист1!$AG$14=91),5,IF(AND(Лист1!F16=6,Лист1!AX16="ж",Лист1!AG16&gt;=45,Лист1!$AG$14=91),4,IF(AND(Лист1!F16=6,Лист1!AX16="ж",Лист1!AG16&gt;=35,Лист1!$AG$14=91),3,IF(AND(Лист1!F16=6,Лист1!AX16="ж",Лист1!AG16&lt;0,35,Лист1!$AG$14=91),2," "))))))))))))))))))))))))</f>
        <v xml:space="preserve"> </v>
      </c>
      <c r="EF10" s="88">
        <f ca="1">IF(Лист1!AX16="м",SUM(2,(Лист1!R16&gt;{4,3,2})*(Лист1!AE16*Лист1!AQ16&gt;{19,10,4}))-(Лист1!R16*(Лист1!AE16+Лист1!AQ16)=15),MIN(Лист1!R16,TRUNC((Лист1!R16-IFERROR(-Лист1!AE16,)-IFERROR(-Лист1!AQ16,))/2)))</f>
        <v>5</v>
      </c>
      <c r="EG10" s="27"/>
      <c r="EH10" s="29"/>
    </row>
    <row r="11" spans="2:138" ht="16.3" thickBot="1" x14ac:dyDescent="0.35">
      <c r="B11" s="21" t="str">
        <f>Лист1!AX17</f>
        <v>ж</v>
      </c>
      <c r="C11" s="22">
        <f>Лист1!AY17</f>
        <v>29129</v>
      </c>
      <c r="D11" s="22">
        <f t="shared" ref="D11:D13" ca="1" si="0">TODAY()</f>
        <v>43576</v>
      </c>
      <c r="E11" s="35">
        <f ca="1">INT((D11-Лист1!AY17)/365.25)</f>
        <v>39</v>
      </c>
      <c r="F11" s="24">
        <f t="shared" ref="F11:F13" ca="1" si="1">IF(AND(B11="м",E11&lt;=24),1,IF(AND(B11="ж",E11&lt;=24),1,IF(AND(B11="м",E11&lt;=29),2,IF(AND(B11="ж",E11&lt;=29),2,IF(AND(B11="м",E11&lt;=34),3,IF(AND(B11="ж",E11&lt;=34),3,IF(AND(B11="м",E11&lt;=39),4,IF(AND(B11="ж",E11&lt;=39),4,IF(AND(B11="м",E11&lt;=44),5,IF(AND(B11="ж",E11&lt;=44),5,IF(AND(B11="м",E11&lt;49),6,IF(AND(B11="ж",E11&lt;99),6,IF(AND(B11="м",E11&lt;=54),7,IF(AND(B11="м",E11&lt;99),8,IF(AND(B11="м",E11&gt;=99),"",IF(AND(B11="ж",E11&gt;100),""))))))))))))))))</f>
        <v>4</v>
      </c>
      <c r="G11" s="36">
        <v>2</v>
      </c>
      <c r="H11" s="29">
        <v>2</v>
      </c>
      <c r="I11" s="26">
        <f>Лист1!C17</f>
        <v>0</v>
      </c>
      <c r="J11" s="26">
        <f>Лист1!D17</f>
        <v>0</v>
      </c>
      <c r="K11" s="27">
        <v>2</v>
      </c>
      <c r="L11" s="27">
        <f>Лист1!F17</f>
        <v>5</v>
      </c>
      <c r="M11" s="29">
        <v>2</v>
      </c>
      <c r="N11" s="30">
        <f>Лист1!H17</f>
        <v>0</v>
      </c>
      <c r="O11" s="82" t="str">
        <f>IF(AND(L11=1,B11="м",N11&gt;=14,Лист1!$H$14=4),5,IF(AND(L11=1,B11="м",N11&gt;=12,Лист1!$H$14=4),4,IF(AND(L11=1,B11="м",N11&gt;=10,Лист1!$H$14=4),3,IF(AND(L11=1,B11="м",N11&lt;0,10,Лист1!$H$14=4),2,IF(AND(L11=2,B11="м",N11&gt;=13,Лист1!$H$14=4),5,IF(AND(L11=2,B11="м",N11&gt;=11,Лист1!$H$14=4),4,IF(AND(L11=2,B11="м",N11&gt;=9,Лист1!$H$14=4),3,IF(AND(L11=2,B11="м",N11&lt;0,9,Лист1!$H$14=4),2,IF(AND(L11=3,B11="м",N11&gt;=12,Лист1!$H$14=4),5,IF(AND(L11=3,B11="м",N11&gt;=10,Лист1!$H$14=4),4,IF(AND(L11=3,B11="м",N11&gt;=8,Лист1!$H$14=4),3,IF(AND(L11=3,B11="м",N11&lt;0,8,Лист1!$H$14=4),2,IF(AND(L11=4,B11="м",N11&gt;=10,Лист1!$H$14=4),5,IF(AND(L11=4,B11="м",N11&gt;=8,Лист1!$H$14=4),4,IF(AND(L11=4,B11="м",N11&gt;=6,Лист1!$H$14=4),3,IF(AND(L11=4,B11="м",N11&lt;0,6,Лист1!$H$14=4),2,IF(AND(L11=5,B11="м",N11&gt;=8,Лист1!$H$14=4),5,IF(AND(L11=5,B11="м",N11&gt;=6,Лист1!$H$14=4),4,IF(AND(L11=5,B11="м",N11&gt;=4,Лист1!$H$14=4),3,IF(AND(L11=5,B11="м",N11&lt;0,4,Лист1!$H$14=4),2,IF(AND(L11=6,B11="м",N11&gt;=7,Лист1!$H$14=4),5,IF(AND(L11=6,B11="м",N11&gt;=5,Лист1!$H$14=4),4,IF(AND(L11=6,B11="м",N11&gt;=3,Лист1!$H$14=4),3,IF(AND(L11=6,B11="м",N11&lt;0,3,Лист1!$H$14=4),2,IF(AND(L11="",B11="м",N11&gt;=13,Лист1!$H$14=4),5,IF(AND(L11="",B11="м",N11&gt;=11,Лист1!$H$14=4),4,IF(AND(L11="",B11="м",N11&gt;=9,Лист1!$H$14=4),3,IF(AND(L11="",B11="м",N11&lt;0,9,Лист1!$H$14=4),2," "))))))))))))))))))))))))))))</f>
        <v xml:space="preserve"> 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30">
        <f>Лист1!I17</f>
        <v>15</v>
      </c>
      <c r="AK11" s="79">
        <f>IF(AND(L11=1,B11="ж",AJ11&gt;=34,Лист1!$I$14=27),5,IF(AND(L11=1,B11="ж",AJ11&gt;=30,Лист1!$I$14=27),4,IF(AND(L11=1,B11="ж",AJ11&gt;=26,Лист1!$I$14=27),3,IF(AND(L11=1,B11="ж",AJ11,0&lt;=26,Лист1!$I$14=27),2,IF(AND(L11=2,B11="ж",AJ11&gt;=30,Лист1!$I$14=27),5,IF(AND(L11=2,B11="ж",AJ11&gt;=26,Лист1!$I$14=27),4,IF(AND(L11=2,B11="ж",AJ11&gt;=22,Лист1!$I$14=27),3,IF(AND(L11=2,B11="ж",AJ11,0&lt;=22,Лист1!$I$14=27),2,IF(AND(L11=3,B11="ж",AJ11&gt;=26,Лист1!$I$14=27),5,IF(AND(L11=3,B11="ж",AJ11&gt;=22,Лист1!$I$14=27),4,IF(AND(L11=3,B11="ж",AJ11&gt;=18,Лист1!$I$14=27),3,IF(AND(L11=1,B11="ж",AJ11,0&lt;=18,Лист1!$I$14=27),2,IF(AND(L11=4,B11="ж",AJ11&gt;=22,Лист1!$I$14=27),5,IF(AND(L11=4,B11="ж",AJ11&gt;=18,Лист1!$I$14=27),4,IF(AND(L11=4,B11="ж",AJ11&gt;=14,Лист1!$I$14=27),3,IF(AND(L11=4,B11="ж",AJ11,0&lt;=14,Лист1!$I$14=27),2,IF(AND(L11=5,B11="ж",AJ11&gt;=18,Лист1!$I$14=27),5,IF(AND(L11=5,B11="ж",AJ11&gt;=14,Лист1!$I$14=27),4,IF(AND(L11=5,B11="ж",AJ11&gt;=10,Лист1!$I$14=27),3,IF(AND(L11=5,B11="ж",AJ11&lt;0,10,Лист1!$I$14=27),2,IF(AND(L11=6,B11="ж",AJ11&gt;=14,Лист1!$I$14=27),5,IF(AND(L11=6,B11="ж",AJ11&gt;=10,Лист1!$I$14=27),4,IF(AND(L11=6,B11="ж",AJ11&gt;=6,Лист1!$I$14=27),3,IF(AND(L11=6,B11="ж",AJ11,0&lt;=6,Лист1!$I$14=27),2,""))))))))))))))))))))))))</f>
        <v>4</v>
      </c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31">
        <f>Лист1!T16</f>
        <v>0</v>
      </c>
      <c r="CM11" s="85">
        <f>IF(AND(Лист1!F17=1,Лист1!AX17="ж",Лист1!T17&gt;=16,Лист1!$T$14=18),5,IF(AND(Лист1!F17=1,Лист1!AX17="ж",Лист1!T17&gt;=11,Лист1!$T$14=18),4,IF(AND(Лист1!F17=1,Лист1!AX17="ж",Лист1!T17&gt;=8,Лист1!$T$14=18),3,IF(AND(Лист1!F17=1,Лист1!AX17="ж",Лист1!T17&lt;0,8,Лист1!$T$14=18),2,IF(AND(Лист1!F17=2,Лист1!AX17="ж",Лист1!T17&gt;=14,Лист1!$T$14=18),5,IF(AND(Лист1!F17=2,Лист1!AX17="ж",Лист1!T17&gt;=9,Лист1!$T$14=18),4,IF(AND(Лист1!F17=2,Лист1!AX17="ж",Лист1!T17&gt;=7,Лист1!$T$14=18),3,IF(AND(Лист1!F17=2,Лист1!AX17="ж",Лист1!T17&lt;0,7,Лист1!$T$14=18),2,IF(AND(Лист1!F17=3,Лист1!AX17="ж",Лист1!T17&gt;=13,Лист1!$T$14=18),5,IF(AND(Лист1!F17=3,Лист1!AX17="ж",Лист1!T17&gt;=7,Лист1!$T$14=18),4,IF(AND(Лист1!F17=3,Лист1!AX17="ж",Лист1!T17&gt;=5,Лист1!$T$14=18),3,IF(AND(Лист1!F17=3,Лист1!AX17="ж",Лист1!T17&lt;0,5,Лист1!$T$14=18),2,IF(AND(Лист1!F17=4,Лист1!AX17="ж",Лист1!T17&gt;=12,Лист1!$T$14=18),5,IF(AND(Лист1!F17=4,Лист1!AX17="ж",Лист1!T17&gt;=6,Лист1!$T$14=18),4,IF(AND(Лист1!F17=4,Лист1!AX17="ж",Лист1!T17&gt;=4,Лист1!$T$14=18),3,IF(AND(Лист1!F17=4,Лист1!AX17="ж",Лист1!T17&lt;0,4,Лист1!$T$14=18),2,IF(AND(Лист1!F17=5,Лист1!AX17="ж",Лист1!T17&gt;=11,Лист1!$T$14=18),5,IF(AND(Лист1!F17=5,Лист1!AX17="ж",Лист1!T17&gt;=4,Лист1!$T$14=18),4,IF(AND(Лист1!F17=5,Лист1!AX17="ж",Лист1!T17&gt;=2,Лист1!$T$14=18),3,IF(AND(Лист1!F17=5,Лист1!AX17="ж",Лист1!T17&lt;0,2,Лист1!$T$14=18),2,IF(AND(Лист1!F17=6,Лист1!AX17="ж",Лист1!T17&gt;=10,Лист1!$T$14=18),5,IF(AND(Лист1!F17=6,Лист1!AX17="ж",Лист1!T17&gt;=11,Лист1!$T$14=3),4,IF(AND(Лист1!F17=6,Лист1!AX17="ж",Лист1!T17&gt;=1,Лист1!$T$14=18),3,IF(AND(Лист1!F17=6,Лист1!AX17="ж",Лист1!T17&lt;0,1,Лист1!$T$14=18),2,""))))))))))))))))))))))))</f>
        <v>5</v>
      </c>
      <c r="CN11" s="32"/>
      <c r="CO11" s="27"/>
      <c r="CP11" s="27"/>
      <c r="CQ11" s="27"/>
      <c r="CR11" s="27">
        <f>Лист1!T17</f>
        <v>11</v>
      </c>
      <c r="CS11" s="33" t="str">
        <f>IF(AND(Лист1!F17=1,Лист1!AX17="ж",Лист1!T17&lt;=9.6,Лист1!$T$14=50),5,IF(AND(Лист1!F17=1,Лист1!AX17="ж",Лист1!T17&lt;=10.5,Лист1!$T$14=50),4,IF(AND(Лист1!F17=1,Лист1!AX17="ж",Лист1!T17&lt;=10.9,Лист1!$T$14=50),3,IF(AND(Лист1!F17=1,Лист1!AX17="ж",Лист1!T17&gt;=10.9,Лист1!$T$14=50),2,IF(AND(Лист1!F17=2,Лист1!AX17="ж",Лист1!T17&lt;=9.9,Лист1!$T$14=50),5,IF(AND(Лист1!F17=2,Лист1!AX17="ж",Лист1!T17&lt;=10.7,Лист1!$T$14=50),4,IF(AND(Лист1!F17=2,Лист1!AX17="ж",Лист1!T17&lt;=11.2,Лист1!$T$14=50),3,IF(AND(Лист1!F17=2,Лист1!AX17="ж",Лист1!T17&gt;=11.2,Лист1!$T$14=50),2,IF(AND(Лист1!F17=3,Лист1!AX17="ж",Лист1!T17&lt;=10.7,Лист1!$T$14=50),5,IF(AND(Лист1!F17=3,Лист1!AX17="ж",Лист1!T17&lt;=12.3,Лист1!$T$14=50),4,IF(AND(Лист1!F17=3,Лист1!AX17="ж",Лист1!T17&lt;=12.9,Лист1!$T$14=50),3,IF(AND(Лист1!F17=3,Лист1!AX17="ж",Лист1!T17&gt;=12.9,Лист1!$T$14=50),2,IF(AND(Лист1!F17=4,Лист1!AX17="ж",Лист1!T17&lt;=10.9,Лист1!$T$14=50),5,IF(AND(Лист1!F17=4,Лист1!AX17="ж",Лист1!T17&lt;=12.6,Лист1!$T$14=50),4,IF(AND(Лист1!F17=4,Лист1!AX17="ж",Лист1!T17&lt;=13.2,Лист1!$T$14=50),3,IF(AND(Лист1!F17=4,Лист1!AX17="ж",Лист1!T17&gt;=13.2,Лист1!$T$14=50),2,""))))))))))))))))</f>
        <v/>
      </c>
      <c r="CT11" s="34">
        <f>Лист1!S17</f>
        <v>0</v>
      </c>
      <c r="CU11" s="83" t="str">
        <f>IF(AND(Лист1!F17=1,Лист1!AX17="м",Лист1!S17=0,Лист1!$S$14=51),"",IF(AND(Лист1!F17=1,Лист1!AX17="м",Лист1!S17&lt;=14,Лист1!$S$14=51),5,IF(AND(Лист1!F17=1,Лист1!AX17="м",Лист1!S17&lt;=14.2,Лист1!$S$14=51),4,IF(AND(Лист1!F17=1,Лист1!AX17="м",Лист1!S17&lt;=15.2,Лист1!$S$14=51),3,IF(AND(Лист1!F17=1,Лист1!AX17="м",Лист1!S17&gt;15.2,Лист1!$S$14=51),2,IF(AND(Лист1!F17=2,Лист1!AX17="м",Лист1!S17=0,Лист1!$S$14=51),"",IF(AND(Лист1!F17=2,Лист1!AX17="м",Лист1!S17&lt;=14.2,Лист1!$S$14=51),5,IF(AND(Лист1!F17=2,Лист1!AX17="м",Лист1!S17&lt;=14.6,Лист1!$S$14=51),4,IF(AND(Лист1!F17=2,Лист1!AX17="м",Лист1!S17&lt;=15.6,Лист1!$S$14=51),3,IF(AND(Лист1!F17=2,Лист1!AX17="м",Лист1!S17&gt;15.6,Лист1!$S$14=51),2,IF(AND(Лист1!F17=3,Лист1!AX17="м",Лист1!S17=0,Лист1!$S$14=51),"",IF(AND(Лист1!F17=3,Лист1!AX17="м",Лист1!S17&lt;=14.8,Лист1!$S$14=51),5,IF(AND(Лист1!F17=3,Лист1!AX17="м",Лист1!S17&lt;=15.4,Лист1!$S$14=51),4,IF(AND(Лист1!F17=3,Лист1!AX17="м",Лист1!S17&lt;=16.2,Лист1!$S$14=51),3,IF(AND(Лист1!F17=3,Лист1!AX17="м",Лист1!S17&gt;16.2,Лист1!$S$14=51),2,IF(AND(Лист1!F17=4,Лист1!AX17="м",Лист1!S17=0,Лист1!$S$14=51),"",IF(AND(Лист1!F17=4,Лист1!AX17="м",Лист1!S17&lt;=15.2,Лист1!$S$14=51),5,IF(AND(Лист1!F17=4,Лист1!AX17="м",Лист1!S17&lt;=15.8,Лист1!$S$14=51),4,IF(AND(Лист1!F17=4,Лист1!AX17="м",Лист1!S17&lt;=16.8,Лист1!$S$14=51),3,IF(AND(Лист1!F17=4,Лист1!AX17="м",Лист1!S17&gt;16.8,Лист1!$S$14=51),2,IF(AND(Лист1!F17=5,Лист1!AX17="м",Лист1!S17=0,Лист1!$S$14=51),"",IF(AND(Лист1!F17=5,Лист1!AX17="м",Лист1!S17&lt;=16,Лист1!$S$14=51),5,IF(AND(Лист1!F17=5,Лист1!AX17="м",Лист1!S17&lt;=16.6,Лист1!$S$14=51),4,IF(AND(Лист1!F17=5,Лист1!AX17="м",Лист1!S17&lt;=17.6,Лист1!$S$14=51),3,IF(AND(Лист1!F17=5,Лист1!AX17="м",Лист1!S17&gt;17.6,Лист1!$S$14=51),2,IF(AND(Лист1!F17="",Лист1!AX17="м",Лист1!S17=0,Лист1!$S$14=51),"",IF(AND(Лист1!F17="",Лист1!AX17="м",Лист1!S17&lt;=14.2,Лист1!$S$14=51),5,IF(AND(Лист1!F17="",Лист1!AX17="м",Лист1!S17&lt;=14.6,Лист1!$S$14=51),4,IF(AND(Лист1!F17="",Лист1!AX17="м",Лист1!S17&lt;=15.6,Лист1!$S$14=51),3,IF(AND(Лист1!F17="",Лист1!AX17="м",Лист1!S17&gt;15.6,Лист1!$S$14=51),2," "))))))))))))))))))))))))))))))</f>
        <v xml:space="preserve"> </v>
      </c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31">
        <f>Лист1!AF17</f>
        <v>0</v>
      </c>
      <c r="DO11" s="85" t="str">
        <f>IF(AND(Лист1!F17=1,Лист1!AX17="м",Лист1!AF17=0,Лист1!$AF$14=55),"",IF(AND(Лист1!F17=1,Лист1!AX17="м",Лист1!AF17&lt;=3.2,Лист1!$AF$14=55),5,IF(AND(Лист1!F17=1,Лист1!AX17="м",Лист1!AF17&lt;=3.3,Лист1!$AF$14=55),4,IF(AND(Лист1!F17=1,Лист1!AX17="м",Лист1!AF17&lt;=3.55,Лист1!$AF$14=55),3,IF(AND(Лист1!F17=1,Лист1!AX17="м",Лист1!AF17&gt;3.55,Лист1!$AF$14=55),2,IF(AND(Лист1!F17=2,Лист1!AX17="м",Лист1!AF17=0,Лист1!$AF$14=55),"",IF(AND(Лист1!F17=2,Лист1!AX17="м",Лист1!AF17&lt;=3.25,Лист1!$AF$14=55),5,IF(AND(Лист1!F17=2,Лист1!AX17="м",Лист1!AF17&lt;=3.35,Лист1!$AF$14=55),4,IF(AND(Лист1!F17=2,Лист1!AX17="м",Лист1!AF17&lt;=4.05,Лист1!$AF$14=55),3,IF(AND(Лист1!F17=2,Лист1!AX17="м",Лист1!AF17&gt;4.05,Лист1!$AF$14=55),2,IF(AND(Лист1!F17=3,Лист1!AX17="м",Лист1!AF17=0,Лист1!$AF$14=55),"",IF(AND(Лист1!F17=3,Лист1!AX17="м",Лист1!AF17&lt;=3.3,Лист1!$AF$14=55),5,IF(AND(Лист1!F17=3,Лист1!AX17="м",Лист1!AF17&lt;=3.4,Лист1!$AF$14=55),4,IF(AND(Лист1!F17=3,Лист1!AX17="м",Лист1!AF17&lt;=4.15,Лист1!$AF$14=55),3,IF(AND(Лист1!F17=3,Лист1!AX17="м",Лист1!AF17&gt;4.15,Лист1!$AF$14=55),2,IF(AND(Лист1!F17=4,Лист1!AX17="м",Лист1!AF17=0,Лист1!$AF$14=55),"",IF(AND(Лист1!F17=4,Лист1!AX17="м",Лист1!AF17&lt;=3.45,Лист1!$AF$14=55),5,IF(AND(Лист1!F17=4,Лист1!AX17="м",Лист1!AF17&lt;=4,Лист1!$AF$14=55),4,IF(AND(Лист1!F17=4,Лист1!AX17="м",Лист1!AF17&lt;=4.35,Лист1!$AF$14=55),3,IF(AND(Лист1!F17=4,Лист1!AX17="м",Лист1!AF17&gt;4.35,Лист1!$AF$14=55),2,IF(AND(Лист1!F17=5,Лист1!AX17="м",Лист1!AF17=0,Лист1!$AF$14=55),"",IF(AND(Лист1!F17=5,Лист1!AX17="м",Лист1!$AF$16&lt;=3.55,Лист1!AF15=55),5,IF(AND(Лист1!F17=5,Лист1!AX17="м",Лист1!$AF$16&lt;=4.1,Лист1!AF15=55),4,IF(AND(Лист1!F17=5,Лист1!AX17="м",Лист1!AF17&lt;=4.4,Лист1!$AF$14=55),3,IF(AND(Лист1!F17=5,Лист1!AX17="м",Лист1!AF17&gt;4.4,Лист1!$AF$14=55),2,IF(AND(Лист1!F17=6,Лист1!AX17="м",Лист1!AF17=0,Лист1!$AF$14=55),"",IF(AND(Лист1!F17=6,Лист1!AX17="м",Лист1!AF17&lt;=4.05,Лист1!$AF$14=55),5,IF(AND(Лист1!F17=6,Лист1!AX17="м",Лист1!AF17&lt;=5.15,Лист1!$AF$14=55),4,IF(AND(Лист1!F17=6,Лист1!AX17="м",Лист1!AF17&lt;=5.4,Лист1!$AF$14=55),3,IF(AND(Лист1!F17=6,Лист1!AX17="м",Лист1!AF17&gt;5.4,Лист1!$AF$14=55),2,IF(AND(Лист1!F17=7,Лист1!AX17="м",Лист1!AF17=0,Лист1!$AF$14=55),"",IF(AND(Лист1!F17=7,Лист1!AX17="м",Лист1!AF17&lt;=5.05,Лист1!$AF$14=55),5,IF(AND(Лист1!F17=7,Лист1!AX17="м",Лист1!AF17&lt;=5.35,Лист1!$AF$14=55),4,IF(AND(Лист1!F17=7,Лист1!AX17="м",Лист1!AF17&lt;=5.55,Лист1!$AF$14=55),3,IF(AND(Лист1!F17=7,Лист1!AX17="м",Лист1!AF17&gt;5.55,Лист1!$AF$14=55),2,IF(AND(Лист1!F17=8,Лист1!AX17="м",Лист1!AF17=0,Лист1!$AF$14=55),"",IF(AND(Лист1!F17=8,Лист1!AX17="м",Лист1!AF17&lt;=5.35,Лист1!$AF$14=55),5,IF(AND(Лист1!F17=8,Лист1!AX17="м",Лист1!AF17&lt;=5.55,Лист1!$AF$14=55),4,IF(AND(Лист1!F17=8,Лист1!AX17="м",Лист1!AF17&lt;=6.15,Лист1!$AF$14=55),3,IF(AND(Лист1!F17=8,Лист1!AX17="м",Лист1!AF17&gt;6.15,Лист1!$AF$14=55),2,IF(AND(Лист1!F17="",Лист1!AX17="м",Лист1!AF17=0,Лист1!$AF$14=55),"",IF(AND(Лист1!F17="",Лист1!AX17="м",Лист1!AF17&lt;=3.25,Лист1!$AF$14=55),5,IF(AND(Лист1!F17="",Лист1!AX17="м",Лист1!AF17&lt;=3.35,Лист1!$AF$14=55),4,IF(AND(Лист1!F17="",Лист1!AX17="м",Лист1!AF17&lt;=4.05,Лист1!$AF$14=55),3,IF(AND(Лист1!F17="",Лист1!AX17="м",Лист1!AF17&gt;4.05,Лист1!$AF$14=55),2," ")))))))))))))))))))))))))))))))))))))))))))))</f>
        <v xml:space="preserve"> </v>
      </c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30">
        <f>Лист1!AG17</f>
        <v>111</v>
      </c>
      <c r="EE11" s="85">
        <f>IF(AND(Лист1!F17=1,Лист1!AX17="ж",Лист1!AG17&gt;=130,Лист1!$AG$14=91),5,IF(AND(Лист1!F17=1,Лист1!AX17="ж",Лист1!AG17&gt;=120,Лист1!$AG$14=91),4,IF(AND(Лист1!F17=1,Лист1!AX17="ж",Лист1!AG17&gt;=110,Лист1!$AG$14=91),3,IF(AND(Лист1!F17=1,Лист1!AX17="ж",Лист1!AG17&lt;0,110,Лист1!$AG$14=91),2,IF(AND(Лист1!F17=2,Лист1!AX17="ж",Лист1!AG17&gt;=120,Лист1!$AG$14=91),5,IF(AND(Лист1!F17=2,Лист1!AX17="ж",Лист1!AG17&gt;=110,Лист1!$AG$14=91),4,IF(AND(Лист1!F17=2,Лист1!AX17="ж",Лист1!AG17&gt;=90,Лист1!$AG$14=91),3,IF(AND(Лист1!F17=2,Лист1!AX17="ж",Лист1!AG17&lt;0,90,Лист1!$AG$14=91),2,IF(AND(Лист1!F17=3,Лист1!AX17="ж",Лист1!AG17&gt;=95,Лист1!$AG$14=91),5,IF(AND(Лист1!F17=3,Лист1!AX17="ж",Лист1!AG17&gt;=85,Лист1!$AG$14=91),4,IF(AND(Лист1!F17=3,Лист1!AX17="ж",Лист1!AG17&gt;=75,Лист1!$AG$14=91),3,IF(AND(Лист1!F17=3,Лист1!AX17="ж",Лист1!AG17&lt;0,75,Лист1!$AG$14=91),2,IF(AND(Лист1!F17=4,Лист1!AX17="ж",Лист1!AG17&gt;=85,Лист1!$AG$14=91),5,IF(AND(Лист1!F17=4,Лист1!AX17="ж",Лист1!AG17&gt;=75,Лист1!$AG$14=91),4,IF(AND(Лист1!F17=4,Лист1!AX17="ж",Лист1!AG17&gt;=65,Лист1!$AG$14=91),3,IF(AND(Лист1!F17=4,Лист1!AX17="ж",Лист1!AG17&lt;0,65,Лист1!$AG$14=91),2,IF(AND(Лист1!F17=5,Лист1!AX17="ж",Лист1!AG17&gt;=70,Лист1!$AG$14=91),5,IF(AND(Лист1!F17=5,Лист1!AX17="ж",Лист1!AG17&gt;=60,Лист1!$AG$14=91),4,IF(AND(Лист1!F17=5,Лист1!AX17="ж",Лист1!AG17&gt;=50,Лист1!$AG$14=91),3,IF(AND(Лист1!F17=5,Лист1!AX17="ж",Лист1!AG17&lt;0,50,Лист1!$AG$14=91),2,IF(AND(Лист1!F17=6,Лист1!AX17="ж",Лист1!AG17&gt;=55,Лист1!$AG$14=91),5,IF(AND(Лист1!F17=6,Лист1!AX17="ж",Лист1!AG17&gt;=45,Лист1!$AG$14=91),4,IF(AND(Лист1!F17=6,Лист1!AX17="ж",Лист1!AG17&gt;=35,Лист1!$AG$14=91),3,IF(AND(Лист1!F17=6,Лист1!AX17="ж",Лист1!AG17&lt;0,35,Лист1!$AG$14=91),2," "))))))))))))))))))))))))</f>
        <v>5</v>
      </c>
      <c r="EF11" s="86">
        <f>IF(Лист1!AX17="м",SUM(2,(Лист1!R17&gt;{4,3,2})*(Лист1!AE17*Лист1!AQ17&gt;{19,10,4}))-(Лист1!R17*(Лист1!AE17+Лист1!AQ17)=15),MIN(Лист1!R17,TRUNC((Лист1!R17-IFERROR(-Лист1!AE17,)-IFERROR(-Лист1!AQ17,))/2)))</f>
        <v>7</v>
      </c>
      <c r="EG11" s="27"/>
      <c r="EH11" s="27"/>
    </row>
    <row r="12" spans="2:138" ht="16.3" thickBot="1" x14ac:dyDescent="0.35">
      <c r="B12" s="21" t="str">
        <f>Лист1!AX18</f>
        <v>ж</v>
      </c>
      <c r="C12" s="22">
        <f>Лист1!AY18</f>
        <v>28967</v>
      </c>
      <c r="D12" s="22">
        <f t="shared" ca="1" si="0"/>
        <v>43576</v>
      </c>
      <c r="E12" s="35">
        <f ca="1">INT((D12-Лист1!AY18)/365.25)</f>
        <v>39</v>
      </c>
      <c r="F12" s="24">
        <f t="shared" ca="1" si="1"/>
        <v>4</v>
      </c>
      <c r="G12" s="36">
        <v>2</v>
      </c>
      <c r="H12" s="29">
        <v>3</v>
      </c>
      <c r="I12" s="26">
        <f>Лист1!C18</f>
        <v>0</v>
      </c>
      <c r="J12" s="26">
        <f>Лист1!D18</f>
        <v>0</v>
      </c>
      <c r="K12" s="27">
        <v>2</v>
      </c>
      <c r="L12" s="27">
        <f ca="1">Лист1!F18</f>
        <v>4</v>
      </c>
      <c r="M12" s="29">
        <v>3</v>
      </c>
      <c r="N12" s="30">
        <f>Лист1!H18</f>
        <v>0</v>
      </c>
      <c r="O12" s="82" t="str">
        <f ca="1">IF(AND(L12=1,B12="м",N12&gt;=14,Лист1!$H$14=4),5,IF(AND(L12=1,B12="м",N12&gt;=12,Лист1!$H$14=4),4,IF(AND(L12=1,B12="м",N12&gt;=10,Лист1!$H$14=4),3,IF(AND(L12=1,B12="м",N12&lt;0,10,Лист1!$H$14=4),2,IF(AND(L12=2,B12="м",N12&gt;=13,Лист1!$H$14=4),5,IF(AND(L12=2,B12="м",N12&gt;=11,Лист1!$H$14=4),4,IF(AND(L12=2,B12="м",N12&gt;=9,Лист1!$H$14=4),3,IF(AND(L12=2,B12="м",N12&lt;0,9,Лист1!$H$14=4),2,IF(AND(L12=3,B12="м",N12&gt;=12,Лист1!$H$14=4),5,IF(AND(L12=3,B12="м",N12&gt;=10,Лист1!$H$14=4),4,IF(AND(L12=3,B12="м",N12&gt;=8,Лист1!$H$14=4),3,IF(AND(L12=3,B12="м",N12&lt;0,8,Лист1!$H$14=4),2,IF(AND(L12=4,B12="м",N12&gt;=10,Лист1!$H$14=4),5,IF(AND(L12=4,B12="м",N12&gt;=8,Лист1!$H$14=4),4,IF(AND(L12=4,B12="м",N12&gt;=6,Лист1!$H$14=4),3,IF(AND(L12=4,B12="м",N12&lt;0,6,Лист1!$H$14=4),2,IF(AND(L12=5,B12="м",N12&gt;=8,Лист1!$H$14=4),5,IF(AND(L12=5,B12="м",N12&gt;=6,Лист1!$H$14=4),4,IF(AND(L12=5,B12="м",N12&gt;=4,Лист1!$H$14=4),3,IF(AND(L12=5,B12="м",N12&lt;0,4,Лист1!$H$14=4),2,IF(AND(L12=6,B12="м",N12&gt;=7,Лист1!$H$14=4),5,IF(AND(L12=6,B12="м",N12&gt;=5,Лист1!$H$14=4),4,IF(AND(L12=6,B12="м",N12&gt;=3,Лист1!$H$14=4),3,IF(AND(L12=6,B12="м",N12&lt;0,3,Лист1!$H$14=4),2,IF(AND(L12="",B12="м",N12&gt;=13,Лист1!$H$14=4),5,IF(AND(L12="",B12="м",N12&gt;=11,Лист1!$H$14=4),4,IF(AND(L12="",B12="м",N12&gt;=9,Лист1!$H$14=4),3,IF(AND(L12="",B12="м",N12&lt;0,9,Лист1!$H$14=4),2," "))))))))))))))))))))))))))))</f>
        <v xml:space="preserve"> 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30">
        <f>Лист1!I18</f>
        <v>23</v>
      </c>
      <c r="AK12" s="85">
        <f ca="1">IF(AND(L12=1,B12="ж",AJ12&gt;=34,Лист1!$I$14=27),5,IF(AND(L12=1,B12="ж",AJ12&gt;=30,Лист1!$I$14=27),4,IF(AND(L12=1,B12="ж",AJ12&gt;=26,Лист1!$I$14=27),3,IF(AND(L12=1,B12="ж",AJ12,0&lt;=26,Лист1!$I$14=27),2,IF(AND(L12=2,B12="ж",AJ12&gt;=30,Лист1!$I$14=27),5,IF(AND(L12=2,B12="ж",AJ12&gt;=26,Лист1!$I$14=27),4,IF(AND(L12=2,B12="ж",AJ12&gt;=22,Лист1!$I$14=27),3,IF(AND(L12=2,B12="ж",AJ12,0&lt;=22,Лист1!$I$14=27),2,IF(AND(L12=3,B12="ж",AJ12&gt;=26,Лист1!$I$14=27),5,IF(AND(L12=3,B12="ж",AJ12&gt;=22,Лист1!$I$14=27),4,IF(AND(L12=3,B12="ж",AJ12&gt;=18,Лист1!$I$14=27),3,IF(AND(L12=1,B12="ж",AJ12,0&lt;=18,Лист1!$I$14=27),2,IF(AND(L12=4,B12="ж",AJ12&gt;=22,Лист1!$I$14=27),5,IF(AND(L12=4,B12="ж",AJ12&gt;=18,Лист1!$I$14=27),4,IF(AND(L12=4,B12="ж",AJ12&gt;=14,Лист1!$I$14=27),3,IF(AND(L12=4,B12="ж",AJ12,0&lt;=14,Лист1!$I$14=27),2,IF(AND(L12=5,B12="ж",AJ12&gt;=18,Лист1!$I$14=27),5,IF(AND(L12=5,B12="ж",AJ12&gt;=14,Лист1!$I$14=27),4,IF(AND(L12=5,B12="ж",AJ12&gt;=10,Лист1!$I$14=27),3,IF(AND(L12=5,B12="ж",AJ12&lt;0,10,Лист1!$I$14=27),2,IF(AND(L12=6,B12="ж",AJ12&gt;=14,Лист1!$I$14=27),5,IF(AND(L12=6,B12="ж",AJ12&gt;=10,Лист1!$I$14=27),4,IF(AND(L12=6,B12="ж",AJ12&gt;=6,Лист1!$I$14=27),3,IF(AND(L12=6,B12="ж",AJ12,0&lt;=6,Лист1!$I$14=27),2,""))))))))))))))))))))))))</f>
        <v>5</v>
      </c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31">
        <f>Лист1!T17</f>
        <v>11</v>
      </c>
      <c r="CM12" s="85">
        <f ca="1">IF(AND(Лист1!F18=1,Лист1!AX18="ж",Лист1!T18&gt;=16,Лист1!$T$14=18),5,IF(AND(Лист1!F18=1,Лист1!AX18="ж",Лист1!T18&gt;=11,Лист1!$T$14=18),4,IF(AND(Лист1!F18=1,Лист1!AX18="ж",Лист1!T18&gt;=8,Лист1!$T$14=18),3,IF(AND(Лист1!F18=1,Лист1!AX18="ж",Лист1!T18&lt;0,8,Лист1!$T$14=18),2,IF(AND(Лист1!F18=2,Лист1!AX18="ж",Лист1!T18&gt;=14,Лист1!$T$14=18),5,IF(AND(Лист1!F18=2,Лист1!AX18="ж",Лист1!T18&gt;=9,Лист1!$T$14=18),4,IF(AND(Лист1!F18=2,Лист1!AX18="ж",Лист1!T18&gt;=7,Лист1!$T$14=18),3,IF(AND(Лист1!F18=2,Лист1!AX18="ж",Лист1!T18&lt;0,7,Лист1!$T$14=18),2,IF(AND(Лист1!F18=3,Лист1!AX18="ж",Лист1!T18&gt;=13,Лист1!$T$14=18),5,IF(AND(Лист1!F18=3,Лист1!AX18="ж",Лист1!T18&gt;=7,Лист1!$T$14=18),4,IF(AND(Лист1!F18=3,Лист1!AX18="ж",Лист1!T18&gt;=5,Лист1!$T$14=18),3,IF(AND(Лист1!F18=3,Лист1!AX18="ж",Лист1!T18&lt;0,5,Лист1!$T$14=18),2,IF(AND(Лист1!F18=4,Лист1!AX18="ж",Лист1!T18&gt;=12,Лист1!$T$14=18),5,IF(AND(Лист1!F18=4,Лист1!AX18="ж",Лист1!T18&gt;=6,Лист1!$T$14=18),4,IF(AND(Лист1!F18=4,Лист1!AX18="ж",Лист1!T18&gt;=4,Лист1!$T$14=18),3,IF(AND(Лист1!F18=4,Лист1!AX18="ж",Лист1!T18&lt;0,4,Лист1!$T$14=18),2,IF(AND(Лист1!F18=5,Лист1!AX18="ж",Лист1!T18&gt;=11,Лист1!$T$14=18),5,IF(AND(Лист1!F18=5,Лист1!AX18="ж",Лист1!T18&gt;=4,Лист1!$T$14=18),4,IF(AND(Лист1!F18=5,Лист1!AX18="ж",Лист1!T18&gt;=2,Лист1!$T$14=18),3,IF(AND(Лист1!F18=5,Лист1!AX18="ж",Лист1!T18&lt;0,2,Лист1!$T$14=18),2,IF(AND(Лист1!F18=6,Лист1!AX18="ж",Лист1!T18&gt;=10,Лист1!$T$14=18),5,IF(AND(Лист1!F18=6,Лист1!AX18="ж",Лист1!T18&gt;=11,Лист1!$T$14=3),4,IF(AND(Лист1!F18=6,Лист1!AX18="ж",Лист1!T18&gt;=1,Лист1!$T$14=18),3,IF(AND(Лист1!F18=6,Лист1!AX18="ж",Лист1!T18&lt;0,1,Лист1!$T$14=18),2,""))))))))))))))))))))))))</f>
        <v>3</v>
      </c>
      <c r="CN12" s="32"/>
      <c r="CO12" s="27"/>
      <c r="CP12" s="27"/>
      <c r="CQ12" s="27"/>
      <c r="CR12" s="27">
        <f>Лист1!T18</f>
        <v>5</v>
      </c>
      <c r="CS12" s="33" t="str">
        <f ca="1">IF(AND(Лист1!F18=1,Лист1!AX18="ж",Лист1!T18&lt;=9.6,Лист1!$T$14=50),5,IF(AND(Лист1!F18=1,Лист1!AX18="ж",Лист1!T18&lt;=10.5,Лист1!$T$14=50),4,IF(AND(Лист1!F18=1,Лист1!AX18="ж",Лист1!T18&lt;=10.9,Лист1!$T$14=50),3,IF(AND(Лист1!F18=1,Лист1!AX18="ж",Лист1!T18&gt;=10.9,Лист1!$T$14=50),2,IF(AND(Лист1!F18=2,Лист1!AX18="ж",Лист1!T18&lt;=9.9,Лист1!$T$14=50),5,IF(AND(Лист1!F18=2,Лист1!AX18="ж",Лист1!T18&lt;=10.7,Лист1!$T$14=50),4,IF(AND(Лист1!F18=2,Лист1!AX18="ж",Лист1!T18&lt;=11.2,Лист1!$T$14=50),3,IF(AND(Лист1!F18=2,Лист1!AX18="ж",Лист1!T18&gt;=11.2,Лист1!$T$14=50),2,IF(AND(Лист1!F18=3,Лист1!AX18="ж",Лист1!T18&lt;=10.7,Лист1!$T$14=50),5,IF(AND(Лист1!F18=3,Лист1!AX18="ж",Лист1!T18&lt;=12.3,Лист1!$T$14=50),4,IF(AND(Лист1!F18=3,Лист1!AX18="ж",Лист1!T18&lt;=12.9,Лист1!$T$14=50),3,IF(AND(Лист1!F18=3,Лист1!AX18="ж",Лист1!T18&gt;=12.9,Лист1!$T$14=50),2,IF(AND(Лист1!F18=4,Лист1!AX18="ж",Лист1!T18&lt;=10.9,Лист1!$T$14=50),5,IF(AND(Лист1!F18=4,Лист1!AX18="ж",Лист1!T18&lt;=12.6,Лист1!$T$14=50),4,IF(AND(Лист1!F18=4,Лист1!AX18="ж",Лист1!T18&lt;=13.2,Лист1!$T$14=50),3,IF(AND(Лист1!F18=4,Лист1!AX18="ж",Лист1!T18&gt;=13.2,Лист1!$T$14=50),2,""))))))))))))))))</f>
        <v/>
      </c>
      <c r="CT12" s="34">
        <f>Лист1!S18</f>
        <v>0</v>
      </c>
      <c r="CU12" s="83" t="str">
        <f ca="1">IF(AND(Лист1!F18=1,Лист1!AX18="м",Лист1!S18=0,Лист1!$S$14=51),"",IF(AND(Лист1!F18=1,Лист1!AX18="м",Лист1!S18&lt;=14,Лист1!$S$14=51),5,IF(AND(Лист1!F18=1,Лист1!AX18="м",Лист1!S18&lt;=14.2,Лист1!$S$14=51),4,IF(AND(Лист1!F18=1,Лист1!AX18="м",Лист1!S18&lt;=15.2,Лист1!$S$14=51),3,IF(AND(Лист1!F18=1,Лист1!AX18="м",Лист1!S18&gt;15.2,Лист1!$S$14=51),2,IF(AND(Лист1!F18=2,Лист1!AX18="м",Лист1!S18=0,Лист1!$S$14=51),"",IF(AND(Лист1!F18=2,Лист1!AX18="м",Лист1!S18&lt;=14.2,Лист1!$S$14=51),5,IF(AND(Лист1!F18=2,Лист1!AX18="м",Лист1!S18&lt;=14.6,Лист1!$S$14=51),4,IF(AND(Лист1!F18=2,Лист1!AX18="м",Лист1!S18&lt;=15.6,Лист1!$S$14=51),3,IF(AND(Лист1!F18=2,Лист1!AX18="м",Лист1!S18&gt;15.6,Лист1!$S$14=51),2,IF(AND(Лист1!F18=3,Лист1!AX18="м",Лист1!S18=0,Лист1!$S$14=51),"",IF(AND(Лист1!F18=3,Лист1!AX18="м",Лист1!S18&lt;=14.8,Лист1!$S$14=51),5,IF(AND(Лист1!F18=3,Лист1!AX18="м",Лист1!S18&lt;=15.4,Лист1!$S$14=51),4,IF(AND(Лист1!F18=3,Лист1!AX18="м",Лист1!S18&lt;=16.2,Лист1!$S$14=51),3,IF(AND(Лист1!F18=3,Лист1!AX18="м",Лист1!S18&gt;16.2,Лист1!$S$14=51),2,IF(AND(Лист1!F18=4,Лист1!AX18="м",Лист1!S18=0,Лист1!$S$14=51),"",IF(AND(Лист1!F18=4,Лист1!AX18="м",Лист1!S18&lt;=15.2,Лист1!$S$14=51),5,IF(AND(Лист1!F18=4,Лист1!AX18="м",Лист1!S18&lt;=15.8,Лист1!$S$14=51),4,IF(AND(Лист1!F18=4,Лист1!AX18="м",Лист1!S18&lt;=16.8,Лист1!$S$14=51),3,IF(AND(Лист1!F18=4,Лист1!AX18="м",Лист1!S18&gt;16.8,Лист1!$S$14=51),2,IF(AND(Лист1!F18=5,Лист1!AX18="м",Лист1!S18=0,Лист1!$S$14=51),"",IF(AND(Лист1!F18=5,Лист1!AX18="м",Лист1!S18&lt;=16,Лист1!$S$14=51),5,IF(AND(Лист1!F18=5,Лист1!AX18="м",Лист1!S18&lt;=16.6,Лист1!$S$14=51),4,IF(AND(Лист1!F18=5,Лист1!AX18="м",Лист1!S18&lt;=17.6,Лист1!$S$14=51),3,IF(AND(Лист1!F18=5,Лист1!AX18="м",Лист1!S18&gt;17.6,Лист1!$S$14=51),2,IF(AND(Лист1!F18="",Лист1!AX18="м",Лист1!S18=0,Лист1!$S$14=51),"",IF(AND(Лист1!F18="",Лист1!AX18="м",Лист1!S18&lt;=14.2,Лист1!$S$14=51),5,IF(AND(Лист1!F18="",Лист1!AX18="м",Лист1!S18&lt;=14.6,Лист1!$S$14=51),4,IF(AND(Лист1!F18="",Лист1!AX18="м",Лист1!S18&lt;=15.6,Лист1!$S$14=51),3,IF(AND(Лист1!F18="",Лист1!AX18="м",Лист1!S18&gt;15.6,Лист1!$S$14=51),2," "))))))))))))))))))))))))))))))</f>
        <v xml:space="preserve"> </v>
      </c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31">
        <f>Лист1!AF18</f>
        <v>0</v>
      </c>
      <c r="DO12" s="85" t="str">
        <f ca="1">IF(AND(Лист1!F18=1,Лист1!AX18="м",Лист1!AF18=0,Лист1!$AF$14=55),"",IF(AND(Лист1!F18=1,Лист1!AX18="м",Лист1!AF18&lt;=3.2,Лист1!$AF$14=55),5,IF(AND(Лист1!F18=1,Лист1!AX18="м",Лист1!AF18&lt;=3.3,Лист1!$AF$14=55),4,IF(AND(Лист1!F18=1,Лист1!AX18="м",Лист1!AF18&lt;=3.55,Лист1!$AF$14=55),3,IF(AND(Лист1!F18=1,Лист1!AX18="м",Лист1!AF18&gt;3.55,Лист1!$AF$14=55),2,IF(AND(Лист1!F18=2,Лист1!AX18="м",Лист1!AF18=0,Лист1!$AF$14=55),"",IF(AND(Лист1!F18=2,Лист1!AX18="м",Лист1!AF18&lt;=3.25,Лист1!$AF$14=55),5,IF(AND(Лист1!F18=2,Лист1!AX18="м",Лист1!AF18&lt;=3.35,Лист1!$AF$14=55),4,IF(AND(Лист1!F18=2,Лист1!AX18="м",Лист1!AF18&lt;=4.05,Лист1!$AF$14=55),3,IF(AND(Лист1!F18=2,Лист1!AX18="м",Лист1!AF18&gt;4.05,Лист1!$AF$14=55),2,IF(AND(Лист1!F18=3,Лист1!AX18="м",Лист1!AF18=0,Лист1!$AF$14=55),"",IF(AND(Лист1!F18=3,Лист1!AX18="м",Лист1!AF18&lt;=3.3,Лист1!$AF$14=55),5,IF(AND(Лист1!F18=3,Лист1!AX18="м",Лист1!AF18&lt;=3.4,Лист1!$AF$14=55),4,IF(AND(Лист1!F18=3,Лист1!AX18="м",Лист1!AF18&lt;=4.15,Лист1!$AF$14=55),3,IF(AND(Лист1!F18=3,Лист1!AX18="м",Лист1!AF18&gt;4.15,Лист1!$AF$14=55),2,IF(AND(Лист1!F18=4,Лист1!AX18="м",Лист1!AF18=0,Лист1!$AF$14=55),"",IF(AND(Лист1!F18=4,Лист1!AX18="м",Лист1!AF18&lt;=3.45,Лист1!$AF$14=55),5,IF(AND(Лист1!F18=4,Лист1!AX18="м",Лист1!AF18&lt;=4,Лист1!$AF$14=55),4,IF(AND(Лист1!F18=4,Лист1!AX18="м",Лист1!AF18&lt;=4.35,Лист1!$AF$14=55),3,IF(AND(Лист1!F18=4,Лист1!AX18="м",Лист1!AF18&gt;4.35,Лист1!$AF$14=55),2,IF(AND(Лист1!F18=5,Лист1!AX18="м",Лист1!AF18=0,Лист1!$AF$14=55),"",IF(AND(Лист1!F18=5,Лист1!AX18="м",Лист1!$AF$16&lt;=3.55,Лист1!AF16=55),5,IF(AND(Лист1!F18=5,Лист1!AX18="м",Лист1!$AF$16&lt;=4.1,Лист1!AF16=55),4,IF(AND(Лист1!F18=5,Лист1!AX18="м",Лист1!AF18&lt;=4.4,Лист1!$AF$14=55),3,IF(AND(Лист1!F18=5,Лист1!AX18="м",Лист1!AF18&gt;4.4,Лист1!$AF$14=55),2,IF(AND(Лист1!F18=6,Лист1!AX18="м",Лист1!AF18=0,Лист1!$AF$14=55),"",IF(AND(Лист1!F18=6,Лист1!AX18="м",Лист1!AF18&lt;=4.05,Лист1!$AF$14=55),5,IF(AND(Лист1!F18=6,Лист1!AX18="м",Лист1!AF18&lt;=5.15,Лист1!$AF$14=55),4,IF(AND(Лист1!F18=6,Лист1!AX18="м",Лист1!AF18&lt;=5.4,Лист1!$AF$14=55),3,IF(AND(Лист1!F18=6,Лист1!AX18="м",Лист1!AF18&gt;5.4,Лист1!$AF$14=55),2,IF(AND(Лист1!F18=7,Лист1!AX18="м",Лист1!AF18=0,Лист1!$AF$14=55),"",IF(AND(Лист1!F18=7,Лист1!AX18="м",Лист1!AF18&lt;=5.05,Лист1!$AF$14=55),5,IF(AND(Лист1!F18=7,Лист1!AX18="м",Лист1!AF18&lt;=5.35,Лист1!$AF$14=55),4,IF(AND(Лист1!F18=7,Лист1!AX18="м",Лист1!AF18&lt;=5.55,Лист1!$AF$14=55),3,IF(AND(Лист1!F18=7,Лист1!AX18="м",Лист1!AF18&gt;5.55,Лист1!$AF$14=55),2,IF(AND(Лист1!F18=8,Лист1!AX18="м",Лист1!AF18=0,Лист1!$AF$14=55),"",IF(AND(Лист1!F18=8,Лист1!AX18="м",Лист1!AF18&lt;=5.35,Лист1!$AF$14=55),5,IF(AND(Лист1!F18=8,Лист1!AX18="м",Лист1!AF18&lt;=5.55,Лист1!$AF$14=55),4,IF(AND(Лист1!F18=8,Лист1!AX18="м",Лист1!AF18&lt;=6.15,Лист1!$AF$14=55),3,IF(AND(Лист1!F18=8,Лист1!AX18="м",Лист1!AF18&gt;6.15,Лист1!$AF$14=55),2,IF(AND(Лист1!F18="",Лист1!AX18="м",Лист1!AF18=0,Лист1!$AF$14=55),"",IF(AND(Лист1!F18="",Лист1!AX18="м",Лист1!AF18&lt;=3.25,Лист1!$AF$14=55),5,IF(AND(Лист1!F18="",Лист1!AX18="м",Лист1!AF18&lt;=3.35,Лист1!$AF$14=55),4,IF(AND(Лист1!F18="",Лист1!AX18="м",Лист1!AF18&lt;=4.05,Лист1!$AF$14=55),3,IF(AND(Лист1!F18="",Лист1!AX18="м",Лист1!AF18&gt;4.05,Лист1!$AF$14=55),2," ")))))))))))))))))))))))))))))))))))))))))))))</f>
        <v xml:space="preserve"> </v>
      </c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31">
        <f>Лист1!AG18</f>
        <v>232</v>
      </c>
      <c r="EE12" s="85">
        <f ca="1">IF(AND(Лист1!F18=1,Лист1!AX18="ж",Лист1!AG18&gt;=130,Лист1!$AG$14=91),5,IF(AND(Лист1!F18=1,Лист1!AX18="ж",Лист1!AG18&gt;=120,Лист1!$AG$14=91),4,IF(AND(Лист1!F18=1,Лист1!AX18="ж",Лист1!AG18&gt;=110,Лист1!$AG$14=91),3,IF(AND(Лист1!F18=1,Лист1!AX18="ж",Лист1!AG18&lt;0,110,Лист1!$AG$14=91),2,IF(AND(Лист1!F18=2,Лист1!AX18="ж",Лист1!AG18&gt;=120,Лист1!$AG$14=91),5,IF(AND(Лист1!F18=2,Лист1!AX18="ж",Лист1!AG18&gt;=110,Лист1!$AG$14=91),4,IF(AND(Лист1!F18=2,Лист1!AX18="ж",Лист1!AG18&gt;=90,Лист1!$AG$14=91),3,IF(AND(Лист1!F18=2,Лист1!AX18="ж",Лист1!AG18&lt;0,90,Лист1!$AG$14=91),2,IF(AND(Лист1!F18=3,Лист1!AX18="ж",Лист1!AG18&gt;=95,Лист1!$AG$14=91),5,IF(AND(Лист1!F18=3,Лист1!AX18="ж",Лист1!AG18&gt;=85,Лист1!$AG$14=91),4,IF(AND(Лист1!F18=3,Лист1!AX18="ж",Лист1!AG18&gt;=75,Лист1!$AG$14=91),3,IF(AND(Лист1!F18=3,Лист1!AX18="ж",Лист1!AG18&lt;0,75,Лист1!$AG$14=91),2,IF(AND(Лист1!F18=4,Лист1!AX18="ж",Лист1!AG18&gt;=85,Лист1!$AG$14=91),5,IF(AND(Лист1!F18=4,Лист1!AX18="ж",Лист1!AG18&gt;=75,Лист1!$AG$14=91),4,IF(AND(Лист1!F18=4,Лист1!AX18="ж",Лист1!AG18&gt;=65,Лист1!$AG$14=91),3,IF(AND(Лист1!F18=4,Лист1!AX18="ж",Лист1!AG18&lt;0,65,Лист1!$AG$14=91),2,IF(AND(Лист1!F18=5,Лист1!AX18="ж",Лист1!AG18&gt;=70,Лист1!$AG$14=91),5,IF(AND(Лист1!F18=5,Лист1!AX18="ж",Лист1!AG18&gt;=60,Лист1!$AG$14=91),4,IF(AND(Лист1!F18=5,Лист1!AX18="ж",Лист1!AG18&gt;=50,Лист1!$AG$14=91),3,IF(AND(Лист1!F18=5,Лист1!AX18="ж",Лист1!AG18&lt;0,50,Лист1!$AG$14=91),2,IF(AND(Лист1!F18=6,Лист1!AX18="ж",Лист1!AG18&gt;=55,Лист1!$AG$14=91),5,IF(AND(Лист1!F18=6,Лист1!AX18="ж",Лист1!AG18&gt;=45,Лист1!$AG$14=91),4,IF(AND(Лист1!F18=6,Лист1!AX18="ж",Лист1!AG18&gt;=35,Лист1!$AG$14=91),3,IF(AND(Лист1!F18=6,Лист1!AX18="ж",Лист1!AG18&lt;0,35,Лист1!$AG$14=91),2," "))))))))))))))))))))))))</f>
        <v>5</v>
      </c>
      <c r="EF12" s="88">
        <f ca="1">IF(Лист1!AX18="м",SUM(2,(Лист1!R18&gt;{4,3,2})*(Лист1!AE18*Лист1!AQ18&gt;{19,10,4}))-(Лист1!R18*(Лист1!AE18+Лист1!AQ18)=15),MIN(Лист1!R18,TRUNC((Лист1!R18-IFERROR(-Лист1!AE18,)-IFERROR(-Лист1!AQ18,))/2)))</f>
        <v>6</v>
      </c>
      <c r="EG12" s="27"/>
      <c r="EH12" s="27"/>
    </row>
    <row r="13" spans="2:138" ht="16.3" thickBot="1" x14ac:dyDescent="0.35">
      <c r="B13" s="21" t="str">
        <f>Лист1!AX19</f>
        <v>ж</v>
      </c>
      <c r="C13" s="22">
        <f>Лист1!AY19</f>
        <v>31761</v>
      </c>
      <c r="D13" s="22">
        <f t="shared" ca="1" si="0"/>
        <v>43576</v>
      </c>
      <c r="E13" s="37">
        <f ca="1">INT((D13-Лист1!AY19)/365.25)</f>
        <v>32</v>
      </c>
      <c r="F13" s="24">
        <f t="shared" ca="1" si="1"/>
        <v>3</v>
      </c>
      <c r="G13" s="11"/>
      <c r="H13" s="29">
        <v>4</v>
      </c>
      <c r="I13" s="26">
        <f>Лист1!C19</f>
        <v>0</v>
      </c>
      <c r="J13" s="26">
        <f>Лист1!D19</f>
        <v>0</v>
      </c>
      <c r="K13" s="27">
        <v>2</v>
      </c>
      <c r="L13" s="27">
        <f ca="1">Лист1!F19</f>
        <v>3</v>
      </c>
      <c r="M13" s="29">
        <v>4</v>
      </c>
      <c r="N13" s="30">
        <f>Лист1!H19</f>
        <v>0</v>
      </c>
      <c r="O13" s="82" t="str">
        <f ca="1">IF(AND(L13=1,B13="м",N13&gt;=14,Лист1!$H$14=4),5,IF(AND(L13=1,B13="м",N13&gt;=12,Лист1!$H$14=4),4,IF(AND(L13=1,B13="м",N13&gt;=10,Лист1!$H$14=4),3,IF(AND(L13=1,B13="м",N13&lt;0,10,Лист1!$H$14=4),2,IF(AND(L13=2,B13="м",N13&gt;=13,Лист1!$H$14=4),5,IF(AND(L13=2,B13="м",N13&gt;=11,Лист1!$H$14=4),4,IF(AND(L13=2,B13="м",N13&gt;=9,Лист1!$H$14=4),3,IF(AND(L13=2,B13="м",N13&lt;0,9,Лист1!$H$14=4),2,IF(AND(L13=3,B13="м",N13&gt;=12,Лист1!$H$14=4),5,IF(AND(L13=3,B13="м",N13&gt;=10,Лист1!$H$14=4),4,IF(AND(L13=3,B13="м",N13&gt;=8,Лист1!$H$14=4),3,IF(AND(L13=3,B13="м",N13&lt;0,8,Лист1!$H$14=4),2,IF(AND(L13=4,B13="м",N13&gt;=10,Лист1!$H$14=4),5,IF(AND(L13=4,B13="м",N13&gt;=8,Лист1!$H$14=4),4,IF(AND(L13=4,B13="м",N13&gt;=6,Лист1!$H$14=4),3,IF(AND(L13=4,B13="м",N13&lt;0,6,Лист1!$H$14=4),2,IF(AND(L13=5,B13="м",N13&gt;=8,Лист1!$H$14=4),5,IF(AND(L13=5,B13="м",N13&gt;=6,Лист1!$H$14=4),4,IF(AND(L13=5,B13="м",N13&gt;=4,Лист1!$H$14=4),3,IF(AND(L13=5,B13="м",N13&lt;0,4,Лист1!$H$14=4),2,IF(AND(L13=6,B13="м",N13&gt;=7,Лист1!$H$14=4),5,IF(AND(L13=6,B13="м",N13&gt;=5,Лист1!$H$14=4),4,IF(AND(L13=6,B13="м",N13&gt;=3,Лист1!$H$14=4),3,IF(AND(L13=6,B13="м",N13&lt;0,3,Лист1!$H$14=4),2,IF(AND(L13="",B13="м",N13&gt;=13,Лист1!$H$14=4),5,IF(AND(L13="",B13="м",N13&gt;=11,Лист1!$H$14=4),4,IF(AND(L13="",B13="м",N13&gt;=9,Лист1!$H$14=4),3,IF(AND(L13="",B13="м",N13&lt;0,9,Лист1!$H$14=4),2," "))))))))))))))))))))))))))))</f>
        <v xml:space="preserve"> 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30">
        <f>Лист1!I19</f>
        <v>24</v>
      </c>
      <c r="AK13" s="85">
        <f ca="1">IF(AND(L13=1,B13="ж",AJ13&gt;=34,Лист1!$I$14=27),5,IF(AND(L13=1,B13="ж",AJ13&gt;=30,Лист1!$I$14=27),4,IF(AND(L13=1,B13="ж",AJ13&gt;=26,Лист1!$I$14=27),3,IF(AND(L13=1,B13="ж",AJ13,0&lt;=26,Лист1!$I$14=27),2,IF(AND(L13=2,B13="ж",AJ13&gt;=30,Лист1!$I$14=27),5,IF(AND(L13=2,B13="ж",AJ13&gt;=26,Лист1!$I$14=27),4,IF(AND(L13=2,B13="ж",AJ13&gt;=22,Лист1!$I$14=27),3,IF(AND(L13=2,B13="ж",AJ13,0&lt;=22,Лист1!$I$14=27),2,IF(AND(L13=3,B13="ж",AJ13&gt;=26,Лист1!$I$14=27),5,IF(AND(L13=3,B13="ж",AJ13&gt;=22,Лист1!$I$14=27),4,IF(AND(L13=3,B13="ж",AJ13&gt;=18,Лист1!$I$14=27),3,IF(AND(L13=1,B13="ж",AJ13,0&lt;=18,Лист1!$I$14=27),2,IF(AND(L13=4,B13="ж",AJ13&gt;=22,Лист1!$I$14=27),5,IF(AND(L13=4,B13="ж",AJ13&gt;=18,Лист1!$I$14=27),4,IF(AND(L13=4,B13="ж",AJ13&gt;=14,Лист1!$I$14=27),3,IF(AND(L13=4,B13="ж",AJ13,0&lt;=14,Лист1!$I$14=27),2,IF(AND(L13=5,B13="ж",AJ13&gt;=18,Лист1!$I$14=27),5,IF(AND(L13=5,B13="ж",AJ13&gt;=14,Лист1!$I$14=27),4,IF(AND(L13=5,B13="ж",AJ13&gt;=10,Лист1!$I$14=27),3,IF(AND(L13=5,B13="ж",AJ13&lt;0,10,Лист1!$I$14=27),2,IF(AND(L13=6,B13="ж",AJ13&gt;=14,Лист1!$I$14=27),5,IF(AND(L13=6,B13="ж",AJ13&gt;=10,Лист1!$I$14=27),4,IF(AND(L13=6,B13="ж",AJ13&gt;=6,Лист1!$I$14=27),3,IF(AND(L13=6,B13="ж",AJ13,0&lt;=6,Лист1!$I$14=27),2,""))))))))))))))))))))))))</f>
        <v>4</v>
      </c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31">
        <f>Лист1!T18</f>
        <v>5</v>
      </c>
      <c r="CM13" s="85" t="str">
        <f ca="1">IF(AND(Лист1!F19=1,Лист1!AX19="ж",Лист1!T19&gt;=16,Лист1!$T$14=18),5,IF(AND(Лист1!F19=1,Лист1!AX19="ж",Лист1!T19&gt;=11,Лист1!$T$14=18),4,IF(AND(Лист1!F19=1,Лист1!AX19="ж",Лист1!T19&gt;=8,Лист1!$T$14=18),3,IF(AND(Лист1!F19=1,Лист1!AX19="ж",Лист1!T19&lt;0,8,Лист1!$T$14=18),2,IF(AND(Лист1!F19=2,Лист1!AX19="ж",Лист1!T19&gt;=14,Лист1!$T$14=18),5,IF(AND(Лист1!F19=2,Лист1!AX19="ж",Лист1!T19&gt;=9,Лист1!$T$14=18),4,IF(AND(Лист1!F19=2,Лист1!AX19="ж",Лист1!T19&gt;=7,Лист1!$T$14=18),3,IF(AND(Лист1!F19=2,Лист1!AX19="ж",Лист1!T19&lt;0,7,Лист1!$T$14=18),2,IF(AND(Лист1!F19=3,Лист1!AX19="ж",Лист1!T19&gt;=13,Лист1!$T$14=18),5,IF(AND(Лист1!F19=3,Лист1!AX19="ж",Лист1!T19&gt;=7,Лист1!$T$14=18),4,IF(AND(Лист1!F19=3,Лист1!AX19="ж",Лист1!T19&gt;=5,Лист1!$T$14=18),3,IF(AND(Лист1!F19=3,Лист1!AX19="ж",Лист1!T19&lt;0,5,Лист1!$T$14=18),2,IF(AND(Лист1!F19=4,Лист1!AX19="ж",Лист1!T19&gt;=12,Лист1!$T$14=18),5,IF(AND(Лист1!F19=4,Лист1!AX19="ж",Лист1!T19&gt;=6,Лист1!$T$14=18),4,IF(AND(Лист1!F19=4,Лист1!AX19="ж",Лист1!T19&gt;=4,Лист1!$T$14=18),3,IF(AND(Лист1!F19=4,Лист1!AX19="ж",Лист1!T19&lt;0,4,Лист1!$T$14=18),2,IF(AND(Лист1!F19=5,Лист1!AX19="ж",Лист1!T19&gt;=11,Лист1!$T$14=18),5,IF(AND(Лист1!F19=5,Лист1!AX19="ж",Лист1!T19&gt;=4,Лист1!$T$14=18),4,IF(AND(Лист1!F19=5,Лист1!AX19="ж",Лист1!T19&gt;=2,Лист1!$T$14=18),3,IF(AND(Лист1!F19=5,Лист1!AX19="ж",Лист1!T19&lt;0,2,Лист1!$T$14=18),2,IF(AND(Лист1!F19=6,Лист1!AX19="ж",Лист1!T19&gt;=10,Лист1!$T$14=18),5,IF(AND(Лист1!F19=6,Лист1!AX19="ж",Лист1!T19&gt;=11,Лист1!$T$14=3),4,IF(AND(Лист1!F19=6,Лист1!AX19="ж",Лист1!T19&gt;=1,Лист1!$T$14=18),3,IF(AND(Лист1!F19=6,Лист1!AX19="ж",Лист1!T19&lt;0,1,Лист1!$T$14=18),2,""))))))))))))))))))))))))</f>
        <v/>
      </c>
      <c r="CN13" s="32"/>
      <c r="CO13" s="27"/>
      <c r="CP13" s="27"/>
      <c r="CQ13" s="27"/>
      <c r="CR13" s="27">
        <f>Лист1!T19</f>
        <v>0</v>
      </c>
      <c r="CS13" s="33" t="str">
        <f ca="1">IF(AND(Лист1!F19=1,Лист1!AX19="ж",Лист1!T19&lt;=9.6,Лист1!$T$14=50),5,IF(AND(Лист1!F19=1,Лист1!AX19="ж",Лист1!T19&lt;=10.5,Лист1!$T$14=50),4,IF(AND(Лист1!F19=1,Лист1!AX19="ж",Лист1!T19&lt;=10.9,Лист1!$T$14=50),3,IF(AND(Лист1!F19=1,Лист1!AX19="ж",Лист1!T19&gt;=10.9,Лист1!$T$14=50),2,IF(AND(Лист1!F19=2,Лист1!AX19="ж",Лист1!T19&lt;=9.9,Лист1!$T$14=50),5,IF(AND(Лист1!F19=2,Лист1!AX19="ж",Лист1!T19&lt;=10.7,Лист1!$T$14=50),4,IF(AND(Лист1!F19=2,Лист1!AX19="ж",Лист1!T19&lt;=11.2,Лист1!$T$14=50),3,IF(AND(Лист1!F19=2,Лист1!AX19="ж",Лист1!T19&gt;=11.2,Лист1!$T$14=50),2,IF(AND(Лист1!F19=3,Лист1!AX19="ж",Лист1!T19&lt;=10.7,Лист1!$T$14=50),5,IF(AND(Лист1!F19=3,Лист1!AX19="ж",Лист1!T19&lt;=12.3,Лист1!$T$14=50),4,IF(AND(Лист1!F19=3,Лист1!AX19="ж",Лист1!T19&lt;=12.9,Лист1!$T$14=50),3,IF(AND(Лист1!F19=3,Лист1!AX19="ж",Лист1!T19&gt;=12.9,Лист1!$T$14=50),2,IF(AND(Лист1!F19=4,Лист1!AX19="ж",Лист1!T19&lt;=10.9,Лист1!$T$14=50),5,IF(AND(Лист1!F19=4,Лист1!AX19="ж",Лист1!T19&lt;=12.6,Лист1!$T$14=50),4,IF(AND(Лист1!F19=4,Лист1!AX19="ж",Лист1!T19&lt;=13.2,Лист1!$T$14=50),3,IF(AND(Лист1!F19=4,Лист1!AX19="ж",Лист1!T19&gt;=13.2,Лист1!$T$14=50),2,""))))))))))))))))</f>
        <v/>
      </c>
      <c r="CT13" s="34">
        <f>Лист1!S19</f>
        <v>0</v>
      </c>
      <c r="CU13" s="83" t="str">
        <f ca="1">IF(AND(Лист1!F19=1,Лист1!AX19="м",Лист1!S19=0,Лист1!$S$14=51),"",IF(AND(Лист1!F19=1,Лист1!AX19="м",Лист1!S19&lt;=14,Лист1!$S$14=51),5,IF(AND(Лист1!F19=1,Лист1!AX19="м",Лист1!S19&lt;=14.2,Лист1!$S$14=51),4,IF(AND(Лист1!F19=1,Лист1!AX19="м",Лист1!S19&lt;=15.2,Лист1!$S$14=51),3,IF(AND(Лист1!F19=1,Лист1!AX19="м",Лист1!S19&gt;15.2,Лист1!$S$14=51),2,IF(AND(Лист1!F19=2,Лист1!AX19="м",Лист1!S19=0,Лист1!$S$14=51),"",IF(AND(Лист1!F19=2,Лист1!AX19="м",Лист1!S19&lt;=14.2,Лист1!$S$14=51),5,IF(AND(Лист1!F19=2,Лист1!AX19="м",Лист1!S19&lt;=14.6,Лист1!$S$14=51),4,IF(AND(Лист1!F19=2,Лист1!AX19="м",Лист1!S19&lt;=15.6,Лист1!$S$14=51),3,IF(AND(Лист1!F19=2,Лист1!AX19="м",Лист1!S19&gt;15.6,Лист1!$S$14=51),2,IF(AND(Лист1!F19=3,Лист1!AX19="м",Лист1!S19=0,Лист1!$S$14=51),"",IF(AND(Лист1!F19=3,Лист1!AX19="м",Лист1!S19&lt;=14.8,Лист1!$S$14=51),5,IF(AND(Лист1!F19=3,Лист1!AX19="м",Лист1!S19&lt;=15.4,Лист1!$S$14=51),4,IF(AND(Лист1!F19=3,Лист1!AX19="м",Лист1!S19&lt;=16.2,Лист1!$S$14=51),3,IF(AND(Лист1!F19=3,Лист1!AX19="м",Лист1!S19&gt;16.2,Лист1!$S$14=51),2,IF(AND(Лист1!F19=4,Лист1!AX19="м",Лист1!S19=0,Лист1!$S$14=51),"",IF(AND(Лист1!F19=4,Лист1!AX19="м",Лист1!S19&lt;=15.2,Лист1!$S$14=51),5,IF(AND(Лист1!F19=4,Лист1!AX19="м",Лист1!S19&lt;=15.8,Лист1!$S$14=51),4,IF(AND(Лист1!F19=4,Лист1!AX19="м",Лист1!S19&lt;=16.8,Лист1!$S$14=51),3,IF(AND(Лист1!F19=4,Лист1!AX19="м",Лист1!S19&gt;16.8,Лист1!$S$14=51),2,IF(AND(Лист1!F19=5,Лист1!AX19="м",Лист1!S19=0,Лист1!$S$14=51),"",IF(AND(Лист1!F19=5,Лист1!AX19="м",Лист1!S19&lt;=16,Лист1!$S$14=51),5,IF(AND(Лист1!F19=5,Лист1!AX19="м",Лист1!S19&lt;=16.6,Лист1!$S$14=51),4,IF(AND(Лист1!F19=5,Лист1!AX19="м",Лист1!S19&lt;=17.6,Лист1!$S$14=51),3,IF(AND(Лист1!F19=5,Лист1!AX19="м",Лист1!S19&gt;17.6,Лист1!$S$14=51),2,IF(AND(Лист1!F19="",Лист1!AX19="м",Лист1!S19=0,Лист1!$S$14=51),"",IF(AND(Лист1!F19="",Лист1!AX19="м",Лист1!S19&lt;=14.2,Лист1!$S$14=51),5,IF(AND(Лист1!F19="",Лист1!AX19="м",Лист1!S19&lt;=14.6,Лист1!$S$14=51),4,IF(AND(Лист1!F19="",Лист1!AX19="м",Лист1!S19&lt;=15.6,Лист1!$S$14=51),3,IF(AND(Лист1!F19="",Лист1!AX19="м",Лист1!S19&gt;15.6,Лист1!$S$14=51),2," "))))))))))))))))))))))))))))))</f>
        <v xml:space="preserve"> </v>
      </c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31">
        <f>Лист1!AF19</f>
        <v>0</v>
      </c>
      <c r="DO13" s="85" t="str">
        <f ca="1">IF(AND(Лист1!F19=1,Лист1!AX19="м",Лист1!AF19=0,Лист1!$AF$14=55),"",IF(AND(Лист1!F19=1,Лист1!AX19="м",Лист1!AF19&lt;=3.2,Лист1!$AF$14=55),5,IF(AND(Лист1!F19=1,Лист1!AX19="м",Лист1!AF19&lt;=3.3,Лист1!$AF$14=55),4,IF(AND(Лист1!F19=1,Лист1!AX19="м",Лист1!AF19&lt;=3.55,Лист1!$AF$14=55),3,IF(AND(Лист1!F19=1,Лист1!AX19="м",Лист1!AF19&gt;3.55,Лист1!$AF$14=55),2,IF(AND(Лист1!F19=2,Лист1!AX19="м",Лист1!AF19=0,Лист1!$AF$14=55),"",IF(AND(Лист1!F19=2,Лист1!AX19="м",Лист1!AF19&lt;=3.25,Лист1!$AF$14=55),5,IF(AND(Лист1!F19=2,Лист1!AX19="м",Лист1!AF19&lt;=3.35,Лист1!$AF$14=55),4,IF(AND(Лист1!F19=2,Лист1!AX19="м",Лист1!AF19&lt;=4.05,Лист1!$AF$14=55),3,IF(AND(Лист1!F19=2,Лист1!AX19="м",Лист1!AF19&gt;4.05,Лист1!$AF$14=55),2,IF(AND(Лист1!F19=3,Лист1!AX19="м",Лист1!AF19=0,Лист1!$AF$14=55),"",IF(AND(Лист1!F19=3,Лист1!AX19="м",Лист1!AF19&lt;=3.3,Лист1!$AF$14=55),5,IF(AND(Лист1!F19=3,Лист1!AX19="м",Лист1!AF19&lt;=3.4,Лист1!$AF$14=55),4,IF(AND(Лист1!F19=3,Лист1!AX19="м",Лист1!AF19&lt;=4.15,Лист1!$AF$14=55),3,IF(AND(Лист1!F19=3,Лист1!AX19="м",Лист1!AF19&gt;4.15,Лист1!$AF$14=55),2,IF(AND(Лист1!F19=4,Лист1!AX19="м",Лист1!AF19=0,Лист1!$AF$14=55),"",IF(AND(Лист1!F19=4,Лист1!AX19="м",Лист1!AF19&lt;=3.45,Лист1!$AF$14=55),5,IF(AND(Лист1!F19=4,Лист1!AX19="м",Лист1!AF19&lt;=4,Лист1!$AF$14=55),4,IF(AND(Лист1!F19=4,Лист1!AX19="м",Лист1!AF19&lt;=4.35,Лист1!$AF$14=55),3,IF(AND(Лист1!F19=4,Лист1!AX19="м",Лист1!AF19&gt;4.35,Лист1!$AF$14=55),2,IF(AND(Лист1!F19=5,Лист1!AX19="м",Лист1!AF19=0,Лист1!$AF$14=55),"",IF(AND(Лист1!F19=5,Лист1!AX19="м",Лист1!$AF$16&lt;=3.55,Лист1!AF17=55),5,IF(AND(Лист1!F19=5,Лист1!AX19="м",Лист1!$AF$16&lt;=4.1,Лист1!AF17=55),4,IF(AND(Лист1!F19=5,Лист1!AX19="м",Лист1!AF19&lt;=4.4,Лист1!$AF$14=55),3,IF(AND(Лист1!F19=5,Лист1!AX19="м",Лист1!AF19&gt;4.4,Лист1!$AF$14=55),2,IF(AND(Лист1!F19=6,Лист1!AX19="м",Лист1!AF19=0,Лист1!$AF$14=55),"",IF(AND(Лист1!F19=6,Лист1!AX19="м",Лист1!AF19&lt;=4.05,Лист1!$AF$14=55),5,IF(AND(Лист1!F19=6,Лист1!AX19="м",Лист1!AF19&lt;=5.15,Лист1!$AF$14=55),4,IF(AND(Лист1!F19=6,Лист1!AX19="м",Лист1!AF19&lt;=5.4,Лист1!$AF$14=55),3,IF(AND(Лист1!F19=6,Лист1!AX19="м",Лист1!AF19&gt;5.4,Лист1!$AF$14=55),2,IF(AND(Лист1!F19=7,Лист1!AX19="м",Лист1!AF19=0,Лист1!$AF$14=55),"",IF(AND(Лист1!F19=7,Лист1!AX19="м",Лист1!AF19&lt;=5.05,Лист1!$AF$14=55),5,IF(AND(Лист1!F19=7,Лист1!AX19="м",Лист1!AF19&lt;=5.35,Лист1!$AF$14=55),4,IF(AND(Лист1!F19=7,Лист1!AX19="м",Лист1!AF19&lt;=5.55,Лист1!$AF$14=55),3,IF(AND(Лист1!F19=7,Лист1!AX19="м",Лист1!AF19&gt;5.55,Лист1!$AF$14=55),2,IF(AND(Лист1!F19=8,Лист1!AX19="м",Лист1!AF19=0,Лист1!$AF$14=55),"",IF(AND(Лист1!F19=8,Лист1!AX19="м",Лист1!AF19&lt;=5.35,Лист1!$AF$14=55),5,IF(AND(Лист1!F19=8,Лист1!AX19="м",Лист1!AF19&lt;=5.55,Лист1!$AF$14=55),4,IF(AND(Лист1!F19=8,Лист1!AX19="м",Лист1!AF19&lt;=6.15,Лист1!$AF$14=55),3,IF(AND(Лист1!F19=8,Лист1!AX19="м",Лист1!AF19&gt;6.15,Лист1!$AF$14=55),2,IF(AND(Лист1!F19="",Лист1!AX19="м",Лист1!AF19=0,Лист1!$AF$14=55),"",IF(AND(Лист1!F19="",Лист1!AX19="м",Лист1!AF19&lt;=3.25,Лист1!$AF$14=55),5,IF(AND(Лист1!F19="",Лист1!AX19="м",Лист1!AF19&lt;=3.35,Лист1!$AF$14=55),4,IF(AND(Лист1!F19="",Лист1!AX19="м",Лист1!AF19&lt;=4.05,Лист1!$AF$14=55),3,IF(AND(Лист1!F19="",Лист1!AX19="м",Лист1!AF19&gt;4.05,Лист1!$AF$14=55),2," ")))))))))))))))))))))))))))))))))))))))))))))</f>
        <v xml:space="preserve"> </v>
      </c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31">
        <f>Лист1!AG19</f>
        <v>111</v>
      </c>
      <c r="EE13" s="85">
        <f ca="1">IF(AND(Лист1!F19=1,Лист1!AX19="ж",Лист1!AG19&gt;=130,Лист1!$AG$14=91),5,IF(AND(Лист1!F19=1,Лист1!AX19="ж",Лист1!AG19&gt;=120,Лист1!$AG$14=91),4,IF(AND(Лист1!F19=1,Лист1!AX19="ж",Лист1!AG19&gt;=110,Лист1!$AG$14=91),3,IF(AND(Лист1!F19=1,Лист1!AX19="ж",Лист1!AG19&lt;0,110,Лист1!$AG$14=91),2,IF(AND(Лист1!F19=2,Лист1!AX19="ж",Лист1!AG19&gt;=120,Лист1!$AG$14=91),5,IF(AND(Лист1!F19=2,Лист1!AX19="ж",Лист1!AG19&gt;=110,Лист1!$AG$14=91),4,IF(AND(Лист1!F19=2,Лист1!AX19="ж",Лист1!AG19&gt;=90,Лист1!$AG$14=91),3,IF(AND(Лист1!F19=2,Лист1!AX19="ж",Лист1!AG19&lt;0,90,Лист1!$AG$14=91),2,IF(AND(Лист1!F19=3,Лист1!AX19="ж",Лист1!AG19&gt;=95,Лист1!$AG$14=91),5,IF(AND(Лист1!F19=3,Лист1!AX19="ж",Лист1!AG19&gt;=85,Лист1!$AG$14=91),4,IF(AND(Лист1!F19=3,Лист1!AX19="ж",Лист1!AG19&gt;=75,Лист1!$AG$14=91),3,IF(AND(Лист1!F19=3,Лист1!AX19="ж",Лист1!AG19&lt;0,75,Лист1!$AG$14=91),2,IF(AND(Лист1!F19=4,Лист1!AX19="ж",Лист1!AG19&gt;=85,Лист1!$AG$14=91),5,IF(AND(Лист1!F19=4,Лист1!AX19="ж",Лист1!AG19&gt;=75,Лист1!$AG$14=91),4,IF(AND(Лист1!F19=4,Лист1!AX19="ж",Лист1!AG19&gt;=65,Лист1!$AG$14=91),3,IF(AND(Лист1!F19=4,Лист1!AX19="ж",Лист1!AG19&lt;0,65,Лист1!$AG$14=91),2,IF(AND(Лист1!F19=5,Лист1!AX19="ж",Лист1!AG19&gt;=70,Лист1!$AG$14=91),5,IF(AND(Лист1!F19=5,Лист1!AX19="ж",Лист1!AG19&gt;=60,Лист1!$AG$14=91),4,IF(AND(Лист1!F19=5,Лист1!AX19="ж",Лист1!AG19&gt;=50,Лист1!$AG$14=91),3,IF(AND(Лист1!F19=5,Лист1!AX19="ж",Лист1!AG19&lt;0,50,Лист1!$AG$14=91),2,IF(AND(Лист1!F19=6,Лист1!AX19="ж",Лист1!AG19&gt;=55,Лист1!$AG$14=91),5,IF(AND(Лист1!F19=6,Лист1!AX19="ж",Лист1!AG19&gt;=45,Лист1!$AG$14=91),4,IF(AND(Лист1!F19=6,Лист1!AX19="ж",Лист1!AG19&gt;=35,Лист1!$AG$14=91),3,IF(AND(Лист1!F19=6,Лист1!AX19="ж",Лист1!AG19&lt;0,35,Лист1!$AG$14=91),2," "))))))))))))))))))))))))</f>
        <v>5</v>
      </c>
      <c r="EF13" s="88">
        <f ca="1">IF(Лист1!AX19="м",SUM(2,(Лист1!R19&gt;{4,3,2})*(Лист1!AE19*Лист1!AQ19&gt;{19,10,4}))-(Лист1!R19*(Лист1!AE19+Лист1!AQ19)=15),MIN(Лист1!R19,TRUNC((Лист1!R19-IFERROR(-Лист1!AE19,)-IFERROR(-Лист1!AQ19,))/2)))</f>
        <v>4</v>
      </c>
      <c r="EG13" s="27"/>
      <c r="EH13" s="27"/>
    </row>
    <row r="14" spans="2:138" x14ac:dyDescent="0.3">
      <c r="B14" s="3"/>
      <c r="C14" s="4"/>
      <c r="D14" s="4"/>
      <c r="E14" s="3"/>
      <c r="F14" s="5"/>
      <c r="G14" s="4"/>
      <c r="H14" s="6"/>
      <c r="I14" s="7"/>
      <c r="J14" s="7"/>
      <c r="K14" s="8"/>
      <c r="L14" s="8"/>
      <c r="M14" s="6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10"/>
      <c r="CO14" s="8"/>
      <c r="CP14" s="8"/>
      <c r="CQ14" s="8"/>
      <c r="CR14" s="8"/>
      <c r="CS14" s="8"/>
      <c r="CT14" s="10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</row>
    <row r="15" spans="2:138" x14ac:dyDescent="0.3">
      <c r="B15" s="3"/>
      <c r="C15" s="4"/>
      <c r="D15" s="4"/>
      <c r="E15" s="3"/>
      <c r="F15" s="5"/>
      <c r="G15" s="4"/>
      <c r="H15" s="6"/>
      <c r="I15" s="7"/>
      <c r="J15" s="7"/>
      <c r="K15" s="8"/>
      <c r="L15" s="8"/>
      <c r="M15" s="6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10"/>
      <c r="CO15" s="8"/>
      <c r="CP15" s="8"/>
      <c r="CQ15" s="8"/>
      <c r="CR15" s="8"/>
      <c r="CS15" s="8"/>
      <c r="CT15" s="10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</row>
    <row r="16" spans="2:138" x14ac:dyDescent="0.3">
      <c r="B16" s="3"/>
      <c r="C16" s="4"/>
      <c r="D16" s="4"/>
      <c r="E16" s="3"/>
      <c r="F16" s="5"/>
      <c r="G16" s="4"/>
      <c r="H16" s="6"/>
      <c r="I16" s="7"/>
      <c r="J16" s="7"/>
      <c r="K16" s="8"/>
      <c r="L16" s="8"/>
      <c r="M16" s="6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10"/>
      <c r="CO16" s="8"/>
      <c r="CP16" s="8"/>
      <c r="CQ16" s="8"/>
      <c r="CR16" s="8"/>
      <c r="CS16" s="8"/>
      <c r="CT16" s="10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</row>
    <row r="17" spans="2:138" x14ac:dyDescent="0.3">
      <c r="B17" s="3"/>
      <c r="C17" s="4"/>
      <c r="D17" s="4"/>
      <c r="E17" s="3"/>
      <c r="F17" s="5"/>
      <c r="G17" s="4"/>
      <c r="H17" s="6"/>
      <c r="I17" s="7"/>
      <c r="J17" s="7"/>
      <c r="K17" s="8"/>
      <c r="L17" s="8"/>
      <c r="M17" s="6"/>
      <c r="N17" s="9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10"/>
      <c r="CO17" s="8"/>
      <c r="CP17" s="8"/>
      <c r="CQ17" s="8"/>
      <c r="CR17" s="8"/>
      <c r="CS17" s="8"/>
      <c r="CT17" s="10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</row>
    <row r="18" spans="2:138" x14ac:dyDescent="0.3">
      <c r="B18" s="3"/>
      <c r="C18" s="4"/>
      <c r="D18" s="4"/>
      <c r="E18" s="3"/>
      <c r="F18" s="5"/>
      <c r="G18" s="4"/>
      <c r="H18" s="6"/>
      <c r="I18" s="7"/>
      <c r="J18" s="7"/>
      <c r="K18" s="8"/>
      <c r="L18" s="8"/>
      <c r="M18" s="6"/>
      <c r="N18" s="9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10"/>
      <c r="CO18" s="8"/>
      <c r="CP18" s="8"/>
      <c r="CQ18" s="8"/>
      <c r="CR18" s="8"/>
      <c r="CS18" s="8"/>
      <c r="CT18" s="10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</row>
    <row r="19" spans="2:138" x14ac:dyDescent="0.3">
      <c r="B19" s="3"/>
      <c r="C19" s="4"/>
      <c r="D19" s="4"/>
      <c r="E19" s="3"/>
      <c r="F19" s="5"/>
      <c r="G19" s="4"/>
      <c r="H19" s="6"/>
      <c r="I19" s="7"/>
      <c r="J19" s="7"/>
      <c r="K19" s="8"/>
      <c r="L19" s="8"/>
      <c r="M19" s="6"/>
      <c r="N19" s="9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10"/>
      <c r="CO19" s="8"/>
      <c r="CP19" s="8"/>
      <c r="CQ19" s="8"/>
      <c r="CR19" s="8"/>
      <c r="CS19" s="8"/>
      <c r="CT19" s="10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</row>
    <row r="20" spans="2:138" x14ac:dyDescent="0.3">
      <c r="B20" s="3"/>
      <c r="C20" s="4"/>
      <c r="D20" s="4"/>
      <c r="E20" s="3"/>
      <c r="F20" s="5"/>
      <c r="G20" s="4"/>
      <c r="H20" s="6"/>
      <c r="I20" s="7"/>
      <c r="J20" s="7"/>
      <c r="K20" s="8"/>
      <c r="L20" s="8"/>
      <c r="M20" s="6"/>
      <c r="N20" s="9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9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10"/>
      <c r="CO20" s="8"/>
      <c r="CP20" s="8"/>
      <c r="CQ20" s="8"/>
      <c r="CR20" s="8"/>
      <c r="CS20" s="8"/>
      <c r="CT20" s="10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</row>
    <row r="21" spans="2:138" x14ac:dyDescent="0.3">
      <c r="B21" s="3"/>
      <c r="C21" s="4"/>
      <c r="D21" s="4"/>
      <c r="E21" s="3"/>
      <c r="F21" s="5"/>
      <c r="G21" s="4"/>
      <c r="H21" s="6"/>
      <c r="I21" s="7"/>
      <c r="J21" s="7"/>
      <c r="K21" s="8"/>
      <c r="L21" s="8"/>
      <c r="M21" s="6"/>
      <c r="N21" s="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9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10"/>
      <c r="CO21" s="8"/>
      <c r="CP21" s="8"/>
      <c r="CQ21" s="8"/>
      <c r="CR21" s="8"/>
      <c r="CS21" s="8"/>
      <c r="CT21" s="10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</row>
    <row r="22" spans="2:138" x14ac:dyDescent="0.3">
      <c r="B22" s="3"/>
      <c r="C22" s="4"/>
      <c r="D22" s="4"/>
      <c r="E22" s="3"/>
      <c r="F22" s="5"/>
      <c r="G22" s="4"/>
      <c r="H22" s="6"/>
      <c r="I22" s="7"/>
      <c r="J22" s="7"/>
      <c r="K22" s="8"/>
      <c r="L22" s="8"/>
      <c r="M22" s="6"/>
      <c r="N22" s="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10"/>
      <c r="CO22" s="8"/>
      <c r="CP22" s="8"/>
      <c r="CQ22" s="8"/>
      <c r="CR22" s="8"/>
      <c r="CS22" s="8"/>
      <c r="CT22" s="10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</row>
    <row r="23" spans="2:138" x14ac:dyDescent="0.3">
      <c r="B23" s="3"/>
      <c r="C23" s="4"/>
      <c r="D23" s="4"/>
      <c r="E23" s="3"/>
      <c r="F23" s="5"/>
      <c r="G23" s="4"/>
      <c r="H23" s="6"/>
      <c r="I23" s="7"/>
      <c r="J23" s="7"/>
      <c r="K23" s="8"/>
      <c r="L23" s="8"/>
      <c r="M23" s="6"/>
      <c r="N23" s="9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9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10"/>
      <c r="CO23" s="8"/>
      <c r="CP23" s="8"/>
      <c r="CQ23" s="8"/>
      <c r="CR23" s="8"/>
      <c r="CS23" s="8"/>
      <c r="CT23" s="10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</row>
    <row r="24" spans="2:138" x14ac:dyDescent="0.3">
      <c r="B24" s="3"/>
      <c r="C24" s="4"/>
      <c r="D24" s="4"/>
      <c r="E24" s="3"/>
      <c r="F24" s="5"/>
      <c r="G24" s="4"/>
      <c r="H24" s="6"/>
      <c r="I24" s="7"/>
      <c r="J24" s="7"/>
      <c r="K24" s="8"/>
      <c r="L24" s="8"/>
      <c r="M24" s="6"/>
      <c r="N24" s="9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9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10"/>
      <c r="CO24" s="8"/>
      <c r="CP24" s="8"/>
      <c r="CQ24" s="8"/>
      <c r="CR24" s="8"/>
      <c r="CS24" s="8"/>
      <c r="CT24" s="10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</row>
    <row r="25" spans="2:138" x14ac:dyDescent="0.3">
      <c r="B25" s="3"/>
      <c r="C25" s="4"/>
      <c r="D25" s="4"/>
      <c r="E25" s="3"/>
      <c r="F25" s="5"/>
      <c r="G25" s="4"/>
      <c r="H25" s="6"/>
      <c r="I25" s="7"/>
      <c r="J25" s="7"/>
      <c r="K25" s="8"/>
      <c r="L25" s="8"/>
      <c r="M25" s="6"/>
      <c r="N25" s="9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9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10"/>
      <c r="CO25" s="8"/>
      <c r="CP25" s="8"/>
      <c r="CQ25" s="8"/>
      <c r="CR25" s="8"/>
      <c r="CS25" s="8"/>
      <c r="CT25" s="10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</row>
    <row r="26" spans="2:138" x14ac:dyDescent="0.3">
      <c r="B26" s="3"/>
      <c r="C26" s="4"/>
      <c r="D26" s="4"/>
      <c r="E26" s="3"/>
      <c r="F26" s="5"/>
      <c r="G26" s="4"/>
      <c r="H26" s="6"/>
      <c r="I26" s="7"/>
      <c r="J26" s="7"/>
      <c r="K26" s="8"/>
      <c r="L26" s="8"/>
      <c r="M26" s="6"/>
      <c r="N26" s="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9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10"/>
      <c r="CO26" s="8"/>
      <c r="CP26" s="8"/>
      <c r="CQ26" s="8"/>
      <c r="CR26" s="8"/>
      <c r="CS26" s="8"/>
      <c r="CT26" s="10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</row>
    <row r="27" spans="2:138" x14ac:dyDescent="0.3">
      <c r="B27" s="3"/>
      <c r="C27" s="4"/>
      <c r="D27" s="4"/>
      <c r="E27" s="3"/>
      <c r="F27" s="5"/>
      <c r="G27" s="4"/>
      <c r="H27" s="6"/>
      <c r="I27" s="7"/>
      <c r="J27" s="7"/>
      <c r="K27" s="8"/>
      <c r="L27" s="8"/>
      <c r="M27" s="6"/>
      <c r="N27" s="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9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10"/>
      <c r="CO27" s="8"/>
      <c r="CP27" s="8"/>
      <c r="CQ27" s="8"/>
      <c r="CR27" s="8"/>
      <c r="CS27" s="8"/>
      <c r="CT27" s="10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</row>
    <row r="28" spans="2:138" x14ac:dyDescent="0.3">
      <c r="B28" s="3"/>
      <c r="C28" s="4"/>
      <c r="D28" s="4"/>
      <c r="E28" s="3"/>
      <c r="F28" s="5"/>
      <c r="G28" s="4"/>
      <c r="H28" s="6"/>
      <c r="I28" s="7"/>
      <c r="J28" s="7"/>
      <c r="K28" s="8"/>
      <c r="L28" s="8"/>
      <c r="M28" s="6"/>
      <c r="N28" s="9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9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10"/>
      <c r="CO28" s="8"/>
      <c r="CP28" s="8"/>
      <c r="CQ28" s="8"/>
      <c r="CR28" s="8"/>
      <c r="CS28" s="8"/>
      <c r="CT28" s="10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</row>
    <row r="29" spans="2:138" x14ac:dyDescent="0.3">
      <c r="B29" s="3"/>
      <c r="C29" s="4"/>
      <c r="D29" s="4"/>
      <c r="E29" s="3"/>
      <c r="F29" s="5"/>
      <c r="G29" s="4"/>
      <c r="H29" s="6"/>
      <c r="I29" s="7"/>
      <c r="J29" s="7"/>
      <c r="K29" s="8"/>
      <c r="L29" s="8"/>
      <c r="M29" s="6"/>
      <c r="N29" s="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9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10"/>
      <c r="CO29" s="8"/>
      <c r="CP29" s="8"/>
      <c r="CQ29" s="8"/>
      <c r="CR29" s="8"/>
      <c r="CS29" s="8"/>
      <c r="CT29" s="10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</row>
    <row r="30" spans="2:138" x14ac:dyDescent="0.3">
      <c r="B30" s="3"/>
      <c r="C30" s="4"/>
      <c r="D30" s="4"/>
      <c r="E30" s="3"/>
      <c r="F30" s="5"/>
      <c r="G30" s="4"/>
      <c r="H30" s="6"/>
      <c r="I30" s="7"/>
      <c r="J30" s="7"/>
      <c r="K30" s="8"/>
      <c r="L30" s="8"/>
      <c r="M30" s="6"/>
      <c r="N30" s="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9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10"/>
      <c r="CO30" s="8"/>
      <c r="CP30" s="8"/>
      <c r="CQ30" s="8"/>
      <c r="CR30" s="8"/>
      <c r="CS30" s="8"/>
      <c r="CT30" s="10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</row>
    <row r="31" spans="2:138" x14ac:dyDescent="0.3">
      <c r="B31" s="3"/>
      <c r="C31" s="4"/>
      <c r="D31" s="4"/>
      <c r="E31" s="3"/>
      <c r="F31" s="5"/>
      <c r="G31" s="4"/>
      <c r="H31" s="6"/>
      <c r="I31" s="7"/>
      <c r="J31" s="7"/>
      <c r="K31" s="8"/>
      <c r="L31" s="8"/>
      <c r="M31" s="6"/>
      <c r="N31" s="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9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10"/>
      <c r="CO31" s="8"/>
      <c r="CP31" s="8"/>
      <c r="CQ31" s="8"/>
      <c r="CR31" s="8"/>
      <c r="CS31" s="8"/>
      <c r="CT31" s="10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</row>
    <row r="32" spans="2:138" x14ac:dyDescent="0.3">
      <c r="B32" s="3"/>
      <c r="C32" s="4"/>
      <c r="D32" s="4"/>
      <c r="E32" s="3"/>
      <c r="F32" s="5"/>
      <c r="G32" s="4"/>
      <c r="H32" s="6"/>
      <c r="I32" s="7"/>
      <c r="J32" s="7"/>
      <c r="K32" s="8"/>
      <c r="L32" s="8"/>
      <c r="M32" s="6"/>
      <c r="N32" s="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9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10"/>
      <c r="CO32" s="8"/>
      <c r="CP32" s="8"/>
      <c r="CQ32" s="8"/>
      <c r="CR32" s="8"/>
      <c r="CS32" s="8"/>
      <c r="CT32" s="10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</row>
    <row r="33" spans="2:138" x14ac:dyDescent="0.3">
      <c r="B33" s="3"/>
      <c r="C33" s="4"/>
      <c r="D33" s="4"/>
      <c r="E33" s="3"/>
      <c r="F33" s="5"/>
      <c r="G33" s="4"/>
      <c r="H33" s="6"/>
      <c r="I33" s="7"/>
      <c r="J33" s="7"/>
      <c r="K33" s="8"/>
      <c r="L33" s="8"/>
      <c r="M33" s="6"/>
      <c r="N33" s="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10"/>
      <c r="CO33" s="8"/>
      <c r="CP33" s="8"/>
      <c r="CQ33" s="8"/>
      <c r="CR33" s="8"/>
      <c r="CS33" s="8"/>
      <c r="CT33" s="10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</row>
  </sheetData>
  <sheetProtection formatCells="0" formatColumns="0" formatRows="0" insertColumns="0" insertRows="0" insertHyperlinks="0" deleteColumns="0" deleteRows="0" sort="0" autoFilter="0" pivotTables="0"/>
  <mergeCells count="83">
    <mergeCell ref="CR1:CS1"/>
    <mergeCell ref="H2:EH4"/>
    <mergeCell ref="H5:H9"/>
    <mergeCell ref="I5:I9"/>
    <mergeCell ref="J5:J9"/>
    <mergeCell ref="K5:K9"/>
    <mergeCell ref="L5:L9"/>
    <mergeCell ref="M5:M9"/>
    <mergeCell ref="N5:EE5"/>
    <mergeCell ref="EF5:EF9"/>
    <mergeCell ref="EG5:EG9"/>
    <mergeCell ref="EH5:EH9"/>
    <mergeCell ref="N8:O8"/>
    <mergeCell ref="CN8:CO8"/>
    <mergeCell ref="V8:W8"/>
    <mergeCell ref="X8:Y8"/>
    <mergeCell ref="AH8:AI8"/>
    <mergeCell ref="N6:BE7"/>
    <mergeCell ref="AN8:AO8"/>
    <mergeCell ref="AP8:AQ8"/>
    <mergeCell ref="P8:Q8"/>
    <mergeCell ref="R8:S8"/>
    <mergeCell ref="T8:U8"/>
    <mergeCell ref="AJ8:AK8"/>
    <mergeCell ref="AL8:AM8"/>
    <mergeCell ref="Z8:AA8"/>
    <mergeCell ref="AB8:AC8"/>
    <mergeCell ref="AD8:AE8"/>
    <mergeCell ref="AF8:AG8"/>
    <mergeCell ref="AZ8:BA8"/>
    <mergeCell ref="BB8:BC8"/>
    <mergeCell ref="BD8:BE8"/>
    <mergeCell ref="BF8:BG8"/>
    <mergeCell ref="AR8:AS8"/>
    <mergeCell ref="AT8:AU8"/>
    <mergeCell ref="AV8:AW8"/>
    <mergeCell ref="AX8:AY8"/>
    <mergeCell ref="ED8:EE8"/>
    <mergeCell ref="CN6:DG7"/>
    <mergeCell ref="CP8:CQ8"/>
    <mergeCell ref="CR8:CS8"/>
    <mergeCell ref="CT8:CU8"/>
    <mergeCell ref="CV8:CW8"/>
    <mergeCell ref="CX8:CY8"/>
    <mergeCell ref="CZ8:DA8"/>
    <mergeCell ref="DB8:DC8"/>
    <mergeCell ref="DD8:DE8"/>
    <mergeCell ref="DF8:DG8"/>
    <mergeCell ref="DT8:DU8"/>
    <mergeCell ref="DV8:DW8"/>
    <mergeCell ref="DX8:DY8"/>
    <mergeCell ref="DZ8:EA8"/>
    <mergeCell ref="EB8:EC8"/>
    <mergeCell ref="CB8:CC8"/>
    <mergeCell ref="CD8:CE8"/>
    <mergeCell ref="CH8:CI8"/>
    <mergeCell ref="CJ8:CK8"/>
    <mergeCell ref="CF8:CG8"/>
    <mergeCell ref="BJ8:BK8"/>
    <mergeCell ref="BL8:BM8"/>
    <mergeCell ref="BN8:BO8"/>
    <mergeCell ref="BX8:BY8"/>
    <mergeCell ref="BZ8:CA8"/>
    <mergeCell ref="BP8:BQ8"/>
    <mergeCell ref="BR8:BS8"/>
    <mergeCell ref="BT8:BU8"/>
    <mergeCell ref="BV8:BW8"/>
    <mergeCell ref="DR8:DS8"/>
    <mergeCell ref="C1:F5"/>
    <mergeCell ref="C6:C8"/>
    <mergeCell ref="D6:D8"/>
    <mergeCell ref="E6:E8"/>
    <mergeCell ref="F6:F8"/>
    <mergeCell ref="CL6:CM7"/>
    <mergeCell ref="CL8:CM8"/>
    <mergeCell ref="DH6:EE7"/>
    <mergeCell ref="DH8:DI8"/>
    <mergeCell ref="DJ8:DK8"/>
    <mergeCell ref="DN8:DO8"/>
    <mergeCell ref="DL8:DM8"/>
    <mergeCell ref="DP8:DQ8"/>
    <mergeCell ref="BF6:CK7"/>
    <mergeCell ref="BH8:BI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Сида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Авто-ведомость ФП</dc:title>
  <dc:creator/>
  <cp:keywords>НФПиС</cp:keywords>
  <cp:lastModifiedBy/>
  <dcterms:created xsi:type="dcterms:W3CDTF">2006-09-16T00:00:00Z</dcterms:created>
  <dcterms:modified xsi:type="dcterms:W3CDTF">2019-04-21T13:28:45Z</dcterms:modified>
</cp:coreProperties>
</file>