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38400" windowHeight="11535" firstSheet="1" activeTab="2"/>
  </bookViews>
  <sheets>
    <sheet name="Лютий" sheetId="1" r:id="rId1"/>
    <sheet name="Березень" sheetId="5" r:id="rId2"/>
    <sheet name="04" sheetId="7" r:id="rId3"/>
    <sheet name="Лист1" sheetId="6" r:id="rId4"/>
  </sheets>
  <definedNames>
    <definedName name="ВРЕМЯ" localSheetId="2">'04'!#REF!</definedName>
    <definedName name="ВРЕМЯ">#REF!</definedName>
    <definedName name="ЧАС" localSheetId="2">'04'!#REF!</definedName>
    <definedName name="ЧАС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1" i="7" l="1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10" i="7"/>
  <c r="M11" i="7"/>
  <c r="M12" i="7"/>
  <c r="N12" i="7" s="1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10" i="7"/>
  <c r="O12" i="7" l="1"/>
  <c r="O20" i="7"/>
  <c r="O28" i="7"/>
  <c r="O36" i="7"/>
  <c r="O18" i="7"/>
  <c r="O23" i="7"/>
  <c r="O34" i="7"/>
  <c r="O39" i="7"/>
  <c r="O11" i="7"/>
  <c r="O14" i="7"/>
  <c r="O15" i="7"/>
  <c r="O19" i="7"/>
  <c r="O22" i="7"/>
  <c r="O26" i="7"/>
  <c r="O27" i="7"/>
  <c r="O30" i="7"/>
  <c r="O31" i="7"/>
  <c r="O32" i="7"/>
  <c r="O35" i="7"/>
  <c r="O38" i="7"/>
  <c r="O10" i="7"/>
  <c r="O16" i="7" l="1"/>
  <c r="O40" i="7"/>
  <c r="O24" i="7"/>
  <c r="O37" i="7"/>
  <c r="O33" i="7"/>
  <c r="O29" i="7"/>
  <c r="O25" i="7"/>
  <c r="O21" i="7"/>
  <c r="O17" i="7"/>
  <c r="O13" i="7"/>
  <c r="F11" i="7" l="1"/>
  <c r="K42" i="7" l="1"/>
  <c r="E10" i="7"/>
  <c r="F10" i="7"/>
  <c r="E11" i="7"/>
  <c r="G11" i="7" s="1"/>
  <c r="E12" i="7"/>
  <c r="F12" i="7"/>
  <c r="E13" i="7"/>
  <c r="F13" i="7"/>
  <c r="E14" i="7"/>
  <c r="F14" i="7"/>
  <c r="E15" i="7"/>
  <c r="F15" i="7"/>
  <c r="E16" i="7"/>
  <c r="F16" i="7"/>
  <c r="E17" i="7"/>
  <c r="F17" i="7"/>
  <c r="E18" i="7"/>
  <c r="F18" i="7"/>
  <c r="E19" i="7"/>
  <c r="F19" i="7"/>
  <c r="E20" i="7"/>
  <c r="F20" i="7"/>
  <c r="E21" i="7"/>
  <c r="F21" i="7"/>
  <c r="E22" i="7"/>
  <c r="F22" i="7"/>
  <c r="E23" i="7"/>
  <c r="G23" i="7" s="1"/>
  <c r="F23" i="7"/>
  <c r="E24" i="7"/>
  <c r="F24" i="7"/>
  <c r="E25" i="7"/>
  <c r="F25" i="7"/>
  <c r="E26" i="7"/>
  <c r="F26" i="7"/>
  <c r="E27" i="7"/>
  <c r="F27" i="7"/>
  <c r="E28" i="7"/>
  <c r="F28" i="7"/>
  <c r="E29" i="7"/>
  <c r="F29" i="7"/>
  <c r="E30" i="7"/>
  <c r="F30" i="7"/>
  <c r="E31" i="7"/>
  <c r="F31" i="7"/>
  <c r="E32" i="7"/>
  <c r="F32" i="7"/>
  <c r="G32" i="7"/>
  <c r="E33" i="7"/>
  <c r="F33" i="7"/>
  <c r="E34" i="7"/>
  <c r="F34" i="7"/>
  <c r="E35" i="7"/>
  <c r="F35" i="7"/>
  <c r="E36" i="7"/>
  <c r="F36" i="7"/>
  <c r="E37" i="7"/>
  <c r="F37" i="7"/>
  <c r="E38" i="7"/>
  <c r="F38" i="7"/>
  <c r="E39" i="7"/>
  <c r="F39" i="7"/>
  <c r="E40" i="7"/>
  <c r="F40" i="7"/>
  <c r="K41" i="7"/>
  <c r="K41" i="5"/>
  <c r="E39" i="5"/>
  <c r="G39" i="5" s="1"/>
  <c r="F39" i="5"/>
  <c r="E40" i="5"/>
  <c r="G40" i="5" s="1"/>
  <c r="F40" i="5"/>
  <c r="E25" i="5"/>
  <c r="E26" i="5"/>
  <c r="G26" i="5" s="1"/>
  <c r="E27" i="5"/>
  <c r="G27" i="5" s="1"/>
  <c r="E28" i="5"/>
  <c r="E29" i="5"/>
  <c r="E30" i="5"/>
  <c r="G30" i="5" s="1"/>
  <c r="E31" i="5"/>
  <c r="G31" i="5" s="1"/>
  <c r="E32" i="5"/>
  <c r="E33" i="5"/>
  <c r="E34" i="5"/>
  <c r="G34" i="5" s="1"/>
  <c r="E35" i="5"/>
  <c r="G35" i="5" s="1"/>
  <c r="E36" i="5"/>
  <c r="E37" i="5"/>
  <c r="E38" i="5"/>
  <c r="G38" i="5" s="1"/>
  <c r="F25" i="5"/>
  <c r="F26" i="5"/>
  <c r="F27" i="5"/>
  <c r="F28" i="5"/>
  <c r="I38" i="5" s="1"/>
  <c r="F29" i="5"/>
  <c r="F30" i="5"/>
  <c r="F31" i="5"/>
  <c r="F32" i="5"/>
  <c r="G32" i="5" s="1"/>
  <c r="F33" i="5"/>
  <c r="F34" i="5"/>
  <c r="F35" i="5"/>
  <c r="F36" i="5"/>
  <c r="G36" i="5" s="1"/>
  <c r="F37" i="5"/>
  <c r="F38" i="5"/>
  <c r="G25" i="5"/>
  <c r="G29" i="5"/>
  <c r="G33" i="5"/>
  <c r="G37" i="5"/>
  <c r="F24" i="5"/>
  <c r="E24" i="5"/>
  <c r="G24" i="5" s="1"/>
  <c r="F23" i="5"/>
  <c r="E23" i="5"/>
  <c r="F22" i="5"/>
  <c r="E22" i="5"/>
  <c r="F21" i="5"/>
  <c r="E21" i="5"/>
  <c r="F20" i="5"/>
  <c r="E20" i="5"/>
  <c r="G20" i="5" s="1"/>
  <c r="F19" i="5"/>
  <c r="E19" i="5"/>
  <c r="F18" i="5"/>
  <c r="E18" i="5"/>
  <c r="F17" i="5"/>
  <c r="E17" i="5"/>
  <c r="F16" i="5"/>
  <c r="E16" i="5"/>
  <c r="G16" i="5" s="1"/>
  <c r="F15" i="5"/>
  <c r="E15" i="5"/>
  <c r="F14" i="5"/>
  <c r="E14" i="5"/>
  <c r="F13" i="5"/>
  <c r="E13" i="5"/>
  <c r="F12" i="5"/>
  <c r="E12" i="5"/>
  <c r="G12" i="5" s="1"/>
  <c r="F11" i="5"/>
  <c r="E11" i="5"/>
  <c r="F10" i="5"/>
  <c r="I25" i="5"/>
  <c r="I24" i="5" s="1"/>
  <c r="J24" i="5" s="1"/>
  <c r="E10" i="5"/>
  <c r="E10" i="1"/>
  <c r="K24" i="1" s="1"/>
  <c r="E11" i="1"/>
  <c r="E12" i="1"/>
  <c r="G12" i="1" s="1"/>
  <c r="E13" i="1"/>
  <c r="E14" i="1"/>
  <c r="E15" i="1"/>
  <c r="E16" i="1"/>
  <c r="G16" i="1" s="1"/>
  <c r="E17" i="1"/>
  <c r="E18" i="1"/>
  <c r="E19" i="1"/>
  <c r="E20" i="1"/>
  <c r="G20" i="1" s="1"/>
  <c r="E21" i="1"/>
  <c r="E22" i="1"/>
  <c r="E23" i="1"/>
  <c r="E24" i="1"/>
  <c r="G24" i="1" s="1"/>
  <c r="E25" i="1"/>
  <c r="E26" i="1"/>
  <c r="G26" i="1" s="1"/>
  <c r="E27" i="1"/>
  <c r="K37" i="1" s="1"/>
  <c r="E28" i="1"/>
  <c r="E29" i="1"/>
  <c r="E30" i="1"/>
  <c r="G30" i="1" s="1"/>
  <c r="E31" i="1"/>
  <c r="G31" i="1" s="1"/>
  <c r="E32" i="1"/>
  <c r="E33" i="1"/>
  <c r="E34" i="1"/>
  <c r="G34" i="1" s="1"/>
  <c r="E35" i="1"/>
  <c r="G35" i="1" s="1"/>
  <c r="E36" i="1"/>
  <c r="E37" i="1"/>
  <c r="F10" i="1"/>
  <c r="G10" i="1"/>
  <c r="F11" i="1"/>
  <c r="G11" i="1"/>
  <c r="F12" i="1"/>
  <c r="F13" i="1"/>
  <c r="G13" i="1"/>
  <c r="F14" i="1"/>
  <c r="G14" i="1"/>
  <c r="F15" i="1"/>
  <c r="G15" i="1"/>
  <c r="F16" i="1"/>
  <c r="F17" i="1"/>
  <c r="G17" i="1"/>
  <c r="F18" i="1"/>
  <c r="G18" i="1"/>
  <c r="F19" i="1"/>
  <c r="G19" i="1"/>
  <c r="F20" i="1"/>
  <c r="F21" i="1"/>
  <c r="G21" i="1"/>
  <c r="F22" i="1"/>
  <c r="G22" i="1"/>
  <c r="F23" i="1"/>
  <c r="G23" i="1"/>
  <c r="F24" i="1"/>
  <c r="I25" i="1"/>
  <c r="F25" i="1"/>
  <c r="G25" i="1"/>
  <c r="F26" i="1"/>
  <c r="F27" i="1"/>
  <c r="F28" i="1"/>
  <c r="G28" i="1" s="1"/>
  <c r="F29" i="1"/>
  <c r="G29" i="1"/>
  <c r="F30" i="1"/>
  <c r="F31" i="1"/>
  <c r="F32" i="1"/>
  <c r="G32" i="1" s="1"/>
  <c r="F33" i="1"/>
  <c r="G33" i="1"/>
  <c r="F34" i="1"/>
  <c r="F35" i="1"/>
  <c r="F36" i="1"/>
  <c r="G36" i="1" s="1"/>
  <c r="F37" i="1"/>
  <c r="G37" i="1"/>
  <c r="I38" i="1"/>
  <c r="G10" i="5"/>
  <c r="G11" i="5"/>
  <c r="G13" i="5"/>
  <c r="G14" i="5"/>
  <c r="G15" i="5"/>
  <c r="G17" i="5"/>
  <c r="G18" i="5"/>
  <c r="G19" i="5"/>
  <c r="G21" i="5"/>
  <c r="G22" i="5"/>
  <c r="G23" i="5"/>
  <c r="G40" i="7" l="1"/>
  <c r="G19" i="7"/>
  <c r="G15" i="7"/>
  <c r="G26" i="7"/>
  <c r="G16" i="7"/>
  <c r="G21" i="7"/>
  <c r="G13" i="7"/>
  <c r="G20" i="7"/>
  <c r="G34" i="7"/>
  <c r="G30" i="7"/>
  <c r="G28" i="7"/>
  <c r="G31" i="7"/>
  <c r="I24" i="1"/>
  <c r="J24" i="1" s="1"/>
  <c r="J40" i="1" s="1"/>
  <c r="I37" i="1"/>
  <c r="J37" i="1" s="1"/>
  <c r="K40" i="1"/>
  <c r="G28" i="5"/>
  <c r="I37" i="5" s="1"/>
  <c r="J37" i="5" s="1"/>
  <c r="J40" i="5" s="1"/>
  <c r="I25" i="7"/>
  <c r="K37" i="5"/>
  <c r="K24" i="5"/>
  <c r="G27" i="1"/>
  <c r="G35" i="7"/>
  <c r="G27" i="7"/>
  <c r="G24" i="7"/>
  <c r="G12" i="7"/>
  <c r="K37" i="7"/>
  <c r="G33" i="7"/>
  <c r="G29" i="7"/>
  <c r="G25" i="7"/>
  <c r="G22" i="7"/>
  <c r="G18" i="7"/>
  <c r="G17" i="7"/>
  <c r="G10" i="7"/>
  <c r="G39" i="7"/>
  <c r="G38" i="7"/>
  <c r="G36" i="7"/>
  <c r="G14" i="7"/>
  <c r="G37" i="7"/>
  <c r="I38" i="7"/>
  <c r="K24" i="7"/>
  <c r="I24" i="7" l="1"/>
  <c r="J24" i="7" s="1"/>
  <c r="K40" i="7"/>
  <c r="K40" i="5"/>
  <c r="I37" i="7"/>
  <c r="J37" i="7" s="1"/>
  <c r="J40" i="7" s="1"/>
</calcChain>
</file>

<file path=xl/sharedStrings.xml><?xml version="1.0" encoding="utf-8"?>
<sst xmlns="http://schemas.openxmlformats.org/spreadsheetml/2006/main" count="50" uniqueCount="28">
  <si>
    <t>Стретович Вадим</t>
  </si>
  <si>
    <t>Ставка за годину</t>
  </si>
  <si>
    <t>Доплата за нічний час</t>
  </si>
  <si>
    <t>Початок нічного часу</t>
  </si>
  <si>
    <t>Час обіду</t>
  </si>
  <si>
    <t>Дата:</t>
  </si>
  <si>
    <t>Початок зміни</t>
  </si>
  <si>
    <t>Кінець зміни</t>
  </si>
  <si>
    <t>Загальний час</t>
  </si>
  <si>
    <t>Нічний час</t>
  </si>
  <si>
    <t>Оплата</t>
  </si>
  <si>
    <t>Аванс:</t>
  </si>
  <si>
    <t>Нічні:</t>
  </si>
  <si>
    <t>Зарплата:</t>
  </si>
  <si>
    <t>Загалом за місяць</t>
  </si>
  <si>
    <t>Вихідних:</t>
  </si>
  <si>
    <t xml:space="preserve"> Загалом вихідних:</t>
  </si>
  <si>
    <t>Загалом робочих:</t>
  </si>
  <si>
    <t>Начало смены</t>
  </si>
  <si>
    <t>Конец смены</t>
  </si>
  <si>
    <t>Общее время</t>
  </si>
  <si>
    <t>Ночное время</t>
  </si>
  <si>
    <t>Ставка</t>
  </si>
  <si>
    <t>Доплата за ночное время</t>
  </si>
  <si>
    <t>Начало ночного времени</t>
  </si>
  <si>
    <t>Обед</t>
  </si>
  <si>
    <t>Ночные</t>
  </si>
  <si>
    <t>Итог за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</si>
</sst>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d/m;@"/>
  </numFmts>
  <fonts count="3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0" fontId="0" fillId="0" borderId="0" xfId="0" applyNumberFormat="1"/>
    <xf numFmtId="0" fontId="0" fillId="0" borderId="0" xfId="0" applyAlignment="1">
      <alignment wrapText="1"/>
    </xf>
    <xf numFmtId="164" fontId="0" fillId="0" borderId="1" xfId="0" applyNumberFormat="1" applyBorder="1"/>
    <xf numFmtId="0" fontId="0" fillId="0" borderId="1" xfId="0" applyNumberFormat="1" applyBorder="1"/>
    <xf numFmtId="0" fontId="0" fillId="0" borderId="2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NumberFormat="1" applyBorder="1"/>
    <xf numFmtId="164" fontId="0" fillId="0" borderId="9" xfId="0" applyNumberFormat="1" applyBorder="1"/>
    <xf numFmtId="0" fontId="0" fillId="0" borderId="9" xfId="0" applyNumberFormat="1" applyBorder="1"/>
    <xf numFmtId="0" fontId="0" fillId="0" borderId="11" xfId="0" applyNumberFormat="1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165" fontId="0" fillId="0" borderId="6" xfId="0" applyNumberFormat="1" applyBorder="1"/>
    <xf numFmtId="165" fontId="0" fillId="0" borderId="8" xfId="0" applyNumberFormat="1" applyBorder="1"/>
    <xf numFmtId="164" fontId="0" fillId="0" borderId="12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165" fontId="0" fillId="0" borderId="14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0" xfId="0" applyNumberFormat="1" applyBorder="1"/>
    <xf numFmtId="0" fontId="0" fillId="0" borderId="1" xfId="0" applyBorder="1"/>
    <xf numFmtId="0" fontId="0" fillId="0" borderId="7" xfId="0" applyBorder="1"/>
    <xf numFmtId="0" fontId="0" fillId="0" borderId="10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20" fontId="0" fillId="0" borderId="29" xfId="0" applyNumberFormat="1" applyBorder="1"/>
    <xf numFmtId="20" fontId="0" fillId="0" borderId="27" xfId="0" applyNumberFormat="1" applyBorder="1"/>
    <xf numFmtId="20" fontId="0" fillId="0" borderId="30" xfId="0" applyNumberFormat="1" applyBorder="1"/>
    <xf numFmtId="164" fontId="0" fillId="0" borderId="0" xfId="0" applyNumberFormat="1"/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1">
    <cellStyle name="Обычный" xfId="0" builtinId="0"/>
  </cellStyles>
  <dxfs count="5">
    <dxf>
      <font>
        <color rgb="FF9C57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0"/>
  <sheetViews>
    <sheetView topLeftCell="B8" workbookViewId="0">
      <selection activeCell="K27" sqref="K27"/>
    </sheetView>
  </sheetViews>
  <sheetFormatPr defaultRowHeight="15" x14ac:dyDescent="0.25"/>
  <cols>
    <col min="2" max="2" width="30.42578125" customWidth="1"/>
    <col min="3" max="3" width="8.28515625" customWidth="1"/>
    <col min="5" max="6" width="9.42578125" customWidth="1"/>
    <col min="8" max="8" width="10.28515625" customWidth="1"/>
  </cols>
  <sheetData>
    <row r="3" spans="1:7" x14ac:dyDescent="0.25">
      <c r="B3" t="s">
        <v>0</v>
      </c>
    </row>
    <row r="4" spans="1:7" x14ac:dyDescent="0.25">
      <c r="B4" t="s">
        <v>1</v>
      </c>
      <c r="C4">
        <v>52</v>
      </c>
    </row>
    <row r="5" spans="1:7" x14ac:dyDescent="0.25">
      <c r="B5" t="s">
        <v>2</v>
      </c>
      <c r="C5">
        <v>10</v>
      </c>
    </row>
    <row r="6" spans="1:7" x14ac:dyDescent="0.25">
      <c r="B6" t="s">
        <v>3</v>
      </c>
      <c r="C6" s="1">
        <v>0.91666666666666663</v>
      </c>
    </row>
    <row r="7" spans="1:7" x14ac:dyDescent="0.25">
      <c r="B7" t="s">
        <v>4</v>
      </c>
      <c r="C7" s="1">
        <v>2.0833333333333332E-2</v>
      </c>
    </row>
    <row r="8" spans="1:7" ht="15.75" thickBot="1" x14ac:dyDescent="0.3"/>
    <row r="9" spans="1:7" ht="30" x14ac:dyDescent="0.25">
      <c r="A9" s="2"/>
      <c r="B9" s="6" t="s">
        <v>5</v>
      </c>
      <c r="C9" s="7" t="s">
        <v>6</v>
      </c>
      <c r="D9" s="7" t="s">
        <v>7</v>
      </c>
      <c r="E9" s="7" t="s">
        <v>8</v>
      </c>
      <c r="F9" s="7" t="s">
        <v>9</v>
      </c>
      <c r="G9" s="8" t="s">
        <v>10</v>
      </c>
    </row>
    <row r="10" spans="1:7" x14ac:dyDescent="0.25">
      <c r="B10" s="17">
        <v>43132</v>
      </c>
      <c r="C10" s="3"/>
      <c r="D10" s="3"/>
      <c r="E10" s="4">
        <f>((C10&gt;D10)+D10-C10-((C10&gt;D10)+D10-C10&gt;--"5:")*C$7)*24</f>
        <v>0</v>
      </c>
      <c r="F10" s="4">
        <f>MAX(IF(C10&gt;D10,1+D10-C$6,D10-C$6)*24,)</f>
        <v>0</v>
      </c>
      <c r="G10" s="9">
        <f>E10*C$4+F10*C$5</f>
        <v>0</v>
      </c>
    </row>
    <row r="11" spans="1:7" x14ac:dyDescent="0.25">
      <c r="B11" s="17">
        <v>43133</v>
      </c>
      <c r="C11" s="3"/>
      <c r="D11" s="3"/>
      <c r="E11" s="4">
        <f>((C11&gt;D11)+D11-C11-((C11&gt;D11)+D11-C11&gt;--"5:")*C$7)*24</f>
        <v>0</v>
      </c>
      <c r="F11" s="4">
        <f>MAX(IF(C11&gt;D11,1+D11-C$6,D11-C$6)*24,)</f>
        <v>0</v>
      </c>
      <c r="G11" s="9">
        <f>E11*C$4+F11*C$5</f>
        <v>0</v>
      </c>
    </row>
    <row r="12" spans="1:7" x14ac:dyDescent="0.25">
      <c r="B12" s="17">
        <v>43134</v>
      </c>
      <c r="C12" s="3">
        <v>0.70833333333333337</v>
      </c>
      <c r="D12" s="3">
        <v>8.3333333333333329E-2</v>
      </c>
      <c r="E12" s="4">
        <f>((C12&gt;D12)+D12-C12-((C12&gt;D12)+D12-C12&gt;--"5:")*C$7)*24</f>
        <v>8.4999999999999982</v>
      </c>
      <c r="F12" s="4">
        <f>MAX(IF(C12&gt;D12,1+D12-C$6,D12-C$6)*24,)</f>
        <v>3.9999999999999991</v>
      </c>
      <c r="G12" s="9">
        <f>E12*C$4+F12*C$5</f>
        <v>481.99999999999989</v>
      </c>
    </row>
    <row r="13" spans="1:7" x14ac:dyDescent="0.25">
      <c r="B13" s="17">
        <v>43135</v>
      </c>
      <c r="C13" s="3"/>
      <c r="D13" s="3"/>
      <c r="E13" s="4">
        <f>((C13&gt;D13)+D13-C13-((C13&gt;D13)+D13-C13&gt;--"5:")*C$7)*24</f>
        <v>0</v>
      </c>
      <c r="F13" s="4">
        <f>MAX(IF(C13&gt;D13,1+D13-C$6,D13-C$6)*24,)</f>
        <v>0</v>
      </c>
      <c r="G13" s="9">
        <f>E13*C$4+F13*C$5</f>
        <v>0</v>
      </c>
    </row>
    <row r="14" spans="1:7" x14ac:dyDescent="0.25">
      <c r="B14" s="17">
        <v>43136</v>
      </c>
      <c r="C14" s="3">
        <v>0.625</v>
      </c>
      <c r="D14" s="3">
        <v>8.3333333333333329E-2</v>
      </c>
      <c r="E14" s="4">
        <f>((C14&gt;D14)+D14-C14-((C14&gt;D14)+D14-C14&gt;--"5:")*C$7)*24</f>
        <v>10.499999999999998</v>
      </c>
      <c r="F14" s="4">
        <f>MAX(IF(C14&gt;D14,1+D14-C$6,D14-C$6)*24,)</f>
        <v>3.9999999999999991</v>
      </c>
      <c r="G14" s="9">
        <f>E14*C$4+F14*C$5</f>
        <v>585.99999999999989</v>
      </c>
    </row>
    <row r="15" spans="1:7" x14ac:dyDescent="0.25">
      <c r="B15" s="17">
        <v>43137</v>
      </c>
      <c r="C15" s="3">
        <v>0.70833333333333337</v>
      </c>
      <c r="D15" s="3">
        <v>0.79166666666666663</v>
      </c>
      <c r="E15" s="4">
        <f t="shared" ref="E15:E37" si="0">((C15&gt;D15)+D15-C15-((C15&gt;D15)+D15-C15&gt;--"5:")*C$7)*24</f>
        <v>1.9999999999999982</v>
      </c>
      <c r="F15" s="4">
        <f t="shared" ref="F15:F37" si="1">MAX(IF(C15&gt;D15,1+D15-C$6,D15-C$6)*24,)</f>
        <v>0</v>
      </c>
      <c r="G15" s="9">
        <f t="shared" ref="G15:G37" si="2">E15*C$4+F15*C$5</f>
        <v>103.99999999999991</v>
      </c>
    </row>
    <row r="16" spans="1:7" x14ac:dyDescent="0.25">
      <c r="B16" s="17">
        <v>43138</v>
      </c>
      <c r="C16" s="3">
        <v>0.70833333333333337</v>
      </c>
      <c r="D16" s="3">
        <v>8.3333333333333329E-2</v>
      </c>
      <c r="E16" s="4">
        <f t="shared" si="0"/>
        <v>8.4999999999999982</v>
      </c>
      <c r="F16" s="4">
        <f t="shared" si="1"/>
        <v>3.9999999999999991</v>
      </c>
      <c r="G16" s="9">
        <f t="shared" si="2"/>
        <v>481.99999999999989</v>
      </c>
    </row>
    <row r="17" spans="2:11" x14ac:dyDescent="0.25">
      <c r="B17" s="17">
        <v>43139</v>
      </c>
      <c r="C17" s="3">
        <v>0.70833333333333337</v>
      </c>
      <c r="D17" s="3">
        <v>0.10416666666666667</v>
      </c>
      <c r="E17" s="4">
        <f t="shared" si="0"/>
        <v>9.0000000000000018</v>
      </c>
      <c r="F17" s="4">
        <f t="shared" si="1"/>
        <v>4.5000000000000027</v>
      </c>
      <c r="G17" s="9">
        <f t="shared" si="2"/>
        <v>513.00000000000011</v>
      </c>
    </row>
    <row r="18" spans="2:11" x14ac:dyDescent="0.25">
      <c r="B18" s="17">
        <v>43140</v>
      </c>
      <c r="C18" s="3">
        <v>0.70833333333333337</v>
      </c>
      <c r="D18" s="3">
        <v>8.3333333333333329E-2</v>
      </c>
      <c r="E18" s="4">
        <f t="shared" si="0"/>
        <v>8.4999999999999982</v>
      </c>
      <c r="F18" s="4">
        <f t="shared" si="1"/>
        <v>3.9999999999999991</v>
      </c>
      <c r="G18" s="9">
        <f t="shared" si="2"/>
        <v>481.99999999999989</v>
      </c>
    </row>
    <row r="19" spans="2:11" x14ac:dyDescent="0.25">
      <c r="B19" s="17">
        <v>43141</v>
      </c>
      <c r="C19" s="3">
        <v>0.70833333333333337</v>
      </c>
      <c r="D19" s="3">
        <v>0.10416666666666667</v>
      </c>
      <c r="E19" s="4">
        <f t="shared" si="0"/>
        <v>9.0000000000000018</v>
      </c>
      <c r="F19" s="4">
        <f t="shared" si="1"/>
        <v>4.5000000000000027</v>
      </c>
      <c r="G19" s="9">
        <f t="shared" si="2"/>
        <v>513.00000000000011</v>
      </c>
    </row>
    <row r="20" spans="2:11" x14ac:dyDescent="0.25">
      <c r="B20" s="17">
        <v>43142</v>
      </c>
      <c r="C20" s="3">
        <v>0.70833333333333337</v>
      </c>
      <c r="D20" s="3">
        <v>8.3333333333333329E-2</v>
      </c>
      <c r="E20" s="4">
        <f t="shared" si="0"/>
        <v>8.4999999999999982</v>
      </c>
      <c r="F20" s="4">
        <f t="shared" si="1"/>
        <v>3.9999999999999991</v>
      </c>
      <c r="G20" s="9">
        <f t="shared" si="2"/>
        <v>481.99999999999989</v>
      </c>
    </row>
    <row r="21" spans="2:11" x14ac:dyDescent="0.25">
      <c r="B21" s="17">
        <v>43143</v>
      </c>
      <c r="C21" s="3">
        <v>0.70833333333333337</v>
      </c>
      <c r="D21" s="3">
        <v>0.91666666666666663</v>
      </c>
      <c r="E21" s="4">
        <f t="shared" si="0"/>
        <v>4.9999999999999982</v>
      </c>
      <c r="F21" s="4">
        <f t="shared" si="1"/>
        <v>0</v>
      </c>
      <c r="G21" s="9">
        <f t="shared" si="2"/>
        <v>259.99999999999989</v>
      </c>
    </row>
    <row r="22" spans="2:11" x14ac:dyDescent="0.25">
      <c r="B22" s="17">
        <v>43144</v>
      </c>
      <c r="C22" s="3">
        <v>0.70833333333333337</v>
      </c>
      <c r="D22" s="3">
        <v>0.10416666666666667</v>
      </c>
      <c r="E22" s="4">
        <f t="shared" si="0"/>
        <v>9.0000000000000018</v>
      </c>
      <c r="F22" s="4">
        <f t="shared" si="1"/>
        <v>4.5000000000000027</v>
      </c>
      <c r="G22" s="9">
        <f t="shared" si="2"/>
        <v>513.00000000000011</v>
      </c>
    </row>
    <row r="23" spans="2:11" ht="15.75" thickBot="1" x14ac:dyDescent="0.3">
      <c r="B23" s="17">
        <v>43145</v>
      </c>
      <c r="C23" s="3"/>
      <c r="D23" s="3"/>
      <c r="E23" s="4">
        <f t="shared" si="0"/>
        <v>0</v>
      </c>
      <c r="F23" s="4">
        <f t="shared" si="1"/>
        <v>0</v>
      </c>
      <c r="G23" s="9">
        <f t="shared" si="2"/>
        <v>0</v>
      </c>
    </row>
    <row r="24" spans="2:11" x14ac:dyDescent="0.25">
      <c r="B24" s="17">
        <v>43146</v>
      </c>
      <c r="C24" s="3">
        <v>0.70833333333333337</v>
      </c>
      <c r="D24" s="3">
        <v>0.10416666666666667</v>
      </c>
      <c r="E24" s="4">
        <f t="shared" si="0"/>
        <v>9.0000000000000018</v>
      </c>
      <c r="F24" s="4">
        <f t="shared" si="1"/>
        <v>4.5000000000000027</v>
      </c>
      <c r="G24" s="5">
        <f t="shared" si="2"/>
        <v>513.00000000000011</v>
      </c>
      <c r="H24" s="13" t="s">
        <v>11</v>
      </c>
      <c r="I24" s="14">
        <f>SUM(G10:G24)-I25</f>
        <v>4550</v>
      </c>
      <c r="J24" s="41">
        <f>I24+I25</f>
        <v>4930</v>
      </c>
      <c r="K24" s="43">
        <f>SUM(E10:E24)</f>
        <v>87.499999999999986</v>
      </c>
    </row>
    <row r="25" spans="2:11" ht="15.75" thickBot="1" x14ac:dyDescent="0.3">
      <c r="B25" s="17">
        <v>43147</v>
      </c>
      <c r="C25" s="3">
        <v>0.70833333333333337</v>
      </c>
      <c r="D25" s="3">
        <v>0.10416666666666667</v>
      </c>
      <c r="E25" s="4">
        <f t="shared" si="0"/>
        <v>9.0000000000000018</v>
      </c>
      <c r="F25" s="4">
        <f t="shared" si="1"/>
        <v>4.5000000000000027</v>
      </c>
      <c r="G25" s="9">
        <f t="shared" si="2"/>
        <v>513.00000000000011</v>
      </c>
      <c r="H25" s="15" t="s">
        <v>12</v>
      </c>
      <c r="I25" s="16">
        <f>SUM(F10:F24)*C5</f>
        <v>380.00000000000006</v>
      </c>
      <c r="J25" s="42"/>
      <c r="K25" s="44"/>
    </row>
    <row r="26" spans="2:11" x14ac:dyDescent="0.25">
      <c r="B26" s="22">
        <v>43148</v>
      </c>
      <c r="C26" s="19"/>
      <c r="D26" s="19"/>
      <c r="E26" s="20">
        <f t="shared" si="0"/>
        <v>0</v>
      </c>
      <c r="F26" s="20">
        <f t="shared" si="1"/>
        <v>0</v>
      </c>
      <c r="G26" s="21">
        <f t="shared" si="2"/>
        <v>0</v>
      </c>
    </row>
    <row r="27" spans="2:11" x14ac:dyDescent="0.25">
      <c r="B27" s="17">
        <v>43149</v>
      </c>
      <c r="C27" s="3">
        <v>0.70833333333333337</v>
      </c>
      <c r="D27" s="3">
        <v>0.10416666666666667</v>
      </c>
      <c r="E27" s="4">
        <f t="shared" si="0"/>
        <v>9.0000000000000018</v>
      </c>
      <c r="F27" s="4">
        <f t="shared" si="1"/>
        <v>4.5000000000000027</v>
      </c>
      <c r="G27" s="9">
        <f t="shared" si="2"/>
        <v>513.00000000000011</v>
      </c>
    </row>
    <row r="28" spans="2:11" x14ac:dyDescent="0.25">
      <c r="B28" s="17">
        <v>43150</v>
      </c>
      <c r="C28" s="3">
        <v>0.72916666666666663</v>
      </c>
      <c r="D28" s="3">
        <v>0.97916666666666663</v>
      </c>
      <c r="E28" s="4">
        <f t="shared" si="0"/>
        <v>5.5</v>
      </c>
      <c r="F28" s="4">
        <f t="shared" si="1"/>
        <v>1.5</v>
      </c>
      <c r="G28" s="9">
        <f t="shared" si="2"/>
        <v>301</v>
      </c>
    </row>
    <row r="29" spans="2:11" x14ac:dyDescent="0.25">
      <c r="B29" s="17">
        <v>43151</v>
      </c>
      <c r="C29" s="3"/>
      <c r="D29" s="3"/>
      <c r="E29" s="4">
        <f t="shared" si="0"/>
        <v>0</v>
      </c>
      <c r="F29" s="4">
        <f t="shared" si="1"/>
        <v>0</v>
      </c>
      <c r="G29" s="9">
        <f t="shared" si="2"/>
        <v>0</v>
      </c>
    </row>
    <row r="30" spans="2:11" x14ac:dyDescent="0.25">
      <c r="B30" s="17">
        <v>43152</v>
      </c>
      <c r="C30" s="3">
        <v>0.70833333333333337</v>
      </c>
      <c r="D30" s="3">
        <v>0.10416666666666667</v>
      </c>
      <c r="E30" s="4">
        <f t="shared" si="0"/>
        <v>9.0000000000000018</v>
      </c>
      <c r="F30" s="4">
        <f t="shared" si="1"/>
        <v>4.5000000000000027</v>
      </c>
      <c r="G30" s="9">
        <f t="shared" si="2"/>
        <v>513.00000000000011</v>
      </c>
    </row>
    <row r="31" spans="2:11" x14ac:dyDescent="0.25">
      <c r="B31" s="17">
        <v>43153</v>
      </c>
      <c r="C31" s="3">
        <v>0.70833333333333337</v>
      </c>
      <c r="D31" s="3">
        <v>0.10416666666666667</v>
      </c>
      <c r="E31" s="4">
        <f t="shared" si="0"/>
        <v>9.0000000000000018</v>
      </c>
      <c r="F31" s="4">
        <f t="shared" si="1"/>
        <v>4.5000000000000027</v>
      </c>
      <c r="G31" s="9">
        <f t="shared" si="2"/>
        <v>513.00000000000011</v>
      </c>
    </row>
    <row r="32" spans="2:11" x14ac:dyDescent="0.25">
      <c r="B32" s="17">
        <v>43154</v>
      </c>
      <c r="C32" s="3"/>
      <c r="D32" s="3"/>
      <c r="E32" s="4">
        <f t="shared" si="0"/>
        <v>0</v>
      </c>
      <c r="F32" s="4">
        <f t="shared" si="1"/>
        <v>0</v>
      </c>
      <c r="G32" s="9">
        <f t="shared" si="2"/>
        <v>0</v>
      </c>
    </row>
    <row r="33" spans="2:11" x14ac:dyDescent="0.25">
      <c r="B33" s="17">
        <v>43155</v>
      </c>
      <c r="C33" s="3">
        <v>0.625</v>
      </c>
      <c r="D33" s="3">
        <v>0.10416666666666667</v>
      </c>
      <c r="E33" s="4">
        <f t="shared" si="0"/>
        <v>11.000000000000002</v>
      </c>
      <c r="F33" s="4">
        <f t="shared" si="1"/>
        <v>4.5000000000000027</v>
      </c>
      <c r="G33" s="9">
        <f t="shared" si="2"/>
        <v>617.00000000000011</v>
      </c>
    </row>
    <row r="34" spans="2:11" x14ac:dyDescent="0.25">
      <c r="B34" s="17">
        <v>43156</v>
      </c>
      <c r="C34" s="3">
        <v>0.39583333333333331</v>
      </c>
      <c r="D34" s="3">
        <v>0.91666666666666663</v>
      </c>
      <c r="E34" s="4">
        <f t="shared" si="0"/>
        <v>11.999999999999998</v>
      </c>
      <c r="F34" s="4">
        <f t="shared" si="1"/>
        <v>0</v>
      </c>
      <c r="G34" s="9">
        <f t="shared" si="2"/>
        <v>623.99999999999989</v>
      </c>
    </row>
    <row r="35" spans="2:11" x14ac:dyDescent="0.25">
      <c r="B35" s="17">
        <v>43157</v>
      </c>
      <c r="C35" s="3">
        <v>0.47916666666666669</v>
      </c>
      <c r="D35" s="3">
        <v>0.77083333333333337</v>
      </c>
      <c r="E35" s="4">
        <f t="shared" si="0"/>
        <v>6.5000000000000009</v>
      </c>
      <c r="F35" s="4">
        <f t="shared" si="1"/>
        <v>0</v>
      </c>
      <c r="G35" s="9">
        <f t="shared" si="2"/>
        <v>338.00000000000006</v>
      </c>
    </row>
    <row r="36" spans="2:11" ht="15.75" thickBot="1" x14ac:dyDescent="0.3">
      <c r="B36" s="17">
        <v>43158</v>
      </c>
      <c r="C36" s="3">
        <v>0.70833333333333337</v>
      </c>
      <c r="D36" s="3">
        <v>0.10416666666666667</v>
      </c>
      <c r="E36" s="4">
        <f t="shared" si="0"/>
        <v>9.0000000000000018</v>
      </c>
      <c r="F36" s="4">
        <f t="shared" si="1"/>
        <v>4.5000000000000027</v>
      </c>
      <c r="G36" s="9">
        <f t="shared" si="2"/>
        <v>513.00000000000011</v>
      </c>
    </row>
    <row r="37" spans="2:11" ht="15.75" thickBot="1" x14ac:dyDescent="0.3">
      <c r="B37" s="18">
        <v>43159</v>
      </c>
      <c r="C37" s="10"/>
      <c r="D37" s="10"/>
      <c r="E37" s="11">
        <f t="shared" si="0"/>
        <v>0</v>
      </c>
      <c r="F37" s="11">
        <f t="shared" si="1"/>
        <v>0</v>
      </c>
      <c r="G37" s="12">
        <f t="shared" si="2"/>
        <v>0</v>
      </c>
      <c r="H37" s="13" t="s">
        <v>13</v>
      </c>
      <c r="I37" s="14">
        <f>SUM(G25:G37)-I38</f>
        <v>4160.0000000000009</v>
      </c>
      <c r="J37" s="41">
        <f>I37+I38</f>
        <v>4445.0000000000009</v>
      </c>
      <c r="K37" s="43">
        <f>SUM(E25:E37)</f>
        <v>80</v>
      </c>
    </row>
    <row r="38" spans="2:11" ht="15.75" thickBot="1" x14ac:dyDescent="0.3">
      <c r="H38" s="15" t="s">
        <v>12</v>
      </c>
      <c r="I38" s="16">
        <f>SUM(F25:F37)*C5</f>
        <v>285.00000000000017</v>
      </c>
      <c r="J38" s="42"/>
      <c r="K38" s="44"/>
    </row>
    <row r="39" spans="2:11" ht="15.75" thickBot="1" x14ac:dyDescent="0.3"/>
    <row r="40" spans="2:11" ht="15.75" thickBot="1" x14ac:dyDescent="0.3">
      <c r="H40" s="45" t="s">
        <v>14</v>
      </c>
      <c r="I40" s="46"/>
      <c r="J40" s="23">
        <f>J24+J37</f>
        <v>9375</v>
      </c>
      <c r="K40" s="24">
        <f>K24+K37</f>
        <v>167.5</v>
      </c>
    </row>
  </sheetData>
  <mergeCells count="5">
    <mergeCell ref="J24:J25"/>
    <mergeCell ref="J37:J38"/>
    <mergeCell ref="K24:K25"/>
    <mergeCell ref="K37:K38"/>
    <mergeCell ref="H40:I40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1"/>
  <sheetViews>
    <sheetView topLeftCell="A6" workbookViewId="0">
      <selection activeCell="E12" sqref="E12"/>
    </sheetView>
  </sheetViews>
  <sheetFormatPr defaultRowHeight="15" x14ac:dyDescent="0.25"/>
  <cols>
    <col min="2" max="2" width="30.42578125" customWidth="1"/>
    <col min="3" max="3" width="8.28515625" customWidth="1"/>
    <col min="5" max="5" width="10.5703125" customWidth="1"/>
    <col min="6" max="6" width="9.42578125" customWidth="1"/>
    <col min="8" max="8" width="10.28515625" customWidth="1"/>
  </cols>
  <sheetData>
    <row r="3" spans="1:7" x14ac:dyDescent="0.25">
      <c r="B3" t="s">
        <v>0</v>
      </c>
    </row>
    <row r="4" spans="1:7" x14ac:dyDescent="0.25">
      <c r="B4" t="s">
        <v>1</v>
      </c>
      <c r="C4">
        <v>52</v>
      </c>
    </row>
    <row r="5" spans="1:7" x14ac:dyDescent="0.25">
      <c r="B5" t="s">
        <v>2</v>
      </c>
      <c r="C5">
        <v>10</v>
      </c>
    </row>
    <row r="6" spans="1:7" x14ac:dyDescent="0.25">
      <c r="B6" t="s">
        <v>3</v>
      </c>
      <c r="C6" s="1">
        <v>0.91666666666666663</v>
      </c>
    </row>
    <row r="7" spans="1:7" x14ac:dyDescent="0.25">
      <c r="B7" t="s">
        <v>4</v>
      </c>
      <c r="C7" s="1">
        <v>2.0833333333333332E-2</v>
      </c>
    </row>
    <row r="8" spans="1:7" ht="15.75" thickBot="1" x14ac:dyDescent="0.3"/>
    <row r="9" spans="1:7" ht="30" x14ac:dyDescent="0.25">
      <c r="A9" s="2"/>
      <c r="B9" s="6" t="s">
        <v>5</v>
      </c>
      <c r="C9" s="7" t="s">
        <v>6</v>
      </c>
      <c r="D9" s="7" t="s">
        <v>7</v>
      </c>
      <c r="E9" s="7" t="s">
        <v>8</v>
      </c>
      <c r="F9" s="7" t="s">
        <v>9</v>
      </c>
      <c r="G9" s="8" t="s">
        <v>10</v>
      </c>
    </row>
    <row r="10" spans="1:7" x14ac:dyDescent="0.25">
      <c r="B10" s="17">
        <v>43525</v>
      </c>
      <c r="C10" s="3">
        <v>0.70833333333333337</v>
      </c>
      <c r="D10" s="3">
        <v>0.10416666666666667</v>
      </c>
      <c r="E10" s="4">
        <f>((C10&gt;D10)+D10-C10-((C10&gt;D10)+D10-C10&gt;--"5:")*C$7)*24</f>
        <v>9.0000000000000018</v>
      </c>
      <c r="F10" s="4">
        <f>MAX(IF(C10&gt;D10,1+D10-C$6,D10-C$6)*24,)</f>
        <v>4.5000000000000027</v>
      </c>
      <c r="G10" s="9">
        <f>E10*C$4+F10*C$5</f>
        <v>513.00000000000011</v>
      </c>
    </row>
    <row r="11" spans="1:7" x14ac:dyDescent="0.25">
      <c r="B11" s="17">
        <v>43526</v>
      </c>
      <c r="C11" s="3">
        <v>0.70833333333333337</v>
      </c>
      <c r="D11" s="3">
        <v>0.10416666666666667</v>
      </c>
      <c r="E11" s="4">
        <f>((C11&gt;D11)+D11-C11-((C11&gt;D11)+D11-C11&gt;--"5:")*C$7)*24</f>
        <v>9.0000000000000018</v>
      </c>
      <c r="F11" s="4">
        <f>MAX(IF(C11&gt;D11,1+D11-C$6,D11-C$6)*24,)</f>
        <v>4.5000000000000027</v>
      </c>
      <c r="G11" s="9">
        <f>E11*C$4+F11*C$5</f>
        <v>513.00000000000011</v>
      </c>
    </row>
    <row r="12" spans="1:7" x14ac:dyDescent="0.25">
      <c r="B12" s="17">
        <v>43527</v>
      </c>
      <c r="C12" s="3"/>
      <c r="D12" s="3"/>
      <c r="E12" s="4">
        <f>((C12&gt;D12)+D12-C12-((C12&gt;D12)+D12-C12&gt;--"5:")*C$7)*24</f>
        <v>0</v>
      </c>
      <c r="F12" s="4">
        <f>MAX(IF(C12&gt;D12,1+D12-C$6,D12-C$6)*24,)</f>
        <v>0</v>
      </c>
      <c r="G12" s="9">
        <f>E12*C$4+F12*C$5</f>
        <v>0</v>
      </c>
    </row>
    <row r="13" spans="1:7" x14ac:dyDescent="0.25">
      <c r="B13" s="17">
        <v>43528</v>
      </c>
      <c r="C13" s="3">
        <v>0.70833333333333337</v>
      </c>
      <c r="D13" s="3">
        <v>0.10416666666666667</v>
      </c>
      <c r="E13" s="4">
        <f>((C13&gt;D13)+D13-C13-((C13&gt;D13)+D13-C13&gt;--"5:")*C$7)*24</f>
        <v>9.0000000000000018</v>
      </c>
      <c r="F13" s="4">
        <f>MAX(IF(C13&gt;D13,1+D13-C$6,D13-C$6)*24,)</f>
        <v>4.5000000000000027</v>
      </c>
      <c r="G13" s="9">
        <f>E13*C$4+F13*C$5</f>
        <v>513.00000000000011</v>
      </c>
    </row>
    <row r="14" spans="1:7" x14ac:dyDescent="0.25">
      <c r="B14" s="17">
        <v>43529</v>
      </c>
      <c r="C14" s="3">
        <v>0.60416666666666663</v>
      </c>
      <c r="D14" s="3">
        <v>0.75</v>
      </c>
      <c r="E14" s="4">
        <f>((C14&gt;D14)+D14-C14-((C14&gt;D14)+D14-C14&gt;--"5:")*C$7)*24</f>
        <v>3.5000000000000009</v>
      </c>
      <c r="F14" s="4">
        <f>MAX(IF(C14&gt;D14,1+D14-C$6,D14-C$6)*24,)</f>
        <v>0</v>
      </c>
      <c r="G14" s="9">
        <f>E14*C$4+F14*C$5</f>
        <v>182.00000000000006</v>
      </c>
    </row>
    <row r="15" spans="1:7" x14ac:dyDescent="0.25">
      <c r="B15" s="17">
        <v>43530</v>
      </c>
      <c r="C15" s="3"/>
      <c r="D15" s="3"/>
      <c r="E15" s="4">
        <f t="shared" ref="E15:E40" si="0">((C15&gt;D15)+D15-C15-((C15&gt;D15)+D15-C15&gt;--"5:")*C$7)*24</f>
        <v>0</v>
      </c>
      <c r="F15" s="4">
        <f t="shared" ref="F15:F40" si="1">MAX(IF(C15&gt;D15,1+D15-C$6,D15-C$6)*24,)</f>
        <v>0</v>
      </c>
      <c r="G15" s="9">
        <f t="shared" ref="G15:G40" si="2">E15*C$4+F15*C$5</f>
        <v>0</v>
      </c>
    </row>
    <row r="16" spans="1:7" x14ac:dyDescent="0.25">
      <c r="B16" s="17">
        <v>43531</v>
      </c>
      <c r="C16" s="3">
        <v>0.70833333333333337</v>
      </c>
      <c r="D16" s="3">
        <v>0.10416666666666667</v>
      </c>
      <c r="E16" s="4">
        <f t="shared" si="0"/>
        <v>9.0000000000000018</v>
      </c>
      <c r="F16" s="4">
        <f t="shared" si="1"/>
        <v>4.5000000000000027</v>
      </c>
      <c r="G16" s="9">
        <f t="shared" si="2"/>
        <v>513.00000000000011</v>
      </c>
    </row>
    <row r="17" spans="2:11" x14ac:dyDescent="0.25">
      <c r="B17" s="17">
        <v>43532</v>
      </c>
      <c r="C17" s="3"/>
      <c r="D17" s="3"/>
      <c r="E17" s="4">
        <f t="shared" si="0"/>
        <v>0</v>
      </c>
      <c r="F17" s="4">
        <f t="shared" si="1"/>
        <v>0</v>
      </c>
      <c r="G17" s="9">
        <f t="shared" si="2"/>
        <v>0</v>
      </c>
    </row>
    <row r="18" spans="2:11" x14ac:dyDescent="0.25">
      <c r="B18" s="17">
        <v>43533</v>
      </c>
      <c r="C18" s="3">
        <v>0.70833333333333337</v>
      </c>
      <c r="D18" s="3">
        <v>0.10416666666666667</v>
      </c>
      <c r="E18" s="4">
        <f t="shared" si="0"/>
        <v>9.0000000000000018</v>
      </c>
      <c r="F18" s="4">
        <f t="shared" si="1"/>
        <v>4.5000000000000027</v>
      </c>
      <c r="G18" s="9">
        <f t="shared" si="2"/>
        <v>513.00000000000011</v>
      </c>
    </row>
    <row r="19" spans="2:11" x14ac:dyDescent="0.25">
      <c r="B19" s="17">
        <v>43534</v>
      </c>
      <c r="C19" s="3">
        <v>0.70833333333333337</v>
      </c>
      <c r="D19" s="3">
        <v>0.10416666666666667</v>
      </c>
      <c r="E19" s="4">
        <f t="shared" si="0"/>
        <v>9.0000000000000018</v>
      </c>
      <c r="F19" s="4">
        <f t="shared" si="1"/>
        <v>4.5000000000000027</v>
      </c>
      <c r="G19" s="9">
        <f t="shared" si="2"/>
        <v>513.00000000000011</v>
      </c>
    </row>
    <row r="20" spans="2:11" x14ac:dyDescent="0.25">
      <c r="B20" s="17">
        <v>43535</v>
      </c>
      <c r="C20" s="3"/>
      <c r="D20" s="3"/>
      <c r="E20" s="4">
        <f t="shared" si="0"/>
        <v>0</v>
      </c>
      <c r="F20" s="4">
        <f t="shared" si="1"/>
        <v>0</v>
      </c>
      <c r="G20" s="9">
        <f t="shared" si="2"/>
        <v>0</v>
      </c>
    </row>
    <row r="21" spans="2:11" x14ac:dyDescent="0.25">
      <c r="B21" s="17">
        <v>43536</v>
      </c>
      <c r="C21" s="3">
        <v>0.70833333333333337</v>
      </c>
      <c r="D21" s="3">
        <v>0.10416666666666667</v>
      </c>
      <c r="E21" s="4">
        <f t="shared" si="0"/>
        <v>9.0000000000000018</v>
      </c>
      <c r="F21" s="4">
        <f t="shared" si="1"/>
        <v>4.5000000000000027</v>
      </c>
      <c r="G21" s="9">
        <f t="shared" si="2"/>
        <v>513.00000000000011</v>
      </c>
    </row>
    <row r="22" spans="2:11" x14ac:dyDescent="0.25">
      <c r="B22" s="17">
        <v>43537</v>
      </c>
      <c r="C22" s="3">
        <v>0.83333333333333337</v>
      </c>
      <c r="D22" s="3">
        <v>0.97916666666666663</v>
      </c>
      <c r="E22" s="4">
        <f t="shared" si="0"/>
        <v>3.4999999999999982</v>
      </c>
      <c r="F22" s="4">
        <f t="shared" si="1"/>
        <v>1.5</v>
      </c>
      <c r="G22" s="9">
        <f t="shared" si="2"/>
        <v>196.99999999999991</v>
      </c>
    </row>
    <row r="23" spans="2:11" ht="15.75" thickBot="1" x14ac:dyDescent="0.3">
      <c r="B23" s="17">
        <v>43538</v>
      </c>
      <c r="C23" s="3">
        <v>0.70833333333333337</v>
      </c>
      <c r="D23" s="3">
        <v>0.10416666666666667</v>
      </c>
      <c r="E23" s="4">
        <f t="shared" si="0"/>
        <v>9.0000000000000018</v>
      </c>
      <c r="F23" s="4">
        <f t="shared" si="1"/>
        <v>4.5000000000000027</v>
      </c>
      <c r="G23" s="9">
        <f t="shared" si="2"/>
        <v>513.00000000000011</v>
      </c>
    </row>
    <row r="24" spans="2:11" x14ac:dyDescent="0.25">
      <c r="B24" s="17">
        <v>43539</v>
      </c>
      <c r="C24" s="3">
        <v>0.6875</v>
      </c>
      <c r="D24" s="3">
        <v>0.8125</v>
      </c>
      <c r="E24" s="4">
        <f t="shared" si="0"/>
        <v>3</v>
      </c>
      <c r="F24" s="4">
        <f t="shared" si="1"/>
        <v>0</v>
      </c>
      <c r="G24" s="9">
        <f t="shared" si="2"/>
        <v>156</v>
      </c>
      <c r="H24" s="25" t="s">
        <v>11</v>
      </c>
      <c r="I24" s="14">
        <f>SUM(G10:G24)-I25</f>
        <v>4264.0000000000009</v>
      </c>
      <c r="J24" s="41">
        <f>I24+I25</f>
        <v>4639.0000000000009</v>
      </c>
      <c r="K24" s="43">
        <f>SUM(E10:E24)</f>
        <v>82.000000000000014</v>
      </c>
    </row>
    <row r="25" spans="2:11" ht="15.75" thickBot="1" x14ac:dyDescent="0.3">
      <c r="B25" s="17">
        <v>43540</v>
      </c>
      <c r="C25" s="3">
        <v>0.70833333333333337</v>
      </c>
      <c r="D25" s="3">
        <v>0.10416666666666667</v>
      </c>
      <c r="E25" s="4">
        <f t="shared" si="0"/>
        <v>9.0000000000000018</v>
      </c>
      <c r="F25" s="4">
        <f t="shared" si="1"/>
        <v>4.5000000000000027</v>
      </c>
      <c r="G25" s="9">
        <f t="shared" si="2"/>
        <v>513.00000000000011</v>
      </c>
      <c r="H25" s="26" t="s">
        <v>12</v>
      </c>
      <c r="I25" s="16">
        <f>SUM(F10:F24)*C5</f>
        <v>375.00000000000023</v>
      </c>
      <c r="J25" s="42"/>
      <c r="K25" s="44"/>
    </row>
    <row r="26" spans="2:11" x14ac:dyDescent="0.25">
      <c r="B26" s="17">
        <v>43541</v>
      </c>
      <c r="C26" s="3"/>
      <c r="D26" s="3"/>
      <c r="E26" s="4">
        <f t="shared" si="0"/>
        <v>0</v>
      </c>
      <c r="F26" s="4">
        <f t="shared" si="1"/>
        <v>0</v>
      </c>
      <c r="G26" s="9">
        <f t="shared" si="2"/>
        <v>0</v>
      </c>
    </row>
    <row r="27" spans="2:11" x14ac:dyDescent="0.25">
      <c r="B27" s="17">
        <v>43542</v>
      </c>
      <c r="C27" s="3"/>
      <c r="D27" s="3"/>
      <c r="E27" s="4">
        <f t="shared" si="0"/>
        <v>0</v>
      </c>
      <c r="F27" s="4">
        <f t="shared" si="1"/>
        <v>0</v>
      </c>
      <c r="G27" s="9">
        <f t="shared" si="2"/>
        <v>0</v>
      </c>
    </row>
    <row r="28" spans="2:11" x14ac:dyDescent="0.25">
      <c r="B28" s="17">
        <v>43543</v>
      </c>
      <c r="C28" s="3">
        <v>0.70833333333333337</v>
      </c>
      <c r="D28" s="3">
        <v>0.10416666666666667</v>
      </c>
      <c r="E28" s="4">
        <f t="shared" si="0"/>
        <v>9.0000000000000018</v>
      </c>
      <c r="F28" s="4">
        <f t="shared" si="1"/>
        <v>4.5000000000000027</v>
      </c>
      <c r="G28" s="9">
        <f t="shared" si="2"/>
        <v>513.00000000000011</v>
      </c>
    </row>
    <row r="29" spans="2:11" x14ac:dyDescent="0.25">
      <c r="B29" s="17">
        <v>43544</v>
      </c>
      <c r="C29" s="3">
        <v>0.41666666666666669</v>
      </c>
      <c r="D29" s="3">
        <v>0.10416666666666667</v>
      </c>
      <c r="E29" s="4">
        <f t="shared" si="0"/>
        <v>16</v>
      </c>
      <c r="F29" s="4">
        <f t="shared" si="1"/>
        <v>4.5000000000000027</v>
      </c>
      <c r="G29" s="9">
        <f t="shared" si="2"/>
        <v>877</v>
      </c>
    </row>
    <row r="30" spans="2:11" x14ac:dyDescent="0.25">
      <c r="B30" s="17">
        <v>43545</v>
      </c>
      <c r="C30" s="3"/>
      <c r="D30" s="3"/>
      <c r="E30" s="4">
        <f t="shared" si="0"/>
        <v>0</v>
      </c>
      <c r="F30" s="4">
        <f t="shared" si="1"/>
        <v>0</v>
      </c>
      <c r="G30" s="9">
        <f t="shared" si="2"/>
        <v>0</v>
      </c>
    </row>
    <row r="31" spans="2:11" x14ac:dyDescent="0.25">
      <c r="B31" s="17">
        <v>43546</v>
      </c>
      <c r="C31" s="3">
        <v>0.70833333333333337</v>
      </c>
      <c r="D31" s="3">
        <v>0.10416666666666667</v>
      </c>
      <c r="E31" s="4">
        <f t="shared" si="0"/>
        <v>9.0000000000000018</v>
      </c>
      <c r="F31" s="4">
        <f t="shared" si="1"/>
        <v>4.5000000000000027</v>
      </c>
      <c r="G31" s="9">
        <f t="shared" si="2"/>
        <v>513.00000000000011</v>
      </c>
    </row>
    <row r="32" spans="2:11" x14ac:dyDescent="0.25">
      <c r="B32" s="17">
        <v>43547</v>
      </c>
      <c r="C32" s="3">
        <v>0.70833333333333337</v>
      </c>
      <c r="D32" s="3">
        <v>0.875</v>
      </c>
      <c r="E32" s="4">
        <f t="shared" si="0"/>
        <v>3.9999999999999991</v>
      </c>
      <c r="F32" s="4">
        <f t="shared" si="1"/>
        <v>0</v>
      </c>
      <c r="G32" s="9">
        <f t="shared" si="2"/>
        <v>207.99999999999994</v>
      </c>
    </row>
    <row r="33" spans="2:11" x14ac:dyDescent="0.25">
      <c r="B33" s="17">
        <v>43548</v>
      </c>
      <c r="C33" s="3">
        <v>0.70833333333333337</v>
      </c>
      <c r="D33" s="3">
        <v>0.77083333333333337</v>
      </c>
      <c r="E33" s="4">
        <f t="shared" si="0"/>
        <v>1.5</v>
      </c>
      <c r="F33" s="4">
        <f t="shared" si="1"/>
        <v>0</v>
      </c>
      <c r="G33" s="9">
        <f t="shared" si="2"/>
        <v>78</v>
      </c>
    </row>
    <row r="34" spans="2:11" x14ac:dyDescent="0.25">
      <c r="B34" s="17">
        <v>43549</v>
      </c>
      <c r="C34" s="3">
        <v>0.70833333333333337</v>
      </c>
      <c r="D34" s="3">
        <v>0.10416666666666667</v>
      </c>
      <c r="E34" s="4">
        <f t="shared" si="0"/>
        <v>9.0000000000000018</v>
      </c>
      <c r="F34" s="4">
        <f t="shared" si="1"/>
        <v>4.5000000000000027</v>
      </c>
      <c r="G34" s="9">
        <f t="shared" si="2"/>
        <v>513.00000000000011</v>
      </c>
    </row>
    <row r="35" spans="2:11" x14ac:dyDescent="0.25">
      <c r="B35" s="17">
        <v>43550</v>
      </c>
      <c r="C35" s="3">
        <v>0.70833333333333337</v>
      </c>
      <c r="D35" s="3">
        <v>0.10416666666666667</v>
      </c>
      <c r="E35" s="4">
        <f t="shared" si="0"/>
        <v>9.0000000000000018</v>
      </c>
      <c r="F35" s="4">
        <f t="shared" si="1"/>
        <v>4.5000000000000027</v>
      </c>
      <c r="G35" s="9">
        <f t="shared" si="2"/>
        <v>513.00000000000011</v>
      </c>
    </row>
    <row r="36" spans="2:11" ht="15.75" thickBot="1" x14ac:dyDescent="0.3">
      <c r="B36" s="17">
        <v>43551</v>
      </c>
      <c r="C36" s="3">
        <v>0.70833333333333337</v>
      </c>
      <c r="D36" s="3">
        <v>0.10416666666666667</v>
      </c>
      <c r="E36" s="4">
        <f t="shared" si="0"/>
        <v>9.0000000000000018</v>
      </c>
      <c r="F36" s="4">
        <f t="shared" si="1"/>
        <v>4.5000000000000027</v>
      </c>
      <c r="G36" s="9">
        <f t="shared" si="2"/>
        <v>513.00000000000011</v>
      </c>
    </row>
    <row r="37" spans="2:11" x14ac:dyDescent="0.25">
      <c r="B37" s="17">
        <v>43552</v>
      </c>
      <c r="C37" s="3"/>
      <c r="D37" s="3"/>
      <c r="E37" s="4">
        <f t="shared" si="0"/>
        <v>0</v>
      </c>
      <c r="F37" s="4">
        <f t="shared" si="1"/>
        <v>0</v>
      </c>
      <c r="G37" s="9">
        <f t="shared" si="2"/>
        <v>0</v>
      </c>
      <c r="H37" s="25" t="s">
        <v>13</v>
      </c>
      <c r="I37" s="14">
        <f>SUM(G25:G40)-I38</f>
        <v>5018.0000000000009</v>
      </c>
      <c r="J37" s="41">
        <f>I37+I38</f>
        <v>5423.0000000000009</v>
      </c>
      <c r="K37" s="43">
        <f>SUM(E25:E40)</f>
        <v>96.5</v>
      </c>
    </row>
    <row r="38" spans="2:11" ht="15.75" thickBot="1" x14ac:dyDescent="0.3">
      <c r="B38" s="17">
        <v>43553</v>
      </c>
      <c r="C38" s="3">
        <v>0.70833333333333337</v>
      </c>
      <c r="D38" s="3">
        <v>0.83333333333333337</v>
      </c>
      <c r="E38" s="4">
        <f t="shared" si="0"/>
        <v>3</v>
      </c>
      <c r="F38" s="4">
        <f t="shared" si="1"/>
        <v>0</v>
      </c>
      <c r="G38" s="9">
        <f t="shared" si="2"/>
        <v>156</v>
      </c>
      <c r="H38" s="26" t="s">
        <v>12</v>
      </c>
      <c r="I38" s="16">
        <f>SUM(F25:F40)*C5</f>
        <v>405.00000000000023</v>
      </c>
      <c r="J38" s="42"/>
      <c r="K38" s="44"/>
    </row>
    <row r="39" spans="2:11" ht="15.75" thickBot="1" x14ac:dyDescent="0.3">
      <c r="B39" s="17">
        <v>43554</v>
      </c>
      <c r="C39" s="3">
        <v>0.70833333333333337</v>
      </c>
      <c r="D39" s="3">
        <v>0.10416666666666667</v>
      </c>
      <c r="E39" s="4">
        <f t="shared" si="0"/>
        <v>9.0000000000000018</v>
      </c>
      <c r="F39" s="4">
        <f t="shared" si="1"/>
        <v>4.5000000000000027</v>
      </c>
      <c r="G39" s="9">
        <f t="shared" si="2"/>
        <v>513.00000000000011</v>
      </c>
    </row>
    <row r="40" spans="2:11" ht="15.75" thickBot="1" x14ac:dyDescent="0.3">
      <c r="B40" s="18">
        <v>43555</v>
      </c>
      <c r="C40" s="10">
        <v>0.70833333333333337</v>
      </c>
      <c r="D40" s="10">
        <v>0.10416666666666667</v>
      </c>
      <c r="E40" s="11">
        <f t="shared" si="0"/>
        <v>9.0000000000000018</v>
      </c>
      <c r="F40" s="11">
        <f t="shared" si="1"/>
        <v>4.5000000000000027</v>
      </c>
      <c r="G40" s="27">
        <f t="shared" si="2"/>
        <v>513.00000000000011</v>
      </c>
      <c r="H40" s="47" t="s">
        <v>14</v>
      </c>
      <c r="I40" s="46"/>
      <c r="J40" s="23">
        <f>J24+J37</f>
        <v>10062.000000000002</v>
      </c>
      <c r="K40" s="24">
        <f>K24+K37</f>
        <v>178.5</v>
      </c>
    </row>
    <row r="41" spans="2:11" x14ac:dyDescent="0.25">
      <c r="J41" t="s">
        <v>15</v>
      </c>
      <c r="K41">
        <f>COUNTBLANK(C10:C40)</f>
        <v>8</v>
      </c>
    </row>
  </sheetData>
  <mergeCells count="5">
    <mergeCell ref="J24:J25"/>
    <mergeCell ref="K24:K25"/>
    <mergeCell ref="J37:J38"/>
    <mergeCell ref="K37:K38"/>
    <mergeCell ref="H40:I4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2"/>
  <sheetViews>
    <sheetView tabSelected="1" workbookViewId="0">
      <selection activeCell="N10" sqref="N10"/>
    </sheetView>
  </sheetViews>
  <sheetFormatPr defaultRowHeight="15" x14ac:dyDescent="0.25"/>
  <cols>
    <col min="2" max="2" width="18.5703125" customWidth="1"/>
    <col min="3" max="3" width="8.28515625" customWidth="1"/>
    <col min="4" max="4" width="9.140625" bestFit="1" customWidth="1"/>
    <col min="5" max="6" width="9.42578125" customWidth="1"/>
    <col min="7" max="7" width="9.140625" bestFit="1" customWidth="1"/>
    <col min="8" max="8" width="10.28515625" customWidth="1"/>
  </cols>
  <sheetData>
    <row r="3" spans="1:17" x14ac:dyDescent="0.25">
      <c r="B3" s="31"/>
    </row>
    <row r="4" spans="1:17" x14ac:dyDescent="0.25">
      <c r="B4" s="35" t="s">
        <v>22</v>
      </c>
      <c r="C4" s="31">
        <v>52</v>
      </c>
    </row>
    <row r="5" spans="1:17" ht="15.75" thickBot="1" x14ac:dyDescent="0.3">
      <c r="B5" s="35" t="s">
        <v>23</v>
      </c>
      <c r="C5" s="31">
        <v>10</v>
      </c>
    </row>
    <row r="6" spans="1:17" ht="15.75" thickBot="1" x14ac:dyDescent="0.3">
      <c r="B6" s="35" t="s">
        <v>24</v>
      </c>
      <c r="C6" s="38">
        <v>0.91666666666666663</v>
      </c>
      <c r="D6" s="39">
        <v>0.29166666666666669</v>
      </c>
    </row>
    <row r="7" spans="1:17" ht="15.75" thickBot="1" x14ac:dyDescent="0.3">
      <c r="B7" s="36" t="s">
        <v>25</v>
      </c>
      <c r="C7" s="37">
        <v>2.0833333333333332E-2</v>
      </c>
    </row>
    <row r="8" spans="1:17" ht="15.75" thickBot="1" x14ac:dyDescent="0.3"/>
    <row r="9" spans="1:17" ht="30" x14ac:dyDescent="0.25">
      <c r="A9" s="2"/>
      <c r="B9" s="6" t="s">
        <v>5</v>
      </c>
      <c r="C9" s="7" t="s">
        <v>18</v>
      </c>
      <c r="D9" s="7" t="s">
        <v>19</v>
      </c>
      <c r="E9" s="7" t="s">
        <v>20</v>
      </c>
      <c r="F9" s="7" t="s">
        <v>21</v>
      </c>
      <c r="G9" s="8" t="s">
        <v>10</v>
      </c>
    </row>
    <row r="10" spans="1:17" x14ac:dyDescent="0.25">
      <c r="B10" s="17">
        <v>43525</v>
      </c>
      <c r="C10" s="3">
        <v>0.91666666666666663</v>
      </c>
      <c r="D10" s="3">
        <v>0.29166666666666669</v>
      </c>
      <c r="E10" s="28">
        <f t="shared" ref="E10:E40" si="0">((C10&gt;D10)+D10-C10-((C10&gt;D10)+D10-C10&gt;--"5:")*C$7)*24</f>
        <v>8.5000000000000036</v>
      </c>
      <c r="F10" s="28">
        <f t="shared" ref="F10:F40" si="1">MAX(IF(C10&gt;D10,1+D10-C$6,D10-C$6)*24,)</f>
        <v>9.0000000000000036</v>
      </c>
      <c r="G10" s="29">
        <f t="shared" ref="G10:G40" si="2">E10*C$4+F10*C$5</f>
        <v>532.00000000000023</v>
      </c>
      <c r="M10" s="40">
        <f>(C10&lt;&gt;D10)*(MOD(D10-C10,1)-"0:30"*(MOD(D10-C10,1)&gt;5/24))</f>
        <v>0.35416666666666669</v>
      </c>
      <c r="N10" s="40">
        <f>MIN(M10,MAX(,MIN(1,MOD($D10-D$6,1)+(MOD($D10-D$6,1)&lt;MOD($C10-D$6,1)))-MAX(MOD(C$6-D$6,1),MOD($C10-D$6,1))))</f>
        <v>0.35416666666666669</v>
      </c>
      <c r="O10">
        <f>(M10*C$4+N10*C$5)*24</f>
        <v>527</v>
      </c>
      <c r="Q10" s="40"/>
    </row>
    <row r="11" spans="1:17" x14ac:dyDescent="0.25">
      <c r="B11" s="17">
        <v>43526</v>
      </c>
      <c r="C11" s="3">
        <v>0.70833333333333337</v>
      </c>
      <c r="D11" s="3">
        <v>0.10416666666666667</v>
      </c>
      <c r="E11" s="28">
        <f t="shared" si="0"/>
        <v>9.0000000000000018</v>
      </c>
      <c r="F11" s="28">
        <f t="shared" si="1"/>
        <v>4.5000000000000027</v>
      </c>
      <c r="G11" s="29">
        <f t="shared" si="2"/>
        <v>513.00000000000011</v>
      </c>
      <c r="M11" s="40">
        <f t="shared" ref="M11:M40" si="3">(C11&lt;&gt;D11)*(MOD(D11-C11,1)-"0:30"*(MOD(D11-C11,1)&gt;5/24))</f>
        <v>0.37499999999999994</v>
      </c>
      <c r="N11" s="40">
        <f t="shared" ref="N11:N40" si="4">MIN(M11,MAX(,MIN(1,MOD($D11-D$6,1)+(MOD($D11-D$6,1)&lt;MOD($C11-D$6,1)))-MAX(MOD(C$6-D$6,1),MOD($C11-D$6,1))))</f>
        <v>0.1875</v>
      </c>
      <c r="O11">
        <f t="shared" ref="O11:O40" si="5">(M11*C$4+N11*C$5)*24</f>
        <v>512.99999999999989</v>
      </c>
    </row>
    <row r="12" spans="1:17" x14ac:dyDescent="0.25">
      <c r="B12" s="17">
        <v>43527</v>
      </c>
      <c r="C12" s="3"/>
      <c r="D12" s="3"/>
      <c r="E12" s="28">
        <f t="shared" si="0"/>
        <v>0</v>
      </c>
      <c r="F12" s="28">
        <f t="shared" si="1"/>
        <v>0</v>
      </c>
      <c r="G12" s="29">
        <f t="shared" si="2"/>
        <v>0</v>
      </c>
      <c r="M12" s="40">
        <f t="shared" si="3"/>
        <v>0</v>
      </c>
      <c r="N12" s="40">
        <f t="shared" si="4"/>
        <v>0</v>
      </c>
      <c r="O12">
        <f t="shared" si="5"/>
        <v>0</v>
      </c>
    </row>
    <row r="13" spans="1:17" x14ac:dyDescent="0.25">
      <c r="B13" s="17">
        <v>43528</v>
      </c>
      <c r="C13" s="3">
        <v>0.70833333333333337</v>
      </c>
      <c r="D13" s="3">
        <v>0.10416666666666667</v>
      </c>
      <c r="E13" s="28">
        <f t="shared" si="0"/>
        <v>9.0000000000000018</v>
      </c>
      <c r="F13" s="28">
        <f t="shared" si="1"/>
        <v>4.5000000000000027</v>
      </c>
      <c r="G13" s="29">
        <f t="shared" si="2"/>
        <v>513.00000000000011</v>
      </c>
      <c r="M13" s="40">
        <f t="shared" si="3"/>
        <v>0.37499999999999994</v>
      </c>
      <c r="N13" s="40">
        <f t="shared" si="4"/>
        <v>0.1875</v>
      </c>
      <c r="O13">
        <f t="shared" si="5"/>
        <v>512.99999999999989</v>
      </c>
    </row>
    <row r="14" spans="1:17" x14ac:dyDescent="0.25">
      <c r="B14" s="17">
        <v>43529</v>
      </c>
      <c r="C14" s="3">
        <v>0.60416666666666663</v>
      </c>
      <c r="D14" s="3">
        <v>0.75</v>
      </c>
      <c r="E14" s="28">
        <f t="shared" si="0"/>
        <v>3.5000000000000009</v>
      </c>
      <c r="F14" s="28">
        <f t="shared" si="1"/>
        <v>0</v>
      </c>
      <c r="G14" s="29">
        <f t="shared" si="2"/>
        <v>182.00000000000006</v>
      </c>
      <c r="M14" s="40">
        <f t="shared" si="3"/>
        <v>0.14583333333333337</v>
      </c>
      <c r="N14" s="40">
        <f t="shared" si="4"/>
        <v>0</v>
      </c>
      <c r="O14">
        <f t="shared" si="5"/>
        <v>182.00000000000006</v>
      </c>
    </row>
    <row r="15" spans="1:17" x14ac:dyDescent="0.25">
      <c r="B15" s="17">
        <v>43530</v>
      </c>
      <c r="C15" s="3"/>
      <c r="D15" s="3"/>
      <c r="E15" s="28">
        <f t="shared" si="0"/>
        <v>0</v>
      </c>
      <c r="F15" s="28">
        <f t="shared" si="1"/>
        <v>0</v>
      </c>
      <c r="G15" s="29">
        <f t="shared" si="2"/>
        <v>0</v>
      </c>
      <c r="M15" s="40">
        <f t="shared" si="3"/>
        <v>0</v>
      </c>
      <c r="N15" s="40">
        <f t="shared" si="4"/>
        <v>0</v>
      </c>
      <c r="O15">
        <f t="shared" si="5"/>
        <v>0</v>
      </c>
    </row>
    <row r="16" spans="1:17" x14ac:dyDescent="0.25">
      <c r="B16" s="17">
        <v>43531</v>
      </c>
      <c r="C16" s="3">
        <v>0.70833333333333337</v>
      </c>
      <c r="D16" s="3">
        <v>0.10416666666666667</v>
      </c>
      <c r="E16" s="28">
        <f t="shared" si="0"/>
        <v>9.0000000000000018</v>
      </c>
      <c r="F16" s="28">
        <f t="shared" si="1"/>
        <v>4.5000000000000027</v>
      </c>
      <c r="G16" s="29">
        <f t="shared" si="2"/>
        <v>513.00000000000011</v>
      </c>
      <c r="M16" s="40">
        <f t="shared" si="3"/>
        <v>0.37499999999999994</v>
      </c>
      <c r="N16" s="40">
        <f t="shared" si="4"/>
        <v>0.1875</v>
      </c>
      <c r="O16">
        <f t="shared" si="5"/>
        <v>512.99999999999989</v>
      </c>
    </row>
    <row r="17" spans="2:15" x14ac:dyDescent="0.25">
      <c r="B17" s="17">
        <v>43532</v>
      </c>
      <c r="C17" s="3"/>
      <c r="D17" s="3"/>
      <c r="E17" s="28">
        <f t="shared" si="0"/>
        <v>0</v>
      </c>
      <c r="F17" s="28">
        <f t="shared" si="1"/>
        <v>0</v>
      </c>
      <c r="G17" s="29">
        <f t="shared" si="2"/>
        <v>0</v>
      </c>
      <c r="M17" s="40">
        <f t="shared" si="3"/>
        <v>0</v>
      </c>
      <c r="N17" s="40">
        <f t="shared" si="4"/>
        <v>0</v>
      </c>
      <c r="O17">
        <f t="shared" si="5"/>
        <v>0</v>
      </c>
    </row>
    <row r="18" spans="2:15" x14ac:dyDescent="0.25">
      <c r="B18" s="17">
        <v>43533</v>
      </c>
      <c r="C18" s="3">
        <v>0.70833333333333337</v>
      </c>
      <c r="D18" s="3">
        <v>0.10416666666666667</v>
      </c>
      <c r="E18" s="28">
        <f t="shared" si="0"/>
        <v>9.0000000000000018</v>
      </c>
      <c r="F18" s="28">
        <f t="shared" si="1"/>
        <v>4.5000000000000027</v>
      </c>
      <c r="G18" s="29">
        <f t="shared" si="2"/>
        <v>513.00000000000011</v>
      </c>
      <c r="M18" s="40">
        <f t="shared" si="3"/>
        <v>0.37499999999999994</v>
      </c>
      <c r="N18" s="40">
        <f t="shared" si="4"/>
        <v>0.1875</v>
      </c>
      <c r="O18">
        <f t="shared" si="5"/>
        <v>512.99999999999989</v>
      </c>
    </row>
    <row r="19" spans="2:15" x14ac:dyDescent="0.25">
      <c r="B19" s="17">
        <v>43534</v>
      </c>
      <c r="C19" s="3">
        <v>0.70833333333333337</v>
      </c>
      <c r="D19" s="3">
        <v>0.10416666666666667</v>
      </c>
      <c r="E19" s="28">
        <f t="shared" si="0"/>
        <v>9.0000000000000018</v>
      </c>
      <c r="F19" s="28">
        <f t="shared" si="1"/>
        <v>4.5000000000000027</v>
      </c>
      <c r="G19" s="29">
        <f t="shared" si="2"/>
        <v>513.00000000000011</v>
      </c>
      <c r="M19" s="40">
        <f t="shared" si="3"/>
        <v>0.37499999999999994</v>
      </c>
      <c r="N19" s="40">
        <f t="shared" si="4"/>
        <v>0.1875</v>
      </c>
      <c r="O19">
        <f t="shared" si="5"/>
        <v>512.99999999999989</v>
      </c>
    </row>
    <row r="20" spans="2:15" x14ac:dyDescent="0.25">
      <c r="B20" s="17">
        <v>43535</v>
      </c>
      <c r="C20" s="3"/>
      <c r="D20" s="3"/>
      <c r="E20" s="28">
        <f t="shared" si="0"/>
        <v>0</v>
      </c>
      <c r="F20" s="28">
        <f t="shared" si="1"/>
        <v>0</v>
      </c>
      <c r="G20" s="29">
        <f t="shared" si="2"/>
        <v>0</v>
      </c>
      <c r="M20" s="40">
        <f t="shared" si="3"/>
        <v>0</v>
      </c>
      <c r="N20" s="40">
        <f t="shared" si="4"/>
        <v>0</v>
      </c>
      <c r="O20">
        <f t="shared" si="5"/>
        <v>0</v>
      </c>
    </row>
    <row r="21" spans="2:15" x14ac:dyDescent="0.25">
      <c r="B21" s="17">
        <v>43536</v>
      </c>
      <c r="C21" s="3">
        <v>0.70833333333333337</v>
      </c>
      <c r="D21" s="3">
        <v>0.10416666666666667</v>
      </c>
      <c r="E21" s="28">
        <f t="shared" si="0"/>
        <v>9.0000000000000018</v>
      </c>
      <c r="F21" s="28">
        <f t="shared" si="1"/>
        <v>4.5000000000000027</v>
      </c>
      <c r="G21" s="29">
        <f t="shared" si="2"/>
        <v>513.00000000000011</v>
      </c>
      <c r="M21" s="40">
        <f t="shared" si="3"/>
        <v>0.37499999999999994</v>
      </c>
      <c r="N21" s="40">
        <f t="shared" si="4"/>
        <v>0.1875</v>
      </c>
      <c r="O21">
        <f t="shared" si="5"/>
        <v>512.99999999999989</v>
      </c>
    </row>
    <row r="22" spans="2:15" x14ac:dyDescent="0.25">
      <c r="B22" s="17">
        <v>43537</v>
      </c>
      <c r="C22" s="3">
        <v>0.83333333333333337</v>
      </c>
      <c r="D22" s="3">
        <v>0.97916666666666663</v>
      </c>
      <c r="E22" s="28">
        <f t="shared" si="0"/>
        <v>3.4999999999999982</v>
      </c>
      <c r="F22" s="28">
        <f t="shared" si="1"/>
        <v>1.5</v>
      </c>
      <c r="G22" s="29">
        <f t="shared" si="2"/>
        <v>196.99999999999991</v>
      </c>
      <c r="M22" s="40">
        <f t="shared" si="3"/>
        <v>0.14583333333333326</v>
      </c>
      <c r="N22" s="40">
        <f t="shared" si="4"/>
        <v>6.25E-2</v>
      </c>
      <c r="O22">
        <f t="shared" si="5"/>
        <v>196.99999999999989</v>
      </c>
    </row>
    <row r="23" spans="2:15" ht="15.75" thickBot="1" x14ac:dyDescent="0.3">
      <c r="B23" s="17">
        <v>43538</v>
      </c>
      <c r="C23" s="3">
        <v>0.70833333333333337</v>
      </c>
      <c r="D23" s="3">
        <v>0.10416666666666667</v>
      </c>
      <c r="E23" s="28">
        <f t="shared" si="0"/>
        <v>9.0000000000000018</v>
      </c>
      <c r="F23" s="28">
        <f t="shared" si="1"/>
        <v>4.5000000000000027</v>
      </c>
      <c r="G23" s="29">
        <f t="shared" si="2"/>
        <v>513.00000000000011</v>
      </c>
      <c r="M23" s="40">
        <f t="shared" si="3"/>
        <v>0.37499999999999994</v>
      </c>
      <c r="N23" s="40">
        <f t="shared" si="4"/>
        <v>0.1875</v>
      </c>
      <c r="O23">
        <f t="shared" si="5"/>
        <v>512.99999999999989</v>
      </c>
    </row>
    <row r="24" spans="2:15" x14ac:dyDescent="0.25">
      <c r="B24" s="17">
        <v>43539</v>
      </c>
      <c r="C24" s="3">
        <v>0.6875</v>
      </c>
      <c r="D24" s="3">
        <v>0.8125</v>
      </c>
      <c r="E24" s="28">
        <f t="shared" si="0"/>
        <v>3</v>
      </c>
      <c r="F24" s="28">
        <f t="shared" si="1"/>
        <v>0</v>
      </c>
      <c r="G24" s="29">
        <f t="shared" si="2"/>
        <v>156</v>
      </c>
      <c r="H24" s="25" t="s">
        <v>11</v>
      </c>
      <c r="I24" s="14">
        <f>SUM(G10:G24)-I25</f>
        <v>4238.0000000000009</v>
      </c>
      <c r="J24" s="41">
        <f>I24+I25</f>
        <v>4658.0000000000009</v>
      </c>
      <c r="K24" s="43">
        <f>SUM(E10:E24)</f>
        <v>81.500000000000014</v>
      </c>
      <c r="M24" s="40">
        <f t="shared" si="3"/>
        <v>0.125</v>
      </c>
      <c r="N24" s="40">
        <f t="shared" si="4"/>
        <v>0</v>
      </c>
      <c r="O24">
        <f t="shared" si="5"/>
        <v>156</v>
      </c>
    </row>
    <row r="25" spans="2:15" ht="15.75" thickBot="1" x14ac:dyDescent="0.3">
      <c r="B25" s="17">
        <v>43540</v>
      </c>
      <c r="C25" s="3">
        <v>0.70833333333333337</v>
      </c>
      <c r="D25" s="3">
        <v>0.10416666666666667</v>
      </c>
      <c r="E25" s="28">
        <f t="shared" si="0"/>
        <v>9.0000000000000018</v>
      </c>
      <c r="F25" s="28">
        <f t="shared" si="1"/>
        <v>4.5000000000000027</v>
      </c>
      <c r="G25" s="29">
        <f t="shared" si="2"/>
        <v>513.00000000000011</v>
      </c>
      <c r="H25" s="26" t="s">
        <v>26</v>
      </c>
      <c r="I25" s="16">
        <f>SUM(F10:F24)*C5</f>
        <v>420.00000000000023</v>
      </c>
      <c r="J25" s="42"/>
      <c r="K25" s="44"/>
      <c r="M25" s="40">
        <f t="shared" si="3"/>
        <v>0.37499999999999994</v>
      </c>
      <c r="N25" s="40">
        <f t="shared" si="4"/>
        <v>0.1875</v>
      </c>
      <c r="O25">
        <f t="shared" si="5"/>
        <v>512.99999999999989</v>
      </c>
    </row>
    <row r="26" spans="2:15" x14ac:dyDescent="0.25">
      <c r="B26" s="17">
        <v>43541</v>
      </c>
      <c r="C26" s="3"/>
      <c r="D26" s="3"/>
      <c r="E26" s="28">
        <f t="shared" si="0"/>
        <v>0</v>
      </c>
      <c r="F26" s="28">
        <f t="shared" si="1"/>
        <v>0</v>
      </c>
      <c r="G26" s="29">
        <f t="shared" si="2"/>
        <v>0</v>
      </c>
      <c r="M26" s="40">
        <f t="shared" si="3"/>
        <v>0</v>
      </c>
      <c r="N26" s="40">
        <f t="shared" si="4"/>
        <v>0</v>
      </c>
      <c r="O26">
        <f t="shared" si="5"/>
        <v>0</v>
      </c>
    </row>
    <row r="27" spans="2:15" x14ac:dyDescent="0.25">
      <c r="B27" s="17">
        <v>43542</v>
      </c>
      <c r="C27" s="3"/>
      <c r="D27" s="3"/>
      <c r="E27" s="28">
        <f t="shared" si="0"/>
        <v>0</v>
      </c>
      <c r="F27" s="28">
        <f t="shared" si="1"/>
        <v>0</v>
      </c>
      <c r="G27" s="29">
        <f t="shared" si="2"/>
        <v>0</v>
      </c>
      <c r="M27" s="40">
        <f t="shared" si="3"/>
        <v>0</v>
      </c>
      <c r="N27" s="40">
        <f t="shared" si="4"/>
        <v>0</v>
      </c>
      <c r="O27">
        <f t="shared" si="5"/>
        <v>0</v>
      </c>
    </row>
    <row r="28" spans="2:15" x14ac:dyDescent="0.25">
      <c r="B28" s="17">
        <v>43543</v>
      </c>
      <c r="C28" s="3">
        <v>0.70833333333333337</v>
      </c>
      <c r="D28" s="3">
        <v>0.10416666666666667</v>
      </c>
      <c r="E28" s="28">
        <f t="shared" si="0"/>
        <v>9.0000000000000018</v>
      </c>
      <c r="F28" s="28">
        <f t="shared" si="1"/>
        <v>4.5000000000000027</v>
      </c>
      <c r="G28" s="29">
        <f t="shared" si="2"/>
        <v>513.00000000000011</v>
      </c>
      <c r="M28" s="40">
        <f t="shared" si="3"/>
        <v>0.37499999999999994</v>
      </c>
      <c r="N28" s="40">
        <f t="shared" si="4"/>
        <v>0.1875</v>
      </c>
      <c r="O28">
        <f t="shared" si="5"/>
        <v>512.99999999999989</v>
      </c>
    </row>
    <row r="29" spans="2:15" x14ac:dyDescent="0.25">
      <c r="B29" s="17">
        <v>43544</v>
      </c>
      <c r="C29" s="3">
        <v>0.41666666666666669</v>
      </c>
      <c r="D29" s="3">
        <v>0.10416666666666667</v>
      </c>
      <c r="E29" s="28">
        <f t="shared" si="0"/>
        <v>16</v>
      </c>
      <c r="F29" s="28">
        <f t="shared" si="1"/>
        <v>4.5000000000000027</v>
      </c>
      <c r="G29" s="29">
        <f t="shared" si="2"/>
        <v>877</v>
      </c>
      <c r="M29" s="40">
        <f t="shared" si="3"/>
        <v>0.66666666666666663</v>
      </c>
      <c r="N29" s="40">
        <f t="shared" si="4"/>
        <v>0.1875</v>
      </c>
      <c r="O29">
        <f t="shared" si="5"/>
        <v>877</v>
      </c>
    </row>
    <row r="30" spans="2:15" x14ac:dyDescent="0.25">
      <c r="B30" s="17">
        <v>43545</v>
      </c>
      <c r="C30" s="3"/>
      <c r="D30" s="3"/>
      <c r="E30" s="28">
        <f t="shared" si="0"/>
        <v>0</v>
      </c>
      <c r="F30" s="28">
        <f t="shared" si="1"/>
        <v>0</v>
      </c>
      <c r="G30" s="29">
        <f t="shared" si="2"/>
        <v>0</v>
      </c>
      <c r="M30" s="40">
        <f t="shared" si="3"/>
        <v>0</v>
      </c>
      <c r="N30" s="40">
        <f t="shared" si="4"/>
        <v>0</v>
      </c>
      <c r="O30">
        <f t="shared" si="5"/>
        <v>0</v>
      </c>
    </row>
    <row r="31" spans="2:15" x14ac:dyDescent="0.25">
      <c r="B31" s="17">
        <v>43546</v>
      </c>
      <c r="C31" s="3">
        <v>0.70833333333333337</v>
      </c>
      <c r="D31" s="3">
        <v>0.10416666666666667</v>
      </c>
      <c r="E31" s="28">
        <f t="shared" si="0"/>
        <v>9.0000000000000018</v>
      </c>
      <c r="F31" s="28">
        <f t="shared" si="1"/>
        <v>4.5000000000000027</v>
      </c>
      <c r="G31" s="29">
        <f t="shared" si="2"/>
        <v>513.00000000000011</v>
      </c>
      <c r="M31" s="40">
        <f t="shared" si="3"/>
        <v>0.37499999999999994</v>
      </c>
      <c r="N31" s="40">
        <f t="shared" si="4"/>
        <v>0.1875</v>
      </c>
      <c r="O31">
        <f t="shared" si="5"/>
        <v>512.99999999999989</v>
      </c>
    </row>
    <row r="32" spans="2:15" x14ac:dyDescent="0.25">
      <c r="B32" s="17">
        <v>43547</v>
      </c>
      <c r="C32" s="3">
        <v>0.70833333333333337</v>
      </c>
      <c r="D32" s="3">
        <v>0.875</v>
      </c>
      <c r="E32" s="28">
        <f t="shared" si="0"/>
        <v>3.9999999999999991</v>
      </c>
      <c r="F32" s="28">
        <f t="shared" si="1"/>
        <v>0</v>
      </c>
      <c r="G32" s="29">
        <f t="shared" si="2"/>
        <v>207.99999999999994</v>
      </c>
      <c r="M32" s="40">
        <f t="shared" si="3"/>
        <v>0.16666666666666663</v>
      </c>
      <c r="N32" s="40">
        <f t="shared" si="4"/>
        <v>0</v>
      </c>
      <c r="O32">
        <f t="shared" si="5"/>
        <v>207.99999999999994</v>
      </c>
    </row>
    <row r="33" spans="2:15" x14ac:dyDescent="0.25">
      <c r="B33" s="17">
        <v>43548</v>
      </c>
      <c r="C33" s="3">
        <v>0.70833333333333337</v>
      </c>
      <c r="D33" s="3">
        <v>0.77083333333333337</v>
      </c>
      <c r="E33" s="28">
        <f t="shared" si="0"/>
        <v>1.5</v>
      </c>
      <c r="F33" s="28">
        <f t="shared" si="1"/>
        <v>0</v>
      </c>
      <c r="G33" s="29">
        <f t="shared" si="2"/>
        <v>78</v>
      </c>
      <c r="M33" s="40">
        <f t="shared" si="3"/>
        <v>6.25E-2</v>
      </c>
      <c r="N33" s="40">
        <f t="shared" si="4"/>
        <v>0</v>
      </c>
      <c r="O33">
        <f t="shared" si="5"/>
        <v>78</v>
      </c>
    </row>
    <row r="34" spans="2:15" x14ac:dyDescent="0.25">
      <c r="B34" s="17">
        <v>43549</v>
      </c>
      <c r="C34" s="3">
        <v>0.70833333333333337</v>
      </c>
      <c r="D34" s="3">
        <v>0.10416666666666667</v>
      </c>
      <c r="E34" s="28">
        <f t="shared" si="0"/>
        <v>9.0000000000000018</v>
      </c>
      <c r="F34" s="28">
        <f t="shared" si="1"/>
        <v>4.5000000000000027</v>
      </c>
      <c r="G34" s="29">
        <f t="shared" si="2"/>
        <v>513.00000000000011</v>
      </c>
      <c r="M34" s="40">
        <f t="shared" si="3"/>
        <v>0.37499999999999994</v>
      </c>
      <c r="N34" s="40">
        <f t="shared" si="4"/>
        <v>0.1875</v>
      </c>
      <c r="O34">
        <f t="shared" si="5"/>
        <v>512.99999999999989</v>
      </c>
    </row>
    <row r="35" spans="2:15" x14ac:dyDescent="0.25">
      <c r="B35" s="17">
        <v>43550</v>
      </c>
      <c r="C35" s="3">
        <v>0.70833333333333337</v>
      </c>
      <c r="D35" s="3">
        <v>0.10416666666666667</v>
      </c>
      <c r="E35" s="28">
        <f t="shared" si="0"/>
        <v>9.0000000000000018</v>
      </c>
      <c r="F35" s="28">
        <f t="shared" si="1"/>
        <v>4.5000000000000027</v>
      </c>
      <c r="G35" s="29">
        <f t="shared" si="2"/>
        <v>513.00000000000011</v>
      </c>
      <c r="M35" s="40">
        <f t="shared" si="3"/>
        <v>0.37499999999999994</v>
      </c>
      <c r="N35" s="40">
        <f t="shared" si="4"/>
        <v>0.1875</v>
      </c>
      <c r="O35">
        <f t="shared" si="5"/>
        <v>512.99999999999989</v>
      </c>
    </row>
    <row r="36" spans="2:15" ht="15.75" thickBot="1" x14ac:dyDescent="0.3">
      <c r="B36" s="17">
        <v>43551</v>
      </c>
      <c r="C36" s="3">
        <v>0.70833333333333337</v>
      </c>
      <c r="D36" s="3">
        <v>0.10416666666666667</v>
      </c>
      <c r="E36" s="28">
        <f t="shared" si="0"/>
        <v>9.0000000000000018</v>
      </c>
      <c r="F36" s="28">
        <f t="shared" si="1"/>
        <v>4.5000000000000027</v>
      </c>
      <c r="G36" s="29">
        <f t="shared" si="2"/>
        <v>513.00000000000011</v>
      </c>
      <c r="M36" s="40">
        <f t="shared" si="3"/>
        <v>0.37499999999999994</v>
      </c>
      <c r="N36" s="40">
        <f t="shared" si="4"/>
        <v>0.1875</v>
      </c>
      <c r="O36">
        <f t="shared" si="5"/>
        <v>512.99999999999989</v>
      </c>
    </row>
    <row r="37" spans="2:15" x14ac:dyDescent="0.25">
      <c r="B37" s="17">
        <v>43552</v>
      </c>
      <c r="C37" s="3"/>
      <c r="D37" s="3"/>
      <c r="E37" s="28">
        <f t="shared" si="0"/>
        <v>0</v>
      </c>
      <c r="F37" s="28">
        <f t="shared" si="1"/>
        <v>0</v>
      </c>
      <c r="G37" s="29">
        <f t="shared" si="2"/>
        <v>0</v>
      </c>
      <c r="H37" s="25" t="s">
        <v>13</v>
      </c>
      <c r="I37" s="14">
        <f>SUM(G25:G40)-I38</f>
        <v>5018.0000000000009</v>
      </c>
      <c r="J37" s="41">
        <f>I37+I38</f>
        <v>5423.0000000000009</v>
      </c>
      <c r="K37" s="43">
        <f>SUM(E25:E40)</f>
        <v>96.5</v>
      </c>
      <c r="M37" s="40">
        <f t="shared" si="3"/>
        <v>0</v>
      </c>
      <c r="N37" s="40">
        <f t="shared" si="4"/>
        <v>0</v>
      </c>
      <c r="O37">
        <f t="shared" si="5"/>
        <v>0</v>
      </c>
    </row>
    <row r="38" spans="2:15" ht="15.75" thickBot="1" x14ac:dyDescent="0.3">
      <c r="B38" s="17">
        <v>43553</v>
      </c>
      <c r="C38" s="3">
        <v>0.70833333333333337</v>
      </c>
      <c r="D38" s="3">
        <v>0.83333333333333337</v>
      </c>
      <c r="E38" s="28">
        <f t="shared" si="0"/>
        <v>3</v>
      </c>
      <c r="F38" s="28">
        <f t="shared" si="1"/>
        <v>0</v>
      </c>
      <c r="G38" s="29">
        <f t="shared" si="2"/>
        <v>156</v>
      </c>
      <c r="H38" s="26" t="s">
        <v>26</v>
      </c>
      <c r="I38" s="16">
        <f>SUM(F25:F40)*C5</f>
        <v>405.00000000000023</v>
      </c>
      <c r="J38" s="42"/>
      <c r="K38" s="44"/>
      <c r="M38" s="40">
        <f t="shared" si="3"/>
        <v>0.125</v>
      </c>
      <c r="N38" s="40">
        <f t="shared" si="4"/>
        <v>0</v>
      </c>
      <c r="O38">
        <f t="shared" si="5"/>
        <v>156</v>
      </c>
    </row>
    <row r="39" spans="2:15" ht="15.75" thickBot="1" x14ac:dyDescent="0.3">
      <c r="B39" s="17">
        <v>43554</v>
      </c>
      <c r="C39" s="3">
        <v>0.70833333333333337</v>
      </c>
      <c r="D39" s="3">
        <v>0.10416666666666667</v>
      </c>
      <c r="E39" s="28">
        <f t="shared" si="0"/>
        <v>9.0000000000000018</v>
      </c>
      <c r="F39" s="28">
        <f t="shared" si="1"/>
        <v>4.5000000000000027</v>
      </c>
      <c r="G39" s="29">
        <f t="shared" si="2"/>
        <v>513.00000000000011</v>
      </c>
      <c r="M39" s="40">
        <f t="shared" si="3"/>
        <v>0.37499999999999994</v>
      </c>
      <c r="N39" s="40">
        <f t="shared" si="4"/>
        <v>0.1875</v>
      </c>
      <c r="O39">
        <f t="shared" si="5"/>
        <v>512.99999999999989</v>
      </c>
    </row>
    <row r="40" spans="2:15" ht="15.75" thickBot="1" x14ac:dyDescent="0.3">
      <c r="B40" s="18">
        <v>43555</v>
      </c>
      <c r="C40" s="10">
        <v>0.70833333333333337</v>
      </c>
      <c r="D40" s="10">
        <v>0.10416666666666667</v>
      </c>
      <c r="E40" s="16">
        <f t="shared" si="0"/>
        <v>9.0000000000000018</v>
      </c>
      <c r="F40" s="16">
        <f t="shared" si="1"/>
        <v>4.5000000000000027</v>
      </c>
      <c r="G40" s="30">
        <f t="shared" si="2"/>
        <v>513.00000000000011</v>
      </c>
      <c r="H40" s="47" t="s">
        <v>27</v>
      </c>
      <c r="I40" s="49"/>
      <c r="J40" s="32">
        <f>J24+J37</f>
        <v>10081.000000000002</v>
      </c>
      <c r="K40" s="33">
        <f>K24+K37</f>
        <v>178</v>
      </c>
      <c r="M40" s="40">
        <f t="shared" si="3"/>
        <v>0.37499999999999994</v>
      </c>
      <c r="N40" s="40">
        <f t="shared" si="4"/>
        <v>0.1875</v>
      </c>
      <c r="O40">
        <f t="shared" si="5"/>
        <v>512.99999999999989</v>
      </c>
    </row>
    <row r="41" spans="2:15" x14ac:dyDescent="0.25">
      <c r="I41" s="50" t="s">
        <v>16</v>
      </c>
      <c r="J41" s="50"/>
      <c r="K41" s="34">
        <f>COUNTBLANK(C10:C40)</f>
        <v>8</v>
      </c>
    </row>
    <row r="42" spans="2:15" x14ac:dyDescent="0.25">
      <c r="I42" s="48" t="s">
        <v>17</v>
      </c>
      <c r="J42" s="48"/>
      <c r="K42" s="31">
        <f>COUNTA(C10:C40)</f>
        <v>23</v>
      </c>
    </row>
  </sheetData>
  <mergeCells count="7">
    <mergeCell ref="I42:J42"/>
    <mergeCell ref="J24:J25"/>
    <mergeCell ref="K24:K25"/>
    <mergeCell ref="J37:J38"/>
    <mergeCell ref="K37:K38"/>
    <mergeCell ref="H40:I40"/>
    <mergeCell ref="I41:J41"/>
  </mergeCells>
  <conditionalFormatting sqref="C10:C40">
    <cfRule type="cellIs" dxfId="4" priority="5" operator="equal">
      <formula>$C$11</formula>
    </cfRule>
  </conditionalFormatting>
  <conditionalFormatting sqref="D10:D40">
    <cfRule type="cellIs" dxfId="3" priority="4" operator="equal">
      <formula>$D$11</formula>
    </cfRule>
  </conditionalFormatting>
  <conditionalFormatting sqref="C10:C40">
    <cfRule type="cellIs" dxfId="2" priority="3" operator="lessThan">
      <formula>$C$11</formula>
    </cfRule>
  </conditionalFormatting>
  <conditionalFormatting sqref="C10:C40">
    <cfRule type="cellIs" dxfId="1" priority="2" operator="equal">
      <formula>0</formula>
    </cfRule>
  </conditionalFormatting>
  <conditionalFormatting sqref="C10:C4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SheetLayoutView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Лютий</vt:lpstr>
      <vt:lpstr>Березень</vt:lpstr>
      <vt:lpstr>04</vt:lpstr>
      <vt:lpstr>Лист1</vt:lpstr>
    </vt:vector>
  </TitlesOfParts>
  <Company>Microsoft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Кравчук</dc:creator>
  <cp:lastModifiedBy>Elena</cp:lastModifiedBy>
  <cp:revision/>
  <dcterms:created xsi:type="dcterms:W3CDTF">2019-02-13T16:37:51Z</dcterms:created>
  <dcterms:modified xsi:type="dcterms:W3CDTF">2019-05-02T17:15:50Z</dcterms:modified>
</cp:coreProperties>
</file>