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ven\OneDrive\Рабочий стол\"/>
    </mc:Choice>
  </mc:AlternateContent>
  <bookViews>
    <workbookView xWindow="0" yWindow="0" windowWidth="23040" windowHeight="9192" activeTab="3"/>
  </bookViews>
  <sheets>
    <sheet name="Лист2" sheetId="2" r:id="rId1"/>
    <sheet name="Лист3" sheetId="3" r:id="rId2"/>
    <sheet name="Лист1" sheetId="1" r:id="rId3"/>
    <sheet name="Лист4" sheetId="4" r:id="rId4"/>
  </sheets>
  <externalReferences>
    <externalReference r:id="rId5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B3" i="2" l="1"/>
  <c r="D69" i="3"/>
  <c r="D62" i="3"/>
  <c r="D54" i="3"/>
  <c r="D49" i="3"/>
  <c r="D30" i="3"/>
  <c r="D18" i="3"/>
  <c r="D9" i="3"/>
  <c r="D3" i="3"/>
  <c r="D48" i="3" l="1"/>
  <c r="D2" i="3"/>
  <c r="D44" i="1" l="1" a="1"/>
  <c r="D44" i="1" s="1"/>
  <c r="G44" i="1" s="1"/>
  <c r="D43" i="1" a="1"/>
  <c r="D43" i="1" s="1"/>
  <c r="G43" i="1" s="1"/>
  <c r="D42" i="1" a="1"/>
  <c r="D42" i="1" s="1"/>
  <c r="G42" i="1" s="1"/>
  <c r="D41" i="1" a="1"/>
  <c r="D41" i="1" s="1"/>
  <c r="G41" i="1" s="1"/>
  <c r="D40" i="1" a="1"/>
  <c r="D40" i="1" s="1"/>
  <c r="G40" i="1" s="1"/>
  <c r="D39" i="1" a="1"/>
  <c r="D39" i="1" s="1"/>
  <c r="G39" i="1" s="1"/>
  <c r="D38" i="1" a="1"/>
  <c r="D38" i="1" s="1"/>
  <c r="G38" i="1" s="1"/>
  <c r="D37" i="1" a="1"/>
  <c r="D37" i="1" s="1"/>
  <c r="G37" i="1" s="1"/>
  <c r="D36" i="1" a="1"/>
  <c r="D36" i="1" s="1"/>
  <c r="G36" i="1" s="1"/>
  <c r="D35" i="1" a="1"/>
  <c r="D35" i="1" s="1"/>
  <c r="G35" i="1" s="1"/>
  <c r="D34" i="1" a="1"/>
  <c r="D34" i="1" s="1"/>
  <c r="G34" i="1" s="1"/>
  <c r="D33" i="1" a="1"/>
  <c r="D33" i="1" s="1"/>
  <c r="G33" i="1" s="1"/>
  <c r="D32" i="1" a="1"/>
  <c r="D32" i="1" s="1"/>
  <c r="G32" i="1" s="1"/>
  <c r="D31" i="1" a="1"/>
  <c r="D31" i="1" s="1"/>
  <c r="G31" i="1" s="1"/>
  <c r="D30" i="1" a="1"/>
  <c r="D30" i="1" s="1"/>
  <c r="G30" i="1" s="1"/>
  <c r="D29" i="1" a="1"/>
  <c r="D29" i="1" s="1"/>
  <c r="G29" i="1" s="1"/>
  <c r="D28" i="1" a="1"/>
  <c r="D28" i="1" s="1"/>
  <c r="G27" i="1"/>
  <c r="G26" i="1"/>
  <c r="F24" i="1"/>
  <c r="G12" i="1"/>
  <c r="G11" i="1"/>
  <c r="G10" i="1"/>
  <c r="G9" i="1"/>
  <c r="G8" i="1"/>
  <c r="G7" i="1"/>
  <c r="G6" i="1"/>
  <c r="G5" i="1"/>
  <c r="D23" i="1" a="1"/>
  <c r="D23" i="1" s="1"/>
  <c r="G23" i="1" s="1"/>
  <c r="D22" i="1" a="1"/>
  <c r="D22" i="1" s="1"/>
  <c r="G22" i="1" s="1"/>
  <c r="D21" i="1" a="1"/>
  <c r="D21" i="1" s="1"/>
  <c r="G21" i="1" s="1"/>
  <c r="D20" i="1" a="1"/>
  <c r="D20" i="1" s="1"/>
  <c r="G20" i="1" s="1"/>
  <c r="D19" i="1" a="1"/>
  <c r="D19" i="1" s="1"/>
  <c r="G19" i="1" s="1"/>
  <c r="D18" i="1" a="1"/>
  <c r="D18" i="1" s="1"/>
  <c r="G18" i="1" s="1"/>
  <c r="D17" i="1" a="1"/>
  <c r="D17" i="1" s="1"/>
  <c r="G17" i="1" s="1"/>
  <c r="D16" i="1" a="1"/>
  <c r="D16" i="1" s="1"/>
  <c r="G16" i="1" s="1"/>
  <c r="D15" i="1" a="1"/>
  <c r="D15" i="1" s="1"/>
  <c r="G15" i="1" s="1"/>
  <c r="D14" i="1" a="1"/>
  <c r="D14" i="1" s="1"/>
  <c r="G14" i="1" s="1"/>
  <c r="D13" i="1" a="1"/>
  <c r="D13" i="1" s="1"/>
  <c r="F3" i="1"/>
  <c r="F2" i="1" s="1"/>
  <c r="G13" i="1" l="1"/>
  <c r="E3" i="1"/>
  <c r="G28" i="1"/>
  <c r="E24" i="1"/>
  <c r="C24" i="1"/>
  <c r="G25" i="1"/>
  <c r="G24" i="1" s="1"/>
  <c r="D24" i="1"/>
  <c r="G4" i="1"/>
  <c r="G3" i="1" s="1"/>
  <c r="D3" i="1"/>
  <c r="E2" i="1" l="1"/>
  <c r="D2" i="1"/>
  <c r="C2" i="1"/>
  <c r="C4" i="2" s="1"/>
  <c r="C7" i="2" s="1"/>
  <c r="G2" i="1"/>
</calcChain>
</file>

<file path=xl/sharedStrings.xml><?xml version="1.0" encoding="utf-8"?>
<sst xmlns="http://schemas.openxmlformats.org/spreadsheetml/2006/main" count="63" uniqueCount="50">
  <si>
    <t>Дата календаря</t>
  </si>
  <si>
    <t>КЛИЕНТЫ</t>
  </si>
  <si>
    <t>СУММА ИТОГО   с доп.прибылью</t>
  </si>
  <si>
    <t>Сумма сделки по клиенту</t>
  </si>
  <si>
    <t>Сумма с учетом СКИДКИ</t>
  </si>
  <si>
    <t>Аванс (внес клиент)</t>
  </si>
  <si>
    <t>Остаток (долг по клиентам)</t>
  </si>
  <si>
    <t>Центр рекламных услуг</t>
  </si>
  <si>
    <t>Финансовые показатели за год</t>
  </si>
  <si>
    <t>Итоги, руб.</t>
  </si>
  <si>
    <t>Доходы</t>
  </si>
  <si>
    <t>Затраты</t>
  </si>
  <si>
    <t>Закупка материалов</t>
  </si>
  <si>
    <t>Прибыль</t>
  </si>
  <si>
    <t>Антенномонтаж</t>
  </si>
  <si>
    <t>Итого за день</t>
  </si>
  <si>
    <t>Инвестиции</t>
  </si>
  <si>
    <t>Тип затрат</t>
  </si>
  <si>
    <t>Сумма затрат на ДАТУ</t>
  </si>
  <si>
    <t>ИТОГО ОБЩИЕ ЗАТРАТЫ</t>
  </si>
  <si>
    <t>Обязательные</t>
  </si>
  <si>
    <t>Зарплата Василий</t>
  </si>
  <si>
    <t>Зарплата Дмитрий</t>
  </si>
  <si>
    <t>Зарплата Павел</t>
  </si>
  <si>
    <t>Административные</t>
  </si>
  <si>
    <t>Интернет + телефония</t>
  </si>
  <si>
    <t>Реклама</t>
  </si>
  <si>
    <t>Дворник</t>
  </si>
  <si>
    <t>Канцтовары</t>
  </si>
  <si>
    <t>Государство</t>
  </si>
  <si>
    <t>Пенсионные отчисления</t>
  </si>
  <si>
    <t>Налоги</t>
  </si>
  <si>
    <t>Страховые взносы за самого ИП</t>
  </si>
  <si>
    <t>Покупка станка</t>
  </si>
  <si>
    <t>СКС-Электрика</t>
  </si>
  <si>
    <t>Дисконт-центр Электрики</t>
  </si>
  <si>
    <t>Светкомплект</t>
  </si>
  <si>
    <t>Электросила</t>
  </si>
  <si>
    <t>Электроформат</t>
  </si>
  <si>
    <t>Автосвет</t>
  </si>
  <si>
    <t>Аброй</t>
  </si>
  <si>
    <t>Энергокапитал</t>
  </si>
  <si>
    <t>ИТС</t>
  </si>
  <si>
    <t>ЭТК</t>
  </si>
  <si>
    <t>Сибирская оптовая компания электротехники</t>
  </si>
  <si>
    <t>СнабЭлектро</t>
  </si>
  <si>
    <t>СД-Трейд</t>
  </si>
  <si>
    <t>1000 Вольт</t>
  </si>
  <si>
    <t>Торговая компания Эла</t>
  </si>
  <si>
    <t>Электра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</si>
</sst>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2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FFFFFF"/>
      <name val="Arial"/>
      <family val="2"/>
      <charset val="204"/>
    </font>
    <font>
      <b/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i/>
      <sz val="11"/>
      <color indexed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rgb="FFEAD1DC"/>
      </patternFill>
    </fill>
    <fill>
      <patternFill patternType="solid">
        <fgColor theme="0"/>
        <bgColor rgb="FFD0E0E3"/>
      </patternFill>
    </fill>
    <fill>
      <patternFill patternType="solid">
        <fgColor rgb="FFFFC000"/>
        <bgColor rgb="FF0B5394"/>
      </patternFill>
    </fill>
    <fill>
      <patternFill patternType="solid">
        <fgColor theme="0"/>
        <bgColor rgb="FFD9EAD3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4" fontId="0" fillId="3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4" fontId="0" fillId="3" borderId="1" xfId="0" applyNumberFormat="1" applyFill="1" applyBorder="1" applyAlignment="1" applyProtection="1">
      <alignment horizontal="center"/>
      <protection hidden="1"/>
    </xf>
    <xf numFmtId="4" fontId="0" fillId="3" borderId="1" xfId="0" applyNumberFormat="1" applyFill="1" applyBorder="1" applyAlignment="1" applyProtection="1">
      <alignment horizontal="center"/>
      <protection locked="0"/>
    </xf>
    <xf numFmtId="14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4" fontId="0" fillId="4" borderId="1" xfId="0" applyNumberForma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hidden="1"/>
    </xf>
    <xf numFmtId="4" fontId="0" fillId="4" borderId="1" xfId="0" applyNumberFormat="1" applyFont="1" applyFill="1" applyBorder="1" applyAlignment="1" applyProtection="1">
      <alignment horizontal="center"/>
      <protection locked="0"/>
    </xf>
    <xf numFmtId="14" fontId="0" fillId="0" borderId="1" xfId="0" applyNumberForma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1" xfId="0" applyNumberForma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locked="0"/>
    </xf>
    <xf numFmtId="0" fontId="3" fillId="5" borderId="2" xfId="0" applyFont="1" applyFill="1" applyBorder="1" applyAlignment="1">
      <alignment horizontal="left" vertical="center" readingOrder="1"/>
    </xf>
    <xf numFmtId="0" fontId="3" fillId="5" borderId="3" xfId="0" applyFont="1" applyFill="1" applyBorder="1" applyAlignment="1">
      <alignment horizontal="left" vertical="top" readingOrder="1"/>
    </xf>
    <xf numFmtId="0" fontId="3" fillId="5" borderId="4" xfId="0" applyFont="1" applyFill="1" applyBorder="1" applyAlignment="1">
      <alignment horizontal="left" vertical="top" readingOrder="1"/>
    </xf>
    <xf numFmtId="0" fontId="4" fillId="6" borderId="5" xfId="0" applyFont="1" applyFill="1" applyBorder="1"/>
    <xf numFmtId="0" fontId="0" fillId="6" borderId="1" xfId="0" applyFont="1" applyFill="1" applyBorder="1" applyAlignment="1">
      <alignment horizontal="left" vertical="center"/>
    </xf>
    <xf numFmtId="17" fontId="0" fillId="6" borderId="1" xfId="0" applyNumberFormat="1" applyFont="1" applyFill="1" applyBorder="1" applyAlignment="1">
      <alignment horizontal="left" vertical="center"/>
    </xf>
    <xf numFmtId="0" fontId="5" fillId="7" borderId="6" xfId="0" applyFont="1" applyFill="1" applyBorder="1" applyAlignment="1">
      <alignment vertical="center"/>
    </xf>
    <xf numFmtId="3" fontId="5" fillId="7" borderId="7" xfId="0" applyNumberFormat="1" applyFont="1" applyFill="1" applyBorder="1" applyAlignment="1">
      <alignment horizontal="left" vertical="center"/>
    </xf>
    <xf numFmtId="0" fontId="6" fillId="7" borderId="7" xfId="0" applyFont="1" applyFill="1" applyBorder="1" applyAlignment="1">
      <alignment horizontal="left" vertical="center"/>
    </xf>
    <xf numFmtId="0" fontId="0" fillId="8" borderId="8" xfId="0" applyFont="1" applyFill="1" applyBorder="1" applyAlignment="1">
      <alignment vertical="center"/>
    </xf>
    <xf numFmtId="0" fontId="0" fillId="8" borderId="9" xfId="0" applyFont="1" applyFill="1" applyBorder="1" applyAlignment="1">
      <alignment horizontal="left" vertical="center"/>
    </xf>
    <xf numFmtId="4" fontId="0" fillId="8" borderId="9" xfId="0" applyNumberFormat="1" applyFont="1" applyFill="1" applyBorder="1" applyAlignment="1" applyProtection="1">
      <alignment horizontal="left" vertical="center"/>
      <protection hidden="1"/>
    </xf>
    <xf numFmtId="0" fontId="0" fillId="8" borderId="5" xfId="0" applyFont="1" applyFill="1" applyBorder="1" applyAlignment="1">
      <alignment vertical="center"/>
    </xf>
    <xf numFmtId="0" fontId="0" fillId="8" borderId="1" xfId="0" applyFont="1" applyFill="1" applyBorder="1" applyAlignment="1">
      <alignment horizontal="left" vertical="center"/>
    </xf>
    <xf numFmtId="4" fontId="0" fillId="8" borderId="1" xfId="0" applyNumberFormat="1" applyFont="1" applyFill="1" applyBorder="1" applyAlignment="1" applyProtection="1">
      <alignment horizontal="left" vertical="center"/>
      <protection hidden="1"/>
    </xf>
    <xf numFmtId="0" fontId="0" fillId="8" borderId="6" xfId="0" applyFont="1" applyFill="1" applyBorder="1" applyAlignment="1">
      <alignment vertical="center"/>
    </xf>
    <xf numFmtId="0" fontId="0" fillId="8" borderId="7" xfId="0" applyFont="1" applyFill="1" applyBorder="1" applyAlignment="1">
      <alignment horizontal="left" vertical="center"/>
    </xf>
    <xf numFmtId="4" fontId="0" fillId="8" borderId="7" xfId="0" applyNumberFormat="1" applyFont="1" applyFill="1" applyBorder="1" applyAlignment="1" applyProtection="1">
      <alignment horizontal="left" vertical="center"/>
      <protection hidden="1"/>
    </xf>
    <xf numFmtId="0" fontId="7" fillId="7" borderId="10" xfId="0" applyFont="1" applyFill="1" applyBorder="1" applyAlignment="1">
      <alignment vertical="center"/>
    </xf>
    <xf numFmtId="0" fontId="7" fillId="7" borderId="11" xfId="0" applyFont="1" applyFill="1" applyBorder="1" applyAlignment="1">
      <alignment horizontal="left" vertical="center"/>
    </xf>
    <xf numFmtId="4" fontId="7" fillId="7" borderId="11" xfId="0" applyNumberFormat="1" applyFont="1" applyFill="1" applyBorder="1" applyAlignment="1" applyProtection="1">
      <alignment horizontal="left" vertical="center"/>
      <protection hidden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4" fontId="0" fillId="3" borderId="1" xfId="0" applyNumberFormat="1" applyFill="1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14" fontId="0" fillId="9" borderId="1" xfId="0" applyNumberFormat="1" applyFill="1" applyBorder="1"/>
    <xf numFmtId="0" fontId="0" fillId="9" borderId="5" xfId="0" applyFont="1" applyFill="1" applyBorder="1" applyAlignment="1">
      <alignment vertical="center"/>
    </xf>
    <xf numFmtId="0" fontId="0" fillId="9" borderId="1" xfId="0" applyFill="1" applyBorder="1" applyAlignment="1">
      <alignment horizontal="center"/>
    </xf>
    <xf numFmtId="14" fontId="0" fillId="0" borderId="1" xfId="0" applyNumberFormat="1" applyBorder="1"/>
    <xf numFmtId="0" fontId="8" fillId="4" borderId="1" xfId="0" applyFont="1" applyFill="1" applyBorder="1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9" fillId="9" borderId="12" xfId="0" applyFont="1" applyFill="1" applyBorder="1"/>
    <xf numFmtId="0" fontId="10" fillId="4" borderId="13" xfId="0" applyFont="1" applyFill="1" applyBorder="1"/>
    <xf numFmtId="0" fontId="10" fillId="4" borderId="13" xfId="0" applyFont="1" applyFill="1" applyBorder="1" applyAlignment="1">
      <alignment wrapText="1"/>
    </xf>
    <xf numFmtId="0" fontId="0" fillId="9" borderId="1" xfId="0" applyFill="1" applyBorder="1"/>
    <xf numFmtId="0" fontId="10" fillId="4" borderId="13" xfId="0" applyFont="1" applyFill="1" applyBorder="1" applyProtection="1">
      <protection locked="0"/>
    </xf>
    <xf numFmtId="0" fontId="10" fillId="0" borderId="13" xfId="0" applyFont="1" applyFill="1" applyBorder="1" applyProtection="1">
      <protection locked="0"/>
    </xf>
    <xf numFmtId="0" fontId="9" fillId="4" borderId="14" xfId="0" applyFont="1" applyFill="1" applyBorder="1" applyProtection="1">
      <protection locked="0"/>
    </xf>
    <xf numFmtId="0" fontId="1" fillId="2" borderId="0" xfId="0" applyFont="1" applyFill="1" applyAlignment="1" applyProtection="1">
      <alignment horizontal="center"/>
      <protection locked="0"/>
    </xf>
    <xf numFmtId="49" fontId="0" fillId="0" borderId="1" xfId="0" applyNumberFormat="1" applyBorder="1" applyAlignment="1"/>
    <xf numFmtId="9" fontId="0" fillId="0" borderId="0" xfId="0" applyNumberFormat="1"/>
  </cellXfs>
  <cellStyles count="1">
    <cellStyle name="Обычный" xfId="0" builtinId="0"/>
  </cellStyles>
  <dxfs count="12"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0;&#1085;&#1080;&#1075;&#1072;%20&#1091;&#1095;&#1077;&#1090;&#1072;%20&#1087;&#1088;&#1086;&#1076;&#1072;&#1078;.%20&#1060;&#1048;&#1053;&#1040;&#1051;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инансовые результаты ГОД"/>
      <sheetName val="Сделки"/>
      <sheetName val="Затраты"/>
      <sheetName val="Закупка материалов"/>
      <sheetName val="Прайс"/>
      <sheetName val="Список клиентов"/>
    </sheetNames>
    <sheetDataSet>
      <sheetData sheetId="0"/>
      <sheetData sheetId="1"/>
      <sheetData sheetId="2"/>
      <sheetData sheetId="3"/>
      <sheetData sheetId="4">
        <row r="2">
          <cell r="A2" t="str">
            <v xml:space="preserve">ПВХ вспененый </v>
          </cell>
          <cell r="B2">
            <v>2</v>
          </cell>
          <cell r="C2">
            <v>15</v>
          </cell>
          <cell r="D2">
            <v>12.75</v>
          </cell>
          <cell r="E2">
            <v>8.2899999999999991</v>
          </cell>
          <cell r="I2" t="str">
            <v>Алюмокомпозит</v>
          </cell>
        </row>
        <row r="3">
          <cell r="B3">
            <v>3</v>
          </cell>
          <cell r="C3">
            <v>15</v>
          </cell>
          <cell r="D3">
            <v>12.75</v>
          </cell>
          <cell r="E3">
            <v>8.2899999999999991</v>
          </cell>
          <cell r="I3" t="str">
            <v>Оргстекло, монолит.поликарбонат, текстолит, капролон, ПНД</v>
          </cell>
        </row>
        <row r="4">
          <cell r="B4">
            <v>4</v>
          </cell>
          <cell r="C4">
            <v>15</v>
          </cell>
          <cell r="D4">
            <v>12.75</v>
          </cell>
          <cell r="E4">
            <v>8.2899999999999991</v>
          </cell>
          <cell r="I4" t="str">
            <v>Со ступенькой оргстекло, монолитюполикарбонат, текстолит, капролон, ПНД</v>
          </cell>
        </row>
        <row r="5">
          <cell r="B5">
            <v>5</v>
          </cell>
          <cell r="C5">
            <v>15</v>
          </cell>
          <cell r="D5">
            <v>12.75</v>
          </cell>
          <cell r="E5">
            <v>8.2899999999999991</v>
          </cell>
          <cell r="I5" t="str">
            <v>Фанера, МДФ</v>
          </cell>
        </row>
        <row r="6">
          <cell r="B6">
            <v>6</v>
          </cell>
          <cell r="C6">
            <v>15</v>
          </cell>
          <cell r="D6">
            <v>12.75</v>
          </cell>
          <cell r="E6">
            <v>8.2899999999999991</v>
          </cell>
          <cell r="I6" t="str">
            <v>Массив не ценных пород дерева, клееный щит, дсп, лдсп</v>
          </cell>
        </row>
        <row r="7">
          <cell r="B7">
            <v>7</v>
          </cell>
          <cell r="C7">
            <v>15</v>
          </cell>
          <cell r="D7">
            <v>12.75</v>
          </cell>
          <cell r="E7">
            <v>8.2899999999999991</v>
          </cell>
          <cell r="I7" t="str">
            <v>Алюминий, латунь, бронза, нержавейка и др</v>
          </cell>
        </row>
        <row r="8">
          <cell r="B8">
            <v>8</v>
          </cell>
          <cell r="C8">
            <v>15</v>
          </cell>
          <cell r="D8">
            <v>12.75</v>
          </cell>
          <cell r="E8">
            <v>8.2899999999999991</v>
          </cell>
          <cell r="I8">
            <v>0</v>
          </cell>
        </row>
        <row r="9">
          <cell r="B9">
            <v>10</v>
          </cell>
          <cell r="C9">
            <v>15</v>
          </cell>
          <cell r="D9">
            <v>12.75</v>
          </cell>
          <cell r="E9">
            <v>8.2899999999999991</v>
          </cell>
          <cell r="I9">
            <v>0</v>
          </cell>
        </row>
        <row r="10">
          <cell r="B10">
            <v>20</v>
          </cell>
          <cell r="C10">
            <v>50</v>
          </cell>
          <cell r="D10">
            <v>42.5</v>
          </cell>
          <cell r="E10">
            <v>27.63</v>
          </cell>
          <cell r="I10">
            <v>0</v>
          </cell>
        </row>
        <row r="11">
          <cell r="B11">
            <v>30</v>
          </cell>
          <cell r="C11">
            <v>70</v>
          </cell>
          <cell r="D11">
            <v>59.5</v>
          </cell>
          <cell r="E11">
            <v>38.68</v>
          </cell>
          <cell r="I11">
            <v>0</v>
          </cell>
        </row>
        <row r="12">
          <cell r="A12" t="str">
            <v>Алюмокомпозит</v>
          </cell>
          <cell r="B12">
            <v>3</v>
          </cell>
          <cell r="C12">
            <v>30</v>
          </cell>
          <cell r="D12">
            <v>25.5</v>
          </cell>
          <cell r="E12">
            <v>16.579999999999998</v>
          </cell>
          <cell r="I12">
            <v>0</v>
          </cell>
        </row>
        <row r="13">
          <cell r="B13">
            <v>4</v>
          </cell>
          <cell r="C13">
            <v>40</v>
          </cell>
          <cell r="D13">
            <v>34</v>
          </cell>
          <cell r="E13">
            <v>22.1</v>
          </cell>
          <cell r="I13">
            <v>0</v>
          </cell>
        </row>
        <row r="14">
          <cell r="A14" t="str">
            <v>Оргстекло, монолит.поликарбонат, текстолит, капролон, ПНД</v>
          </cell>
          <cell r="B14">
            <v>2</v>
          </cell>
          <cell r="C14">
            <v>19</v>
          </cell>
          <cell r="D14">
            <v>16.149999999999999</v>
          </cell>
          <cell r="E14">
            <v>10.5</v>
          </cell>
          <cell r="I14">
            <v>0</v>
          </cell>
        </row>
        <row r="15">
          <cell r="B15">
            <v>3</v>
          </cell>
          <cell r="C15">
            <v>27.08</v>
          </cell>
          <cell r="D15">
            <v>23.01</v>
          </cell>
          <cell r="E15">
            <v>14.96</v>
          </cell>
          <cell r="I15">
            <v>0</v>
          </cell>
        </row>
        <row r="16">
          <cell r="B16">
            <v>4</v>
          </cell>
          <cell r="C16">
            <v>34.299999999999997</v>
          </cell>
          <cell r="D16">
            <v>29.15</v>
          </cell>
          <cell r="E16">
            <v>18.95</v>
          </cell>
          <cell r="I16">
            <v>0</v>
          </cell>
        </row>
        <row r="17">
          <cell r="B17">
            <v>5</v>
          </cell>
          <cell r="C17">
            <v>40.729999999999997</v>
          </cell>
          <cell r="D17">
            <v>34.619999999999997</v>
          </cell>
          <cell r="E17">
            <v>22.5</v>
          </cell>
          <cell r="I17">
            <v>0</v>
          </cell>
        </row>
        <row r="18">
          <cell r="B18">
            <v>6</v>
          </cell>
          <cell r="C18">
            <v>46.43</v>
          </cell>
          <cell r="D18">
            <v>39.46</v>
          </cell>
          <cell r="E18">
            <v>25.65</v>
          </cell>
        </row>
        <row r="19">
          <cell r="B19">
            <v>7</v>
          </cell>
          <cell r="C19">
            <v>51.46</v>
          </cell>
          <cell r="D19">
            <v>43.74</v>
          </cell>
          <cell r="E19">
            <v>28.43</v>
          </cell>
        </row>
        <row r="20">
          <cell r="B20">
            <v>8</v>
          </cell>
          <cell r="C20">
            <v>55.87</v>
          </cell>
          <cell r="D20">
            <v>47.49</v>
          </cell>
          <cell r="E20">
            <v>30.87</v>
          </cell>
        </row>
        <row r="21">
          <cell r="B21">
            <v>10</v>
          </cell>
          <cell r="C21">
            <v>66.34</v>
          </cell>
          <cell r="D21">
            <v>56.39</v>
          </cell>
          <cell r="E21">
            <v>36.65</v>
          </cell>
        </row>
        <row r="22">
          <cell r="B22">
            <v>12</v>
          </cell>
          <cell r="C22">
            <v>75.63</v>
          </cell>
          <cell r="D22">
            <v>64.290000000000006</v>
          </cell>
          <cell r="E22">
            <v>41.79</v>
          </cell>
        </row>
        <row r="23">
          <cell r="B23">
            <v>14</v>
          </cell>
          <cell r="C23">
            <v>83.82</v>
          </cell>
          <cell r="D23">
            <v>71.25</v>
          </cell>
          <cell r="E23">
            <v>46.31</v>
          </cell>
        </row>
        <row r="24">
          <cell r="B24">
            <v>16</v>
          </cell>
          <cell r="C24">
            <v>91.01</v>
          </cell>
          <cell r="D24">
            <v>77.36</v>
          </cell>
          <cell r="E24">
            <v>50.28</v>
          </cell>
        </row>
        <row r="25">
          <cell r="B25">
            <v>18</v>
          </cell>
          <cell r="C25">
            <v>97.26</v>
          </cell>
          <cell r="D25">
            <v>82.68</v>
          </cell>
          <cell r="E25">
            <v>53.74</v>
          </cell>
        </row>
        <row r="26">
          <cell r="B26">
            <v>20</v>
          </cell>
          <cell r="C26">
            <v>102.67</v>
          </cell>
          <cell r="D26">
            <v>87.27</v>
          </cell>
          <cell r="E26">
            <v>56.72</v>
          </cell>
        </row>
        <row r="27">
          <cell r="B27">
            <v>24</v>
          </cell>
          <cell r="C27">
            <v>117.04</v>
          </cell>
          <cell r="D27">
            <v>99.49</v>
          </cell>
          <cell r="E27">
            <v>64.67</v>
          </cell>
        </row>
        <row r="28">
          <cell r="B28">
            <v>32</v>
          </cell>
          <cell r="C28">
            <v>148.25</v>
          </cell>
          <cell r="D28">
            <v>126.02</v>
          </cell>
          <cell r="E28">
            <v>81.91</v>
          </cell>
        </row>
        <row r="29">
          <cell r="B29">
            <v>40</v>
          </cell>
          <cell r="C29">
            <v>176.05</v>
          </cell>
          <cell r="D29">
            <v>149.63999999999999</v>
          </cell>
          <cell r="E29">
            <v>97.27</v>
          </cell>
        </row>
        <row r="30">
          <cell r="B30">
            <v>50</v>
          </cell>
          <cell r="C30">
            <v>209.06</v>
          </cell>
          <cell r="D30">
            <v>177.7</v>
          </cell>
          <cell r="E30">
            <v>115.51</v>
          </cell>
        </row>
        <row r="31">
          <cell r="A31" t="str">
            <v>Со ступенькой оргстекло, монолитюполикарбонат, текстолит, капролон, ПНД</v>
          </cell>
          <cell r="B31">
            <v>2</v>
          </cell>
          <cell r="C31">
            <v>25</v>
          </cell>
          <cell r="D31">
            <v>21.25</v>
          </cell>
          <cell r="E31">
            <v>13.81</v>
          </cell>
        </row>
        <row r="32">
          <cell r="B32">
            <v>3</v>
          </cell>
          <cell r="C32">
            <v>35.630000000000003</v>
          </cell>
          <cell r="D32">
            <v>30.28</v>
          </cell>
          <cell r="E32">
            <v>19.68</v>
          </cell>
        </row>
        <row r="33">
          <cell r="B33">
            <v>4</v>
          </cell>
          <cell r="C33">
            <v>45.13</v>
          </cell>
          <cell r="D33">
            <v>38.36</v>
          </cell>
          <cell r="E33">
            <v>24.93</v>
          </cell>
        </row>
        <row r="34">
          <cell r="B34">
            <v>5</v>
          </cell>
          <cell r="C34">
            <v>53.59</v>
          </cell>
          <cell r="D34">
            <v>45.55</v>
          </cell>
          <cell r="E34">
            <v>29.61</v>
          </cell>
        </row>
        <row r="35">
          <cell r="B35">
            <v>6</v>
          </cell>
          <cell r="C35">
            <v>61.09</v>
          </cell>
          <cell r="D35">
            <v>51.92</v>
          </cell>
          <cell r="E35">
            <v>33.75</v>
          </cell>
        </row>
        <row r="36">
          <cell r="B36">
            <v>7</v>
          </cell>
          <cell r="C36">
            <v>67.709999999999994</v>
          </cell>
          <cell r="D36">
            <v>57.55</v>
          </cell>
          <cell r="E36">
            <v>37.409999999999997</v>
          </cell>
        </row>
        <row r="37">
          <cell r="B37">
            <v>8</v>
          </cell>
          <cell r="C37">
            <v>73.510000000000005</v>
          </cell>
          <cell r="D37">
            <v>62.48</v>
          </cell>
          <cell r="E37">
            <v>40.61</v>
          </cell>
        </row>
        <row r="38">
          <cell r="B38">
            <v>10</v>
          </cell>
          <cell r="C38">
            <v>87.29</v>
          </cell>
          <cell r="D38">
            <v>74.2</v>
          </cell>
          <cell r="E38">
            <v>48.23</v>
          </cell>
        </row>
        <row r="39">
          <cell r="B39">
            <v>12</v>
          </cell>
          <cell r="C39">
            <v>99.51</v>
          </cell>
          <cell r="D39">
            <v>84.59</v>
          </cell>
          <cell r="E39">
            <v>54.98</v>
          </cell>
        </row>
        <row r="40">
          <cell r="B40">
            <v>14</v>
          </cell>
          <cell r="C40">
            <v>110.29</v>
          </cell>
          <cell r="D40">
            <v>93.75</v>
          </cell>
          <cell r="E40">
            <v>60.94</v>
          </cell>
        </row>
        <row r="41">
          <cell r="B41">
            <v>16</v>
          </cell>
          <cell r="C41">
            <v>119.75</v>
          </cell>
          <cell r="D41">
            <v>101.79</v>
          </cell>
          <cell r="E41">
            <v>66.16</v>
          </cell>
        </row>
        <row r="42">
          <cell r="B42">
            <v>18</v>
          </cell>
          <cell r="C42">
            <v>127.98</v>
          </cell>
          <cell r="D42">
            <v>108.78</v>
          </cell>
          <cell r="E42">
            <v>70.709999999999994</v>
          </cell>
        </row>
        <row r="43">
          <cell r="B43">
            <v>20</v>
          </cell>
          <cell r="C43">
            <v>135.09</v>
          </cell>
          <cell r="D43">
            <v>114.83</v>
          </cell>
          <cell r="E43">
            <v>74.64</v>
          </cell>
        </row>
        <row r="44">
          <cell r="B44">
            <v>24</v>
          </cell>
          <cell r="C44">
            <v>154</v>
          </cell>
          <cell r="D44">
            <v>130.9</v>
          </cell>
          <cell r="E44">
            <v>85.09</v>
          </cell>
        </row>
        <row r="45">
          <cell r="B45">
            <v>32</v>
          </cell>
          <cell r="C45">
            <v>195.07</v>
          </cell>
          <cell r="D45">
            <v>165.81</v>
          </cell>
          <cell r="E45">
            <v>107.78</v>
          </cell>
        </row>
        <row r="46">
          <cell r="B46">
            <v>40</v>
          </cell>
          <cell r="C46">
            <v>231.5</v>
          </cell>
          <cell r="D46">
            <v>196.9</v>
          </cell>
          <cell r="E46">
            <v>127.98</v>
          </cell>
        </row>
        <row r="47">
          <cell r="B47">
            <v>50</v>
          </cell>
          <cell r="C47">
            <v>275.08</v>
          </cell>
          <cell r="D47">
            <v>233.82</v>
          </cell>
          <cell r="E47">
            <v>151.97999999999999</v>
          </cell>
        </row>
        <row r="48">
          <cell r="A48" t="str">
            <v>Фанера, МДФ</v>
          </cell>
          <cell r="B48">
            <v>2</v>
          </cell>
          <cell r="C48">
            <v>12</v>
          </cell>
          <cell r="D48">
            <v>10.199999999999999</v>
          </cell>
          <cell r="E48">
            <v>6.63</v>
          </cell>
        </row>
        <row r="49">
          <cell r="B49">
            <v>3</v>
          </cell>
          <cell r="C49">
            <v>17.100000000000001</v>
          </cell>
          <cell r="D49">
            <v>14.54</v>
          </cell>
          <cell r="E49">
            <v>9.4499999999999993</v>
          </cell>
        </row>
        <row r="50">
          <cell r="B50">
            <v>4</v>
          </cell>
          <cell r="C50">
            <v>21.66</v>
          </cell>
          <cell r="D50">
            <v>18.41</v>
          </cell>
          <cell r="E50">
            <v>11.97</v>
          </cell>
        </row>
        <row r="51">
          <cell r="B51">
            <v>5</v>
          </cell>
          <cell r="C51">
            <v>25.72</v>
          </cell>
          <cell r="D51">
            <v>21.86</v>
          </cell>
          <cell r="E51">
            <v>14.21</v>
          </cell>
        </row>
        <row r="52">
          <cell r="B52">
            <v>6</v>
          </cell>
          <cell r="C52">
            <v>29.32</v>
          </cell>
          <cell r="D52">
            <v>24.92</v>
          </cell>
          <cell r="E52">
            <v>16.2</v>
          </cell>
        </row>
        <row r="53">
          <cell r="B53">
            <v>7</v>
          </cell>
          <cell r="C53">
            <v>32.5</v>
          </cell>
          <cell r="D53">
            <v>27.62</v>
          </cell>
          <cell r="E53">
            <v>17.96</v>
          </cell>
        </row>
        <row r="54">
          <cell r="B54">
            <v>8</v>
          </cell>
          <cell r="C54">
            <v>35.28</v>
          </cell>
          <cell r="D54">
            <v>29.99</v>
          </cell>
          <cell r="E54">
            <v>19.489999999999998</v>
          </cell>
        </row>
        <row r="55">
          <cell r="B55">
            <v>10</v>
          </cell>
          <cell r="C55">
            <v>41.9</v>
          </cell>
          <cell r="D55">
            <v>35.619999999999997</v>
          </cell>
          <cell r="E55">
            <v>23.15</v>
          </cell>
        </row>
        <row r="56">
          <cell r="B56">
            <v>12</v>
          </cell>
          <cell r="C56">
            <v>47.77</v>
          </cell>
          <cell r="D56">
            <v>40.6</v>
          </cell>
          <cell r="E56">
            <v>26.39</v>
          </cell>
        </row>
        <row r="57">
          <cell r="B57">
            <v>14</v>
          </cell>
          <cell r="C57">
            <v>52.94</v>
          </cell>
          <cell r="D57">
            <v>45</v>
          </cell>
          <cell r="E57">
            <v>29.25</v>
          </cell>
        </row>
        <row r="58">
          <cell r="B58">
            <v>16</v>
          </cell>
          <cell r="C58">
            <v>57.48</v>
          </cell>
          <cell r="D58">
            <v>48.86</v>
          </cell>
          <cell r="E58">
            <v>31.76</v>
          </cell>
        </row>
        <row r="59">
          <cell r="B59">
            <v>18</v>
          </cell>
          <cell r="C59">
            <v>61.43</v>
          </cell>
          <cell r="D59">
            <v>52.22</v>
          </cell>
          <cell r="E59">
            <v>33.94</v>
          </cell>
        </row>
        <row r="60">
          <cell r="B60">
            <v>20</v>
          </cell>
          <cell r="C60">
            <v>64.84</v>
          </cell>
          <cell r="D60">
            <v>55.12</v>
          </cell>
          <cell r="E60">
            <v>35.83</v>
          </cell>
        </row>
        <row r="61">
          <cell r="B61">
            <v>24</v>
          </cell>
          <cell r="C61">
            <v>73.92</v>
          </cell>
          <cell r="D61">
            <v>62.83</v>
          </cell>
          <cell r="E61">
            <v>40.840000000000003</v>
          </cell>
        </row>
        <row r="62">
          <cell r="B62">
            <v>32</v>
          </cell>
          <cell r="C62">
            <v>93.63</v>
          </cell>
          <cell r="D62">
            <v>79.59</v>
          </cell>
          <cell r="E62">
            <v>51.73</v>
          </cell>
        </row>
        <row r="63">
          <cell r="B63">
            <v>40</v>
          </cell>
          <cell r="C63">
            <v>111.19</v>
          </cell>
          <cell r="D63">
            <v>94.51</v>
          </cell>
          <cell r="E63">
            <v>61.43</v>
          </cell>
        </row>
        <row r="64">
          <cell r="B64">
            <v>50</v>
          </cell>
          <cell r="C64">
            <v>132.04</v>
          </cell>
          <cell r="D64">
            <v>112.23</v>
          </cell>
          <cell r="E64">
            <v>72.95</v>
          </cell>
        </row>
        <row r="65">
          <cell r="A65" t="str">
            <v>Массив не ценных пород дерева, клееный щит, дсп, лдсп</v>
          </cell>
          <cell r="B65">
            <v>2</v>
          </cell>
          <cell r="C65">
            <v>18</v>
          </cell>
          <cell r="D65">
            <v>15.3</v>
          </cell>
          <cell r="E65">
            <v>9.9499999999999993</v>
          </cell>
        </row>
        <row r="66">
          <cell r="B66">
            <v>3</v>
          </cell>
          <cell r="C66">
            <v>25.65</v>
          </cell>
          <cell r="D66">
            <v>21.8</v>
          </cell>
          <cell r="E66">
            <v>14.17</v>
          </cell>
        </row>
        <row r="67">
          <cell r="B67">
            <v>4</v>
          </cell>
          <cell r="C67">
            <v>32.49</v>
          </cell>
          <cell r="D67">
            <v>27.62</v>
          </cell>
          <cell r="E67">
            <v>17.95</v>
          </cell>
        </row>
        <row r="68">
          <cell r="B68">
            <v>5</v>
          </cell>
          <cell r="C68">
            <v>38.58</v>
          </cell>
          <cell r="D68">
            <v>32.79</v>
          </cell>
          <cell r="E68">
            <v>21.32</v>
          </cell>
        </row>
        <row r="69">
          <cell r="B69">
            <v>6</v>
          </cell>
          <cell r="C69">
            <v>43.98</v>
          </cell>
          <cell r="D69">
            <v>37.39</v>
          </cell>
          <cell r="E69">
            <v>24.3</v>
          </cell>
        </row>
        <row r="70">
          <cell r="B70">
            <v>7</v>
          </cell>
          <cell r="C70">
            <v>48.75</v>
          </cell>
          <cell r="D70">
            <v>41.44</v>
          </cell>
          <cell r="E70">
            <v>26.93</v>
          </cell>
        </row>
        <row r="71">
          <cell r="B71">
            <v>8</v>
          </cell>
          <cell r="C71">
            <v>52.93</v>
          </cell>
          <cell r="D71">
            <v>44.99</v>
          </cell>
          <cell r="E71">
            <v>29.24</v>
          </cell>
        </row>
        <row r="72">
          <cell r="B72">
            <v>10</v>
          </cell>
          <cell r="C72">
            <v>62.85</v>
          </cell>
          <cell r="D72">
            <v>53.42</v>
          </cell>
          <cell r="E72">
            <v>34.72</v>
          </cell>
        </row>
        <row r="73">
          <cell r="B73">
            <v>12</v>
          </cell>
          <cell r="C73">
            <v>71.650000000000006</v>
          </cell>
          <cell r="D73">
            <v>60.9</v>
          </cell>
          <cell r="E73">
            <v>39.590000000000003</v>
          </cell>
        </row>
        <row r="74">
          <cell r="B74">
            <v>14</v>
          </cell>
          <cell r="C74">
            <v>79.41</v>
          </cell>
          <cell r="D74">
            <v>67.5</v>
          </cell>
          <cell r="E74">
            <v>43.87</v>
          </cell>
        </row>
        <row r="75">
          <cell r="B75">
            <v>16</v>
          </cell>
          <cell r="C75">
            <v>86.22</v>
          </cell>
          <cell r="D75">
            <v>73.290000000000006</v>
          </cell>
          <cell r="E75">
            <v>47.64</v>
          </cell>
        </row>
        <row r="76">
          <cell r="B76">
            <v>18</v>
          </cell>
          <cell r="C76">
            <v>92.15</v>
          </cell>
          <cell r="D76">
            <v>78.319999999999993</v>
          </cell>
          <cell r="E76">
            <v>50.91</v>
          </cell>
        </row>
        <row r="77">
          <cell r="B77">
            <v>20</v>
          </cell>
          <cell r="C77">
            <v>97.26</v>
          </cell>
          <cell r="D77">
            <v>82.68</v>
          </cell>
          <cell r="E77">
            <v>53.74</v>
          </cell>
        </row>
        <row r="78">
          <cell r="B78">
            <v>24</v>
          </cell>
          <cell r="C78">
            <v>110.88</v>
          </cell>
          <cell r="D78">
            <v>94.25</v>
          </cell>
          <cell r="E78">
            <v>61.26</v>
          </cell>
        </row>
        <row r="79">
          <cell r="B79">
            <v>32</v>
          </cell>
          <cell r="C79">
            <v>140.44999999999999</v>
          </cell>
          <cell r="D79">
            <v>119.38</v>
          </cell>
          <cell r="E79">
            <v>77.599999999999994</v>
          </cell>
        </row>
        <row r="80">
          <cell r="B80">
            <v>40</v>
          </cell>
          <cell r="C80">
            <v>166.78</v>
          </cell>
          <cell r="D80">
            <v>141.77000000000001</v>
          </cell>
          <cell r="E80">
            <v>92.15</v>
          </cell>
        </row>
        <row r="81">
          <cell r="B81">
            <v>50</v>
          </cell>
          <cell r="C81">
            <v>198.06</v>
          </cell>
          <cell r="D81">
            <v>168.35</v>
          </cell>
          <cell r="E81">
            <v>109.43</v>
          </cell>
        </row>
        <row r="82">
          <cell r="A82" t="str">
            <v>Алюминий, латунь, бронза, нержавейка и др</v>
          </cell>
          <cell r="B82">
            <v>2</v>
          </cell>
          <cell r="C82">
            <v>70</v>
          </cell>
          <cell r="D82">
            <v>59.5</v>
          </cell>
          <cell r="E82">
            <v>38.68</v>
          </cell>
        </row>
        <row r="83">
          <cell r="B83">
            <v>3</v>
          </cell>
          <cell r="C83">
            <v>99.75</v>
          </cell>
          <cell r="D83">
            <v>84.79</v>
          </cell>
          <cell r="E83">
            <v>55.11</v>
          </cell>
        </row>
        <row r="84">
          <cell r="B84">
            <v>4</v>
          </cell>
          <cell r="C84">
            <v>126.35</v>
          </cell>
          <cell r="D84">
            <v>107.4</v>
          </cell>
          <cell r="E84">
            <v>69.81</v>
          </cell>
        </row>
        <row r="85">
          <cell r="B85">
            <v>5</v>
          </cell>
          <cell r="C85">
            <v>150.04</v>
          </cell>
          <cell r="D85">
            <v>127.53</v>
          </cell>
          <cell r="E85">
            <v>82.9</v>
          </cell>
        </row>
        <row r="86">
          <cell r="B86">
            <v>6</v>
          </cell>
          <cell r="C86">
            <v>171.05</v>
          </cell>
          <cell r="D86">
            <v>145.38999999999999</v>
          </cell>
          <cell r="E86">
            <v>94.5</v>
          </cell>
        </row>
        <row r="87">
          <cell r="B87">
            <v>7</v>
          </cell>
          <cell r="C87">
            <v>189.58</v>
          </cell>
          <cell r="D87">
            <v>161.13999999999999</v>
          </cell>
          <cell r="E87">
            <v>104.74</v>
          </cell>
        </row>
        <row r="88">
          <cell r="B88">
            <v>8</v>
          </cell>
          <cell r="C88">
            <v>205.83</v>
          </cell>
          <cell r="D88">
            <v>174.95</v>
          </cell>
          <cell r="E88">
            <v>113.72</v>
          </cell>
        </row>
        <row r="89">
          <cell r="B89">
            <v>10</v>
          </cell>
          <cell r="C89">
            <v>244.42</v>
          </cell>
          <cell r="D89">
            <v>207.76</v>
          </cell>
          <cell r="E89">
            <v>135.04</v>
          </cell>
        </row>
        <row r="90">
          <cell r="B90">
            <v>12</v>
          </cell>
          <cell r="C90">
            <v>278.64</v>
          </cell>
          <cell r="D90">
            <v>236.84</v>
          </cell>
          <cell r="E90">
            <v>153.94999999999999</v>
          </cell>
        </row>
        <row r="91">
          <cell r="B91">
            <v>14</v>
          </cell>
          <cell r="C91">
            <v>308.82</v>
          </cell>
          <cell r="D91">
            <v>262.5</v>
          </cell>
          <cell r="E91">
            <v>170.62</v>
          </cell>
        </row>
        <row r="92">
          <cell r="B92">
            <v>16</v>
          </cell>
          <cell r="C92">
            <v>335.29</v>
          </cell>
          <cell r="D92">
            <v>285</v>
          </cell>
          <cell r="E92">
            <v>185.25</v>
          </cell>
        </row>
        <row r="93">
          <cell r="B93">
            <v>18</v>
          </cell>
          <cell r="C93">
            <v>358.34</v>
          </cell>
          <cell r="D93">
            <v>304.58999999999997</v>
          </cell>
          <cell r="E93">
            <v>197.99</v>
          </cell>
        </row>
        <row r="94">
          <cell r="B94">
            <v>20</v>
          </cell>
          <cell r="C94">
            <v>378.25</v>
          </cell>
          <cell r="D94">
            <v>321.51</v>
          </cell>
          <cell r="E94">
            <v>208.98</v>
          </cell>
        </row>
        <row r="95">
          <cell r="B95">
            <v>24</v>
          </cell>
          <cell r="C95">
            <v>431.21</v>
          </cell>
          <cell r="D95">
            <v>366.53</v>
          </cell>
          <cell r="E95">
            <v>238.24</v>
          </cell>
        </row>
        <row r="96">
          <cell r="B96">
            <v>32</v>
          </cell>
          <cell r="C96">
            <v>546.20000000000005</v>
          </cell>
          <cell r="D96">
            <v>464.27</v>
          </cell>
          <cell r="E96">
            <v>301.77</v>
          </cell>
        </row>
        <row r="97">
          <cell r="B97">
            <v>40</v>
          </cell>
          <cell r="C97">
            <v>648.61</v>
          </cell>
          <cell r="D97">
            <v>551.32000000000005</v>
          </cell>
          <cell r="E97">
            <v>358.36</v>
          </cell>
        </row>
        <row r="98">
          <cell r="B98">
            <v>50</v>
          </cell>
          <cell r="C98">
            <v>770.22</v>
          </cell>
          <cell r="D98">
            <v>654.69000000000005</v>
          </cell>
          <cell r="E98">
            <v>425.55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3" sqref="B3"/>
    </sheetView>
  </sheetViews>
  <sheetFormatPr defaultRowHeight="14.4" x14ac:dyDescent="0.3"/>
  <cols>
    <col min="1" max="1" width="17.77734375" customWidth="1"/>
    <col min="2" max="2" width="13.109375" customWidth="1"/>
    <col min="3" max="3" width="20.21875" customWidth="1"/>
  </cols>
  <sheetData>
    <row r="1" spans="1:3" ht="15.6" x14ac:dyDescent="0.3">
      <c r="A1" s="18" t="s">
        <v>8</v>
      </c>
      <c r="B1" s="19"/>
      <c r="C1" s="20"/>
    </row>
    <row r="2" spans="1:3" x14ac:dyDescent="0.3">
      <c r="A2" s="21" t="s">
        <v>9</v>
      </c>
      <c r="B2" s="22"/>
      <c r="C2" s="23">
        <v>43466</v>
      </c>
    </row>
    <row r="3" spans="1:3" ht="15" thickBot="1" x14ac:dyDescent="0.35">
      <c r="A3" s="24" t="s">
        <v>16</v>
      </c>
      <c r="B3" s="25">
        <f>Лист3!D30+Лист3!D69</f>
        <v>150000</v>
      </c>
      <c r="C3" s="26"/>
    </row>
    <row r="4" spans="1:3" x14ac:dyDescent="0.3">
      <c r="A4" s="27" t="s">
        <v>10</v>
      </c>
      <c r="B4" s="28"/>
      <c r="C4" s="29">
        <f>Лист1!C2</f>
        <v>330227.69</v>
      </c>
    </row>
    <row r="5" spans="1:3" x14ac:dyDescent="0.3">
      <c r="A5" s="30" t="s">
        <v>11</v>
      </c>
      <c r="B5" s="31"/>
      <c r="C5" s="32">
        <v>0</v>
      </c>
    </row>
    <row r="6" spans="1:3" ht="15" thickBot="1" x14ac:dyDescent="0.35">
      <c r="A6" s="33" t="s">
        <v>12</v>
      </c>
      <c r="B6" s="34"/>
      <c r="C6" s="35">
        <v>0</v>
      </c>
    </row>
    <row r="7" spans="1:3" ht="15" thickBot="1" x14ac:dyDescent="0.35">
      <c r="A7" s="36" t="s">
        <v>13</v>
      </c>
      <c r="B7" s="37"/>
      <c r="C7" s="38">
        <f>C4-C5</f>
        <v>330227.69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8"/>
  <sheetViews>
    <sheetView workbookViewId="0">
      <selection activeCell="A89" sqref="A89"/>
    </sheetView>
  </sheetViews>
  <sheetFormatPr defaultRowHeight="14.4" outlineLevelRow="1" x14ac:dyDescent="0.3"/>
  <cols>
    <col min="1" max="1" width="16.88671875" customWidth="1"/>
    <col min="2" max="2" width="19.44140625" customWidth="1"/>
    <col min="3" max="3" width="15.5546875" customWidth="1"/>
    <col min="4" max="4" width="16.21875" customWidth="1"/>
  </cols>
  <sheetData>
    <row r="1" spans="1:4" ht="28.8" x14ac:dyDescent="0.3">
      <c r="A1" s="1" t="s">
        <v>0</v>
      </c>
      <c r="B1" s="39" t="s">
        <v>17</v>
      </c>
      <c r="C1" s="40" t="s">
        <v>18</v>
      </c>
      <c r="D1" s="40" t="s">
        <v>19</v>
      </c>
    </row>
    <row r="2" spans="1:4" x14ac:dyDescent="0.3">
      <c r="A2" s="41">
        <v>43466</v>
      </c>
      <c r="B2" s="42"/>
      <c r="C2" s="43"/>
      <c r="D2" s="43">
        <f>SUM(D3:D47)</f>
        <v>50010</v>
      </c>
    </row>
    <row r="3" spans="1:4" x14ac:dyDescent="0.3">
      <c r="A3" s="44">
        <v>43466</v>
      </c>
      <c r="B3" s="45" t="s">
        <v>20</v>
      </c>
      <c r="C3" s="46"/>
      <c r="D3" s="46">
        <f>SUM(C4:C8)</f>
        <v>3</v>
      </c>
    </row>
    <row r="4" spans="1:4" hidden="1" outlineLevel="1" x14ac:dyDescent="0.3">
      <c r="A4" s="47">
        <v>43466</v>
      </c>
      <c r="B4" s="48" t="s">
        <v>21</v>
      </c>
      <c r="C4" s="49">
        <v>1</v>
      </c>
      <c r="D4" s="12"/>
    </row>
    <row r="5" spans="1:4" hidden="1" outlineLevel="1" x14ac:dyDescent="0.3">
      <c r="A5" s="47">
        <v>43466</v>
      </c>
      <c r="B5" s="48" t="s">
        <v>22</v>
      </c>
      <c r="C5" s="49">
        <v>1</v>
      </c>
      <c r="D5" s="12"/>
    </row>
    <row r="6" spans="1:4" hidden="1" outlineLevel="1" x14ac:dyDescent="0.3">
      <c r="A6" s="47">
        <v>43466</v>
      </c>
      <c r="B6" s="48" t="s">
        <v>23</v>
      </c>
      <c r="C6" s="49">
        <v>1</v>
      </c>
      <c r="D6" s="12"/>
    </row>
    <row r="7" spans="1:4" hidden="1" outlineLevel="1" x14ac:dyDescent="0.3">
      <c r="A7" s="47">
        <v>43466</v>
      </c>
      <c r="B7" s="50"/>
      <c r="C7" s="49"/>
      <c r="D7" s="49"/>
    </row>
    <row r="8" spans="1:4" hidden="1" outlineLevel="1" x14ac:dyDescent="0.3">
      <c r="A8" s="47">
        <v>43466</v>
      </c>
      <c r="B8" s="50"/>
      <c r="C8" s="49"/>
      <c r="D8" s="49"/>
    </row>
    <row r="9" spans="1:4" collapsed="1" x14ac:dyDescent="0.3">
      <c r="A9" s="44">
        <v>43466</v>
      </c>
      <c r="B9" s="51" t="s">
        <v>24</v>
      </c>
      <c r="C9" s="46"/>
      <c r="D9" s="46">
        <f>SUM(C10:C17)</f>
        <v>4</v>
      </c>
    </row>
    <row r="10" spans="1:4" hidden="1" outlineLevel="1" x14ac:dyDescent="0.3">
      <c r="A10" s="47">
        <v>43466</v>
      </c>
      <c r="B10" s="52" t="s">
        <v>25</v>
      </c>
      <c r="C10" s="17">
        <v>1</v>
      </c>
      <c r="D10" s="49"/>
    </row>
    <row r="11" spans="1:4" hidden="1" outlineLevel="1" x14ac:dyDescent="0.3">
      <c r="A11" s="47">
        <v>43466</v>
      </c>
      <c r="B11" s="52" t="s">
        <v>26</v>
      </c>
      <c r="C11" s="17">
        <v>1</v>
      </c>
      <c r="D11" s="49"/>
    </row>
    <row r="12" spans="1:4" hidden="1" outlineLevel="1" x14ac:dyDescent="0.3">
      <c r="A12" s="47">
        <v>43466</v>
      </c>
      <c r="B12" s="53" t="s">
        <v>27</v>
      </c>
      <c r="C12" s="17">
        <v>1</v>
      </c>
      <c r="D12" s="49"/>
    </row>
    <row r="13" spans="1:4" ht="28.8" hidden="1" outlineLevel="1" x14ac:dyDescent="0.3">
      <c r="A13" s="47">
        <v>43466</v>
      </c>
      <c r="B13" s="53" t="s">
        <v>28</v>
      </c>
      <c r="C13" s="17">
        <v>1</v>
      </c>
      <c r="D13" s="49"/>
    </row>
    <row r="14" spans="1:4" hidden="1" outlineLevel="1" x14ac:dyDescent="0.3">
      <c r="A14" s="47">
        <v>43466</v>
      </c>
      <c r="B14" s="50"/>
      <c r="C14" s="49"/>
      <c r="D14" s="49"/>
    </row>
    <row r="15" spans="1:4" hidden="1" outlineLevel="1" x14ac:dyDescent="0.3">
      <c r="A15" s="47">
        <v>43466</v>
      </c>
      <c r="B15" s="50"/>
      <c r="C15" s="49"/>
      <c r="D15" s="49"/>
    </row>
    <row r="16" spans="1:4" hidden="1" outlineLevel="1" x14ac:dyDescent="0.3">
      <c r="A16" s="47">
        <v>43466</v>
      </c>
      <c r="B16" s="50"/>
      <c r="C16" s="49"/>
      <c r="D16" s="49"/>
    </row>
    <row r="17" spans="1:4" hidden="1" outlineLevel="1" x14ac:dyDescent="0.3">
      <c r="A17" s="47">
        <v>43466</v>
      </c>
      <c r="B17" s="50"/>
      <c r="C17" s="49"/>
      <c r="D17" s="49"/>
    </row>
    <row r="18" spans="1:4" collapsed="1" x14ac:dyDescent="0.3">
      <c r="A18" s="44">
        <v>43466</v>
      </c>
      <c r="B18" s="54" t="s">
        <v>29</v>
      </c>
      <c r="C18" s="46"/>
      <c r="D18" s="46">
        <f>SUM(C19:C29)</f>
        <v>3</v>
      </c>
    </row>
    <row r="19" spans="1:4" hidden="1" outlineLevel="1" x14ac:dyDescent="0.3">
      <c r="A19" s="47">
        <v>43466</v>
      </c>
      <c r="B19" s="55" t="s">
        <v>30</v>
      </c>
      <c r="C19" s="17">
        <v>1</v>
      </c>
      <c r="D19" s="49"/>
    </row>
    <row r="20" spans="1:4" hidden="1" outlineLevel="1" x14ac:dyDescent="0.3">
      <c r="A20" s="47">
        <v>43466</v>
      </c>
      <c r="B20" s="55" t="s">
        <v>31</v>
      </c>
      <c r="C20" s="17">
        <v>1</v>
      </c>
      <c r="D20" s="49"/>
    </row>
    <row r="21" spans="1:4" hidden="1" outlineLevel="1" x14ac:dyDescent="0.3">
      <c r="A21" s="47">
        <v>43466</v>
      </c>
      <c r="B21" s="56" t="s">
        <v>32</v>
      </c>
      <c r="C21" s="17">
        <v>1</v>
      </c>
      <c r="D21" s="49"/>
    </row>
    <row r="22" spans="1:4" hidden="1" outlineLevel="1" x14ac:dyDescent="0.3">
      <c r="A22" s="47">
        <v>43466</v>
      </c>
      <c r="B22" s="50"/>
      <c r="C22" s="49"/>
      <c r="D22" s="49"/>
    </row>
    <row r="23" spans="1:4" hidden="1" outlineLevel="1" x14ac:dyDescent="0.3">
      <c r="A23" s="47">
        <v>43466</v>
      </c>
      <c r="B23" s="50"/>
      <c r="C23" s="49"/>
      <c r="D23" s="49"/>
    </row>
    <row r="24" spans="1:4" hidden="1" outlineLevel="1" x14ac:dyDescent="0.3">
      <c r="A24" s="47">
        <v>43466</v>
      </c>
      <c r="B24" s="50"/>
      <c r="C24" s="49"/>
      <c r="D24" s="49"/>
    </row>
    <row r="25" spans="1:4" hidden="1" outlineLevel="1" x14ac:dyDescent="0.3">
      <c r="A25" s="47">
        <v>43466</v>
      </c>
      <c r="B25" s="50"/>
      <c r="C25" s="49"/>
      <c r="D25" s="49"/>
    </row>
    <row r="26" spans="1:4" hidden="1" outlineLevel="1" x14ac:dyDescent="0.3">
      <c r="A26" s="47">
        <v>43466</v>
      </c>
      <c r="B26" s="50"/>
      <c r="C26" s="49"/>
      <c r="D26" s="49"/>
    </row>
    <row r="27" spans="1:4" hidden="1" outlineLevel="1" x14ac:dyDescent="0.3">
      <c r="A27" s="47">
        <v>43466</v>
      </c>
      <c r="B27" s="50"/>
      <c r="C27" s="49"/>
      <c r="D27" s="49"/>
    </row>
    <row r="28" spans="1:4" hidden="1" outlineLevel="1" x14ac:dyDescent="0.3">
      <c r="A28" s="47">
        <v>43466</v>
      </c>
      <c r="B28" s="50"/>
      <c r="C28" s="49"/>
      <c r="D28" s="49"/>
    </row>
    <row r="29" spans="1:4" hidden="1" outlineLevel="1" x14ac:dyDescent="0.3">
      <c r="A29" s="47">
        <v>43466</v>
      </c>
      <c r="B29" s="50"/>
      <c r="C29" s="49"/>
      <c r="D29" s="49"/>
    </row>
    <row r="30" spans="1:4" collapsed="1" x14ac:dyDescent="0.3">
      <c r="A30" s="44">
        <v>43466</v>
      </c>
      <c r="B30" s="54" t="s">
        <v>16</v>
      </c>
      <c r="C30" s="46"/>
      <c r="D30" s="46">
        <f>SUM(C31:C47)</f>
        <v>50000</v>
      </c>
    </row>
    <row r="31" spans="1:4" hidden="1" outlineLevel="1" x14ac:dyDescent="0.3">
      <c r="A31" s="47">
        <v>43466</v>
      </c>
      <c r="B31" s="57" t="s">
        <v>33</v>
      </c>
      <c r="C31" s="49">
        <v>50000</v>
      </c>
      <c r="D31" s="49"/>
    </row>
    <row r="32" spans="1:4" hidden="1" outlineLevel="1" x14ac:dyDescent="0.3">
      <c r="A32" s="47">
        <v>43466</v>
      </c>
      <c r="B32" s="50"/>
      <c r="C32" s="49"/>
      <c r="D32" s="49"/>
    </row>
    <row r="33" spans="1:4" hidden="1" outlineLevel="1" x14ac:dyDescent="0.3">
      <c r="A33" s="47">
        <v>43466</v>
      </c>
      <c r="B33" s="50"/>
      <c r="C33" s="49"/>
      <c r="D33" s="49"/>
    </row>
    <row r="34" spans="1:4" hidden="1" outlineLevel="1" x14ac:dyDescent="0.3">
      <c r="A34" s="47">
        <v>43466</v>
      </c>
      <c r="B34" s="50"/>
      <c r="C34" s="49"/>
      <c r="D34" s="49"/>
    </row>
    <row r="35" spans="1:4" hidden="1" outlineLevel="1" x14ac:dyDescent="0.3">
      <c r="A35" s="47">
        <v>43466</v>
      </c>
      <c r="B35" s="50"/>
      <c r="C35" s="49"/>
      <c r="D35" s="49"/>
    </row>
    <row r="36" spans="1:4" hidden="1" outlineLevel="1" x14ac:dyDescent="0.3">
      <c r="A36" s="47">
        <v>43466</v>
      </c>
      <c r="B36" s="50"/>
      <c r="C36" s="49"/>
      <c r="D36" s="49"/>
    </row>
    <row r="37" spans="1:4" hidden="1" outlineLevel="1" x14ac:dyDescent="0.3">
      <c r="A37" s="47">
        <v>43466</v>
      </c>
      <c r="B37" s="50"/>
      <c r="C37" s="49"/>
      <c r="D37" s="49"/>
    </row>
    <row r="38" spans="1:4" hidden="1" outlineLevel="1" x14ac:dyDescent="0.3">
      <c r="A38" s="47">
        <v>43466</v>
      </c>
      <c r="B38" s="50"/>
      <c r="C38" s="49"/>
      <c r="D38" s="49"/>
    </row>
    <row r="39" spans="1:4" hidden="1" outlineLevel="1" x14ac:dyDescent="0.3">
      <c r="A39" s="47">
        <v>43466</v>
      </c>
      <c r="B39" s="50"/>
      <c r="C39" s="49"/>
      <c r="D39" s="49"/>
    </row>
    <row r="40" spans="1:4" hidden="1" outlineLevel="1" x14ac:dyDescent="0.3">
      <c r="A40" s="47">
        <v>43466</v>
      </c>
      <c r="B40" s="50"/>
      <c r="C40" s="49"/>
      <c r="D40" s="49"/>
    </row>
    <row r="41" spans="1:4" hidden="1" outlineLevel="1" x14ac:dyDescent="0.3">
      <c r="A41" s="47">
        <v>43466</v>
      </c>
      <c r="B41" s="50"/>
      <c r="C41" s="49"/>
      <c r="D41" s="49"/>
    </row>
    <row r="42" spans="1:4" hidden="1" outlineLevel="1" x14ac:dyDescent="0.3">
      <c r="A42" s="47">
        <v>43466</v>
      </c>
      <c r="B42" s="50"/>
      <c r="C42" s="49"/>
      <c r="D42" s="49"/>
    </row>
    <row r="43" spans="1:4" hidden="1" outlineLevel="1" x14ac:dyDescent="0.3">
      <c r="A43" s="47">
        <v>43466</v>
      </c>
      <c r="B43" s="50"/>
      <c r="C43" s="49"/>
      <c r="D43" s="49"/>
    </row>
    <row r="44" spans="1:4" hidden="1" outlineLevel="1" x14ac:dyDescent="0.3">
      <c r="A44" s="47">
        <v>43466</v>
      </c>
      <c r="B44" s="50"/>
      <c r="C44" s="49"/>
      <c r="D44" s="49"/>
    </row>
    <row r="45" spans="1:4" hidden="1" outlineLevel="1" x14ac:dyDescent="0.3">
      <c r="A45" s="47">
        <v>43466</v>
      </c>
      <c r="B45" s="50"/>
      <c r="C45" s="49"/>
      <c r="D45" s="49"/>
    </row>
    <row r="46" spans="1:4" hidden="1" outlineLevel="1" x14ac:dyDescent="0.3">
      <c r="A46" s="47">
        <v>43466</v>
      </c>
      <c r="B46" s="50"/>
      <c r="C46" s="49"/>
      <c r="D46" s="49"/>
    </row>
    <row r="47" spans="1:4" hidden="1" outlineLevel="1" x14ac:dyDescent="0.3">
      <c r="A47" s="47">
        <v>43466</v>
      </c>
      <c r="B47" s="50"/>
      <c r="C47" s="49"/>
      <c r="D47" s="49"/>
    </row>
    <row r="48" spans="1:4" collapsed="1" x14ac:dyDescent="0.3">
      <c r="A48" s="41">
        <v>43467</v>
      </c>
      <c r="B48" s="42"/>
      <c r="C48" s="43"/>
      <c r="D48" s="43">
        <f>SUM(D49:D77)</f>
        <v>100003</v>
      </c>
    </row>
    <row r="49" spans="1:4" x14ac:dyDescent="0.3">
      <c r="A49" s="44">
        <v>43467</v>
      </c>
      <c r="B49" s="45" t="s">
        <v>20</v>
      </c>
      <c r="C49" s="46"/>
      <c r="D49" s="46">
        <f>SUM(C50:C53)</f>
        <v>3</v>
      </c>
    </row>
    <row r="50" spans="1:4" hidden="1" outlineLevel="1" x14ac:dyDescent="0.3">
      <c r="A50" s="47">
        <v>43467</v>
      </c>
      <c r="B50" s="48" t="s">
        <v>21</v>
      </c>
      <c r="C50" s="49">
        <v>1</v>
      </c>
      <c r="D50" s="12"/>
    </row>
    <row r="51" spans="1:4" hidden="1" outlineLevel="1" x14ac:dyDescent="0.3">
      <c r="A51" s="47">
        <v>43467</v>
      </c>
      <c r="B51" s="48" t="s">
        <v>22</v>
      </c>
      <c r="C51" s="49">
        <v>1</v>
      </c>
      <c r="D51" s="12"/>
    </row>
    <row r="52" spans="1:4" hidden="1" outlineLevel="1" x14ac:dyDescent="0.3">
      <c r="A52" s="47">
        <v>43467</v>
      </c>
      <c r="B52" s="48" t="s">
        <v>23</v>
      </c>
      <c r="C52" s="49">
        <v>1</v>
      </c>
      <c r="D52" s="12"/>
    </row>
    <row r="53" spans="1:4" hidden="1" outlineLevel="1" x14ac:dyDescent="0.3">
      <c r="A53" s="47">
        <v>43467</v>
      </c>
      <c r="B53" s="50"/>
      <c r="C53" s="49"/>
      <c r="D53" s="49"/>
    </row>
    <row r="54" spans="1:4" collapsed="1" x14ac:dyDescent="0.3">
      <c r="A54" s="44">
        <v>43467</v>
      </c>
      <c r="B54" s="51" t="s">
        <v>24</v>
      </c>
      <c r="C54" s="46"/>
      <c r="D54" s="46">
        <f>SUM(C55:C61)</f>
        <v>0</v>
      </c>
    </row>
    <row r="55" spans="1:4" hidden="1" outlineLevel="1" x14ac:dyDescent="0.3">
      <c r="A55" s="47">
        <v>43467</v>
      </c>
      <c r="B55" s="50"/>
      <c r="C55" s="49"/>
      <c r="D55" s="49"/>
    </row>
    <row r="56" spans="1:4" hidden="1" outlineLevel="1" x14ac:dyDescent="0.3">
      <c r="A56" s="47">
        <v>43467</v>
      </c>
      <c r="B56" s="50"/>
      <c r="C56" s="49"/>
      <c r="D56" s="49"/>
    </row>
    <row r="57" spans="1:4" hidden="1" outlineLevel="1" x14ac:dyDescent="0.3">
      <c r="A57" s="47">
        <v>43467</v>
      </c>
      <c r="B57" s="50"/>
      <c r="C57" s="49"/>
      <c r="D57" s="49"/>
    </row>
    <row r="58" spans="1:4" hidden="1" outlineLevel="1" x14ac:dyDescent="0.3">
      <c r="A58" s="47">
        <v>43467</v>
      </c>
      <c r="B58" s="50"/>
      <c r="C58" s="49"/>
      <c r="D58" s="49"/>
    </row>
    <row r="59" spans="1:4" hidden="1" outlineLevel="1" x14ac:dyDescent="0.3">
      <c r="A59" s="47">
        <v>43467</v>
      </c>
      <c r="B59" s="50"/>
      <c r="C59" s="49"/>
      <c r="D59" s="49"/>
    </row>
    <row r="60" spans="1:4" hidden="1" outlineLevel="1" x14ac:dyDescent="0.3">
      <c r="A60" s="47">
        <v>43467</v>
      </c>
      <c r="B60" s="50"/>
      <c r="C60" s="49"/>
      <c r="D60" s="49"/>
    </row>
    <row r="61" spans="1:4" hidden="1" outlineLevel="1" x14ac:dyDescent="0.3">
      <c r="A61" s="47">
        <v>43467</v>
      </c>
      <c r="B61" s="50"/>
      <c r="C61" s="49"/>
      <c r="D61" s="49"/>
    </row>
    <row r="62" spans="1:4" collapsed="1" x14ac:dyDescent="0.3">
      <c r="A62" s="44">
        <v>43467</v>
      </c>
      <c r="B62" s="54" t="s">
        <v>29</v>
      </c>
      <c r="C62" s="46"/>
      <c r="D62" s="46">
        <f>SUM(C63:C68)</f>
        <v>0</v>
      </c>
    </row>
    <row r="63" spans="1:4" hidden="1" outlineLevel="1" x14ac:dyDescent="0.3">
      <c r="A63" s="47">
        <v>43467</v>
      </c>
      <c r="B63" s="50"/>
      <c r="C63" s="49"/>
      <c r="D63" s="49"/>
    </row>
    <row r="64" spans="1:4" hidden="1" outlineLevel="1" x14ac:dyDescent="0.3">
      <c r="A64" s="47">
        <v>43467</v>
      </c>
      <c r="B64" s="50"/>
      <c r="C64" s="49"/>
      <c r="D64" s="49"/>
    </row>
    <row r="65" spans="1:4" hidden="1" outlineLevel="1" x14ac:dyDescent="0.3">
      <c r="A65" s="47">
        <v>43467</v>
      </c>
      <c r="B65" s="50"/>
      <c r="C65" s="49"/>
      <c r="D65" s="49"/>
    </row>
    <row r="66" spans="1:4" hidden="1" outlineLevel="1" x14ac:dyDescent="0.3">
      <c r="A66" s="47">
        <v>43467</v>
      </c>
      <c r="B66" s="50"/>
      <c r="C66" s="49"/>
      <c r="D66" s="49"/>
    </row>
    <row r="67" spans="1:4" hidden="1" outlineLevel="1" x14ac:dyDescent="0.3">
      <c r="A67" s="47">
        <v>43467</v>
      </c>
      <c r="B67" s="50"/>
      <c r="C67" s="49"/>
      <c r="D67" s="49"/>
    </row>
    <row r="68" spans="1:4" hidden="1" outlineLevel="1" x14ac:dyDescent="0.3">
      <c r="A68" s="47">
        <v>43467</v>
      </c>
      <c r="B68" s="50"/>
      <c r="C68" s="49"/>
      <c r="D68" s="49"/>
    </row>
    <row r="69" spans="1:4" collapsed="1" x14ac:dyDescent="0.3">
      <c r="A69" s="44">
        <v>43467</v>
      </c>
      <c r="B69" s="54" t="s">
        <v>16</v>
      </c>
      <c r="C69" s="46"/>
      <c r="D69" s="46">
        <f>SUM(C70:C77)</f>
        <v>100000</v>
      </c>
    </row>
    <row r="70" spans="1:4" hidden="1" outlineLevel="1" x14ac:dyDescent="0.3">
      <c r="A70" s="47">
        <v>43467</v>
      </c>
      <c r="B70" s="50" t="s">
        <v>33</v>
      </c>
      <c r="C70" s="49">
        <v>100000</v>
      </c>
      <c r="D70" s="49"/>
    </row>
    <row r="71" spans="1:4" hidden="1" outlineLevel="1" x14ac:dyDescent="0.3">
      <c r="A71" s="47">
        <v>43467</v>
      </c>
      <c r="B71" s="50"/>
      <c r="C71" s="49"/>
      <c r="D71" s="49"/>
    </row>
    <row r="72" spans="1:4" hidden="1" outlineLevel="1" x14ac:dyDescent="0.3">
      <c r="A72" s="47">
        <v>43467</v>
      </c>
      <c r="B72" s="50"/>
      <c r="C72" s="49"/>
      <c r="D72" s="49"/>
    </row>
    <row r="73" spans="1:4" hidden="1" outlineLevel="1" x14ac:dyDescent="0.3">
      <c r="A73" s="47">
        <v>43467</v>
      </c>
      <c r="B73" s="50"/>
      <c r="C73" s="49"/>
      <c r="D73" s="49"/>
    </row>
    <row r="74" spans="1:4" hidden="1" outlineLevel="1" x14ac:dyDescent="0.3">
      <c r="A74" s="47">
        <v>43467</v>
      </c>
      <c r="B74" s="50"/>
      <c r="C74" s="49"/>
      <c r="D74" s="49"/>
    </row>
    <row r="75" spans="1:4" hidden="1" outlineLevel="1" x14ac:dyDescent="0.3">
      <c r="A75" s="47">
        <v>43467</v>
      </c>
      <c r="B75" s="50"/>
      <c r="C75" s="49"/>
      <c r="D75" s="49"/>
    </row>
    <row r="76" spans="1:4" hidden="1" outlineLevel="1" x14ac:dyDescent="0.3">
      <c r="A76" s="47">
        <v>43467</v>
      </c>
      <c r="B76" s="50"/>
      <c r="C76" s="49"/>
      <c r="D76" s="49"/>
    </row>
    <row r="77" spans="1:4" hidden="1" outlineLevel="1" x14ac:dyDescent="0.3">
      <c r="A77" s="47">
        <v>43467</v>
      </c>
      <c r="B77" s="50"/>
      <c r="C77" s="49"/>
      <c r="D77" s="49"/>
    </row>
    <row r="78" spans="1:4" collapsed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workbookViewId="0">
      <selection activeCell="C10" sqref="C10"/>
    </sheetView>
  </sheetViews>
  <sheetFormatPr defaultRowHeight="14.4" x14ac:dyDescent="0.3"/>
  <cols>
    <col min="1" max="1" width="13.6640625" customWidth="1"/>
    <col min="2" max="2" width="21.44140625" customWidth="1"/>
    <col min="3" max="3" width="15.109375" customWidth="1"/>
    <col min="4" max="4" width="15.88671875" customWidth="1"/>
    <col min="5" max="5" width="14" customWidth="1"/>
    <col min="6" max="6" width="15" customWidth="1"/>
    <col min="7" max="7" width="15.21875" customWidth="1"/>
  </cols>
  <sheetData>
    <row r="1" spans="1:7" ht="43.2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</row>
    <row r="2" spans="1:7" x14ac:dyDescent="0.3">
      <c r="A2" s="4">
        <v>43466</v>
      </c>
      <c r="B2" s="5" t="s">
        <v>15</v>
      </c>
      <c r="C2" s="6">
        <f>SUM(C3:C255)</f>
        <v>330227.69</v>
      </c>
      <c r="D2" s="6">
        <f>D3+D24</f>
        <v>330227.69</v>
      </c>
      <c r="E2" s="6">
        <f>E3+E24</f>
        <v>327110.39</v>
      </c>
      <c r="F2" s="7">
        <f>F3+F24+F45+F66+F87+F108+F129+F150+F171+F192+F213+F234</f>
        <v>173228.55</v>
      </c>
      <c r="G2" s="6">
        <f>G3+G24+G45+G66+G87+G108+G129+G150+G171+G192+G213+G234</f>
        <v>156999.14000000001</v>
      </c>
    </row>
    <row r="3" spans="1:7" x14ac:dyDescent="0.3">
      <c r="A3" s="8">
        <v>43466</v>
      </c>
      <c r="B3" s="9" t="s">
        <v>7</v>
      </c>
      <c r="C3" s="10">
        <f>SUM(D4:D23)+SUM(H4:H23)</f>
        <v>206510.07</v>
      </c>
      <c r="D3" s="11">
        <f>SUM(D4:D23)</f>
        <v>206510.07</v>
      </c>
      <c r="E3" s="11">
        <f>SUMPRODUCT(E4:E23+D4:D23*(E4:E23=""))</f>
        <v>203392.77000000002</v>
      </c>
      <c r="F3" s="12">
        <f>SUM(F4:F23)</f>
        <v>113228.55</v>
      </c>
      <c r="G3" s="11">
        <f>SUM(G4:G23)</f>
        <v>93281.520000000019</v>
      </c>
    </row>
    <row r="4" spans="1:7" x14ac:dyDescent="0.3">
      <c r="A4" s="13">
        <v>43466</v>
      </c>
      <c r="B4" s="14"/>
      <c r="C4" s="15"/>
      <c r="D4" s="11">
        <v>3888.75</v>
      </c>
      <c r="E4" s="11">
        <v>3000</v>
      </c>
      <c r="F4" s="12">
        <v>2000</v>
      </c>
      <c r="G4" s="11">
        <f t="shared" ref="G4:G23" si="0">D4-F4</f>
        <v>1888.75</v>
      </c>
    </row>
    <row r="5" spans="1:7" x14ac:dyDescent="0.3">
      <c r="A5" s="13">
        <v>43466</v>
      </c>
      <c r="B5" s="14"/>
      <c r="C5" s="16"/>
      <c r="D5" s="11">
        <v>15158</v>
      </c>
      <c r="E5" s="11"/>
      <c r="F5" s="12">
        <v>15000</v>
      </c>
      <c r="G5" s="11">
        <f t="shared" si="0"/>
        <v>158</v>
      </c>
    </row>
    <row r="6" spans="1:7" x14ac:dyDescent="0.3">
      <c r="A6" s="13">
        <v>43466</v>
      </c>
      <c r="B6" s="14"/>
      <c r="C6" s="16"/>
      <c r="D6" s="11">
        <v>2400</v>
      </c>
      <c r="E6" s="11"/>
      <c r="F6" s="12">
        <v>1000</v>
      </c>
      <c r="G6" s="11">
        <f t="shared" si="0"/>
        <v>1400</v>
      </c>
    </row>
    <row r="7" spans="1:7" x14ac:dyDescent="0.3">
      <c r="A7" s="13">
        <v>43466</v>
      </c>
      <c r="B7" s="14"/>
      <c r="C7" s="16"/>
      <c r="D7" s="11">
        <v>24228.55</v>
      </c>
      <c r="E7" s="11">
        <v>22000</v>
      </c>
      <c r="F7" s="17">
        <v>24228.55</v>
      </c>
      <c r="G7" s="11">
        <f t="shared" si="0"/>
        <v>0</v>
      </c>
    </row>
    <row r="8" spans="1:7" x14ac:dyDescent="0.3">
      <c r="A8" s="13">
        <v>43466</v>
      </c>
      <c r="B8" s="14"/>
      <c r="C8" s="16"/>
      <c r="D8" s="11">
        <v>18522.399999999998</v>
      </c>
      <c r="E8" s="11"/>
      <c r="F8" s="17">
        <v>5000</v>
      </c>
      <c r="G8" s="11">
        <f t="shared" si="0"/>
        <v>13522.399999999998</v>
      </c>
    </row>
    <row r="9" spans="1:7" x14ac:dyDescent="0.3">
      <c r="A9" s="13">
        <v>43466</v>
      </c>
      <c r="B9" s="14"/>
      <c r="C9" s="16"/>
      <c r="D9" s="11">
        <v>64788.890000000007</v>
      </c>
      <c r="E9" s="11"/>
      <c r="F9" s="17">
        <v>20000</v>
      </c>
      <c r="G9" s="11">
        <f t="shared" si="0"/>
        <v>44788.890000000007</v>
      </c>
    </row>
    <row r="10" spans="1:7" x14ac:dyDescent="0.3">
      <c r="A10" s="13">
        <v>43466</v>
      </c>
      <c r="B10" s="14"/>
      <c r="C10" s="16"/>
      <c r="D10" s="11">
        <v>32550</v>
      </c>
      <c r="E10" s="11"/>
      <c r="F10" s="17">
        <v>15000</v>
      </c>
      <c r="G10" s="11">
        <f t="shared" si="0"/>
        <v>17550</v>
      </c>
    </row>
    <row r="11" spans="1:7" x14ac:dyDescent="0.3">
      <c r="A11" s="13">
        <v>43466</v>
      </c>
      <c r="B11" s="14"/>
      <c r="C11" s="16"/>
      <c r="D11" s="11">
        <v>2000</v>
      </c>
      <c r="E11" s="11"/>
      <c r="F11" s="17">
        <v>1000</v>
      </c>
      <c r="G11" s="11">
        <f t="shared" si="0"/>
        <v>1000</v>
      </c>
    </row>
    <row r="12" spans="1:7" x14ac:dyDescent="0.3">
      <c r="A12" s="13">
        <v>43466</v>
      </c>
      <c r="B12" s="14"/>
      <c r="C12" s="16"/>
      <c r="D12" s="11">
        <v>42973.48</v>
      </c>
      <c r="E12" s="11"/>
      <c r="F12" s="17">
        <v>30000</v>
      </c>
      <c r="G12" s="11">
        <f t="shared" si="0"/>
        <v>12973.480000000003</v>
      </c>
    </row>
    <row r="13" spans="1:7" x14ac:dyDescent="0.3">
      <c r="A13" s="13">
        <v>43466</v>
      </c>
      <c r="B13" s="14"/>
      <c r="C13" s="16"/>
      <c r="D13" s="11">
        <f t="array" ref="D13">MIN(IF((LOOKUP(ROW([1]Прайс!$2:$98),ROW([1]Прайс!$2:$98)/([1]Прайс!A$2:A$98&lt;&gt;""),[1]Прайс!A$2:A$98)=J13)*[1]Прайс!B$2:B$98&gt;=K13,INDEX([1]Прайс!C$2:E$98,,MATCH(L13,{0,101,1001}))))*L13</f>
        <v>0</v>
      </c>
      <c r="E13" s="11"/>
      <c r="F13" s="17"/>
      <c r="G13" s="11">
        <f t="shared" si="0"/>
        <v>0</v>
      </c>
    </row>
    <row r="14" spans="1:7" x14ac:dyDescent="0.3">
      <c r="A14" s="13">
        <v>43466</v>
      </c>
      <c r="B14" s="14"/>
      <c r="C14" s="16"/>
      <c r="D14" s="11">
        <f t="array" ref="D14">MIN(IF((LOOKUP(ROW([1]Прайс!$2:$98),ROW([1]Прайс!$2:$98)/([1]Прайс!A$2:A$98&lt;&gt;""),[1]Прайс!A$2:A$98)=J14)*[1]Прайс!B$2:B$98&gt;=K14,INDEX([1]Прайс!C$2:E$98,,MATCH(L14,{0,101,1001}))))*L14</f>
        <v>0</v>
      </c>
      <c r="E14" s="11"/>
      <c r="F14" s="17"/>
      <c r="G14" s="11">
        <f t="shared" si="0"/>
        <v>0</v>
      </c>
    </row>
    <row r="15" spans="1:7" x14ac:dyDescent="0.3">
      <c r="A15" s="13">
        <v>43466</v>
      </c>
      <c r="B15" s="14"/>
      <c r="C15" s="16"/>
      <c r="D15" s="11">
        <f t="array" ref="D15">MIN(IF((LOOKUP(ROW([1]Прайс!$2:$98),ROW([1]Прайс!$2:$98)/([1]Прайс!A$2:A$98&lt;&gt;""),[1]Прайс!A$2:A$98)=J15)*[1]Прайс!B$2:B$98&gt;=K15,INDEX([1]Прайс!C$2:E$98,,MATCH(L15,{0,101,1001}))))*L15</f>
        <v>0</v>
      </c>
      <c r="E15" s="11"/>
      <c r="F15" s="17"/>
      <c r="G15" s="11">
        <f t="shared" si="0"/>
        <v>0</v>
      </c>
    </row>
    <row r="16" spans="1:7" x14ac:dyDescent="0.3">
      <c r="A16" s="13">
        <v>43466</v>
      </c>
      <c r="B16" s="14"/>
      <c r="C16" s="16"/>
      <c r="D16" s="11">
        <f t="array" ref="D16">MIN(IF((LOOKUP(ROW([1]Прайс!$2:$98),ROW([1]Прайс!$2:$98)/([1]Прайс!A$2:A$98&lt;&gt;""),[1]Прайс!A$2:A$98)=J16)*[1]Прайс!B$2:B$98&gt;=K16,INDEX([1]Прайс!C$2:E$98,,MATCH(L16,{0,101,1001}))))*L16</f>
        <v>0</v>
      </c>
      <c r="E16" s="11"/>
      <c r="F16" s="17"/>
      <c r="G16" s="11">
        <f t="shared" si="0"/>
        <v>0</v>
      </c>
    </row>
    <row r="17" spans="1:7" x14ac:dyDescent="0.3">
      <c r="A17" s="13">
        <v>43466</v>
      </c>
      <c r="B17" s="14"/>
      <c r="C17" s="16"/>
      <c r="D17" s="11">
        <f t="array" ref="D17">MIN(IF((LOOKUP(ROW([1]Прайс!$2:$98),ROW([1]Прайс!$2:$98)/([1]Прайс!A$2:A$98&lt;&gt;""),[1]Прайс!A$2:A$98)=J17)*[1]Прайс!B$2:B$98&gt;=K17,INDEX([1]Прайс!C$2:E$98,,MATCH(L17,{0,101,1001}))))*L17</f>
        <v>0</v>
      </c>
      <c r="E17" s="11"/>
      <c r="F17" s="17"/>
      <c r="G17" s="11">
        <f t="shared" si="0"/>
        <v>0</v>
      </c>
    </row>
    <row r="18" spans="1:7" x14ac:dyDescent="0.3">
      <c r="A18" s="13">
        <v>43466</v>
      </c>
      <c r="B18" s="14"/>
      <c r="C18" s="16"/>
      <c r="D18" s="11">
        <f t="array" ref="D18">MIN(IF((LOOKUP(ROW([1]Прайс!$2:$98),ROW([1]Прайс!$2:$98)/([1]Прайс!A$2:A$98&lt;&gt;""),[1]Прайс!A$2:A$98)=J18)*[1]Прайс!B$2:B$98&gt;=K18,INDEX([1]Прайс!C$2:E$98,,MATCH(L18,{0,101,1001}))))*L18</f>
        <v>0</v>
      </c>
      <c r="E18" s="11"/>
      <c r="F18" s="17"/>
      <c r="G18" s="11">
        <f t="shared" si="0"/>
        <v>0</v>
      </c>
    </row>
    <row r="19" spans="1:7" x14ac:dyDescent="0.3">
      <c r="A19" s="13">
        <v>43466</v>
      </c>
      <c r="B19" s="14"/>
      <c r="C19" s="16"/>
      <c r="D19" s="11">
        <f t="array" ref="D19">MIN(IF((LOOKUP(ROW([1]Прайс!$2:$98),ROW([1]Прайс!$2:$98)/([1]Прайс!A$2:A$98&lt;&gt;""),[1]Прайс!A$2:A$98)=J19)*[1]Прайс!B$2:B$98&gt;=K19,INDEX([1]Прайс!C$2:E$98,,MATCH(L19,{0,101,1001}))))*L19</f>
        <v>0</v>
      </c>
      <c r="E19" s="11"/>
      <c r="F19" s="17"/>
      <c r="G19" s="11">
        <f t="shared" si="0"/>
        <v>0</v>
      </c>
    </row>
    <row r="20" spans="1:7" x14ac:dyDescent="0.3">
      <c r="A20" s="13">
        <v>43466</v>
      </c>
      <c r="B20" s="14"/>
      <c r="C20" s="16"/>
      <c r="D20" s="11">
        <f t="array" ref="D20">MIN(IF((LOOKUP(ROW([1]Прайс!$2:$98),ROW([1]Прайс!$2:$98)/([1]Прайс!A$2:A$98&lt;&gt;""),[1]Прайс!A$2:A$98)=J20)*[1]Прайс!B$2:B$98&gt;=K20,INDEX([1]Прайс!C$2:E$98,,MATCH(L20,{0,101,1001}))))*L20</f>
        <v>0</v>
      </c>
      <c r="E20" s="11"/>
      <c r="F20" s="17"/>
      <c r="G20" s="11">
        <f t="shared" si="0"/>
        <v>0</v>
      </c>
    </row>
    <row r="21" spans="1:7" x14ac:dyDescent="0.3">
      <c r="A21" s="13">
        <v>43466</v>
      </c>
      <c r="B21" s="14"/>
      <c r="C21" s="16"/>
      <c r="D21" s="11">
        <f t="array" ref="D21">MIN(IF((LOOKUP(ROW([1]Прайс!$2:$98),ROW([1]Прайс!$2:$98)/([1]Прайс!A$2:A$98&lt;&gt;""),[1]Прайс!A$2:A$98)=J21)*[1]Прайс!B$2:B$98&gt;=K21,INDEX([1]Прайс!C$2:E$98,,MATCH(L21,{0,101,1001}))))*L21</f>
        <v>0</v>
      </c>
      <c r="E21" s="11"/>
      <c r="F21" s="17"/>
      <c r="G21" s="11">
        <f t="shared" si="0"/>
        <v>0</v>
      </c>
    </row>
    <row r="22" spans="1:7" x14ac:dyDescent="0.3">
      <c r="A22" s="13">
        <v>43466</v>
      </c>
      <c r="B22" s="14"/>
      <c r="C22" s="16"/>
      <c r="D22" s="11">
        <f t="array" ref="D22">MIN(IF((LOOKUP(ROW([1]Прайс!$2:$98),ROW([1]Прайс!$2:$98)/([1]Прайс!A$2:A$98&lt;&gt;""),[1]Прайс!A$2:A$98)=J22)*[1]Прайс!B$2:B$98&gt;=K22,INDEX([1]Прайс!C$2:E$98,,MATCH(L22,{0,101,1001}))))*L22</f>
        <v>0</v>
      </c>
      <c r="E22" s="11"/>
      <c r="F22" s="17"/>
      <c r="G22" s="11">
        <f t="shared" si="0"/>
        <v>0</v>
      </c>
    </row>
    <row r="23" spans="1:7" x14ac:dyDescent="0.3">
      <c r="A23" s="13">
        <v>43466</v>
      </c>
      <c r="B23" s="14"/>
      <c r="C23" s="16"/>
      <c r="D23" s="11">
        <f t="array" ref="D23">MIN(IF((LOOKUP(ROW([1]Прайс!$2:$98),ROW([1]Прайс!$2:$98)/([1]Прайс!A$2:A$98&lt;&gt;""),[1]Прайс!A$2:A$98)=J23)*[1]Прайс!B$2:B$98&gt;=K23,INDEX([1]Прайс!C$2:E$98,,MATCH(L23,{0,101,1001}))))*L23</f>
        <v>0</v>
      </c>
      <c r="E23" s="11"/>
      <c r="F23" s="17"/>
      <c r="G23" s="11">
        <f t="shared" si="0"/>
        <v>0</v>
      </c>
    </row>
    <row r="24" spans="1:7" x14ac:dyDescent="0.3">
      <c r="A24" s="8">
        <v>43466</v>
      </c>
      <c r="B24" s="9" t="s">
        <v>14</v>
      </c>
      <c r="C24" s="10">
        <f>SUM(D25:D44)+SUM(H25:H44)</f>
        <v>123717.62</v>
      </c>
      <c r="D24" s="11">
        <f>SUM(D25:D44)</f>
        <v>123717.62</v>
      </c>
      <c r="E24" s="11">
        <f>SUMPRODUCT(E25:E44+D25:D44*(E25:E44=""))</f>
        <v>123717.62</v>
      </c>
      <c r="F24" s="12">
        <f>SUM(F25:F44)</f>
        <v>60000</v>
      </c>
      <c r="G24" s="11">
        <f>SUM(G25:G44)</f>
        <v>63717.619999999995</v>
      </c>
    </row>
    <row r="25" spans="1:7" x14ac:dyDescent="0.3">
      <c r="A25" s="13">
        <v>43466</v>
      </c>
      <c r="B25" s="14"/>
      <c r="C25" s="16"/>
      <c r="D25" s="11">
        <v>9075.8000000000011</v>
      </c>
      <c r="E25" s="11"/>
      <c r="F25" s="17">
        <v>5000</v>
      </c>
      <c r="G25" s="11">
        <f t="shared" ref="G25:G44" si="1">D25-F25</f>
        <v>4075.8000000000011</v>
      </c>
    </row>
    <row r="26" spans="1:7" x14ac:dyDescent="0.3">
      <c r="A26" s="13">
        <v>43466</v>
      </c>
      <c r="B26" s="14"/>
      <c r="C26" s="16"/>
      <c r="D26" s="11">
        <v>5607</v>
      </c>
      <c r="E26" s="11"/>
      <c r="F26" s="17">
        <v>5000</v>
      </c>
      <c r="G26" s="11">
        <f t="shared" si="1"/>
        <v>607</v>
      </c>
    </row>
    <row r="27" spans="1:7" x14ac:dyDescent="0.3">
      <c r="A27" s="13">
        <v>43466</v>
      </c>
      <c r="B27" s="14"/>
      <c r="C27" s="16"/>
      <c r="D27" s="11">
        <v>109034.81999999999</v>
      </c>
      <c r="E27" s="11"/>
      <c r="F27" s="17">
        <v>50000</v>
      </c>
      <c r="G27" s="11">
        <f t="shared" si="1"/>
        <v>59034.819999999992</v>
      </c>
    </row>
    <row r="28" spans="1:7" x14ac:dyDescent="0.3">
      <c r="A28" s="13">
        <v>43466</v>
      </c>
      <c r="B28" s="14"/>
      <c r="C28" s="16"/>
      <c r="D28" s="11">
        <f t="array" ref="D28">MIN(IF((LOOKUP(ROW([1]Прайс!$2:$98),ROW([1]Прайс!$2:$98)/([1]Прайс!A$2:A$98&lt;&gt;""),[1]Прайс!A$2:A$98)=J28)*[1]Прайс!B$2:B$98&gt;=K28,INDEX([1]Прайс!C$2:E$98,,MATCH(L28,{0,101,1001}))))*L28</f>
        <v>0</v>
      </c>
      <c r="E28" s="11"/>
      <c r="F28" s="17"/>
      <c r="G28" s="11">
        <f t="shared" si="1"/>
        <v>0</v>
      </c>
    </row>
    <row r="29" spans="1:7" x14ac:dyDescent="0.3">
      <c r="A29" s="13">
        <v>43466</v>
      </c>
      <c r="B29" s="14"/>
      <c r="C29" s="16"/>
      <c r="D29" s="11">
        <f t="array" ref="D29">MIN(IF((LOOKUP(ROW([1]Прайс!$2:$98),ROW([1]Прайс!$2:$98)/([1]Прайс!A$2:A$98&lt;&gt;""),[1]Прайс!A$2:A$98)=J29)*[1]Прайс!B$2:B$98&gt;=K29,INDEX([1]Прайс!C$2:E$98,,MATCH(L29,{0,101,1001}))))*L29</f>
        <v>0</v>
      </c>
      <c r="E29" s="11"/>
      <c r="F29" s="17"/>
      <c r="G29" s="11">
        <f t="shared" si="1"/>
        <v>0</v>
      </c>
    </row>
    <row r="30" spans="1:7" x14ac:dyDescent="0.3">
      <c r="A30" s="13">
        <v>43466</v>
      </c>
      <c r="B30" s="14"/>
      <c r="C30" s="16"/>
      <c r="D30" s="11">
        <f t="array" ref="D30">MIN(IF((LOOKUP(ROW([1]Прайс!$2:$98),ROW([1]Прайс!$2:$98)/([1]Прайс!A$2:A$98&lt;&gt;""),[1]Прайс!A$2:A$98)=J30)*[1]Прайс!B$2:B$98&gt;=K30,INDEX([1]Прайс!C$2:E$98,,MATCH(L30,{0,101,1001}))))*L30</f>
        <v>0</v>
      </c>
      <c r="E30" s="11"/>
      <c r="F30" s="17"/>
      <c r="G30" s="11">
        <f t="shared" si="1"/>
        <v>0</v>
      </c>
    </row>
    <row r="31" spans="1:7" x14ac:dyDescent="0.3">
      <c r="A31" s="13">
        <v>43466</v>
      </c>
      <c r="B31" s="14"/>
      <c r="C31" s="16"/>
      <c r="D31" s="11">
        <f t="array" ref="D31">MIN(IF((LOOKUP(ROW([1]Прайс!$2:$98),ROW([1]Прайс!$2:$98)/([1]Прайс!A$2:A$98&lt;&gt;""),[1]Прайс!A$2:A$98)=J31)*[1]Прайс!B$2:B$98&gt;=K31,INDEX([1]Прайс!C$2:E$98,,MATCH(L31,{0,101,1001}))))*L31</f>
        <v>0</v>
      </c>
      <c r="E31" s="11"/>
      <c r="F31" s="17"/>
      <c r="G31" s="11">
        <f t="shared" si="1"/>
        <v>0</v>
      </c>
    </row>
    <row r="32" spans="1:7" x14ac:dyDescent="0.3">
      <c r="A32" s="13">
        <v>43466</v>
      </c>
      <c r="B32" s="14"/>
      <c r="C32" s="16"/>
      <c r="D32" s="11">
        <f t="array" ref="D32">MIN(IF((LOOKUP(ROW([1]Прайс!$2:$98),ROW([1]Прайс!$2:$98)/([1]Прайс!A$2:A$98&lt;&gt;""),[1]Прайс!A$2:A$98)=J32)*[1]Прайс!B$2:B$98&gt;=K32,INDEX([1]Прайс!C$2:E$98,,MATCH(L32,{0,101,1001}))))*L32</f>
        <v>0</v>
      </c>
      <c r="E32" s="11"/>
      <c r="F32" s="17"/>
      <c r="G32" s="11">
        <f t="shared" si="1"/>
        <v>0</v>
      </c>
    </row>
    <row r="33" spans="1:7" x14ac:dyDescent="0.3">
      <c r="A33" s="13">
        <v>43466</v>
      </c>
      <c r="B33" s="14"/>
      <c r="C33" s="16"/>
      <c r="D33" s="11">
        <f t="array" ref="D33">MIN(IF((LOOKUP(ROW([1]Прайс!$2:$98),ROW([1]Прайс!$2:$98)/([1]Прайс!A$2:A$98&lt;&gt;""),[1]Прайс!A$2:A$98)=J33)*[1]Прайс!B$2:B$98&gt;=K33,INDEX([1]Прайс!C$2:E$98,,MATCH(L33,{0,101,1001}))))*L33</f>
        <v>0</v>
      </c>
      <c r="E33" s="11"/>
      <c r="F33" s="17"/>
      <c r="G33" s="11">
        <f t="shared" si="1"/>
        <v>0</v>
      </c>
    </row>
    <row r="34" spans="1:7" x14ac:dyDescent="0.3">
      <c r="A34" s="13">
        <v>43466</v>
      </c>
      <c r="B34" s="14"/>
      <c r="C34" s="16"/>
      <c r="D34" s="11">
        <f t="array" ref="D34">MIN(IF((LOOKUP(ROW([1]Прайс!$2:$98),ROW([1]Прайс!$2:$98)/([1]Прайс!A$2:A$98&lt;&gt;""),[1]Прайс!A$2:A$98)=J34)*[1]Прайс!B$2:B$98&gt;=K34,INDEX([1]Прайс!C$2:E$98,,MATCH(L34,{0,101,1001}))))*L34</f>
        <v>0</v>
      </c>
      <c r="E34" s="11"/>
      <c r="F34" s="17"/>
      <c r="G34" s="11">
        <f t="shared" si="1"/>
        <v>0</v>
      </c>
    </row>
    <row r="35" spans="1:7" x14ac:dyDescent="0.3">
      <c r="A35" s="13">
        <v>43466</v>
      </c>
      <c r="B35" s="14"/>
      <c r="C35" s="16"/>
      <c r="D35" s="11">
        <f t="array" ref="D35">MIN(IF((LOOKUP(ROW([1]Прайс!$2:$98),ROW([1]Прайс!$2:$98)/([1]Прайс!A$2:A$98&lt;&gt;""),[1]Прайс!A$2:A$98)=J35)*[1]Прайс!B$2:B$98&gt;=K35,INDEX([1]Прайс!C$2:E$98,,MATCH(L35,{0,101,1001}))))*L35</f>
        <v>0</v>
      </c>
      <c r="E35" s="11"/>
      <c r="F35" s="17"/>
      <c r="G35" s="11">
        <f t="shared" si="1"/>
        <v>0</v>
      </c>
    </row>
    <row r="36" spans="1:7" x14ac:dyDescent="0.3">
      <c r="A36" s="13">
        <v>43466</v>
      </c>
      <c r="B36" s="14"/>
      <c r="C36" s="16"/>
      <c r="D36" s="11">
        <f t="array" ref="D36">MIN(IF((LOOKUP(ROW([1]Прайс!$2:$98),ROW([1]Прайс!$2:$98)/([1]Прайс!A$2:A$98&lt;&gt;""),[1]Прайс!A$2:A$98)=J36)*[1]Прайс!B$2:B$98&gt;=K36,INDEX([1]Прайс!C$2:E$98,,MATCH(L36,{0,101,1001}))))*L36</f>
        <v>0</v>
      </c>
      <c r="E36" s="11"/>
      <c r="F36" s="17"/>
      <c r="G36" s="11">
        <f t="shared" si="1"/>
        <v>0</v>
      </c>
    </row>
    <row r="37" spans="1:7" x14ac:dyDescent="0.3">
      <c r="A37" s="13">
        <v>43466</v>
      </c>
      <c r="B37" s="14"/>
      <c r="C37" s="16"/>
      <c r="D37" s="11">
        <f t="array" ref="D37">MIN(IF((LOOKUP(ROW([1]Прайс!$2:$98),ROW([1]Прайс!$2:$98)/([1]Прайс!A$2:A$98&lt;&gt;""),[1]Прайс!A$2:A$98)=J37)*[1]Прайс!B$2:B$98&gt;=K37,INDEX([1]Прайс!C$2:E$98,,MATCH(L37,{0,101,1001}))))*L37</f>
        <v>0</v>
      </c>
      <c r="E37" s="11"/>
      <c r="F37" s="17"/>
      <c r="G37" s="11">
        <f t="shared" si="1"/>
        <v>0</v>
      </c>
    </row>
    <row r="38" spans="1:7" x14ac:dyDescent="0.3">
      <c r="A38" s="13">
        <v>43466</v>
      </c>
      <c r="B38" s="14"/>
      <c r="C38" s="16"/>
      <c r="D38" s="11">
        <f t="array" ref="D38">MIN(IF((LOOKUP(ROW([1]Прайс!$2:$98),ROW([1]Прайс!$2:$98)/([1]Прайс!A$2:A$98&lt;&gt;""),[1]Прайс!A$2:A$98)=J38)*[1]Прайс!B$2:B$98&gt;=K38,INDEX([1]Прайс!C$2:E$98,,MATCH(L38,{0,101,1001}))))*L38</f>
        <v>0</v>
      </c>
      <c r="E38" s="11"/>
      <c r="F38" s="17"/>
      <c r="G38" s="11">
        <f t="shared" si="1"/>
        <v>0</v>
      </c>
    </row>
    <row r="39" spans="1:7" x14ac:dyDescent="0.3">
      <c r="A39" s="13">
        <v>43466</v>
      </c>
      <c r="B39" s="14"/>
      <c r="C39" s="16"/>
      <c r="D39" s="11">
        <f t="array" ref="D39">MIN(IF((LOOKUP(ROW([1]Прайс!$2:$98),ROW([1]Прайс!$2:$98)/([1]Прайс!A$2:A$98&lt;&gt;""),[1]Прайс!A$2:A$98)=J39)*[1]Прайс!B$2:B$98&gt;=K39,INDEX([1]Прайс!C$2:E$98,,MATCH(L39,{0,101,1001}))))*L39</f>
        <v>0</v>
      </c>
      <c r="E39" s="11"/>
      <c r="F39" s="17"/>
      <c r="G39" s="11">
        <f t="shared" si="1"/>
        <v>0</v>
      </c>
    </row>
    <row r="40" spans="1:7" x14ac:dyDescent="0.3">
      <c r="A40" s="13">
        <v>43466</v>
      </c>
      <c r="B40" s="14"/>
      <c r="C40" s="16"/>
      <c r="D40" s="11">
        <f t="array" ref="D40">MIN(IF((LOOKUP(ROW([1]Прайс!$2:$98),ROW([1]Прайс!$2:$98)/([1]Прайс!A$2:A$98&lt;&gt;""),[1]Прайс!A$2:A$98)=J40)*[1]Прайс!B$2:B$98&gt;=K40,INDEX([1]Прайс!C$2:E$98,,MATCH(L40,{0,101,1001}))))*L40</f>
        <v>0</v>
      </c>
      <c r="E40" s="11"/>
      <c r="F40" s="17"/>
      <c r="G40" s="11">
        <f t="shared" si="1"/>
        <v>0</v>
      </c>
    </row>
    <row r="41" spans="1:7" x14ac:dyDescent="0.3">
      <c r="A41" s="13">
        <v>43466</v>
      </c>
      <c r="B41" s="14"/>
      <c r="C41" s="16"/>
      <c r="D41" s="11">
        <f t="array" ref="D41">MIN(IF((LOOKUP(ROW([1]Прайс!$2:$98),ROW([1]Прайс!$2:$98)/([1]Прайс!A$2:A$98&lt;&gt;""),[1]Прайс!A$2:A$98)=J41)*[1]Прайс!B$2:B$98&gt;=K41,INDEX([1]Прайс!C$2:E$98,,MATCH(L41,{0,101,1001}))))*L41</f>
        <v>0</v>
      </c>
      <c r="E41" s="11"/>
      <c r="F41" s="17"/>
      <c r="G41" s="11">
        <f t="shared" si="1"/>
        <v>0</v>
      </c>
    </row>
    <row r="42" spans="1:7" x14ac:dyDescent="0.3">
      <c r="A42" s="13">
        <v>43466</v>
      </c>
      <c r="B42" s="14"/>
      <c r="C42" s="16"/>
      <c r="D42" s="11">
        <f t="array" ref="D42">MIN(IF((LOOKUP(ROW([1]Прайс!$2:$98),ROW([1]Прайс!$2:$98)/([1]Прайс!A$2:A$98&lt;&gt;""),[1]Прайс!A$2:A$98)=J42)*[1]Прайс!B$2:B$98&gt;=K42,INDEX([1]Прайс!C$2:E$98,,MATCH(L42,{0,101,1001}))))*L42</f>
        <v>0</v>
      </c>
      <c r="E42" s="11"/>
      <c r="F42" s="17"/>
      <c r="G42" s="11">
        <f t="shared" si="1"/>
        <v>0</v>
      </c>
    </row>
    <row r="43" spans="1:7" x14ac:dyDescent="0.3">
      <c r="A43" s="13">
        <v>43466</v>
      </c>
      <c r="B43" s="14"/>
      <c r="C43" s="16"/>
      <c r="D43" s="11">
        <f t="array" ref="D43">MIN(IF((LOOKUP(ROW([1]Прайс!$2:$98),ROW([1]Прайс!$2:$98)/([1]Прайс!A$2:A$98&lt;&gt;""),[1]Прайс!A$2:A$98)=J43)*[1]Прайс!B$2:B$98&gt;=K43,INDEX([1]Прайс!C$2:E$98,,MATCH(L43,{0,101,1001}))))*L43</f>
        <v>0</v>
      </c>
      <c r="E43" s="11"/>
      <c r="F43" s="17"/>
      <c r="G43" s="11">
        <f t="shared" si="1"/>
        <v>0</v>
      </c>
    </row>
    <row r="44" spans="1:7" x14ac:dyDescent="0.3">
      <c r="A44" s="13">
        <v>43466</v>
      </c>
      <c r="B44" s="14"/>
      <c r="C44" s="16"/>
      <c r="D44" s="11">
        <f t="array" ref="D44">MIN(IF((LOOKUP(ROW([1]Прайс!$2:$98),ROW([1]Прайс!$2:$98)/([1]Прайс!A$2:A$98&lt;&gt;""),[1]Прайс!A$2:A$98)=J44)*[1]Прайс!B$2:B$98&gt;=K44,INDEX([1]Прайс!C$2:E$98,,MATCH(L44,{0,101,1001}))))*L44</f>
        <v>0</v>
      </c>
      <c r="E44" s="11"/>
      <c r="F44" s="17"/>
      <c r="G44" s="11">
        <f t="shared" si="1"/>
        <v>0</v>
      </c>
    </row>
  </sheetData>
  <conditionalFormatting sqref="G3:G23">
    <cfRule type="expression" dxfId="11" priority="11">
      <formula>IF(G3&lt;&gt;0,1,0)</formula>
    </cfRule>
  </conditionalFormatting>
  <conditionalFormatting sqref="A2:G2 A13:G23 A4:C12 E4:G12 A3 C3:G3">
    <cfRule type="expression" dxfId="10" priority="10">
      <formula>$A2&lt;&gt;$A1</formula>
    </cfRule>
    <cfRule type="expression" dxfId="9" priority="12">
      <formula>$C2&lt;&gt;""</formula>
    </cfRule>
  </conditionalFormatting>
  <conditionalFormatting sqref="D4:D12">
    <cfRule type="expression" dxfId="8" priority="8">
      <formula>$A4&lt;&gt;$A3</formula>
    </cfRule>
    <cfRule type="expression" dxfId="7" priority="9">
      <formula>$C4&lt;&gt;""</formula>
    </cfRule>
  </conditionalFormatting>
  <conditionalFormatting sqref="G24:G44">
    <cfRule type="expression" dxfId="6" priority="6">
      <formula>IF(G24&lt;&gt;0,1,0)</formula>
    </cfRule>
  </conditionalFormatting>
  <conditionalFormatting sqref="A25:G44 A24:D24 F24:G24">
    <cfRule type="expression" dxfId="5" priority="5">
      <formula>$A24&lt;&gt;$A23</formula>
    </cfRule>
    <cfRule type="expression" dxfId="4" priority="7">
      <formula>$C24&lt;&gt;""</formula>
    </cfRule>
  </conditionalFormatting>
  <conditionalFormatting sqref="B3">
    <cfRule type="expression" dxfId="3" priority="3">
      <formula>$A3&lt;&gt;$A2</formula>
    </cfRule>
    <cfRule type="expression" dxfId="2" priority="4">
      <formula>$C3&lt;&gt;""</formula>
    </cfRule>
  </conditionalFormatting>
  <conditionalFormatting sqref="E24">
    <cfRule type="expression" dxfId="1" priority="1">
      <formula>$A24&lt;&gt;$A23</formula>
    </cfRule>
    <cfRule type="expression" dxfId="0" priority="2">
      <formula>$C24&lt;&gt;""</formula>
    </cfRule>
  </conditionalFormatting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Лист4!$A$2:$A$19</xm:f>
          </x14:formula1>
          <xm:sqref>B3:B44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tabSelected="1" workbookViewId="0">
      <selection activeCell="E9" sqref="E9"/>
    </sheetView>
  </sheetViews>
  <sheetFormatPr defaultRowHeight="14.4" x14ac:dyDescent="0.3"/>
  <cols>
    <col min="1" max="1" width="45" customWidth="1"/>
  </cols>
  <sheetData>
    <row r="1" spans="1:2" x14ac:dyDescent="0.3">
      <c r="A1" s="58" t="s">
        <v>1</v>
      </c>
    </row>
    <row r="2" spans="1:2" x14ac:dyDescent="0.3">
      <c r="A2" s="59" t="s">
        <v>7</v>
      </c>
      <c r="B2" s="60">
        <v>0.1</v>
      </c>
    </row>
    <row r="3" spans="1:2" x14ac:dyDescent="0.3">
      <c r="A3" s="59" t="s">
        <v>14</v>
      </c>
    </row>
    <row r="4" spans="1:2" x14ac:dyDescent="0.3">
      <c r="A4" s="59" t="s">
        <v>34</v>
      </c>
      <c r="B4" s="60">
        <v>0.1</v>
      </c>
    </row>
    <row r="5" spans="1:2" x14ac:dyDescent="0.3">
      <c r="A5" s="59" t="s">
        <v>35</v>
      </c>
    </row>
    <row r="6" spans="1:2" x14ac:dyDescent="0.3">
      <c r="A6" s="59" t="s">
        <v>36</v>
      </c>
    </row>
    <row r="7" spans="1:2" x14ac:dyDescent="0.3">
      <c r="A7" s="59" t="s">
        <v>37</v>
      </c>
    </row>
    <row r="8" spans="1:2" x14ac:dyDescent="0.3">
      <c r="A8" s="59" t="s">
        <v>38</v>
      </c>
    </row>
    <row r="9" spans="1:2" x14ac:dyDescent="0.3">
      <c r="A9" s="59" t="s">
        <v>39</v>
      </c>
    </row>
    <row r="10" spans="1:2" x14ac:dyDescent="0.3">
      <c r="A10" s="59" t="s">
        <v>40</v>
      </c>
    </row>
    <row r="11" spans="1:2" x14ac:dyDescent="0.3">
      <c r="A11" s="59" t="s">
        <v>41</v>
      </c>
    </row>
    <row r="12" spans="1:2" x14ac:dyDescent="0.3">
      <c r="A12" s="59" t="s">
        <v>42</v>
      </c>
    </row>
    <row r="13" spans="1:2" x14ac:dyDescent="0.3">
      <c r="A13" s="59" t="s">
        <v>43</v>
      </c>
    </row>
    <row r="14" spans="1:2" x14ac:dyDescent="0.3">
      <c r="A14" s="59" t="s">
        <v>44</v>
      </c>
    </row>
    <row r="15" spans="1:2" x14ac:dyDescent="0.3">
      <c r="A15" s="59" t="s">
        <v>45</v>
      </c>
    </row>
    <row r="16" spans="1:2" x14ac:dyDescent="0.3">
      <c r="A16" s="59" t="s">
        <v>46</v>
      </c>
    </row>
    <row r="17" spans="1:1" x14ac:dyDescent="0.3">
      <c r="A17" s="59" t="s">
        <v>47</v>
      </c>
    </row>
    <row r="18" spans="1:1" x14ac:dyDescent="0.3">
      <c r="A18" s="59" t="s">
        <v>48</v>
      </c>
    </row>
    <row r="19" spans="1:1" x14ac:dyDescent="0.3">
      <c r="A19" s="59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Лист2</vt:lpstr>
      <vt:lpstr>Лист3</vt:lpstr>
      <vt:lpstr>Лист1</vt:lpstr>
      <vt:lpstr>Лист4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Тутубалин</dc:creator>
  <cp:lastModifiedBy>Дмитрий Тутубалин</cp:lastModifiedBy>
  <dcterms:created xsi:type="dcterms:W3CDTF">2019-05-04T20:03:22Z</dcterms:created>
  <dcterms:modified xsi:type="dcterms:W3CDTF">2019-05-05T11:08:51Z</dcterms:modified>
</cp:coreProperties>
</file>