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\Рабочий стол\ИД\04_2017_ГЗ_АР.1\Окт2018\"/>
    </mc:Choice>
  </mc:AlternateContent>
  <bookViews>
    <workbookView xWindow="0" yWindow="0" windowWidth="21600" windowHeight="9630" tabRatio="725" activeTab="1"/>
  </bookViews>
  <sheets>
    <sheet name="5" sheetId="55" r:id="rId1"/>
    <sheet name="Р" sheetId="2" r:id="rId2"/>
    <sheet name="Р сов" sheetId="13" r:id="rId3"/>
    <sheet name="прил" sheetId="3" r:id="rId4"/>
  </sheets>
  <definedNames>
    <definedName name="Print_Area" localSheetId="0">'5'!$A$1:$AH$132</definedName>
    <definedName name="Print_Area" localSheetId="1">Р!$D:$AA</definedName>
    <definedName name="Print_Area" localSheetId="2">'Р сов'!$C:$I</definedName>
    <definedName name="Z_4824C0D5_DC71_43BF_9649_E94E1DA2E3FE_.wvu.PrintArea" localSheetId="0" hidden="1">'5'!$A$1:$AH$132</definedName>
    <definedName name="_xlnm.Print_Area" localSheetId="0">'5'!$A$1:$AH$132</definedName>
  </definedNames>
  <calcPr calcId="162913" iterateDelta="0.01"/>
  <customWorkbookViews>
    <customWorkbookView name="Admin - Личное представление" guid="{4824C0D5-DC71-43BF-9649-E94E1DA2E3FE}" mergeInterval="0" personalView="1" maximized="1" xWindow="-8" yWindow="-8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" i="2" l="1"/>
  <c r="AG6" i="2" s="1"/>
  <c r="I6" i="2"/>
  <c r="J6" i="2"/>
  <c r="K6" i="2"/>
  <c r="X6" i="2"/>
  <c r="U6" i="2"/>
  <c r="G6" i="2"/>
  <c r="L6" i="2" l="1"/>
  <c r="V6" i="2"/>
  <c r="A70" i="55" l="1"/>
  <c r="B5" i="13"/>
  <c r="G5" i="13"/>
  <c r="H5" i="13"/>
  <c r="I5" i="13"/>
  <c r="K5" i="13"/>
  <c r="P102" i="55" s="1"/>
  <c r="E5" i="13"/>
  <c r="C5" i="13"/>
  <c r="F5" i="13" l="1"/>
  <c r="D5" i="13"/>
  <c r="A80" i="55" s="1"/>
  <c r="I96" i="55"/>
  <c r="A75" i="55"/>
  <c r="B39" i="55"/>
  <c r="I97" i="55"/>
  <c r="Z39" i="55"/>
  <c r="A85" i="55"/>
  <c r="L5" i="13" l="1"/>
  <c r="A109" i="55" s="1"/>
  <c r="J5" i="13"/>
  <c r="A100" i="55" s="1"/>
  <c r="A92" i="55"/>
</calcChain>
</file>

<file path=xl/comments1.xml><?xml version="1.0" encoding="utf-8"?>
<comments xmlns="http://schemas.openxmlformats.org/spreadsheetml/2006/main">
  <authors>
    <author>Dictum-Factum.Slei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Dictum-Factum.Slei:</t>
        </r>
        <r>
          <rPr>
            <sz val="9"/>
            <color indexed="81"/>
            <rFont val="Tahoma"/>
            <family val="2"/>
            <charset val="204"/>
          </rPr>
          <t xml:space="preserve">
необходимо чтобы текст переносился в следующую строку ( !!! не ячейку)</t>
        </r>
      </text>
    </comment>
  </commentList>
</comments>
</file>

<file path=xl/sharedStrings.xml><?xml version="1.0" encoding="utf-8"?>
<sst xmlns="http://schemas.openxmlformats.org/spreadsheetml/2006/main" count="201" uniqueCount="152">
  <si>
    <t>Приложение № 3</t>
  </si>
  <si>
    <t>к Требованиям к составу и порядку ведения исполнительной документации при строительстве</t>
  </si>
  <si>
    <t>реконструкции, капительном ремонте объектов капитального строительства и требования,</t>
  </si>
  <si>
    <t xml:space="preserve"> предъявляемые к актам освидетельствования работ, конструкций, участков сетей </t>
  </si>
  <si>
    <t>инженерно-технического обеспечения, утвержденным приказом Федеральной службы</t>
  </si>
  <si>
    <t>по экологическому, технологическому и атомному надзору от 26 декабря 2006 г. №1128</t>
  </si>
  <si>
    <t>АКТ</t>
  </si>
  <si>
    <t>освидетельствования скрытых работ</t>
  </si>
  <si>
    <t>а также иные представители лиц, участвовавших в освидетельствовании:</t>
  </si>
  <si>
    <t>и составили настоящий акт о нижеследующем:</t>
  </si>
  <si>
    <t>(наименование скрытых работ)</t>
  </si>
  <si>
    <t>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</si>
  <si>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 xml:space="preserve">5. Даты: </t>
  </si>
  <si>
    <t>начала работ</t>
  </si>
  <si>
    <t>окончания работ</t>
  </si>
  <si>
    <t>Дополнительные сведения</t>
  </si>
  <si>
    <t>Акт составлен в</t>
  </si>
  <si>
    <t>экземплярах.</t>
  </si>
  <si>
    <t xml:space="preserve">Объект капитального строительства </t>
  </si>
  <si>
    <t>Застройщик ( технический заказчик, эксплуатирующая организация или региональный оператор)</t>
  </si>
  <si>
    <t>(Фамилия, имя, отчество, адрес места жительства, ОГРНИП, ИНН индивидуального предренимателя,</t>
  </si>
  <si>
    <t>наименование, ОГРН, ИНН, место нахождения, юридического лица, телефон/факс,</t>
  </si>
  <si>
    <t>наименование, ОГРН, ИНН саморегулируемой организации, членом которой является - для индивидуальных предпринимателей и юридических лиц;</t>
  </si>
  <si>
    <t>фамилия, имя, отчество, паспортные данные, адрес места жительства, телефон/факс – для физических лиц, не являющихся индивидуальными предпринимателями)</t>
  </si>
  <si>
    <t>наименование, ОГРН, ИНН саморегулируемой организации, членом которой является)</t>
  </si>
  <si>
    <r>
      <t>Лицо, осуществляющее строительство</t>
    </r>
    <r>
      <rPr>
        <sz val="11"/>
        <color theme="1"/>
        <rFont val="Calibri"/>
        <family val="2"/>
        <scheme val="minor"/>
      </rPr>
      <t/>
    </r>
  </si>
  <si>
    <t>№</t>
  </si>
  <si>
    <t>(дата составления акта)</t>
  </si>
  <si>
    <t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полномочия,</t>
  </si>
  <si>
    <t>с указанием наименования, ОГРН, ИНН, места нахождения юридического лица, фамилии, имени, отчества, адрес места жительства, ОГРНИП, ИНН индивидуального предпринимателя)</t>
  </si>
  <si>
    <t>Представитель лица, осуществляющего строительство</t>
  </si>
  <si>
    <t>(должность, фамилия, инициалы, реквизиты распорядительного документа, подтверждающего полномочия)</t>
  </si>
  <si>
    <t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t>
  </si>
  <si>
    <t>Представитель лица, осуществляющего подготовку проектной документации</t>
  </si>
  <si>
    <t>(должность, фамилия, инициалы, реквизиты распорядительного документа, подтверждающего полномочия, с указанием наименования, ОГРН, ИНН, места нахождения юридического лица,</t>
  </si>
  <si>
    <t>наименования, ОГРН, ИНН саморегулируемой организации, членом которой является указанное юридическое лицо, индивидуальный предприниматель)</t>
  </si>
  <si>
    <t xml:space="preserve">фамилии, имени, отчества, адреса места жительства, ОГРНИП, ИНН индивидуального предпринимателя, </t>
  </si>
  <si>
    <t>Представитель лица, выполнившего работы, подлежащие освидетельствованию</t>
  </si>
  <si>
    <t>фамилии, имени, отчества, адреса места жительства, ОГРНИП, ИНН индивидуального предпринимателя)</t>
  </si>
  <si>
    <t>(должность с указанием наименования организации, фамилия, инициалы, реквизиты распорядительного документа, подтверждающего полномочия)</t>
  </si>
  <si>
    <t>(наименование лица, выполнившего работы, подлежащие освидетельствованию)</t>
  </si>
  <si>
    <t xml:space="preserve">(номер, другие реквизиты чертежа, наименование проектной и/или рабочей документации, </t>
  </si>
  <si>
    <t>сведения  о лицах, осуществляющих подготовку раздела проектной и/или рабочей документации)</t>
  </si>
  <si>
    <t>3. При выполнении работ применены</t>
  </si>
  <si>
    <t>2. Работы выполнены по проектной документации</t>
  </si>
  <si>
    <t>1. К освидетельствованию предъявлены следующие работы</t>
  </si>
  <si>
    <t xml:space="preserve">(наименование строительных материалов (изделий), </t>
  </si>
  <si>
    <t>4. Предъявлены документы, подтверждающие соответствие работ предъявляемым к ним требованиям</t>
  </si>
  <si>
    <t>(наименования и структурные единицы технических регламентов,</t>
  </si>
  <si>
    <t>иных нормативных правовых актов, разделы проектной и/или рабочей документации)</t>
  </si>
  <si>
    <t>6. Работы выполнены в соответствии с</t>
  </si>
  <si>
    <t>7. Разрешается производство последующих работ по</t>
  </si>
  <si>
    <t xml:space="preserve">(наименование работ, конструкций, </t>
  </si>
  <si>
    <t>участков сетей инженерно-технического обеспечения)</t>
  </si>
  <si>
    <t>Приложения</t>
  </si>
  <si>
    <t>(исполнительные схемы и чертежи, результаты экспертиз, обследований, лабораторных и иных испытаний)</t>
  </si>
  <si>
    <t>(фамилия, инициалы, подпись)</t>
  </si>
  <si>
    <t>Представители иных лиц</t>
  </si>
  <si>
    <t xml:space="preserve">Лицо, осуществляющее подготовку проектной документации                                                       </t>
  </si>
  <si>
    <t>Представитель застройщика (технического заказчика, экспуатирующей организации или регионального оператора)</t>
  </si>
  <si>
    <t>по вопросам строительного контроля</t>
  </si>
  <si>
    <t>Представитель лица, осуществляющего строительство, по вопросам строительного контроля</t>
  </si>
  <si>
    <t>(специалист по организации строительства)</t>
  </si>
  <si>
    <t xml:space="preserve">"Пристройка тренировочного полигона к зданию ГАПОУ МО "МЦК - Техникум имени С.П. Королева" </t>
  </si>
  <si>
    <t>"Управление контроля за строительством" ОГРН 1165047063103; ИНН 5024171050, КПП 502401001</t>
  </si>
  <si>
    <t>адрес: Россия, Российская Федерация, 143401, Московская обл, г. Красногорск, бульвар Строителей, д. 4, корп. 1</t>
  </si>
  <si>
    <t>тел. 7-498-6263319,  эл. почта gbu.uks@mail.ru</t>
  </si>
  <si>
    <t xml:space="preserve"> Министерство строительного комплекса Московской области, Государственное бюджетное учреждение Московской области </t>
  </si>
  <si>
    <t>ГБУ МО "Научно-исследовательский институт  комплексного проектирования" , ОГРН 1177746026622; ИНН 7728358556; КПП 502401001,</t>
  </si>
  <si>
    <t xml:space="preserve">ООО "СтройАльянс", ОГРН  № 1121690052440; ИНН 1660171967, КПП 770101001; </t>
  </si>
  <si>
    <t>119034, Москва, Левшинский М. переулок, дом №14/9, строение 1,</t>
  </si>
  <si>
    <t>stalians@yandex.ru  +7(495)743-33-70</t>
  </si>
  <si>
    <t>Главный инженер ООО "СтройАльянс", Лозинский И.В., приказ № 1 от 18.01.2018 г.</t>
  </si>
  <si>
    <t>Свидетельство от 09.03.17г, № 1098-2017-7728358556-П-3  выдано СРО "Гильдия архитекторов и инженеров" (ГАРХИ)  117342,</t>
  </si>
  <si>
    <t>Москва, ул.Обручева, д 46,  тел. +7(495)334-71-20, эл. почта info@niiproekt.ru</t>
  </si>
  <si>
    <t>Подгорнов В.В.</t>
  </si>
  <si>
    <t>Лозинский И.В.</t>
  </si>
  <si>
    <t>Данилычев К.А.</t>
  </si>
  <si>
    <t>Барышников Д.В.</t>
  </si>
  <si>
    <t>Атаулин А.М.</t>
  </si>
  <si>
    <t>Руководитель проекта ООО "СтройАльянс", Данилычев К.А., НРСОС С-40-106220 от 06.10.2017 г., протокол № 079</t>
  </si>
  <si>
    <t>Гл.специалист отдела авторского надзора УП ГБУ МО "НИИПРОЕКТ" ,  Барышников Д.В., приказ от 20.11.2018 г, №325</t>
  </si>
  <si>
    <t xml:space="preserve">Начальник участка Атаулин А.М.,приказ № 4 от 07.03.2019 г. ОГРН  № 1121690052440; ИНН 1660171967,   </t>
  </si>
  <si>
    <t>ООО "СтройАльянс"  119034, Москва, Левшинский М. переулок, дом №14/9, строение 1</t>
  </si>
  <si>
    <t xml:space="preserve">ОГРН 1177746026622; ИНН 7728358556; КПП 502401001, Москва, ул.Обручева, д 46,  </t>
  </si>
  <si>
    <t>тел. +7(495)334-71-20, эл. почта info@niiproekt.ru</t>
  </si>
  <si>
    <t>Реестр Актов на освидетельствование скрытых работ</t>
  </si>
  <si>
    <t>начало</t>
  </si>
  <si>
    <t>конец</t>
  </si>
  <si>
    <t>Дата сост акта</t>
  </si>
  <si>
    <t>СП</t>
  </si>
  <si>
    <t>лист</t>
  </si>
  <si>
    <t>РД №04/2017/ГЗ-КЖ0 изм.1</t>
  </si>
  <si>
    <t>СП 49.13330.2010</t>
  </si>
  <si>
    <t>КЖ0</t>
  </si>
  <si>
    <t>наименование</t>
  </si>
  <si>
    <t>СП, СНиП</t>
  </si>
  <si>
    <t>РД</t>
  </si>
  <si>
    <t>номер РД</t>
  </si>
  <si>
    <t>наименование проекта</t>
  </si>
  <si>
    <t>тип работ</t>
  </si>
  <si>
    <t>КЖ1</t>
  </si>
  <si>
    <t>КЖ2</t>
  </si>
  <si>
    <t>РД №04/2017/ГЗ-КЖ1 изм.2</t>
  </si>
  <si>
    <t>Плита перекрытия на отм. +3.800. Плита покрытия на отм. +8.200. ГБУ МО "НИИПРОЕКТ"</t>
  </si>
  <si>
    <t>Вертикальные несущие конструкциивыше отм. -0.600, -0.150, -0.100. Плиты по грунту. ГБУ МО "НИИПРОЕКТ"</t>
  </si>
  <si>
    <t>Фундаменты. Конструкции железобетонные ниже отм. -0.600, -0.150, -0.100. ГБУ МО "НИИПРОЕКТ"</t>
  </si>
  <si>
    <t xml:space="preserve">произвели осмотр работ, выполненных                             </t>
  </si>
  <si>
    <t>АР2</t>
  </si>
  <si>
    <t>РД №04/2017/ГЗ-АР.2 изм.1</t>
  </si>
  <si>
    <t>Архитектурные решения. ГБУ МО "НИИПРОЕКТ"</t>
  </si>
  <si>
    <t>по адресу: Московская область, г. Королев, мкр. Текстильщик, ул. Молодежна, 7.</t>
  </si>
  <si>
    <t>реквизиты сертификатов и/или других документов,</t>
  </si>
  <si>
    <t>подтверждающих их качесьтво и безопасность)</t>
  </si>
  <si>
    <t xml:space="preserve">(наименование проектной документации, </t>
  </si>
  <si>
    <t>почтовый или строительный адрес объекта капитального строительства)</t>
  </si>
  <si>
    <t>-</t>
  </si>
  <si>
    <t>мат</t>
  </si>
  <si>
    <t>приложения</t>
  </si>
  <si>
    <t>примечание</t>
  </si>
  <si>
    <t>сертиф</t>
  </si>
  <si>
    <t>ИД</t>
  </si>
  <si>
    <t>Имя листа</t>
  </si>
  <si>
    <t>7. 
Разрешается производство последующих работ по</t>
  </si>
  <si>
    <t>6.
 Работы выполнены в соответствии с</t>
  </si>
  <si>
    <t>1.
 К освидетельствованию предъявлены следующие работы</t>
  </si>
  <si>
    <t>2.
 Работы выполнены по проектной документации</t>
  </si>
  <si>
    <t>3.
 При выполнении работ применены</t>
  </si>
  <si>
    <t>4.
 Предъявлены документы, подтверждающие соответствие работ предъявляемым к ним требованиям</t>
  </si>
  <si>
    <t>5.
Даты</t>
  </si>
  <si>
    <t>Заместитель начальника ОТН КГУ МО "Управление контроля за строительством", Подгорнов В.В.,приказ № 01/7-2019;</t>
  </si>
  <si>
    <t>НРСОС C-50-175683 от 23.11.2018г, протокол № 201; ОГРН 1165047063103; ИНН 5024171050, КПП 502401001</t>
  </si>
  <si>
    <t>н. пр</t>
  </si>
  <si>
    <t>Серт</t>
  </si>
  <si>
    <t>совмещ</t>
  </si>
  <si>
    <t>помещения, объём</t>
  </si>
  <si>
    <t>АР1</t>
  </si>
  <si>
    <t>РД №04/2017/ГЗ-АР.1 изм.1</t>
  </si>
  <si>
    <t>в осях А-П/Р/1.36-2.13</t>
  </si>
  <si>
    <t>кирпич М150</t>
  </si>
  <si>
    <t>РОСС RU.ПУ02.Н00050;</t>
  </si>
  <si>
    <t>РОСС RU.АГ66.Н04413;</t>
  </si>
  <si>
    <r>
      <t xml:space="preserve">устройство перегородки из кирпича </t>
    </r>
    <r>
      <rPr>
        <sz val="11"/>
        <color theme="1"/>
        <rFont val="Calibri"/>
        <family val="2"/>
        <charset val="204"/>
      </rPr>
      <t xml:space="preserve">δ-120 мм от +0.000 </t>
    </r>
    <r>
      <rPr>
        <sz val="11"/>
        <color theme="1"/>
        <rFont val="Times New Roman"/>
        <family val="1"/>
        <charset val="204"/>
      </rPr>
      <t>до +3.600</t>
    </r>
  </si>
  <si>
    <t>сетка 3вр1 50х50</t>
  </si>
  <si>
    <r>
      <t>Sобщ- 246,0 м</t>
    </r>
    <r>
      <rPr>
        <sz val="11"/>
        <color theme="1"/>
        <rFont val="Times New Roman"/>
        <family val="1"/>
        <charset val="204"/>
      </rPr>
      <t>²</t>
    </r>
  </si>
  <si>
    <t>штукатурка стен</t>
  </si>
  <si>
    <t>герметик силиконовый</t>
  </si>
  <si>
    <t>уплотнитель "Вилатерм"</t>
  </si>
  <si>
    <t>РОСС RU.АЯ12.Н01075</t>
  </si>
  <si>
    <t xml:space="preserve">РОСС ВЕ.НА34.Н01023; </t>
  </si>
  <si>
    <t>3</t>
  </si>
  <si>
    <t>ИД 04/2017/ГЗ-АР.1-848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</si>
</sst>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u/>
      <sz val="6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20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1" fillId="0" borderId="0"/>
    <xf numFmtId="0" fontId="2" fillId="0" borderId="0"/>
  </cellStyleXfs>
  <cellXfs count="205">
    <xf numFmtId="0" fontId="0" fillId="0" borderId="0" xfId="0"/>
    <xf numFmtId="0" fontId="8" fillId="0" borderId="0" xfId="1" applyFont="1" applyFill="1" applyBorder="1" applyAlignment="1">
      <alignment horizontal="center"/>
    </xf>
    <xf numFmtId="0" fontId="9" fillId="0" borderId="0" xfId="1" applyFont="1"/>
    <xf numFmtId="0" fontId="5" fillId="0" borderId="0" xfId="1" applyFont="1"/>
    <xf numFmtId="0" fontId="6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64" fontId="7" fillId="2" borderId="0" xfId="1" applyNumberFormat="1" applyFont="1" applyFill="1" applyBorder="1" applyAlignment="1" applyProtection="1">
      <protection locked="0"/>
    </xf>
    <xf numFmtId="0" fontId="13" fillId="0" borderId="0" xfId="1" applyFont="1" applyFill="1"/>
    <xf numFmtId="0" fontId="6" fillId="0" borderId="0" xfId="1" applyFont="1" applyAlignment="1">
      <alignment wrapText="1"/>
    </xf>
    <xf numFmtId="0" fontId="6" fillId="2" borderId="0" xfId="1" applyFont="1" applyFill="1"/>
    <xf numFmtId="0" fontId="12" fillId="0" borderId="0" xfId="1" applyFont="1" applyAlignment="1">
      <alignment wrapText="1"/>
    </xf>
    <xf numFmtId="0" fontId="10" fillId="0" borderId="0" xfId="1" applyFont="1" applyBorder="1" applyAlignment="1"/>
    <xf numFmtId="0" fontId="10" fillId="0" borderId="0" xfId="1" applyFont="1" applyAlignment="1"/>
    <xf numFmtId="0" fontId="15" fillId="0" borderId="0" xfId="1" applyFont="1" applyFill="1" applyBorder="1" applyAlignment="1"/>
    <xf numFmtId="0" fontId="12" fillId="0" borderId="0" xfId="1" applyFont="1" applyBorder="1"/>
    <xf numFmtId="0" fontId="12" fillId="2" borderId="0" xfId="1" applyFont="1" applyFill="1"/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12" fillId="0" borderId="0" xfId="1" applyFont="1" applyFill="1"/>
    <xf numFmtId="0" fontId="13" fillId="0" borderId="0" xfId="1" applyFont="1" applyBorder="1"/>
    <xf numFmtId="49" fontId="12" fillId="2" borderId="0" xfId="1" applyNumberFormat="1" applyFont="1" applyFill="1" applyBorder="1" applyAlignment="1" applyProtection="1"/>
    <xf numFmtId="0" fontId="2" fillId="0" borderId="0" xfId="4" applyFill="1" applyAlignment="1">
      <alignment horizontal="center" vertical="center"/>
    </xf>
    <xf numFmtId="0" fontId="19" fillId="0" borderId="0" xfId="4" applyFont="1" applyFill="1" applyAlignment="1">
      <alignment horizontal="center" vertical="center" wrapText="1"/>
    </xf>
    <xf numFmtId="164" fontId="19" fillId="0" borderId="0" xfId="4" applyNumberFormat="1" applyFont="1" applyFill="1" applyAlignment="1">
      <alignment horizontal="center" vertical="center" wrapText="1"/>
    </xf>
    <xf numFmtId="0" fontId="2" fillId="0" borderId="0" xfId="4" applyFill="1" applyAlignment="1">
      <alignment horizontal="left" vertical="center" wrapText="1"/>
    </xf>
    <xf numFmtId="0" fontId="19" fillId="0" borderId="0" xfId="4" applyFont="1" applyFill="1" applyAlignment="1">
      <alignment vertical="center" wrapText="1"/>
    </xf>
    <xf numFmtId="164" fontId="19" fillId="0" borderId="0" xfId="4" applyNumberFormat="1" applyFont="1" applyFill="1" applyAlignment="1">
      <alignment vertical="center" wrapText="1"/>
    </xf>
    <xf numFmtId="164" fontId="2" fillId="0" borderId="0" xfId="4" applyNumberFormat="1" applyFill="1" applyAlignment="1">
      <alignment horizontal="center" vertical="center" wrapText="1"/>
    </xf>
    <xf numFmtId="0" fontId="2" fillId="0" borderId="0" xfId="4" applyFill="1" applyAlignment="1">
      <alignment horizontal="center" vertical="center" wrapText="1"/>
    </xf>
    <xf numFmtId="0" fontId="2" fillId="0" borderId="0" xfId="4" applyFill="1" applyAlignment="1" applyProtection="1">
      <alignment horizontal="center" vertical="center"/>
      <protection hidden="1"/>
    </xf>
    <xf numFmtId="0" fontId="2" fillId="0" borderId="0" xfId="4" applyFill="1" applyAlignment="1" applyProtection="1">
      <alignment horizontal="center" vertical="center" wrapText="1"/>
      <protection hidden="1"/>
    </xf>
    <xf numFmtId="0" fontId="2" fillId="0" borderId="0" xfId="4" applyFill="1" applyAlignment="1" applyProtection="1">
      <alignment horizontal="left" vertical="center" wrapText="1"/>
      <protection hidden="1"/>
    </xf>
    <xf numFmtId="164" fontId="2" fillId="0" borderId="0" xfId="4" applyNumberFormat="1" applyFill="1" applyAlignment="1" applyProtection="1">
      <alignment horizontal="center" vertical="center" wrapText="1"/>
      <protection hidden="1"/>
    </xf>
    <xf numFmtId="0" fontId="2" fillId="0" borderId="0" xfId="4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9" fillId="0" borderId="0" xfId="4" applyFont="1" applyFill="1" applyAlignment="1">
      <alignment horizontal="right" vertical="top"/>
    </xf>
    <xf numFmtId="0" fontId="2" fillId="0" borderId="0" xfId="4" applyFill="1" applyAlignment="1">
      <alignment horizontal="right" vertical="top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5" fillId="0" borderId="0" xfId="1" applyFont="1" applyAlignment="1"/>
    <xf numFmtId="0" fontId="0" fillId="0" borderId="0" xfId="0" applyFill="1" applyAlignment="1" applyProtection="1">
      <alignment vertical="center"/>
      <protection hidden="1"/>
    </xf>
    <xf numFmtId="0" fontId="19" fillId="0" borderId="0" xfId="4" applyFont="1" applyFill="1" applyAlignment="1" applyProtection="1">
      <alignment horizontal="center" vertical="center" wrapText="1"/>
      <protection hidden="1"/>
    </xf>
    <xf numFmtId="0" fontId="21" fillId="2" borderId="0" xfId="1" applyFont="1" applyFill="1" applyBorder="1" applyAlignment="1" applyProtection="1">
      <protection locked="0"/>
    </xf>
    <xf numFmtId="0" fontId="10" fillId="0" borderId="0" xfId="1" applyFont="1" applyBorder="1" applyAlignment="1">
      <alignment horizontal="left"/>
    </xf>
    <xf numFmtId="0" fontId="10" fillId="0" borderId="0" xfId="1" applyFont="1"/>
    <xf numFmtId="164" fontId="2" fillId="0" borderId="4" xfId="4" applyNumberFormat="1" applyFill="1" applyBorder="1" applyAlignment="1" applyProtection="1">
      <alignment horizontal="center" vertical="center" wrapText="1"/>
      <protection hidden="1"/>
    </xf>
    <xf numFmtId="0" fontId="2" fillId="0" borderId="13" xfId="4" applyFill="1" applyBorder="1" applyAlignment="1" applyProtection="1">
      <alignment horizontal="left" vertical="center"/>
      <protection hidden="1"/>
    </xf>
    <xf numFmtId="0" fontId="2" fillId="0" borderId="13" xfId="4" applyFill="1" applyBorder="1" applyAlignment="1" applyProtection="1">
      <alignment horizontal="center" vertical="center"/>
      <protection hidden="1"/>
    </xf>
    <xf numFmtId="164" fontId="2" fillId="0" borderId="13" xfId="4" applyNumberFormat="1" applyFill="1" applyBorder="1" applyAlignment="1" applyProtection="1">
      <alignment horizontal="center" vertical="center" wrapText="1"/>
      <protection hidden="1"/>
    </xf>
    <xf numFmtId="0" fontId="2" fillId="0" borderId="14" xfId="4" applyFill="1" applyBorder="1" applyAlignment="1" applyProtection="1">
      <alignment horizontal="center" vertical="center"/>
      <protection hidden="1"/>
    </xf>
    <xf numFmtId="0" fontId="2" fillId="0" borderId="14" xfId="4" applyFill="1" applyBorder="1" applyAlignment="1" applyProtection="1">
      <alignment horizontal="left" vertical="center"/>
      <protection hidden="1"/>
    </xf>
    <xf numFmtId="2" fontId="0" fillId="0" borderId="14" xfId="0" applyNumberFormat="1" applyBorder="1"/>
    <xf numFmtId="0" fontId="2" fillId="0" borderId="17" xfId="4" applyFill="1" applyBorder="1" applyAlignment="1" applyProtection="1">
      <alignment horizontal="left" vertical="center"/>
      <protection hidden="1"/>
    </xf>
    <xf numFmtId="0" fontId="2" fillId="0" borderId="18" xfId="4" applyFill="1" applyBorder="1" applyAlignment="1" applyProtection="1">
      <alignment horizontal="left" vertical="center"/>
      <protection hidden="1"/>
    </xf>
    <xf numFmtId="164" fontId="2" fillId="0" borderId="17" xfId="4" applyNumberFormat="1" applyFill="1" applyBorder="1" applyAlignment="1" applyProtection="1">
      <alignment horizontal="center" vertical="center" wrapText="1"/>
      <protection hidden="1"/>
    </xf>
    <xf numFmtId="164" fontId="2" fillId="0" borderId="19" xfId="4" applyNumberFormat="1" applyFill="1" applyBorder="1" applyAlignment="1" applyProtection="1">
      <alignment horizontal="center" vertical="center" wrapText="1"/>
      <protection hidden="1"/>
    </xf>
    <xf numFmtId="2" fontId="0" fillId="0" borderId="26" xfId="0" applyNumberFormat="1" applyBorder="1"/>
    <xf numFmtId="0" fontId="19" fillId="0" borderId="23" xfId="4" applyFont="1" applyFill="1" applyBorder="1" applyAlignment="1">
      <alignment horizontal="center" vertical="center" wrapText="1"/>
    </xf>
    <xf numFmtId="0" fontId="19" fillId="0" borderId="20" xfId="4" applyFont="1" applyFill="1" applyBorder="1" applyAlignment="1">
      <alignment horizontal="center" vertical="center" wrapText="1"/>
    </xf>
    <xf numFmtId="164" fontId="19" fillId="0" borderId="23" xfId="4" applyNumberFormat="1" applyFont="1" applyFill="1" applyBorder="1" applyAlignment="1">
      <alignment horizontal="center" vertical="center" wrapText="1"/>
    </xf>
    <xf numFmtId="0" fontId="19" fillId="0" borderId="21" xfId="4" applyFont="1" applyFill="1" applyBorder="1" applyAlignment="1">
      <alignment horizontal="center" vertical="center" wrapText="1"/>
    </xf>
    <xf numFmtId="0" fontId="19" fillId="0" borderId="28" xfId="4" applyFont="1" applyFill="1" applyBorder="1" applyAlignment="1">
      <alignment horizontal="center" vertical="center" wrapText="1"/>
    </xf>
    <xf numFmtId="164" fontId="19" fillId="0" borderId="28" xfId="4" applyNumberFormat="1" applyFont="1" applyFill="1" applyBorder="1" applyAlignment="1">
      <alignment horizontal="center" vertical="center" wrapText="1"/>
    </xf>
    <xf numFmtId="164" fontId="19" fillId="0" borderId="20" xfId="4" applyNumberFormat="1" applyFont="1" applyFill="1" applyBorder="1" applyAlignment="1">
      <alignment horizontal="center" vertical="center" wrapText="1"/>
    </xf>
    <xf numFmtId="0" fontId="19" fillId="0" borderId="29" xfId="4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40" xfId="4" applyFont="1" applyFill="1" applyBorder="1" applyAlignment="1">
      <alignment horizontal="center" vertical="center" wrapText="1"/>
    </xf>
    <xf numFmtId="0" fontId="2" fillId="0" borderId="32" xfId="4" applyFill="1" applyBorder="1" applyAlignment="1" applyProtection="1">
      <alignment horizontal="center" vertical="center" wrapText="1"/>
      <protection hidden="1"/>
    </xf>
    <xf numFmtId="0" fontId="2" fillId="0" borderId="17" xfId="4" applyFill="1" applyBorder="1" applyAlignment="1" applyProtection="1">
      <alignment horizontal="left" vertical="center" wrapText="1" indent="1"/>
      <protection hidden="1"/>
    </xf>
    <xf numFmtId="0" fontId="2" fillId="0" borderId="32" xfId="4" applyFill="1" applyBorder="1" applyAlignment="1" applyProtection="1">
      <alignment horizontal="left" vertical="center" wrapText="1" indent="1"/>
      <protection hidden="1"/>
    </xf>
    <xf numFmtId="0" fontId="2" fillId="0" borderId="32" xfId="4" applyFill="1" applyBorder="1" applyAlignment="1" applyProtection="1">
      <alignment horizontal="left" vertical="center"/>
      <protection hidden="1"/>
    </xf>
    <xf numFmtId="164" fontId="2" fillId="0" borderId="26" xfId="4" applyNumberFormat="1" applyFill="1" applyBorder="1" applyAlignment="1" applyProtection="1">
      <alignment horizontal="center" vertical="center" wrapText="1"/>
      <protection hidden="1"/>
    </xf>
    <xf numFmtId="164" fontId="2" fillId="0" borderId="27" xfId="4" applyNumberFormat="1" applyFill="1" applyBorder="1" applyAlignment="1" applyProtection="1">
      <alignment horizontal="center" vertical="center" wrapText="1"/>
      <protection hidden="1"/>
    </xf>
    <xf numFmtId="164" fontId="1" fillId="0" borderId="14" xfId="4" applyNumberFormat="1" applyFont="1" applyFill="1" applyBorder="1" applyAlignment="1" applyProtection="1">
      <alignment horizontal="center" vertical="center" wrapText="1"/>
      <protection hidden="1"/>
    </xf>
    <xf numFmtId="164" fontId="2" fillId="0" borderId="42" xfId="4" applyNumberFormat="1" applyFill="1" applyBorder="1" applyAlignment="1" applyProtection="1">
      <alignment horizontal="center" vertical="center" wrapText="1"/>
      <protection hidden="1"/>
    </xf>
    <xf numFmtId="0" fontId="0" fillId="0" borderId="0" xfId="0" applyNumberFormat="1"/>
    <xf numFmtId="0" fontId="0" fillId="0" borderId="7" xfId="0" applyNumberFormat="1" applyBorder="1" applyAlignment="1">
      <alignment horizontal="left" vertical="center"/>
    </xf>
    <xf numFmtId="0" fontId="0" fillId="0" borderId="9" xfId="0" applyNumberFormat="1" applyBorder="1"/>
    <xf numFmtId="0" fontId="0" fillId="0" borderId="12" xfId="0" applyNumberFormat="1" applyBorder="1"/>
    <xf numFmtId="0" fontId="1" fillId="0" borderId="14" xfId="4" applyFont="1" applyFill="1" applyBorder="1" applyAlignment="1" applyProtection="1">
      <alignment horizontal="left" vertical="center"/>
      <protection hidden="1"/>
    </xf>
    <xf numFmtId="0" fontId="1" fillId="0" borderId="32" xfId="4" applyFont="1" applyFill="1" applyBorder="1" applyAlignment="1" applyProtection="1">
      <alignment horizontal="right" vertical="center"/>
      <protection hidden="1"/>
    </xf>
    <xf numFmtId="0" fontId="1" fillId="0" borderId="30" xfId="4" applyFont="1" applyFill="1" applyBorder="1" applyAlignment="1" applyProtection="1">
      <alignment horizontal="right" vertical="center"/>
      <protection hidden="1"/>
    </xf>
    <xf numFmtId="0" fontId="2" fillId="0" borderId="33" xfId="4" applyFill="1" applyBorder="1" applyAlignment="1" applyProtection="1">
      <alignment horizontal="center" vertical="center" wrapText="1"/>
      <protection hidden="1"/>
    </xf>
    <xf numFmtId="0" fontId="2" fillId="0" borderId="31" xfId="4" applyFill="1" applyBorder="1" applyAlignment="1" applyProtection="1">
      <alignment horizontal="center" vertical="center" wrapText="1"/>
      <protection hidden="1"/>
    </xf>
    <xf numFmtId="0" fontId="1" fillId="0" borderId="13" xfId="4" applyFont="1" applyFill="1" applyBorder="1" applyAlignment="1" applyProtection="1">
      <alignment horizontal="left" vertical="center"/>
      <protection hidden="1"/>
    </xf>
    <xf numFmtId="0" fontId="2" fillId="0" borderId="32" xfId="4" applyFill="1" applyBorder="1" applyAlignment="1" applyProtection="1">
      <alignment horizontal="left" vertical="center" indent="1"/>
      <protection hidden="1"/>
    </xf>
    <xf numFmtId="0" fontId="2" fillId="0" borderId="17" xfId="4" applyFill="1" applyBorder="1" applyAlignment="1" applyProtection="1">
      <alignment horizontal="left" vertical="center" inden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0" borderId="0" xfId="4" applyFont="1" applyFill="1" applyAlignment="1" applyProtection="1">
      <alignment horizontal="center" vertical="center" wrapText="1"/>
      <protection hidden="1"/>
    </xf>
    <xf numFmtId="0" fontId="23" fillId="0" borderId="0" xfId="4" applyFont="1" applyFill="1" applyAlignment="1" applyProtection="1">
      <alignment horizontal="center" vertical="center" wrapText="1"/>
      <protection hidden="1"/>
    </xf>
    <xf numFmtId="164" fontId="19" fillId="0" borderId="20" xfId="4" applyNumberFormat="1" applyFont="1" applyFill="1" applyBorder="1" applyAlignment="1" applyProtection="1">
      <alignment horizontal="center" vertical="center" wrapText="1"/>
      <protection hidden="1"/>
    </xf>
    <xf numFmtId="164" fontId="19" fillId="0" borderId="23" xfId="4" applyNumberFormat="1" applyFont="1" applyFill="1" applyBorder="1" applyAlignment="1" applyProtection="1">
      <alignment horizontal="center" vertical="center" wrapText="1"/>
      <protection hidden="1"/>
    </xf>
    <xf numFmtId="164" fontId="19" fillId="0" borderId="29" xfId="4" applyNumberFormat="1" applyFont="1" applyFill="1" applyBorder="1" applyAlignment="1" applyProtection="1">
      <alignment horizontal="center" vertical="center" wrapText="1"/>
      <protection hidden="1"/>
    </xf>
    <xf numFmtId="0" fontId="19" fillId="0" borderId="28" xfId="4" applyFont="1" applyFill="1" applyBorder="1" applyAlignment="1" applyProtection="1">
      <alignment horizontal="center" vertical="center" wrapText="1"/>
      <protection hidden="1"/>
    </xf>
    <xf numFmtId="0" fontId="19" fillId="0" borderId="29" xfId="4" applyFon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Border="1" applyProtection="1">
      <protection hidden="1"/>
    </xf>
    <xf numFmtId="2" fontId="0" fillId="0" borderId="26" xfId="0" applyNumberFormat="1" applyBorder="1" applyProtection="1">
      <protection hidden="1"/>
    </xf>
    <xf numFmtId="0" fontId="2" fillId="0" borderId="0" xfId="4" applyFill="1" applyAlignment="1" applyProtection="1">
      <alignment horizontal="left" vertical="center"/>
      <protection hidden="1"/>
    </xf>
    <xf numFmtId="0" fontId="2" fillId="0" borderId="13" xfId="4" applyFill="1" applyBorder="1" applyAlignment="1" applyProtection="1">
      <alignment horizontal="right" vertical="center"/>
      <protection hidden="1"/>
    </xf>
    <xf numFmtId="0" fontId="1" fillId="0" borderId="4" xfId="4" applyFont="1" applyFill="1" applyBorder="1" applyAlignment="1" applyProtection="1">
      <alignment horizontal="left" vertical="center"/>
      <protection hidden="1"/>
    </xf>
    <xf numFmtId="0" fontId="1" fillId="0" borderId="13" xfId="4" applyFont="1" applyFill="1" applyBorder="1" applyAlignment="1" applyProtection="1">
      <alignment horizontal="right" vertical="center"/>
      <protection hidden="1"/>
    </xf>
    <xf numFmtId="0" fontId="1" fillId="0" borderId="13" xfId="4" applyFont="1" applyFill="1" applyBorder="1" applyAlignment="1" applyProtection="1">
      <alignment horizontal="center" vertical="center"/>
      <protection hidden="1"/>
    </xf>
    <xf numFmtId="0" fontId="0" fillId="0" borderId="14" xfId="0" applyNumberFormat="1" applyBorder="1" applyAlignment="1">
      <alignment horizontal="left" vertical="center" indent="1"/>
    </xf>
    <xf numFmtId="0" fontId="12" fillId="0" borderId="0" xfId="1" applyFont="1"/>
    <xf numFmtId="0" fontId="19" fillId="0" borderId="0" xfId="0" applyFont="1" applyFill="1" applyAlignment="1">
      <alignment horizontal="center" vertical="center"/>
    </xf>
    <xf numFmtId="0" fontId="19" fillId="0" borderId="54" xfId="4" applyFont="1" applyFill="1" applyBorder="1" applyAlignment="1">
      <alignment horizontal="center" vertical="center"/>
    </xf>
    <xf numFmtId="0" fontId="1" fillId="0" borderId="43" xfId="4" applyFont="1" applyFill="1" applyBorder="1" applyAlignment="1" applyProtection="1">
      <alignment horizontal="left" vertical="top"/>
      <protection hidden="1"/>
    </xf>
    <xf numFmtId="0" fontId="1" fillId="0" borderId="3" xfId="4" applyFont="1" applyFill="1" applyBorder="1" applyAlignment="1" applyProtection="1">
      <alignment horizontal="left" vertical="top"/>
      <protection hidden="1"/>
    </xf>
    <xf numFmtId="0" fontId="1" fillId="0" borderId="36" xfId="4" applyFont="1" applyFill="1" applyBorder="1" applyAlignment="1" applyProtection="1">
      <alignment horizontal="left" vertical="center"/>
      <protection hidden="1"/>
    </xf>
    <xf numFmtId="0" fontId="1" fillId="0" borderId="38" xfId="4" applyFont="1" applyFill="1" applyBorder="1" applyAlignment="1" applyProtection="1">
      <alignment horizontal="left" vertical="center"/>
      <protection hidden="1"/>
    </xf>
    <xf numFmtId="0" fontId="1" fillId="0" borderId="35" xfId="4" applyFont="1" applyFill="1" applyBorder="1" applyAlignment="1" applyProtection="1">
      <alignment horizontal="left" vertical="top"/>
      <protection hidden="1"/>
    </xf>
    <xf numFmtId="0" fontId="1" fillId="0" borderId="37" xfId="4" applyFont="1" applyFill="1" applyBorder="1" applyAlignment="1" applyProtection="1">
      <alignment horizontal="left" vertical="top"/>
      <protection hidden="1"/>
    </xf>
    <xf numFmtId="0" fontId="19" fillId="0" borderId="54" xfId="4" applyFont="1" applyFill="1" applyBorder="1" applyAlignment="1">
      <alignment horizontal="center" vertical="center" wrapText="1"/>
    </xf>
    <xf numFmtId="0" fontId="2" fillId="0" borderId="14" xfId="4" applyFill="1" applyBorder="1" applyAlignment="1" applyProtection="1">
      <alignment horizontal="left" vertical="center" wrapText="1" indent="1"/>
      <protection hidden="1"/>
    </xf>
    <xf numFmtId="49" fontId="2" fillId="0" borderId="0" xfId="4" applyNumberFormat="1" applyFill="1" applyAlignment="1">
      <alignment horizontal="left" vertical="center"/>
    </xf>
    <xf numFmtId="49" fontId="19" fillId="0" borderId="20" xfId="4" applyNumberFormat="1" applyFont="1" applyFill="1" applyBorder="1" applyAlignment="1">
      <alignment horizontal="center" vertical="center" wrapText="1"/>
    </xf>
    <xf numFmtId="49" fontId="2" fillId="0" borderId="17" xfId="4" applyNumberFormat="1" applyFill="1" applyBorder="1" applyAlignment="1" applyProtection="1">
      <alignment horizontal="left" vertical="center"/>
      <protection hidden="1"/>
    </xf>
    <xf numFmtId="49" fontId="1" fillId="0" borderId="17" xfId="4" applyNumberFormat="1" applyFont="1" applyFill="1" applyBorder="1" applyAlignment="1" applyProtection="1">
      <alignment horizontal="left" vertical="center"/>
      <protection hidden="1"/>
    </xf>
    <xf numFmtId="0" fontId="15" fillId="0" borderId="1" xfId="1" applyFont="1" applyFill="1" applyBorder="1" applyAlignment="1" applyProtection="1">
      <alignment horizontal="left"/>
      <protection locked="0"/>
    </xf>
    <xf numFmtId="0" fontId="13" fillId="0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5" fillId="0" borderId="1" xfId="1" applyFont="1" applyFill="1" applyBorder="1" applyAlignment="1" applyProtection="1">
      <alignment horizontal="left" indent="2"/>
      <protection locked="0"/>
    </xf>
    <xf numFmtId="0" fontId="12" fillId="2" borderId="0" xfId="1" applyFont="1" applyFill="1" applyAlignment="1">
      <alignment horizontal="left"/>
    </xf>
    <xf numFmtId="0" fontId="12" fillId="0" borderId="1" xfId="1" applyFont="1" applyFill="1" applyBorder="1" applyAlignment="1" applyProtection="1">
      <alignment horizontal="left"/>
      <protection locked="0"/>
    </xf>
    <xf numFmtId="0" fontId="12" fillId="0" borderId="0" xfId="1" applyFont="1" applyFill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1" applyFont="1" applyFill="1" applyBorder="1" applyAlignment="1">
      <alignment horizontal="left" wrapText="1"/>
    </xf>
    <xf numFmtId="0" fontId="12" fillId="2" borderId="0" xfId="1" applyFont="1" applyFill="1" applyBorder="1" applyAlignment="1">
      <alignment horizontal="left"/>
    </xf>
    <xf numFmtId="0" fontId="22" fillId="2" borderId="1" xfId="1" applyFont="1" applyFill="1" applyBorder="1" applyAlignment="1" applyProtection="1">
      <alignment horizontal="left"/>
      <protection locked="0"/>
    </xf>
    <xf numFmtId="0" fontId="21" fillId="2" borderId="1" xfId="1" applyFont="1" applyFill="1" applyBorder="1" applyAlignment="1" applyProtection="1">
      <alignment horizontal="left" indent="1"/>
      <protection locked="0"/>
    </xf>
    <xf numFmtId="0" fontId="12" fillId="0" borderId="0" xfId="1" applyFont="1" applyAlignment="1">
      <alignment horizontal="left" wrapText="1"/>
    </xf>
    <xf numFmtId="0" fontId="13" fillId="0" borderId="0" xfId="1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2" fillId="0" borderId="0" xfId="1" applyFont="1" applyBorder="1" applyAlignment="1">
      <alignment horizontal="left"/>
    </xf>
    <xf numFmtId="0" fontId="12" fillId="0" borderId="0" xfId="1" applyFont="1"/>
    <xf numFmtId="0" fontId="21" fillId="2" borderId="1" xfId="1" applyFont="1" applyFill="1" applyBorder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164" fontId="21" fillId="2" borderId="1" xfId="1" applyNumberFormat="1" applyFont="1" applyFill="1" applyBorder="1" applyAlignment="1" applyProtection="1">
      <alignment horizontal="center"/>
      <protection locked="0"/>
    </xf>
    <xf numFmtId="164" fontId="21" fillId="2" borderId="3" xfId="1" applyNumberFormat="1" applyFont="1" applyFill="1" applyBorder="1" applyAlignment="1" applyProtection="1">
      <alignment horizontal="center"/>
      <protection locked="0"/>
    </xf>
    <xf numFmtId="0" fontId="21" fillId="2" borderId="0" xfId="1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>
      <alignment horizontal="left"/>
    </xf>
    <xf numFmtId="0" fontId="21" fillId="2" borderId="0" xfId="1" applyFont="1" applyFill="1" applyBorder="1" applyAlignment="1" applyProtection="1">
      <alignment horizontal="left" wrapText="1"/>
      <protection locked="0"/>
    </xf>
    <xf numFmtId="0" fontId="15" fillId="2" borderId="1" xfId="1" applyFont="1" applyFill="1" applyBorder="1" applyAlignment="1" applyProtection="1">
      <alignment horizontal="left" indent="1"/>
      <protection locked="0"/>
    </xf>
    <xf numFmtId="0" fontId="15" fillId="0" borderId="1" xfId="1" applyFont="1" applyFill="1" applyBorder="1" applyAlignment="1" applyProtection="1">
      <alignment horizontal="left" indent="1"/>
      <protection locked="0"/>
    </xf>
    <xf numFmtId="0" fontId="10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0" fillId="2" borderId="1" xfId="1" applyNumberFormat="1" applyFont="1" applyFill="1" applyBorder="1" applyAlignment="1" applyProtection="1">
      <alignment horizontal="center"/>
      <protection locked="0"/>
    </xf>
    <xf numFmtId="0" fontId="13" fillId="0" borderId="2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center"/>
    </xf>
    <xf numFmtId="0" fontId="15" fillId="0" borderId="1" xfId="1" applyFont="1" applyFill="1" applyBorder="1" applyAlignment="1" applyProtection="1">
      <alignment horizontal="left" vertical="center" indent="1"/>
      <protection locked="0"/>
    </xf>
    <xf numFmtId="0" fontId="17" fillId="0" borderId="0" xfId="1" applyFont="1" applyBorder="1" applyAlignment="1">
      <alignment horizontal="left"/>
    </xf>
    <xf numFmtId="0" fontId="18" fillId="0" borderId="0" xfId="1" applyFont="1" applyBorder="1" applyAlignment="1" applyProtection="1">
      <alignment horizontal="left"/>
      <protection locked="0"/>
    </xf>
    <xf numFmtId="0" fontId="15" fillId="0" borderId="1" xfId="1" applyFont="1" applyBorder="1" applyAlignment="1" applyProtection="1">
      <alignment horizontal="left" wrapText="1" indent="1"/>
      <protection locked="0"/>
    </xf>
    <xf numFmtId="0" fontId="15" fillId="0" borderId="1" xfId="1" applyFont="1" applyBorder="1" applyAlignment="1" applyProtection="1">
      <alignment horizontal="left" indent="1"/>
      <protection locked="0"/>
    </xf>
    <xf numFmtId="0" fontId="13" fillId="0" borderId="0" xfId="1" applyFont="1" applyBorder="1" applyAlignment="1">
      <alignment horizontal="center" vertical="top"/>
    </xf>
    <xf numFmtId="0" fontId="5" fillId="2" borderId="0" xfId="2" applyFont="1" applyFill="1" applyAlignment="1">
      <alignment horizontal="left" wrapText="1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5" xfId="4" applyFont="1" applyFill="1" applyBorder="1" applyAlignment="1">
      <alignment horizontal="center" vertical="center" wrapText="1"/>
    </xf>
    <xf numFmtId="0" fontId="19" fillId="0" borderId="16" xfId="4" applyFont="1" applyFill="1" applyBorder="1" applyAlignment="1">
      <alignment horizontal="center" vertical="center" wrapText="1"/>
    </xf>
    <xf numFmtId="0" fontId="19" fillId="0" borderId="20" xfId="4" applyFont="1" applyFill="1" applyBorder="1" applyAlignment="1">
      <alignment horizontal="center" vertical="center" wrapText="1"/>
    </xf>
    <xf numFmtId="0" fontId="19" fillId="0" borderId="21" xfId="4" applyFont="1" applyFill="1" applyBorder="1" applyAlignment="1">
      <alignment horizontal="center" vertical="center" wrapText="1"/>
    </xf>
    <xf numFmtId="0" fontId="23" fillId="0" borderId="41" xfId="4" applyFont="1" applyFill="1" applyBorder="1" applyAlignment="1">
      <alignment horizontal="center" vertical="center" wrapText="1"/>
    </xf>
    <xf numFmtId="0" fontId="23" fillId="0" borderId="43" xfId="4" applyFont="1" applyFill="1" applyBorder="1" applyAlignment="1">
      <alignment horizontal="center" vertical="center"/>
    </xf>
    <xf numFmtId="0" fontId="23" fillId="0" borderId="44" xfId="4" applyFont="1" applyFill="1" applyBorder="1" applyAlignment="1">
      <alignment horizontal="center" vertical="center"/>
    </xf>
    <xf numFmtId="0" fontId="23" fillId="0" borderId="24" xfId="4" applyFont="1" applyFill="1" applyBorder="1" applyAlignment="1">
      <alignment horizontal="center" vertical="center"/>
    </xf>
    <xf numFmtId="0" fontId="23" fillId="0" borderId="25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center" vertical="center" wrapText="1"/>
    </xf>
    <xf numFmtId="0" fontId="23" fillId="0" borderId="43" xfId="4" applyFont="1" applyFill="1" applyBorder="1" applyAlignment="1">
      <alignment horizontal="center" vertical="center" wrapText="1"/>
    </xf>
    <xf numFmtId="0" fontId="23" fillId="0" borderId="36" xfId="4" applyFont="1" applyFill="1" applyBorder="1" applyAlignment="1">
      <alignment horizontal="center" vertical="center"/>
    </xf>
    <xf numFmtId="164" fontId="23" fillId="0" borderId="35" xfId="4" applyNumberFormat="1" applyFont="1" applyFill="1" applyBorder="1" applyAlignment="1">
      <alignment horizontal="center" vertical="center" wrapText="1"/>
    </xf>
    <xf numFmtId="164" fontId="23" fillId="0" borderId="43" xfId="4" applyNumberFormat="1" applyFont="1" applyFill="1" applyBorder="1" applyAlignment="1">
      <alignment horizontal="center" vertical="center" wrapText="1"/>
    </xf>
    <xf numFmtId="164" fontId="23" fillId="0" borderId="36" xfId="4" applyNumberFormat="1" applyFont="1" applyFill="1" applyBorder="1" applyAlignment="1">
      <alignment horizontal="center" vertical="center" wrapText="1"/>
    </xf>
    <xf numFmtId="0" fontId="23" fillId="0" borderId="45" xfId="4" applyFont="1" applyFill="1" applyBorder="1" applyAlignment="1">
      <alignment horizontal="center" vertical="center" wrapText="1"/>
    </xf>
    <xf numFmtId="0" fontId="23" fillId="0" borderId="46" xfId="4" applyFont="1" applyFill="1" applyBorder="1" applyAlignment="1">
      <alignment horizontal="center" vertical="center" wrapText="1"/>
    </xf>
    <xf numFmtId="0" fontId="23" fillId="0" borderId="36" xfId="4" applyFont="1" applyFill="1" applyBorder="1" applyAlignment="1">
      <alignment horizontal="center" vertical="center" wrapText="1"/>
    </xf>
    <xf numFmtId="0" fontId="23" fillId="0" borderId="44" xfId="4" applyFont="1" applyFill="1" applyBorder="1" applyAlignment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textRotation="90" wrapText="1"/>
      <protection hidden="1"/>
    </xf>
    <xf numFmtId="0" fontId="23" fillId="0" borderId="24" xfId="4" applyFont="1" applyFill="1" applyBorder="1" applyAlignment="1" applyProtection="1">
      <alignment horizontal="center" vertical="center" wrapText="1"/>
      <protection hidden="1"/>
    </xf>
    <xf numFmtId="0" fontId="23" fillId="0" borderId="25" xfId="4" applyFont="1" applyFill="1" applyBorder="1" applyAlignment="1" applyProtection="1">
      <alignment horizontal="center" vertical="center" wrapText="1"/>
      <protection hidden="1"/>
    </xf>
    <xf numFmtId="0" fontId="19" fillId="0" borderId="41" xfId="4" applyFont="1" applyFill="1" applyBorder="1" applyAlignment="1" applyProtection="1">
      <alignment horizontal="center" vertical="center" wrapText="1"/>
      <protection hidden="1"/>
    </xf>
    <xf numFmtId="0" fontId="19" fillId="0" borderId="34" xfId="4" applyFont="1" applyFill="1" applyBorder="1" applyAlignment="1" applyProtection="1">
      <alignment horizontal="center" vertical="center" wrapText="1"/>
      <protection hidden="1"/>
    </xf>
    <xf numFmtId="164" fontId="23" fillId="0" borderId="15" xfId="4" applyNumberFormat="1" applyFont="1" applyFill="1" applyBorder="1" applyAlignment="1" applyProtection="1">
      <alignment horizontal="center" vertical="center" wrapText="1"/>
      <protection hidden="1"/>
    </xf>
    <xf numFmtId="164" fontId="23" fillId="0" borderId="22" xfId="4" applyNumberFormat="1" applyFont="1" applyFill="1" applyBorder="1" applyAlignment="1" applyProtection="1">
      <alignment horizontal="center" vertical="center" wrapText="1"/>
      <protection hidden="1"/>
    </xf>
    <xf numFmtId="164" fontId="23" fillId="0" borderId="25" xfId="4" applyNumberFormat="1" applyFont="1" applyFill="1" applyBorder="1" applyAlignment="1" applyProtection="1">
      <alignment horizontal="center" vertical="center" wrapText="1"/>
      <protection hidden="1"/>
    </xf>
    <xf numFmtId="0" fontId="23" fillId="0" borderId="47" xfId="4" applyFont="1" applyFill="1" applyBorder="1" applyAlignment="1" applyProtection="1">
      <alignment horizontal="center" vertical="center" wrapText="1"/>
      <protection hidden="1"/>
    </xf>
    <xf numFmtId="0" fontId="23" fillId="0" borderId="48" xfId="4" applyFont="1" applyFill="1" applyBorder="1" applyAlignment="1" applyProtection="1">
      <alignment horizontal="center" vertical="center" wrapText="1"/>
      <protection hidden="1"/>
    </xf>
    <xf numFmtId="0" fontId="23" fillId="0" borderId="49" xfId="4" applyFont="1" applyFill="1" applyBorder="1" applyAlignment="1" applyProtection="1">
      <alignment horizontal="center" vertical="center" wrapText="1"/>
      <protection hidden="1"/>
    </xf>
    <xf numFmtId="0" fontId="23" fillId="0" borderId="50" xfId="4" applyFont="1" applyFill="1" applyBorder="1" applyAlignment="1" applyProtection="1">
      <alignment horizontal="center" vertical="center" wrapText="1"/>
      <protection hidden="1"/>
    </xf>
    <xf numFmtId="0" fontId="23" fillId="0" borderId="51" xfId="4" applyFont="1" applyFill="1" applyBorder="1" applyAlignment="1" applyProtection="1">
      <alignment horizontal="center" vertical="center" wrapText="1"/>
      <protection hidden="1"/>
    </xf>
    <xf numFmtId="0" fontId="23" fillId="0" borderId="52" xfId="4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609,309960_муфта П2" xfId="2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132"/>
  <sheetViews>
    <sheetView view="pageBreakPreview" topLeftCell="A75" zoomScale="110" zoomScaleNormal="145" zoomScaleSheetLayoutView="110" workbookViewId="0">
      <selection activeCell="A85" sqref="A85:AH85"/>
    </sheetView>
  </sheetViews>
  <sheetFormatPr defaultRowHeight="12.75" x14ac:dyDescent="0.2"/>
  <cols>
    <col min="1" max="8" width="2.7109375" style="4" customWidth="1"/>
    <col min="9" max="9" width="3.42578125" style="4" customWidth="1"/>
    <col min="10" max="11" width="2.7109375" style="4" customWidth="1"/>
    <col min="12" max="12" width="3.140625" style="4" customWidth="1"/>
    <col min="13" max="14" width="2.85546875" style="4" customWidth="1"/>
    <col min="15" max="15" width="2.7109375" style="4" customWidth="1"/>
    <col min="16" max="16" width="3.28515625" style="4" customWidth="1"/>
    <col min="17" max="17" width="2.7109375" style="4" customWidth="1"/>
    <col min="18" max="18" width="2.85546875" style="4" customWidth="1"/>
    <col min="19" max="19" width="3.7109375" style="4" customWidth="1"/>
    <col min="20" max="20" width="2.42578125" style="4" customWidth="1"/>
    <col min="21" max="21" width="3.140625" style="4" customWidth="1"/>
    <col min="22" max="26" width="2.7109375" style="4" customWidth="1"/>
    <col min="27" max="27" width="3.28515625" style="4" customWidth="1"/>
    <col min="28" max="33" width="2.7109375" style="4" customWidth="1"/>
    <col min="34" max="34" width="11" style="4" customWidth="1"/>
    <col min="35" max="50" width="2.7109375" style="4" customWidth="1"/>
    <col min="51" max="16384" width="9.140625" style="4"/>
  </cols>
  <sheetData>
    <row r="1" spans="1:34" ht="12.75" customHeight="1" x14ac:dyDescent="0.2">
      <c r="A1" s="171">
        <v>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0" t="s">
        <v>0</v>
      </c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2.75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0" t="s">
        <v>1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2.7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0" t="s">
        <v>2</v>
      </c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</row>
    <row r="4" spans="1:34" ht="12.7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0" t="s">
        <v>3</v>
      </c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</row>
    <row r="5" spans="1:34" ht="12.7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0" t="s">
        <v>4</v>
      </c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</row>
    <row r="6" spans="1:34" ht="12.7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0" t="s">
        <v>5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</row>
    <row r="7" spans="1:34" ht="4.5" customHeight="1" x14ac:dyDescent="0.2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</row>
    <row r="8" spans="1:34" s="117" customFormat="1" ht="12" x14ac:dyDescent="0.2">
      <c r="A8" s="134" t="s">
        <v>18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</row>
    <row r="9" spans="1:34" s="117" customFormat="1" ht="12" customHeight="1" x14ac:dyDescent="0.2">
      <c r="A9" s="167" t="s">
        <v>63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</row>
    <row r="10" spans="1:34" s="5" customFormat="1" ht="8.25" customHeight="1" x14ac:dyDescent="0.15">
      <c r="A10" s="169" t="s">
        <v>114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</row>
    <row r="11" spans="1:34" s="117" customFormat="1" ht="12" x14ac:dyDescent="0.2">
      <c r="A11" s="168" t="s">
        <v>111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</row>
    <row r="12" spans="1:34" s="5" customFormat="1" ht="8.25" customHeight="1" x14ac:dyDescent="0.15">
      <c r="A12" s="169" t="s">
        <v>115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</row>
    <row r="13" spans="1:34" s="117" customFormat="1" ht="12" x14ac:dyDescent="0.2">
      <c r="A13" s="134" t="s">
        <v>19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1:34" s="117" customFormat="1" ht="12" x14ac:dyDescent="0.2">
      <c r="A14" s="164" t="s">
        <v>67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</row>
    <row r="15" spans="1:34" s="5" customFormat="1" ht="8.25" customHeight="1" x14ac:dyDescent="0.15">
      <c r="A15" s="162" t="s">
        <v>20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</row>
    <row r="16" spans="1:34" s="117" customFormat="1" ht="12" x14ac:dyDescent="0.2">
      <c r="A16" s="158" t="s">
        <v>64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</row>
    <row r="17" spans="1:58" s="5" customFormat="1" ht="8.25" customHeight="1" x14ac:dyDescent="0.15">
      <c r="A17" s="163" t="s">
        <v>21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1:58" s="117" customFormat="1" ht="12" x14ac:dyDescent="0.2">
      <c r="A18" s="164" t="s">
        <v>65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</row>
    <row r="19" spans="1:58" s="5" customFormat="1" ht="8.25" customHeight="1" x14ac:dyDescent="0.15">
      <c r="A19" s="133" t="s">
        <v>22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</row>
    <row r="20" spans="1:58" s="117" customFormat="1" ht="12" x14ac:dyDescent="0.2">
      <c r="A20" s="164" t="s">
        <v>66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</row>
    <row r="21" spans="1:58" s="5" customFormat="1" ht="8.25" customHeight="1" x14ac:dyDescent="0.15">
      <c r="A21" s="162" t="s">
        <v>23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</row>
    <row r="22" spans="1:58" s="117" customFormat="1" ht="15" x14ac:dyDescent="0.25">
      <c r="A22" s="134" t="s">
        <v>25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</row>
    <row r="23" spans="1:58" s="117" customFormat="1" ht="12" x14ac:dyDescent="0.2">
      <c r="A23" s="158" t="s">
        <v>69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</row>
    <row r="24" spans="1:58" s="5" customFormat="1" ht="8.25" customHeight="1" x14ac:dyDescent="0.15">
      <c r="A24" s="162" t="s">
        <v>20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</row>
    <row r="25" spans="1:58" s="117" customFormat="1" ht="12" x14ac:dyDescent="0.2">
      <c r="A25" s="158" t="s">
        <v>70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</row>
    <row r="26" spans="1:58" s="5" customFormat="1" ht="8.25" customHeight="1" x14ac:dyDescent="0.15">
      <c r="A26" s="163" t="s">
        <v>21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</row>
    <row r="27" spans="1:58" s="117" customFormat="1" ht="12" x14ac:dyDescent="0.2">
      <c r="A27" s="158" t="s">
        <v>71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</row>
    <row r="28" spans="1:58" s="5" customFormat="1" ht="8.25" customHeight="1" x14ac:dyDescent="0.15">
      <c r="A28" s="133" t="s">
        <v>24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</row>
    <row r="29" spans="1:58" s="21" customFormat="1" ht="12" x14ac:dyDescent="0.2">
      <c r="A29" s="155" t="s">
        <v>58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</row>
    <row r="30" spans="1:58" s="21" customFormat="1" ht="12" x14ac:dyDescent="0.2">
      <c r="A30" s="158" t="s">
        <v>68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  <row r="31" spans="1:58" s="9" customFormat="1" ht="8.25" customHeight="1" x14ac:dyDescent="0.15">
      <c r="A31" s="162" t="s">
        <v>20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</row>
    <row r="32" spans="1:58" s="21" customFormat="1" ht="12" x14ac:dyDescent="0.2">
      <c r="A32" s="158" t="s">
        <v>73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</row>
    <row r="33" spans="1:42" s="9" customFormat="1" ht="8.25" customHeight="1" x14ac:dyDescent="0.15">
      <c r="A33" s="163" t="s">
        <v>21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</row>
    <row r="34" spans="1:42" s="21" customFormat="1" ht="12" x14ac:dyDescent="0.2">
      <c r="A34" s="164" t="s">
        <v>74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</row>
    <row r="35" spans="1:42" s="5" customFormat="1" ht="8.25" customHeight="1" x14ac:dyDescent="0.15">
      <c r="A35" s="133" t="s">
        <v>24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</row>
    <row r="36" spans="1:42" ht="5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O36" s="10"/>
    </row>
    <row r="37" spans="1:42" s="117" customFormat="1" ht="12" x14ac:dyDescent="0.2">
      <c r="A37" s="159" t="s">
        <v>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</row>
    <row r="38" spans="1:42" s="117" customFormat="1" ht="12" x14ac:dyDescent="0.2">
      <c r="A38" s="159" t="s">
        <v>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</row>
    <row r="39" spans="1:42" s="117" customFormat="1" ht="12" x14ac:dyDescent="0.2">
      <c r="A39" s="23" t="s">
        <v>26</v>
      </c>
      <c r="B39" s="161" t="str">
        <f>IFERROR(VLOOKUP(A1,'Р сов'!$A$1:$Q$5,2,FALSE),"")</f>
        <v>РД 04/2017/ГЗ-АР1-5</v>
      </c>
      <c r="C39" s="161"/>
      <c r="D39" s="161"/>
      <c r="E39" s="161"/>
      <c r="F39" s="161"/>
      <c r="G39" s="161"/>
      <c r="H39" s="161"/>
      <c r="I39" s="161"/>
      <c r="J39" s="18"/>
      <c r="T39" s="19"/>
      <c r="U39" s="20"/>
      <c r="V39" s="19"/>
      <c r="W39" s="19"/>
      <c r="X39" s="19"/>
      <c r="Y39" s="18"/>
      <c r="Z39" s="152">
        <f>IFERROR(VLOOKUP(A1,'Р сов'!$A$1:$Q$5,9,FALSE),"")</f>
        <v>43956</v>
      </c>
      <c r="AA39" s="152"/>
      <c r="AB39" s="152"/>
      <c r="AC39" s="152"/>
      <c r="AD39" s="152"/>
      <c r="AE39" s="152"/>
      <c r="AF39" s="152"/>
      <c r="AG39" s="152"/>
      <c r="AH39" s="152"/>
    </row>
    <row r="40" spans="1:42" s="5" customFormat="1" ht="8.25" customHeight="1" x14ac:dyDescent="0.15">
      <c r="D40" s="6"/>
      <c r="E40" s="6"/>
      <c r="F40" s="6"/>
      <c r="G40" s="6"/>
      <c r="H40" s="6"/>
      <c r="I40" s="6"/>
      <c r="J40" s="6"/>
      <c r="T40" s="7"/>
      <c r="U40" s="7"/>
      <c r="V40" s="7"/>
      <c r="W40" s="7"/>
      <c r="X40" s="7"/>
      <c r="Y40" s="7"/>
      <c r="Z40" s="160" t="s">
        <v>27</v>
      </c>
      <c r="AA40" s="160"/>
      <c r="AB40" s="160"/>
      <c r="AC40" s="160"/>
      <c r="AD40" s="160"/>
      <c r="AE40" s="160"/>
      <c r="AF40" s="160"/>
      <c r="AG40" s="160"/>
      <c r="AH40" s="160"/>
    </row>
    <row r="41" spans="1:42" s="117" customFormat="1" ht="12" customHeight="1" x14ac:dyDescent="0.2">
      <c r="A41" s="144" t="s">
        <v>59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</row>
    <row r="42" spans="1:42" s="117" customFormat="1" ht="12" customHeight="1" x14ac:dyDescent="0.2">
      <c r="A42" s="144" t="s">
        <v>60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</row>
    <row r="43" spans="1:42" s="117" customFormat="1" ht="12" x14ac:dyDescent="0.2">
      <c r="A43" s="132" t="s">
        <v>130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</row>
    <row r="44" spans="1:42" s="5" customFormat="1" ht="8.25" customHeight="1" x14ac:dyDescent="0.15">
      <c r="A44" s="133" t="s">
        <v>28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</row>
    <row r="45" spans="1:42" s="117" customFormat="1" ht="12" x14ac:dyDescent="0.2">
      <c r="A45" s="158" t="s">
        <v>131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</row>
    <row r="46" spans="1:42" s="5" customFormat="1" ht="8.25" customHeight="1" x14ac:dyDescent="0.15">
      <c r="A46" s="133" t="s">
        <v>29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</row>
    <row r="47" spans="1:42" s="117" customFormat="1" ht="12" x14ac:dyDescent="0.2">
      <c r="A47" s="138" t="s">
        <v>30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O47" s="12"/>
      <c r="AP47" s="12"/>
    </row>
    <row r="48" spans="1:42" s="117" customFormat="1" ht="12" x14ac:dyDescent="0.2">
      <c r="A48" s="158" t="s">
        <v>72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</row>
    <row r="49" spans="1:43" s="5" customFormat="1" ht="8.25" customHeight="1" x14ac:dyDescent="0.15">
      <c r="A49" s="133" t="s">
        <v>31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</row>
    <row r="50" spans="1:43" s="117" customFormat="1" ht="12" customHeight="1" x14ac:dyDescent="0.2">
      <c r="A50" s="140" t="s">
        <v>61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Q50" s="12"/>
    </row>
    <row r="51" spans="1:43" s="117" customFormat="1" ht="12" x14ac:dyDescent="0.2">
      <c r="A51" s="138" t="s">
        <v>62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O51" s="12"/>
      <c r="AP51" s="12"/>
    </row>
    <row r="52" spans="1:43" s="117" customFormat="1" ht="12" x14ac:dyDescent="0.2">
      <c r="A52" s="158" t="s">
        <v>80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</row>
    <row r="53" spans="1:43" s="5" customFormat="1" ht="8.25" customHeight="1" x14ac:dyDescent="0.15">
      <c r="A53" s="133" t="s">
        <v>32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</row>
    <row r="54" spans="1:43" s="117" customFormat="1" ht="12" x14ac:dyDescent="0.2">
      <c r="A54" s="139" t="s">
        <v>33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</row>
    <row r="55" spans="1:43" s="117" customFormat="1" ht="12" x14ac:dyDescent="0.2">
      <c r="A55" s="158" t="s">
        <v>81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</row>
    <row r="56" spans="1:43" s="5" customFormat="1" ht="8.25" customHeight="1" x14ac:dyDescent="0.15">
      <c r="A56" s="133" t="s">
        <v>34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</row>
    <row r="57" spans="1:43" s="117" customFormat="1" ht="12" x14ac:dyDescent="0.2">
      <c r="A57" s="158" t="s">
        <v>84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</row>
    <row r="58" spans="1:43" s="5" customFormat="1" ht="8.25" customHeight="1" x14ac:dyDescent="0.15">
      <c r="A58" s="133" t="s">
        <v>36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</row>
    <row r="59" spans="1:43" s="117" customFormat="1" ht="12" x14ac:dyDescent="0.2">
      <c r="A59" s="158" t="s">
        <v>85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</row>
    <row r="60" spans="1:43" s="5" customFormat="1" ht="8.25" customHeight="1" x14ac:dyDescent="0.15">
      <c r="A60" s="133" t="s">
        <v>35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</row>
    <row r="61" spans="1:43" s="117" customFormat="1" ht="12" x14ac:dyDescent="0.2">
      <c r="A61" s="134" t="s">
        <v>37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</row>
    <row r="62" spans="1:43" s="117" customFormat="1" ht="12" x14ac:dyDescent="0.2">
      <c r="A62" s="158" t="s">
        <v>82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</row>
    <row r="63" spans="1:43" s="5" customFormat="1" ht="8.25" customHeight="1" x14ac:dyDescent="0.15">
      <c r="A63" s="133" t="s">
        <v>34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</row>
    <row r="64" spans="1:43" s="117" customFormat="1" ht="12" x14ac:dyDescent="0.2">
      <c r="A64" s="158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</row>
    <row r="65" spans="1:35" s="5" customFormat="1" ht="8.25" customHeight="1" x14ac:dyDescent="0.15">
      <c r="A65" s="133" t="s">
        <v>38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</row>
    <row r="66" spans="1:35" s="117" customFormat="1" ht="12" x14ac:dyDescent="0.2">
      <c r="A66" s="136" t="s">
        <v>8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</row>
    <row r="67" spans="1:35" s="117" customFormat="1" ht="12" x14ac:dyDescent="0.2">
      <c r="A67" s="157" t="s">
        <v>116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</row>
    <row r="68" spans="1:35" s="5" customFormat="1" ht="8.25" customHeight="1" x14ac:dyDescent="0.15">
      <c r="A68" s="133" t="s">
        <v>39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</row>
    <row r="69" spans="1:35" s="117" customFormat="1" ht="12" x14ac:dyDescent="0.2">
      <c r="A69" s="141" t="s">
        <v>107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</row>
    <row r="70" spans="1:35" s="117" customFormat="1" ht="12" x14ac:dyDescent="0.2">
      <c r="A70" s="158" t="str">
        <f>A64</f>
        <v>ООО "СтройАльянс"  119034, Москва, Левшинский М. переулок, дом №14/9, строение 1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</row>
    <row r="71" spans="1:35" s="5" customFormat="1" ht="8.25" customHeight="1" x14ac:dyDescent="0.15">
      <c r="A71" s="133" t="s">
        <v>40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</row>
    <row r="72" spans="1:35" s="117" customFormat="1" ht="12" x14ac:dyDescent="0.2">
      <c r="A72" s="148" t="s">
        <v>9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7"/>
    </row>
    <row r="73" spans="1:35" ht="7.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11"/>
    </row>
    <row r="74" spans="1:35" s="117" customFormat="1" ht="12" x14ac:dyDescent="0.2">
      <c r="A74" s="155" t="s">
        <v>45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</row>
    <row r="75" spans="1:35" s="117" customFormat="1" ht="12" x14ac:dyDescent="0.2">
      <c r="A75" s="143" t="str">
        <f>IFERROR(VLOOKUP(A1,'Р сов'!$A$1:$Q$5,3,FALSE),"")</f>
        <v>устройство перегородки из кирпича δ-120 мм от +0.000 до +3.600 в осях А-П/Р/1.36-2.13;  Sобщ- 246,0 м²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</row>
    <row r="76" spans="1:35" s="117" customFormat="1" ht="12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</row>
    <row r="77" spans="1:35" s="117" customFormat="1" ht="12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</row>
    <row r="78" spans="1:35" s="2" customFormat="1" ht="8.25" customHeight="1" x14ac:dyDescent="0.25">
      <c r="A78" s="145" t="s">
        <v>10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</row>
    <row r="79" spans="1:35" s="117" customFormat="1" ht="12" x14ac:dyDescent="0.2">
      <c r="A79" s="148" t="s">
        <v>44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5" s="117" customFormat="1" ht="12" x14ac:dyDescent="0.2">
      <c r="A80" s="143" t="str">
        <f>IFERROR(VLOOKUP(A1,'Р сов'!$A$1:$Q$5,4,FALSE),"")</f>
        <v>РД №04/2017/ГЗ-АР.1 изм.1 л. 3  Архитектурные решения. ГБУ МО "НИИПРОЕКТ";  СП 49.13330.2010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</row>
    <row r="81" spans="1:46" ht="8.25" customHeight="1" x14ac:dyDescent="0.2">
      <c r="A81" s="133" t="s">
        <v>41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</row>
    <row r="82" spans="1:46" s="117" customFormat="1" ht="12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</row>
    <row r="83" spans="1:46" s="5" customFormat="1" ht="8.25" customHeight="1" x14ac:dyDescent="0.15">
      <c r="A83" s="133" t="s">
        <v>42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</row>
    <row r="84" spans="1:46" s="117" customFormat="1" ht="12" x14ac:dyDescent="0.2">
      <c r="A84" s="148" t="s">
        <v>43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3"/>
      <c r="O84" s="1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6"/>
    </row>
    <row r="85" spans="1:46" s="117" customFormat="1" ht="12" x14ac:dyDescent="0.2">
      <c r="A85" s="143" t="str">
        <f>IFERROR(VLOOKUP(A1,'Р сов'!$A$1:$Q$5,5,FALSE),"")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</row>
    <row r="86" spans="1:46" ht="8.25" customHeight="1" x14ac:dyDescent="0.2">
      <c r="A86" s="133" t="s">
        <v>46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</row>
    <row r="87" spans="1:46" s="117" customFormat="1" ht="12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</row>
    <row r="88" spans="1:46" s="5" customFormat="1" ht="8.25" customHeight="1" x14ac:dyDescent="0.15">
      <c r="A88" s="133" t="s">
        <v>112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</row>
    <row r="89" spans="1:46" s="117" customFormat="1" ht="12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</row>
    <row r="90" spans="1:46" s="5" customFormat="1" ht="8.25" customHeight="1" x14ac:dyDescent="0.15">
      <c r="A90" s="133" t="s">
        <v>113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</row>
    <row r="91" spans="1:46" s="117" customFormat="1" ht="12" x14ac:dyDescent="0.2">
      <c r="A91" s="134" t="s">
        <v>47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</row>
    <row r="92" spans="1:46" s="117" customFormat="1" ht="12" x14ac:dyDescent="0.2">
      <c r="A92" s="143" t="str">
        <f>IFERROR(VLOOKUP(A1,'Р сов'!$A$1:$Q$5,6,FALSE),"")</f>
        <v>РД №04/2017/ГЗ-АР.1 изм.1;  ИД 04/2017/ГЗ-АР.1-848;  РОСС RU.ПУ02.Н00050; РОСС RU.АГ66.Н04413; РОСС ВЕ.НА34.Н01023;  РОСС RU.АЯ12.Н01075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</row>
    <row r="93" spans="1:46" s="117" customFormat="1" ht="12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46" s="117" customFormat="1" ht="12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</row>
    <row r="95" spans="1:46" ht="8.25" customHeight="1" x14ac:dyDescent="0.2">
      <c r="A95" s="133" t="s">
        <v>11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</row>
    <row r="96" spans="1:46" ht="14.25" customHeight="1" x14ac:dyDescent="0.2">
      <c r="A96" s="134" t="s">
        <v>12</v>
      </c>
      <c r="B96" s="134"/>
      <c r="C96" s="134"/>
      <c r="D96" s="151" t="s">
        <v>13</v>
      </c>
      <c r="E96" s="151"/>
      <c r="F96" s="151"/>
      <c r="G96" s="151"/>
      <c r="H96" s="151"/>
      <c r="I96" s="152">
        <f>IFERROR(VLOOKUP(A1,'Р сов'!$A$1:$Q$5,7,FALSE),"")</f>
        <v>43589</v>
      </c>
      <c r="J96" s="152"/>
      <c r="K96" s="152"/>
      <c r="L96" s="152"/>
      <c r="M96" s="152"/>
      <c r="N96" s="152"/>
      <c r="O96" s="152"/>
      <c r="P96" s="8"/>
      <c r="Q96" s="8"/>
      <c r="R96" s="8"/>
      <c r="S96" s="8"/>
      <c r="T96" s="8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">
      <c r="A97" s="51"/>
      <c r="B97" s="51"/>
      <c r="C97" s="51"/>
      <c r="D97" s="151" t="s">
        <v>14</v>
      </c>
      <c r="E97" s="151"/>
      <c r="F97" s="151"/>
      <c r="G97" s="151"/>
      <c r="H97" s="151"/>
      <c r="I97" s="153">
        <f>IFERROR(VLOOKUP(A1,'Р сов'!$A$1:$Q$5,8,FALSE),"")</f>
        <v>43956</v>
      </c>
      <c r="J97" s="153"/>
      <c r="K97" s="153"/>
      <c r="L97" s="153"/>
      <c r="M97" s="153"/>
      <c r="N97" s="153"/>
      <c r="O97" s="153"/>
      <c r="P97" s="8"/>
      <c r="Q97" s="8"/>
      <c r="R97" s="8"/>
      <c r="S97" s="8"/>
      <c r="T97" s="8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s="117" customFormat="1" ht="12" x14ac:dyDescent="0.2">
      <c r="A98" s="149" t="s">
        <v>50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56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</row>
    <row r="99" spans="1:34" s="5" customFormat="1" ht="8.25" customHeight="1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145" t="s">
        <v>48</v>
      </c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</row>
    <row r="100" spans="1:34" s="117" customFormat="1" ht="12" x14ac:dyDescent="0.2">
      <c r="A100" s="143" t="str">
        <f>IFERROR(VLOOKUP(A1,'Р сов'!$A$1:$Q$5,10,FALSE),"")</f>
        <v>РД №04/2017/ГЗ-АР.1 изм.1;  ИД 04/2017/ГЗ-АР.1-848;  РОСС RU.ПУ02.Н00050; РОСС RU.АГ66.Н04413; РОСС ВЕ.НА34.Н01023;  РОСС RU.АЯ12.Н01075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</row>
    <row r="101" spans="1:34" ht="8.25" customHeight="1" x14ac:dyDescent="0.2">
      <c r="A101" s="133" t="s">
        <v>49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</row>
    <row r="102" spans="1:34" s="117" customFormat="1" ht="12" x14ac:dyDescent="0.2">
      <c r="A102" s="148" t="s">
        <v>51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50" t="str">
        <f>IFERROR(VLOOKUP(A1,'Р сов'!$A$1:$Q$5,11,FALSE),"")</f>
        <v>штукатурка стен</v>
      </c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</row>
    <row r="103" spans="1:34" s="5" customFormat="1" ht="8.25" customHeight="1" x14ac:dyDescent="0.15">
      <c r="M103" s="145" t="s">
        <v>52</v>
      </c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</row>
    <row r="104" spans="1:34" s="117" customFormat="1" ht="12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</row>
    <row r="105" spans="1:34" ht="8.25" customHeight="1" x14ac:dyDescent="0.2">
      <c r="A105" s="133" t="s">
        <v>53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</row>
    <row r="106" spans="1:34" s="117" customFormat="1" ht="12" x14ac:dyDescent="0.2">
      <c r="A106" s="134" t="s">
        <v>15</v>
      </c>
      <c r="B106" s="134"/>
      <c r="C106" s="134"/>
      <c r="D106" s="134"/>
      <c r="E106" s="134"/>
      <c r="F106" s="134"/>
      <c r="G106" s="134"/>
      <c r="H106" s="134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</row>
    <row r="107" spans="1:34" s="117" customFormat="1" ht="12" x14ac:dyDescent="0.2">
      <c r="A107" s="134" t="s">
        <v>16</v>
      </c>
      <c r="B107" s="134"/>
      <c r="C107" s="134"/>
      <c r="D107" s="134"/>
      <c r="E107" s="134"/>
      <c r="F107" s="134"/>
      <c r="G107" s="147">
        <v>4</v>
      </c>
      <c r="H107" s="147"/>
      <c r="I107" s="147"/>
      <c r="J107" s="148" t="s">
        <v>17</v>
      </c>
      <c r="K107" s="148"/>
      <c r="L107" s="148"/>
      <c r="M107" s="148"/>
      <c r="N107" s="148"/>
    </row>
    <row r="108" spans="1:34" s="117" customFormat="1" ht="12" x14ac:dyDescent="0.2">
      <c r="A108" s="141" t="s">
        <v>54</v>
      </c>
      <c r="B108" s="141"/>
      <c r="C108" s="141"/>
      <c r="D108" s="141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</row>
    <row r="109" spans="1:34" s="117" customFormat="1" ht="12" x14ac:dyDescent="0.2">
      <c r="A109" s="143" t="str">
        <f>IFERROR(VLOOKUP(A1,'Р сов'!$A$1:$Q$5,12,FALSE),"")</f>
        <v>РД №04/2017/ГЗ-АР.1 изм.1;  ИД 04/2017/ГЗ-АР.1-848;  РОСС RU.ПУ02.Н00050; РОСС RU.АГ66.Н04413; РОСС ВЕ.НА34.Н01023;  РОСС RU.АЯ12.Н01075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</row>
    <row r="110" spans="1:34" ht="8.25" customHeight="1" x14ac:dyDescent="0.2">
      <c r="A110" s="133" t="s">
        <v>55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</row>
    <row r="111" spans="1:34" s="117" customFormat="1" ht="12" customHeight="1" x14ac:dyDescent="0.2">
      <c r="A111" s="144" t="s">
        <v>59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</row>
    <row r="112" spans="1:34" s="117" customFormat="1" ht="12" customHeight="1" x14ac:dyDescent="0.2">
      <c r="A112" s="144" t="s">
        <v>60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</row>
    <row r="113" spans="1:43" s="117" customFormat="1" ht="12" x14ac:dyDescent="0.2">
      <c r="A113" s="135" t="s">
        <v>75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</row>
    <row r="114" spans="1:43" s="5" customFormat="1" ht="8.25" customHeight="1" x14ac:dyDescent="0.15">
      <c r="A114" s="133" t="s">
        <v>56</v>
      </c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</row>
    <row r="115" spans="1:43" s="117" customFormat="1" ht="12" x14ac:dyDescent="0.2">
      <c r="A115" s="138" t="s">
        <v>30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O115" s="12"/>
      <c r="AP115" s="12"/>
    </row>
    <row r="116" spans="1:43" s="117" customFormat="1" ht="12" x14ac:dyDescent="0.2">
      <c r="A116" s="135" t="s">
        <v>76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</row>
    <row r="117" spans="1:43" s="5" customFormat="1" ht="8.25" customHeight="1" x14ac:dyDescent="0.15">
      <c r="A117" s="133" t="s">
        <v>56</v>
      </c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</row>
    <row r="118" spans="1:43" s="117" customFormat="1" ht="12" customHeight="1" x14ac:dyDescent="0.2">
      <c r="A118" s="140" t="s">
        <v>61</v>
      </c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Q118" s="12"/>
    </row>
    <row r="119" spans="1:43" s="117" customFormat="1" ht="12" x14ac:dyDescent="0.2">
      <c r="A119" s="138" t="s">
        <v>62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O119" s="12"/>
      <c r="AP119" s="12"/>
    </row>
    <row r="120" spans="1:43" s="117" customFormat="1" ht="12" x14ac:dyDescent="0.2">
      <c r="A120" s="135" t="s">
        <v>77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</row>
    <row r="121" spans="1:43" s="5" customFormat="1" ht="8.25" customHeight="1" x14ac:dyDescent="0.15">
      <c r="A121" s="133" t="s">
        <v>56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</row>
    <row r="122" spans="1:43" s="117" customFormat="1" ht="12" x14ac:dyDescent="0.2">
      <c r="A122" s="139" t="s">
        <v>33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</row>
    <row r="123" spans="1:43" s="117" customFormat="1" ht="12" x14ac:dyDescent="0.2">
      <c r="A123" s="135" t="s">
        <v>78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1:43" s="5" customFormat="1" ht="8.25" customHeight="1" x14ac:dyDescent="0.15">
      <c r="A124" s="133" t="s">
        <v>56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</row>
    <row r="125" spans="1:43" s="117" customFormat="1" ht="12" x14ac:dyDescent="0.2">
      <c r="A125" s="134" t="s">
        <v>37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</row>
    <row r="126" spans="1:43" s="117" customFormat="1" ht="12" x14ac:dyDescent="0.2">
      <c r="A126" s="135" t="s">
        <v>79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1:43" s="5" customFormat="1" ht="8.25" customHeight="1" x14ac:dyDescent="0.15">
      <c r="A127" s="133" t="s">
        <v>56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</row>
    <row r="128" spans="1:43" s="117" customFormat="1" ht="12" x14ac:dyDescent="0.2">
      <c r="A128" s="136" t="s">
        <v>57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</row>
    <row r="129" spans="1:34" s="117" customFormat="1" ht="12" x14ac:dyDescent="0.2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</row>
    <row r="130" spans="1:34" s="5" customFormat="1" ht="8.25" customHeight="1" x14ac:dyDescent="0.15">
      <c r="A130" s="133" t="s">
        <v>56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</row>
    <row r="131" spans="1:34" s="117" customFormat="1" ht="12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</row>
    <row r="132" spans="1:34" s="5" customFormat="1" ht="8.25" customHeight="1" x14ac:dyDescent="0.15">
      <c r="A132" s="133" t="s">
        <v>56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</row>
  </sheetData>
  <sheetProtection formatCells="0" formatColumns="0" formatRows="0" insertColumns="0" insertRows="0" insertHyperlinks="0" deleteColumns="0" deleteRows="0" sort="0" autoFilter="0" pivotTables="0"/>
  <mergeCells count="145">
    <mergeCell ref="A131:AH131"/>
    <mergeCell ref="A132:AH132"/>
    <mergeCell ref="A125:AH125"/>
    <mergeCell ref="A126:AH126"/>
    <mergeCell ref="A127:AH127"/>
    <mergeCell ref="A128:AH128"/>
    <mergeCell ref="A129:AH129"/>
    <mergeCell ref="A130:AH130"/>
    <mergeCell ref="A119:AH119"/>
    <mergeCell ref="A120:AH120"/>
    <mergeCell ref="A121:AH121"/>
    <mergeCell ref="A122:AH122"/>
    <mergeCell ref="A123:AH123"/>
    <mergeCell ref="A124:AH124"/>
    <mergeCell ref="A113:AH113"/>
    <mergeCell ref="A114:AH114"/>
    <mergeCell ref="A115:AH115"/>
    <mergeCell ref="A116:AH116"/>
    <mergeCell ref="A117:AH117"/>
    <mergeCell ref="A118:AH118"/>
    <mergeCell ref="A108:D108"/>
    <mergeCell ref="E108:AH108"/>
    <mergeCell ref="A109:AH109"/>
    <mergeCell ref="A110:AH110"/>
    <mergeCell ref="A111:AH111"/>
    <mergeCell ref="A112:AH112"/>
    <mergeCell ref="M103:AH103"/>
    <mergeCell ref="A104:AH104"/>
    <mergeCell ref="A105:AH105"/>
    <mergeCell ref="A106:H106"/>
    <mergeCell ref="I106:AH106"/>
    <mergeCell ref="A107:F107"/>
    <mergeCell ref="G107:I107"/>
    <mergeCell ref="J107:N107"/>
    <mergeCell ref="A98:K98"/>
    <mergeCell ref="M98:AH98"/>
    <mergeCell ref="M99:AH99"/>
    <mergeCell ref="A100:AH100"/>
    <mergeCell ref="A101:AH101"/>
    <mergeCell ref="A102:O102"/>
    <mergeCell ref="P102:AH102"/>
    <mergeCell ref="A95:AH95"/>
    <mergeCell ref="A96:C96"/>
    <mergeCell ref="D96:H96"/>
    <mergeCell ref="I96:O96"/>
    <mergeCell ref="D97:H97"/>
    <mergeCell ref="I97:O97"/>
    <mergeCell ref="A89:AH89"/>
    <mergeCell ref="A90:AH90"/>
    <mergeCell ref="A91:AH91"/>
    <mergeCell ref="A92:AH92"/>
    <mergeCell ref="A93:AH93"/>
    <mergeCell ref="A94:AH94"/>
    <mergeCell ref="A84:M84"/>
    <mergeCell ref="P84:AH84"/>
    <mergeCell ref="A85:AH85"/>
    <mergeCell ref="A86:AH86"/>
    <mergeCell ref="A87:AH87"/>
    <mergeCell ref="A88:AH88"/>
    <mergeCell ref="A78:AH78"/>
    <mergeCell ref="A79:N79"/>
    <mergeCell ref="A80:AH80"/>
    <mergeCell ref="A81:AH81"/>
    <mergeCell ref="A82:AH82"/>
    <mergeCell ref="A83:AH83"/>
    <mergeCell ref="A72:AH72"/>
    <mergeCell ref="A74:Q74"/>
    <mergeCell ref="R74:AH74"/>
    <mergeCell ref="A75:AH75"/>
    <mergeCell ref="A76:AH76"/>
    <mergeCell ref="A77:AH77"/>
    <mergeCell ref="A66:AH66"/>
    <mergeCell ref="A67:AH67"/>
    <mergeCell ref="A68:AH68"/>
    <mergeCell ref="A69:AH69"/>
    <mergeCell ref="A70:AH70"/>
    <mergeCell ref="A71:AH71"/>
    <mergeCell ref="A60:AH60"/>
    <mergeCell ref="A61:AH61"/>
    <mergeCell ref="A62:AH62"/>
    <mergeCell ref="A63:AH63"/>
    <mergeCell ref="A64:AH64"/>
    <mergeCell ref="A65:AH65"/>
    <mergeCell ref="A54:AH54"/>
    <mergeCell ref="A55:AH55"/>
    <mergeCell ref="A56:AH56"/>
    <mergeCell ref="A57:AH57"/>
    <mergeCell ref="A58:AH58"/>
    <mergeCell ref="A59:AH59"/>
    <mergeCell ref="A48:AH48"/>
    <mergeCell ref="A49:AH49"/>
    <mergeCell ref="A50:AH50"/>
    <mergeCell ref="A51:AH51"/>
    <mergeCell ref="A52:AH52"/>
    <mergeCell ref="A53:AH53"/>
    <mergeCell ref="A42:AH42"/>
    <mergeCell ref="A43:AH43"/>
    <mergeCell ref="A44:AH44"/>
    <mergeCell ref="A45:AH45"/>
    <mergeCell ref="A46:AH46"/>
    <mergeCell ref="A47:AH47"/>
    <mergeCell ref="A37:AH37"/>
    <mergeCell ref="A38:AH38"/>
    <mergeCell ref="B39:I39"/>
    <mergeCell ref="Z39:AH39"/>
    <mergeCell ref="Z40:AH40"/>
    <mergeCell ref="A41:AH41"/>
    <mergeCell ref="A30:AH30"/>
    <mergeCell ref="A31:AH31"/>
    <mergeCell ref="A32:AH32"/>
    <mergeCell ref="A33:AH33"/>
    <mergeCell ref="A34:AH34"/>
    <mergeCell ref="A35:AH35"/>
    <mergeCell ref="A25:AH25"/>
    <mergeCell ref="AJ25:BF25"/>
    <mergeCell ref="A26:AH26"/>
    <mergeCell ref="A27:AH27"/>
    <mergeCell ref="A28:AH28"/>
    <mergeCell ref="A29:AH29"/>
    <mergeCell ref="A19:AH19"/>
    <mergeCell ref="A20:AH20"/>
    <mergeCell ref="A21:AH21"/>
    <mergeCell ref="A22:AH22"/>
    <mergeCell ref="A23:AH23"/>
    <mergeCell ref="A24:AH24"/>
    <mergeCell ref="A14:AH14"/>
    <mergeCell ref="A15:AH15"/>
    <mergeCell ref="A16:AH16"/>
    <mergeCell ref="A17:AH17"/>
    <mergeCell ref="A18:AH18"/>
    <mergeCell ref="A8:L8"/>
    <mergeCell ref="M8:AH8"/>
    <mergeCell ref="A9:AH9"/>
    <mergeCell ref="A10:AH10"/>
    <mergeCell ref="A11:AH11"/>
    <mergeCell ref="A12:AH12"/>
    <mergeCell ref="A1:M7"/>
    <mergeCell ref="N1:AH1"/>
    <mergeCell ref="N2:AH2"/>
    <mergeCell ref="N3:AH3"/>
    <mergeCell ref="N4:AH4"/>
    <mergeCell ref="N5:AH5"/>
    <mergeCell ref="N6:AH6"/>
    <mergeCell ref="N7:AH7"/>
    <mergeCell ref="A13:AH13"/>
  </mergeCells>
  <conditionalFormatting sqref="I96:O97 A92:AH92 A85:AH85 A80:AH80 A75:AH75">
    <cfRule type="containsBlanks" dxfId="50" priority="5">
      <formula>LEN(TRIM(A75))=0</formula>
    </cfRule>
  </conditionalFormatting>
  <conditionalFormatting sqref="B39:I39 Z39:AH39">
    <cfRule type="containsBlanks" dxfId="49" priority="4">
      <formula>LEN(TRIM(B39))=0</formula>
    </cfRule>
  </conditionalFormatting>
  <conditionalFormatting sqref="A67:AH67">
    <cfRule type="containsBlanks" dxfId="48" priority="3">
      <formula>LEN(TRIM(A67))=0</formula>
    </cfRule>
  </conditionalFormatting>
  <conditionalFormatting sqref="A1:M7">
    <cfRule type="containsBlanks" dxfId="47" priority="2">
      <formula>LEN(TRIM(A1))=0</formula>
    </cfRule>
  </conditionalFormatting>
  <conditionalFormatting sqref="P102:AH102 G107:I107">
    <cfRule type="containsBlanks" dxfId="46" priority="1">
      <formula>LEN(TRIM(G102))=0</formula>
    </cfRule>
  </conditionalFormatting>
  <printOptions horizontalCentered="1"/>
  <pageMargins left="0.51181102362204722" right="0.23622047244094491" top="0.55118110236220474" bottom="0.35433070866141736" header="0.31496062992125984" footer="0.31496062992125984"/>
  <pageSetup paperSize="9" scale="90" fitToHeight="0" orientation="portrait" r:id="rId1"/>
  <headerFooter alignWithMargins="0"/>
  <rowBreaks count="1" manualBreakCount="1">
    <brk id="78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tabSelected="1" topLeftCell="A2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2.7109375" style="118" customWidth="1"/>
    <col min="2" max="2" width="4.28515625" style="31" customWidth="1"/>
    <col min="3" max="3" width="4.140625" style="31" customWidth="1"/>
    <col min="4" max="4" width="32.42578125" style="47" customWidth="1"/>
    <col min="5" max="5" width="21.5703125" style="47" customWidth="1"/>
    <col min="6" max="6" width="16.42578125" style="47" customWidth="1"/>
    <col min="7" max="7" width="15" style="27" hidden="1" customWidth="1"/>
    <col min="8" max="8" width="5.85546875" style="128" customWidth="1"/>
    <col min="9" max="11" width="2.85546875" style="36" customWidth="1"/>
    <col min="12" max="12" width="13.7109375" style="27" hidden="1" customWidth="1"/>
    <col min="13" max="20" width="8.140625" style="24" customWidth="1"/>
    <col min="21" max="21" width="8.140625" style="27" hidden="1" customWidth="1"/>
    <col min="22" max="23" width="4.5703125" style="36" customWidth="1"/>
    <col min="24" max="24" width="9" style="36" customWidth="1"/>
    <col min="25" max="25" width="17.5703125" style="30" customWidth="1"/>
    <col min="26" max="27" width="16.42578125" style="30" customWidth="1"/>
    <col min="28" max="28" width="2.28515625" style="30" customWidth="1"/>
    <col min="29" max="30" width="2.28515625" style="36" customWidth="1"/>
    <col min="31" max="31" width="33.85546875" style="36" customWidth="1"/>
    <col min="32" max="33" width="15" style="24" customWidth="1"/>
    <col min="34" max="16384" width="9.140625" style="24"/>
  </cols>
  <sheetData>
    <row r="1" spans="1:34" ht="45" x14ac:dyDescent="0.25">
      <c r="B1" s="28"/>
      <c r="C1" s="28"/>
      <c r="D1" s="28" t="s">
        <v>86</v>
      </c>
      <c r="E1" s="46"/>
      <c r="F1" s="46"/>
      <c r="G1" s="28"/>
      <c r="L1" s="28"/>
      <c r="U1" s="28"/>
      <c r="Y1" s="29"/>
      <c r="Z1" s="29"/>
      <c r="AB1" s="29"/>
    </row>
    <row r="2" spans="1:34" ht="15.75" thickBot="1" x14ac:dyDescent="0.3">
      <c r="B2" s="25"/>
      <c r="C2" s="25"/>
      <c r="D2" s="46"/>
      <c r="E2" s="46"/>
      <c r="F2" s="46"/>
      <c r="G2" s="25"/>
      <c r="L2" s="25"/>
      <c r="U2" s="25"/>
      <c r="Y2" s="26"/>
      <c r="Z2" s="26"/>
      <c r="AA2" s="26"/>
      <c r="AB2" s="26"/>
    </row>
    <row r="3" spans="1:34" s="78" customFormat="1" ht="95.25" customHeight="1" thickTop="1" x14ac:dyDescent="0.25">
      <c r="A3" s="77"/>
      <c r="B3" s="172" t="s">
        <v>26</v>
      </c>
      <c r="C3" s="173"/>
      <c r="D3" s="181" t="s">
        <v>125</v>
      </c>
      <c r="E3" s="182"/>
      <c r="F3" s="182"/>
      <c r="G3" s="183"/>
      <c r="H3" s="176" t="s">
        <v>126</v>
      </c>
      <c r="I3" s="182"/>
      <c r="J3" s="182"/>
      <c r="K3" s="182"/>
      <c r="L3" s="190"/>
      <c r="M3" s="181" t="s">
        <v>127</v>
      </c>
      <c r="N3" s="182"/>
      <c r="O3" s="182"/>
      <c r="P3" s="182"/>
      <c r="Q3" s="182"/>
      <c r="R3" s="182"/>
      <c r="S3" s="182"/>
      <c r="T3" s="182"/>
      <c r="U3" s="189"/>
      <c r="V3" s="176" t="s">
        <v>128</v>
      </c>
      <c r="W3" s="177"/>
      <c r="X3" s="178"/>
      <c r="Y3" s="184" t="s">
        <v>129</v>
      </c>
      <c r="Z3" s="185"/>
      <c r="AA3" s="186"/>
      <c r="AB3" s="176" t="s">
        <v>124</v>
      </c>
      <c r="AC3" s="177"/>
      <c r="AD3" s="178"/>
      <c r="AE3" s="187" t="s">
        <v>123</v>
      </c>
      <c r="AF3" s="179" t="s">
        <v>119</v>
      </c>
      <c r="AG3" s="180"/>
    </row>
    <row r="4" spans="1:34" s="25" customFormat="1" ht="45.75" thickBot="1" x14ac:dyDescent="0.3">
      <c r="A4" s="37"/>
      <c r="B4" s="174"/>
      <c r="C4" s="175"/>
      <c r="D4" s="79" t="s">
        <v>100</v>
      </c>
      <c r="E4" s="119" t="s">
        <v>95</v>
      </c>
      <c r="F4" s="126" t="s">
        <v>135</v>
      </c>
      <c r="G4" s="80" t="s">
        <v>134</v>
      </c>
      <c r="H4" s="129" t="s">
        <v>91</v>
      </c>
      <c r="I4" s="71" t="s">
        <v>97</v>
      </c>
      <c r="J4" s="69" t="s">
        <v>132</v>
      </c>
      <c r="K4" s="69" t="s">
        <v>90</v>
      </c>
      <c r="L4" s="80" t="s">
        <v>134</v>
      </c>
      <c r="M4" s="73" t="s">
        <v>117</v>
      </c>
      <c r="N4" s="69" t="s">
        <v>120</v>
      </c>
      <c r="O4" s="69" t="s">
        <v>117</v>
      </c>
      <c r="P4" s="69" t="s">
        <v>120</v>
      </c>
      <c r="Q4" s="69" t="s">
        <v>117</v>
      </c>
      <c r="R4" s="69" t="s">
        <v>120</v>
      </c>
      <c r="S4" s="69" t="s">
        <v>117</v>
      </c>
      <c r="T4" s="69" t="s">
        <v>120</v>
      </c>
      <c r="U4" s="80" t="s">
        <v>134</v>
      </c>
      <c r="V4" s="70" t="s">
        <v>97</v>
      </c>
      <c r="W4" s="69" t="s">
        <v>121</v>
      </c>
      <c r="X4" s="72" t="s">
        <v>133</v>
      </c>
      <c r="Y4" s="74" t="s">
        <v>87</v>
      </c>
      <c r="Z4" s="71" t="s">
        <v>88</v>
      </c>
      <c r="AA4" s="71" t="s">
        <v>89</v>
      </c>
      <c r="AB4" s="75"/>
      <c r="AC4" s="69"/>
      <c r="AD4" s="72"/>
      <c r="AE4" s="188"/>
      <c r="AF4" s="73"/>
      <c r="AG4" s="76"/>
    </row>
    <row r="5" spans="1:34" ht="0.95" customHeight="1" thickTop="1" x14ac:dyDescent="0.25">
      <c r="B5" s="94"/>
      <c r="C5" s="96"/>
      <c r="D5" s="124"/>
      <c r="E5" s="120"/>
      <c r="F5" s="120"/>
      <c r="G5" s="122"/>
      <c r="H5" s="130"/>
      <c r="I5" s="58"/>
      <c r="J5" s="58"/>
      <c r="K5" s="112"/>
      <c r="L5" s="122"/>
      <c r="M5" s="93"/>
      <c r="N5" s="114"/>
      <c r="O5" s="98"/>
      <c r="P5" s="112"/>
      <c r="Q5" s="58"/>
      <c r="R5" s="112"/>
      <c r="S5" s="59"/>
      <c r="T5" s="59"/>
      <c r="U5" s="122"/>
      <c r="V5" s="64"/>
      <c r="W5" s="114"/>
      <c r="X5" s="65"/>
      <c r="Y5" s="87"/>
      <c r="Z5" s="60"/>
      <c r="AA5" s="60"/>
      <c r="AB5" s="66"/>
      <c r="AC5" s="58"/>
      <c r="AD5" s="65"/>
      <c r="AE5" s="93"/>
      <c r="AF5" s="63"/>
      <c r="AG5" s="68"/>
      <c r="AH5" s="32"/>
    </row>
    <row r="6" spans="1:34" x14ac:dyDescent="0.25">
      <c r="A6" s="118">
        <v>5</v>
      </c>
      <c r="B6" s="95" t="s">
        <v>136</v>
      </c>
      <c r="C6" s="97">
        <v>5</v>
      </c>
      <c r="D6" s="125" t="s">
        <v>142</v>
      </c>
      <c r="E6" s="121" t="s">
        <v>138</v>
      </c>
      <c r="F6" s="121" t="s">
        <v>144</v>
      </c>
      <c r="G6" s="123" t="str">
        <f t="shared" ref="G6" si="0">CONCATENATE(D6," ",E6,";  ",F6)</f>
        <v>устройство перегородки из кирпича δ-120 мм от +0.000 до +3.600 в осях А-П/Р/1.36-2.13;  Sобщ- 246,0 м²</v>
      </c>
      <c r="H6" s="131" t="s">
        <v>150</v>
      </c>
      <c r="I6" s="58" t="str">
        <f>IFERROR(VLOOKUP(B6,прил!$A:$F,2,FALSE)," ")</f>
        <v>РД №04/2017/ГЗ-АР.1 изм.1</v>
      </c>
      <c r="J6" s="58" t="str">
        <f>IFERROR(VLOOKUP(B6,прил!$A:$F,3,FALSE),"")</f>
        <v>Архитектурные решения. ГБУ МО "НИИПРОЕКТ"</v>
      </c>
      <c r="K6" s="112" t="str">
        <f>IFERROR(VLOOKUP(B6,прил!$A:$F,4,FALSE),"")</f>
        <v>СП 49.13330.2010</v>
      </c>
      <c r="L6" s="123" t="str">
        <f t="shared" ref="L6" si="1">CONCATENATE(I6," л. ",H6,"  ",J6,";  ",K6)</f>
        <v>РД №04/2017/ГЗ-АР.1 изм.1 л. 3  Архитектурные решения. ГБУ МО "НИИПРОЕКТ";  СП 49.13330.2010</v>
      </c>
      <c r="M6" s="93" t="s">
        <v>139</v>
      </c>
      <c r="N6" s="114" t="s">
        <v>140</v>
      </c>
      <c r="O6" s="98" t="s">
        <v>143</v>
      </c>
      <c r="P6" s="114" t="s">
        <v>141</v>
      </c>
      <c r="Q6" s="98" t="s">
        <v>146</v>
      </c>
      <c r="R6" s="114" t="s">
        <v>149</v>
      </c>
      <c r="S6" s="113" t="s">
        <v>147</v>
      </c>
      <c r="T6" s="115" t="s">
        <v>148</v>
      </c>
      <c r="U6" s="123" t="str">
        <f t="shared" ref="U6" si="2">CONCATENATE(M6," ",N6," ",O6," ",P6," ",Q6," ",R6," ",S6," ",T6)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V6" s="64" t="str">
        <f t="shared" ref="V6" si="3">I6</f>
        <v>РД №04/2017/ГЗ-АР.1 изм.1</v>
      </c>
      <c r="W6" s="114" t="s">
        <v>151</v>
      </c>
      <c r="X6" s="65" t="str">
        <f t="shared" ref="X6" si="4">CONCATENATE(N6," ",P6," ",R6," ",T6)</f>
        <v>РОСС RU.ПУ02.Н00050; РОСС RU.АГ66.Н04413; РОСС ВЕ.НА34.Н01023;  РОСС RU.АЯ12.Н01075</v>
      </c>
      <c r="Y6" s="87">
        <v>43589</v>
      </c>
      <c r="Z6" s="60">
        <v>43956</v>
      </c>
      <c r="AA6" s="60">
        <v>43956</v>
      </c>
      <c r="AB6" s="66"/>
      <c r="AC6" s="58"/>
      <c r="AD6" s="65"/>
      <c r="AE6" s="93" t="s">
        <v>145</v>
      </c>
      <c r="AF6" s="116">
        <f>9.95+13.5+9.36+13.03+11.38+12.08</f>
        <v>69.300000000000011</v>
      </c>
      <c r="AG6" s="68">
        <f>AF6*3.55</f>
        <v>246.01500000000001</v>
      </c>
      <c r="AH6" s="32"/>
    </row>
  </sheetData>
  <mergeCells count="9">
    <mergeCell ref="B3:C4"/>
    <mergeCell ref="AB3:AD3"/>
    <mergeCell ref="AF3:AG3"/>
    <mergeCell ref="D3:G3"/>
    <mergeCell ref="Y3:AA3"/>
    <mergeCell ref="V3:X3"/>
    <mergeCell ref="AE3:AE4"/>
    <mergeCell ref="M3:U3"/>
    <mergeCell ref="H3:L3"/>
  </mergeCells>
  <conditionalFormatting sqref="T5 I5 K5 D5:G5 Y5:AA5 AE5:AH5 C6 I6:K6">
    <cfRule type="containsBlanks" dxfId="45" priority="924">
      <formula>LEN(TRIM(C5))=0</formula>
    </cfRule>
  </conditionalFormatting>
  <conditionalFormatting sqref="H5">
    <cfRule type="containsBlanks" dxfId="44" priority="923">
      <formula>LEN(TRIM(H5))=0</formula>
    </cfRule>
  </conditionalFormatting>
  <conditionalFormatting sqref="J5">
    <cfRule type="containsBlanks" dxfId="43" priority="922">
      <formula>LEN(TRIM(J5))=0</formula>
    </cfRule>
  </conditionalFormatting>
  <conditionalFormatting sqref="B5">
    <cfRule type="containsBlanks" dxfId="42" priority="910">
      <formula>LEN(TRIM(B5))=0</formula>
    </cfRule>
  </conditionalFormatting>
  <conditionalFormatting sqref="C5">
    <cfRule type="containsBlanks" dxfId="41" priority="909">
      <formula>LEN(TRIM(C5))=0</formula>
    </cfRule>
  </conditionalFormatting>
  <conditionalFormatting sqref="S5">
    <cfRule type="containsBlanks" dxfId="40" priority="900">
      <formula>LEN(TRIM(S5))=0</formula>
    </cfRule>
  </conditionalFormatting>
  <conditionalFormatting sqref="M5">
    <cfRule type="containsBlanks" dxfId="39" priority="899">
      <formula>LEN(TRIM(M5))=0</formula>
    </cfRule>
  </conditionalFormatting>
  <conditionalFormatting sqref="N5">
    <cfRule type="containsBlanks" dxfId="38" priority="898">
      <formula>LEN(TRIM(N5))=0</formula>
    </cfRule>
  </conditionalFormatting>
  <conditionalFormatting sqref="X5">
    <cfRule type="containsBlanks" dxfId="37" priority="897">
      <formula>LEN(TRIM(X5))=0</formula>
    </cfRule>
  </conditionalFormatting>
  <conditionalFormatting sqref="W5">
    <cfRule type="containsBlanks" dxfId="36" priority="896">
      <formula>LEN(TRIM(W5))=0</formula>
    </cfRule>
  </conditionalFormatting>
  <conditionalFormatting sqref="V5">
    <cfRule type="containsBlanks" dxfId="35" priority="895">
      <formula>LEN(TRIM(V5))=0</formula>
    </cfRule>
  </conditionalFormatting>
  <conditionalFormatting sqref="AD5">
    <cfRule type="containsBlanks" dxfId="34" priority="894">
      <formula>LEN(TRIM(AD5))=0</formula>
    </cfRule>
  </conditionalFormatting>
  <conditionalFormatting sqref="AB5">
    <cfRule type="containsBlanks" dxfId="33" priority="892">
      <formula>LEN(TRIM(AB5))=0</formula>
    </cfRule>
  </conditionalFormatting>
  <conditionalFormatting sqref="AC5">
    <cfRule type="containsBlanks" dxfId="32" priority="890">
      <formula>LEN(TRIM(AC5))=0</formula>
    </cfRule>
  </conditionalFormatting>
  <conditionalFormatting sqref="Q5">
    <cfRule type="containsBlanks" dxfId="31" priority="887">
      <formula>LEN(TRIM(Q5))=0</formula>
    </cfRule>
  </conditionalFormatting>
  <conditionalFormatting sqref="P5">
    <cfRule type="containsBlanks" dxfId="30" priority="886">
      <formula>LEN(TRIM(P5))=0</formula>
    </cfRule>
  </conditionalFormatting>
  <conditionalFormatting sqref="O5">
    <cfRule type="containsBlanks" dxfId="29" priority="885">
      <formula>LEN(TRIM(O5))=0</formula>
    </cfRule>
  </conditionalFormatting>
  <conditionalFormatting sqref="R5">
    <cfRule type="containsBlanks" dxfId="28" priority="884">
      <formula>LEN(TRIM(R5))=0</formula>
    </cfRule>
  </conditionalFormatting>
  <conditionalFormatting sqref="L5">
    <cfRule type="containsBlanks" dxfId="27" priority="222">
      <formula>LEN(TRIM(L5))=0</formula>
    </cfRule>
  </conditionalFormatting>
  <conditionalFormatting sqref="U5">
    <cfRule type="containsBlanks" dxfId="26" priority="219">
      <formula>LEN(TRIM(U5))=0</formula>
    </cfRule>
  </conditionalFormatting>
  <conditionalFormatting sqref="AA6 G6">
    <cfRule type="containsBlanks" dxfId="25" priority="98">
      <formula>LEN(TRIM(G6))=0</formula>
    </cfRule>
  </conditionalFormatting>
  <conditionalFormatting sqref="O6">
    <cfRule type="containsBlanks" dxfId="24" priority="82">
      <formula>LEN(TRIM(O6))=0</formula>
    </cfRule>
  </conditionalFormatting>
  <conditionalFormatting sqref="V6">
    <cfRule type="containsBlanks" dxfId="23" priority="96">
      <formula>LEN(TRIM(V6))=0</formula>
    </cfRule>
  </conditionalFormatting>
  <conditionalFormatting sqref="W6">
    <cfRule type="containsBlanks" dxfId="22" priority="93">
      <formula>LEN(TRIM(W6))=0</formula>
    </cfRule>
  </conditionalFormatting>
  <conditionalFormatting sqref="Y6:Z6">
    <cfRule type="containsBlanks" dxfId="21" priority="92">
      <formula>LEN(TRIM(Y6))=0</formula>
    </cfRule>
  </conditionalFormatting>
  <conditionalFormatting sqref="T6 AF6:AH6 D6:E6">
    <cfRule type="containsBlanks" dxfId="20" priority="91">
      <formula>LEN(TRIM(D6))=0</formula>
    </cfRule>
  </conditionalFormatting>
  <conditionalFormatting sqref="H6">
    <cfRule type="containsBlanks" dxfId="19" priority="90">
      <formula>LEN(TRIM(H6))=0</formula>
    </cfRule>
  </conditionalFormatting>
  <conditionalFormatting sqref="M6">
    <cfRule type="containsBlanks" dxfId="18" priority="89">
      <formula>LEN(TRIM(M6))=0</formula>
    </cfRule>
  </conditionalFormatting>
  <conditionalFormatting sqref="N6">
    <cfRule type="containsBlanks" dxfId="17" priority="88">
      <formula>LEN(TRIM(N6))=0</formula>
    </cfRule>
  </conditionalFormatting>
  <conditionalFormatting sqref="AD6">
    <cfRule type="containsBlanks" dxfId="16" priority="87">
      <formula>LEN(TRIM(AD6))=0</formula>
    </cfRule>
  </conditionalFormatting>
  <conditionalFormatting sqref="AB6">
    <cfRule type="containsBlanks" dxfId="15" priority="86">
      <formula>LEN(TRIM(AB6))=0</formula>
    </cfRule>
  </conditionalFormatting>
  <conditionalFormatting sqref="AC6">
    <cfRule type="containsBlanks" dxfId="14" priority="85">
      <formula>LEN(TRIM(AC6))=0</formula>
    </cfRule>
  </conditionalFormatting>
  <conditionalFormatting sqref="Q6">
    <cfRule type="containsBlanks" dxfId="13" priority="84">
      <formula>LEN(TRIM(Q6))=0</formula>
    </cfRule>
  </conditionalFormatting>
  <conditionalFormatting sqref="P6">
    <cfRule type="containsBlanks" dxfId="12" priority="83">
      <formula>LEN(TRIM(P6))=0</formula>
    </cfRule>
  </conditionalFormatting>
  <conditionalFormatting sqref="R6">
    <cfRule type="containsBlanks" dxfId="11" priority="81">
      <formula>LEN(TRIM(R6))=0</formula>
    </cfRule>
  </conditionalFormatting>
  <conditionalFormatting sqref="S6">
    <cfRule type="containsBlanks" dxfId="10" priority="79">
      <formula>LEN(TRIM(S6))=0</formula>
    </cfRule>
  </conditionalFormatting>
  <conditionalFormatting sqref="AE6">
    <cfRule type="containsBlanks" dxfId="9" priority="78">
      <formula>LEN(TRIM(AE6))=0</formula>
    </cfRule>
  </conditionalFormatting>
  <conditionalFormatting sqref="F6">
    <cfRule type="containsBlanks" dxfId="8" priority="77">
      <formula>LEN(TRIM(F6))=0</formula>
    </cfRule>
  </conditionalFormatting>
  <conditionalFormatting sqref="X6">
    <cfRule type="containsBlanks" dxfId="7" priority="76">
      <formula>LEN(TRIM(X6))=0</formula>
    </cfRule>
  </conditionalFormatting>
  <conditionalFormatting sqref="L6">
    <cfRule type="containsBlanks" dxfId="6" priority="75">
      <formula>LEN(TRIM(L6))=0</formula>
    </cfRule>
  </conditionalFormatting>
  <conditionalFormatting sqref="U6">
    <cfRule type="containsBlanks" dxfId="5" priority="74">
      <formula>LEN(TRIM(U6))=0</formula>
    </cfRule>
  </conditionalFormatting>
  <conditionalFormatting sqref="B6">
    <cfRule type="containsBlanks" dxfId="4" priority="1">
      <formula>LEN(TRIM(B6))=0</formula>
    </cfRule>
  </conditionalFormatting>
  <printOptions horizontalCentered="1"/>
  <pageMargins left="0.70763888888888904" right="0.31388888888888899" top="0.35416666666666702" bottom="0.35416666666666702" header="0.118055555555556" footer="0.196527777777778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"/>
  <sheetViews>
    <sheetView zoomScale="85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2" sqref="C12"/>
    </sheetView>
  </sheetViews>
  <sheetFormatPr defaultColWidth="9.140625" defaultRowHeight="15" x14ac:dyDescent="0.25"/>
  <cols>
    <col min="1" max="1" width="5.28515625" style="52" customWidth="1"/>
    <col min="2" max="2" width="16.42578125" style="33" customWidth="1"/>
    <col min="3" max="3" width="104.7109375" style="34" customWidth="1"/>
    <col min="4" max="4" width="104.7109375" style="111" customWidth="1"/>
    <col min="5" max="5" width="104.7109375" style="32" customWidth="1"/>
    <col min="6" max="6" width="104.7109375" style="111" customWidth="1"/>
    <col min="7" max="9" width="19.85546875" style="35" customWidth="1"/>
    <col min="10" max="10" width="104.7109375" style="35" customWidth="1"/>
    <col min="11" max="11" width="23.85546875" style="111" customWidth="1"/>
    <col min="12" max="12" width="104.7109375" style="111" customWidth="1"/>
    <col min="13" max="14" width="15" style="32" customWidth="1"/>
    <col min="15" max="16384" width="9.140625" style="32"/>
  </cols>
  <sheetData>
    <row r="1" spans="1:14" ht="15.75" thickBot="1" x14ac:dyDescent="0.3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s="103" customFormat="1" ht="94.5" customHeight="1" thickTop="1" x14ac:dyDescent="0.25">
      <c r="A2" s="191" t="s">
        <v>122</v>
      </c>
      <c r="B2" s="194" t="s">
        <v>26</v>
      </c>
      <c r="C2" s="199" t="s">
        <v>125</v>
      </c>
      <c r="D2" s="201" t="s">
        <v>126</v>
      </c>
      <c r="E2" s="203" t="s">
        <v>127</v>
      </c>
      <c r="F2" s="199" t="s">
        <v>128</v>
      </c>
      <c r="G2" s="196" t="s">
        <v>129</v>
      </c>
      <c r="H2" s="197"/>
      <c r="I2" s="198"/>
      <c r="J2" s="199" t="s">
        <v>124</v>
      </c>
      <c r="K2" s="199" t="s">
        <v>123</v>
      </c>
      <c r="L2" s="201" t="s">
        <v>118</v>
      </c>
      <c r="M2" s="192" t="s">
        <v>119</v>
      </c>
      <c r="N2" s="193"/>
    </row>
    <row r="3" spans="1:14" s="53" customFormat="1" ht="15.75" thickBot="1" x14ac:dyDescent="0.3">
      <c r="A3" s="191"/>
      <c r="B3" s="195"/>
      <c r="C3" s="200"/>
      <c r="D3" s="202"/>
      <c r="E3" s="204"/>
      <c r="F3" s="200"/>
      <c r="G3" s="104" t="s">
        <v>87</v>
      </c>
      <c r="H3" s="105" t="s">
        <v>88</v>
      </c>
      <c r="I3" s="106" t="s">
        <v>89</v>
      </c>
      <c r="J3" s="200"/>
      <c r="K3" s="200"/>
      <c r="L3" s="202"/>
      <c r="M3" s="107"/>
      <c r="N3" s="108"/>
    </row>
    <row r="4" spans="1:14" ht="15.75" thickTop="1" x14ac:dyDescent="0.25">
      <c r="B4" s="81"/>
      <c r="C4" s="83"/>
      <c r="D4" s="82"/>
      <c r="E4" s="61"/>
      <c r="F4" s="84"/>
      <c r="G4" s="66"/>
      <c r="H4" s="60"/>
      <c r="I4" s="85"/>
      <c r="J4" s="88"/>
      <c r="K4" s="62"/>
      <c r="L4" s="64"/>
      <c r="M4" s="109"/>
      <c r="N4" s="110"/>
    </row>
    <row r="5" spans="1:14" ht="30" x14ac:dyDescent="0.25">
      <c r="A5" s="101">
        <v>5</v>
      </c>
      <c r="B5" s="81" t="str">
        <f>CONCATENATE("РД 04/2017/ГЗ-",Р!B6,"-",Р!C6)</f>
        <v>РД 04/2017/ГЗ-АР1-5</v>
      </c>
      <c r="C5" s="83" t="str">
        <f>TEXT(Р!G6,1)</f>
        <v>устройство перегородки из кирпича δ-120 мм от +0.000 до +3.600 в осях А-П/Р/1.36-2.13;  Sобщ- 246,0 м²</v>
      </c>
      <c r="D5" s="82" t="str">
        <f>TEXT(Р!L6,1)</f>
        <v>РД №04/2017/ГЗ-АР.1 изм.1 л. 3  Архитектурные решения. ГБУ МО "НИИПРОЕКТ";  СП 49.13330.2010</v>
      </c>
      <c r="E5" s="127" t="str">
        <f>TEXT(Р!U6,1)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F5" s="99" t="str">
        <f>CONCATENATE(Р!V6,";  ",Р!W6,";  ",Р!X6)</f>
        <v>РД №04/2017/ГЗ-АР.1 изм.1;  ИД 04/2017/ГЗ-АР.1-848;  РОСС RU.ПУ02.Н00050; РОСС RU.АГ66.Н04413; РОСС ВЕ.НА34.Н01023;  РОСС RU.АЯ12.Н01075</v>
      </c>
      <c r="G5" s="67">
        <f>Р!Y6</f>
        <v>43589</v>
      </c>
      <c r="H5" s="57">
        <f>Р!Z6</f>
        <v>43956</v>
      </c>
      <c r="I5" s="86">
        <f>Р!AA6</f>
        <v>43956</v>
      </c>
      <c r="J5" s="88" t="str">
        <f t="shared" ref="J5" si="0">F5</f>
        <v>РД №04/2017/ГЗ-АР.1 изм.1;  ИД 04/2017/ГЗ-АР.1-848;  РОСС RU.ПУ02.Н00050; РОСС RU.АГ66.Н04413; РОСС ВЕ.НА34.Н01023;  РОСС RU.АЯ12.Н01075</v>
      </c>
      <c r="K5" s="62" t="str">
        <f>T(Р!AE6)</f>
        <v>штукатурка стен</v>
      </c>
      <c r="L5" s="100" t="str">
        <f t="shared" ref="L5" si="1">F5</f>
        <v>РД №04/2017/ГЗ-АР.1 изм.1;  ИД 04/2017/ГЗ-АР.1-848;  РОСС RU.ПУ02.Н00050; РОСС RU.АГ66.Н04413; РОСС ВЕ.НА34.Н01023;  РОСС RU.АЯ12.Н01075</v>
      </c>
      <c r="M5" s="109"/>
      <c r="N5" s="110"/>
    </row>
  </sheetData>
  <mergeCells count="11">
    <mergeCell ref="A2:A3"/>
    <mergeCell ref="M2:N2"/>
    <mergeCell ref="B2:B3"/>
    <mergeCell ref="G2:I2"/>
    <mergeCell ref="J2:J3"/>
    <mergeCell ref="K2:K3"/>
    <mergeCell ref="C2:C3"/>
    <mergeCell ref="D2:D3"/>
    <mergeCell ref="E2:E3"/>
    <mergeCell ref="F2:F3"/>
    <mergeCell ref="L2:L3"/>
  </mergeCells>
  <conditionalFormatting sqref="B5:O5">
    <cfRule type="containsBlanks" dxfId="3" priority="32">
      <formula>LEN(TRIM(B5))=0</formula>
    </cfRule>
  </conditionalFormatting>
  <conditionalFormatting sqref="G5:I5">
    <cfRule type="cellIs" dxfId="1" priority="1" operator="lessThan">
      <formula>2017</formula>
    </cfRule>
    <cfRule type="cellIs" dxfId="0" priority="2" operator="lessThan">
      <formula>2016</formula>
    </cfRule>
  </conditionalFormatting>
  <printOptions horizontalCentered="1"/>
  <pageMargins left="0.70763888888888904" right="0.31388888888888899" top="0.35416666666666702" bottom="0.35416666666666702" header="0.118055555555556" footer="0.196527777777778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23" sqref="C23"/>
    </sheetView>
  </sheetViews>
  <sheetFormatPr defaultRowHeight="15" x14ac:dyDescent="0.25"/>
  <cols>
    <col min="2" max="2" width="28.140625" customWidth="1"/>
    <col min="3" max="3" width="51.42578125" customWidth="1"/>
    <col min="4" max="4" width="23.140625" style="89" customWidth="1"/>
  </cols>
  <sheetData>
    <row r="1" spans="1:4" ht="15.75" thickBot="1" x14ac:dyDescent="0.3">
      <c r="A1" t="s">
        <v>97</v>
      </c>
      <c r="B1" t="s">
        <v>98</v>
      </c>
      <c r="C1" t="s">
        <v>99</v>
      </c>
      <c r="D1" s="89" t="s">
        <v>96</v>
      </c>
    </row>
    <row r="2" spans="1:4" s="38" customFormat="1" ht="30" x14ac:dyDescent="0.25">
      <c r="A2" s="41" t="s">
        <v>94</v>
      </c>
      <c r="B2" s="42" t="s">
        <v>92</v>
      </c>
      <c r="C2" s="48" t="s">
        <v>106</v>
      </c>
      <c r="D2" s="90" t="s">
        <v>93</v>
      </c>
    </row>
    <row r="3" spans="1:4" ht="45" x14ac:dyDescent="0.25">
      <c r="A3" s="50" t="s">
        <v>101</v>
      </c>
      <c r="B3" s="39" t="s">
        <v>103</v>
      </c>
      <c r="C3" s="49" t="s">
        <v>105</v>
      </c>
      <c r="D3" s="91" t="s">
        <v>93</v>
      </c>
    </row>
    <row r="4" spans="1:4" ht="30" x14ac:dyDescent="0.25">
      <c r="A4" s="50" t="s">
        <v>102</v>
      </c>
      <c r="B4" s="39" t="s">
        <v>103</v>
      </c>
      <c r="C4" s="49" t="s">
        <v>104</v>
      </c>
      <c r="D4" s="91" t="s">
        <v>93</v>
      </c>
    </row>
    <row r="5" spans="1:4" x14ac:dyDescent="0.25">
      <c r="A5" s="50" t="s">
        <v>108</v>
      </c>
      <c r="B5" s="39" t="s">
        <v>109</v>
      </c>
      <c r="C5" s="49" t="s">
        <v>110</v>
      </c>
      <c r="D5" s="91" t="s">
        <v>93</v>
      </c>
    </row>
    <row r="6" spans="1:4" x14ac:dyDescent="0.25">
      <c r="A6" s="50" t="s">
        <v>136</v>
      </c>
      <c r="B6" s="39" t="s">
        <v>137</v>
      </c>
      <c r="C6" s="49" t="s">
        <v>110</v>
      </c>
      <c r="D6" s="91" t="s">
        <v>93</v>
      </c>
    </row>
    <row r="7" spans="1:4" x14ac:dyDescent="0.25">
      <c r="A7" s="50"/>
      <c r="B7" s="39"/>
      <c r="C7" s="49"/>
      <c r="D7" s="91"/>
    </row>
    <row r="8" spans="1:4" x14ac:dyDescent="0.25">
      <c r="A8" s="50"/>
      <c r="B8" s="39"/>
      <c r="C8" s="49"/>
      <c r="D8" s="91"/>
    </row>
    <row r="9" spans="1:4" x14ac:dyDescent="0.25">
      <c r="A9" s="50"/>
      <c r="B9" s="39"/>
      <c r="C9" s="49"/>
      <c r="D9" s="91"/>
    </row>
    <row r="10" spans="1:4" x14ac:dyDescent="0.25">
      <c r="A10" s="50"/>
      <c r="B10" s="39"/>
      <c r="C10" s="49"/>
      <c r="D10" s="91"/>
    </row>
    <row r="11" spans="1:4" x14ac:dyDescent="0.25">
      <c r="A11" s="50"/>
      <c r="B11" s="39"/>
      <c r="C11" s="49"/>
      <c r="D11" s="91"/>
    </row>
    <row r="12" spans="1:4" x14ac:dyDescent="0.25">
      <c r="A12" s="50"/>
      <c r="B12" s="39"/>
      <c r="C12" s="49"/>
      <c r="D12" s="91"/>
    </row>
    <row r="13" spans="1:4" x14ac:dyDescent="0.25">
      <c r="A13" s="50"/>
      <c r="B13" s="39"/>
      <c r="C13" s="49"/>
      <c r="D13" s="91"/>
    </row>
    <row r="14" spans="1:4" x14ac:dyDescent="0.25">
      <c r="A14" s="50"/>
      <c r="B14" s="39"/>
      <c r="C14" s="49"/>
      <c r="D14" s="91"/>
    </row>
    <row r="15" spans="1:4" x14ac:dyDescent="0.25">
      <c r="A15" s="50"/>
      <c r="B15" s="39"/>
      <c r="C15" s="49"/>
      <c r="D15" s="91"/>
    </row>
    <row r="16" spans="1:4" x14ac:dyDescent="0.25">
      <c r="A16" s="50"/>
      <c r="B16" s="39"/>
      <c r="C16" s="49"/>
      <c r="D16" s="91"/>
    </row>
    <row r="17" spans="1:4" x14ac:dyDescent="0.25">
      <c r="A17" s="50"/>
      <c r="B17" s="39"/>
      <c r="C17" s="49"/>
      <c r="D17" s="91"/>
    </row>
    <row r="18" spans="1:4" x14ac:dyDescent="0.25">
      <c r="A18" s="50"/>
      <c r="B18" s="39"/>
      <c r="C18" s="49"/>
      <c r="D18" s="91"/>
    </row>
    <row r="19" spans="1:4" x14ac:dyDescent="0.25">
      <c r="A19" s="50"/>
      <c r="B19" s="39"/>
      <c r="C19" s="49"/>
      <c r="D19" s="91"/>
    </row>
    <row r="20" spans="1:4" x14ac:dyDescent="0.25">
      <c r="A20" s="50"/>
      <c r="B20" s="39"/>
      <c r="C20" s="49"/>
      <c r="D20" s="91"/>
    </row>
    <row r="21" spans="1:4" x14ac:dyDescent="0.25">
      <c r="A21" s="50"/>
      <c r="B21" s="39"/>
      <c r="C21" s="49"/>
      <c r="D21" s="91"/>
    </row>
    <row r="22" spans="1:4" x14ac:dyDescent="0.25">
      <c r="A22" s="50"/>
      <c r="B22" s="39"/>
      <c r="C22" s="49"/>
      <c r="D22" s="91"/>
    </row>
    <row r="23" spans="1:4" x14ac:dyDescent="0.25">
      <c r="A23" s="50"/>
      <c r="B23" s="39"/>
      <c r="C23" s="49"/>
      <c r="D23" s="91"/>
    </row>
    <row r="24" spans="1:4" x14ac:dyDescent="0.25">
      <c r="A24" s="43"/>
      <c r="B24" s="40"/>
      <c r="C24" s="40"/>
      <c r="D24" s="91"/>
    </row>
    <row r="25" spans="1:4" x14ac:dyDescent="0.25">
      <c r="A25" s="43"/>
      <c r="B25" s="40"/>
      <c r="C25" s="40"/>
      <c r="D25" s="91"/>
    </row>
    <row r="26" spans="1:4" x14ac:dyDescent="0.25">
      <c r="A26" s="43"/>
      <c r="B26" s="40"/>
      <c r="C26" s="40"/>
      <c r="D26" s="91"/>
    </row>
    <row r="27" spans="1:4" x14ac:dyDescent="0.25">
      <c r="A27" s="43"/>
      <c r="B27" s="40"/>
      <c r="C27" s="40"/>
      <c r="D27" s="91"/>
    </row>
    <row r="28" spans="1:4" x14ac:dyDescent="0.25">
      <c r="A28" s="43"/>
      <c r="B28" s="40"/>
      <c r="C28" s="40"/>
      <c r="D28" s="91"/>
    </row>
    <row r="29" spans="1:4" x14ac:dyDescent="0.25">
      <c r="A29" s="43"/>
      <c r="B29" s="40"/>
      <c r="C29" s="40"/>
      <c r="D29" s="91"/>
    </row>
    <row r="30" spans="1:4" x14ac:dyDescent="0.25">
      <c r="A30" s="43"/>
      <c r="B30" s="40"/>
      <c r="C30" s="40"/>
      <c r="D30" s="91"/>
    </row>
    <row r="31" spans="1:4" x14ac:dyDescent="0.25">
      <c r="A31" s="43"/>
      <c r="B31" s="40"/>
      <c r="C31" s="40"/>
      <c r="D31" s="91"/>
    </row>
    <row r="32" spans="1:4" x14ac:dyDescent="0.25">
      <c r="A32" s="43"/>
      <c r="B32" s="40"/>
      <c r="C32" s="40"/>
      <c r="D32" s="91"/>
    </row>
    <row r="33" spans="1:4" x14ac:dyDescent="0.25">
      <c r="A33" s="43"/>
      <c r="B33" s="40"/>
      <c r="C33" s="40"/>
      <c r="D33" s="91"/>
    </row>
    <row r="34" spans="1:4" x14ac:dyDescent="0.25">
      <c r="A34" s="43"/>
      <c r="B34" s="40"/>
      <c r="C34" s="40"/>
      <c r="D34" s="91"/>
    </row>
    <row r="35" spans="1:4" x14ac:dyDescent="0.25">
      <c r="A35" s="43"/>
      <c r="B35" s="40"/>
      <c r="C35" s="40"/>
      <c r="D35" s="91"/>
    </row>
    <row r="36" spans="1:4" x14ac:dyDescent="0.25">
      <c r="A36" s="43"/>
      <c r="B36" s="40"/>
      <c r="C36" s="40"/>
      <c r="D36" s="91"/>
    </row>
    <row r="37" spans="1:4" x14ac:dyDescent="0.25">
      <c r="A37" s="43"/>
      <c r="B37" s="40"/>
      <c r="C37" s="40"/>
      <c r="D37" s="91"/>
    </row>
    <row r="38" spans="1:4" x14ac:dyDescent="0.25">
      <c r="A38" s="43"/>
      <c r="B38" s="40"/>
      <c r="C38" s="40"/>
      <c r="D38" s="91"/>
    </row>
    <row r="39" spans="1:4" ht="15.75" thickBot="1" x14ac:dyDescent="0.3">
      <c r="A39" s="44"/>
      <c r="B39" s="45"/>
      <c r="C39" s="45"/>
      <c r="D39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5</vt:lpstr>
      <vt:lpstr>Р</vt:lpstr>
      <vt:lpstr>Р сов</vt:lpstr>
      <vt:lpstr>прил</vt:lpstr>
      <vt:lpstr>'5'!Print_Area</vt:lpstr>
      <vt:lpstr>Р!Print_Area</vt:lpstr>
      <vt:lpstr>'Р сов'!Print_Area</vt:lpstr>
      <vt:lpstr>'5'!Область_печати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Dictum-Factum.Slei</cp:lastModifiedBy>
  <cp:lastPrinted>2019-05-03T14:55:32Z</cp:lastPrinted>
  <dcterms:created xsi:type="dcterms:W3CDTF">2019-04-15T07:58:37Z</dcterms:created>
  <dcterms:modified xsi:type="dcterms:W3CDTF">2019-05-04T14:37:36Z</dcterms:modified>
</cp:coreProperties>
</file>