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5" sheetId="1" state="visible" r:id="rId2"/>
    <sheet name="Р" sheetId="2" state="visible" r:id="rId3"/>
    <sheet name="Р сов" sheetId="3" state="visible" r:id="rId4"/>
    <sheet name="прил" sheetId="4" state="visible" r:id="rId5"/>
  </sheets>
  <definedNames>
    <definedName function="false" hidden="false" localSheetId="0" name="_xlnm.Print_Area" vbProcedure="false">'5'!$A$1:$AH$132</definedName>
    <definedName function="false" hidden="false" localSheetId="0" name="Print_Area" vbProcedure="false">'5'!$A$1:$AH$132</definedName>
    <definedName function="false" hidden="false" localSheetId="0" name="Z_4824C0D5_DC71_43BF_9649_E94E1DA2E3FE_.wvu.PrintArea" vbProcedure="false">'5'!$A$1:$AH$132</definedName>
    <definedName function="false" hidden="false" localSheetId="1" name="Print_Area" vbProcedure="false">Р!$D:$AA</definedName>
    <definedName function="false" hidden="false" localSheetId="2" name="Print_Area" vbProcedure="false">'Р сов'!$C:$I</definedName>
  </definedNames>
  <calcPr iterateCount="100" refMode="A1" iterate="false" iterateDelta="0.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БИН</author>
  </authors>
  <commentList>
    <comment ref="D2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Dictum-Factum.Slei:
</t>
        </r>
        <r>
          <rPr>
            <sz val="9"/>
            <color rgb="FF000000"/>
            <rFont val="Tahoma"/>
            <family val="2"/>
            <charset val="204"/>
          </rPr>
          <t xml:space="preserve">необходимо чтобы текст переносился в следующую строку ( !!! не ячейку)</t>
        </r>
      </text>
    </comment>
  </commentList>
</comments>
</file>

<file path=xl/sharedStrings.xml><?xml version="1.0" encoding="utf-8"?>
<sst xmlns="http://schemas.openxmlformats.org/spreadsheetml/2006/main" count="201" uniqueCount="152">
  <si>
    <t xml:space="preserve">Приложение № 3</t>
  </si>
  <si>
    <t xml:space="preserve">к Требованиям к составу и порядку ведения исполнительной документации при строительстве</t>
  </si>
  <si>
    <t xml:space="preserve">реконструкции, капительном ремонте объектов капитального строительства и требования,</t>
  </si>
  <si>
    <t xml:space="preserve"> предъявляемые к актам освидетельствования работ, конструкций, участков сетей </t>
  </si>
  <si>
    <t xml:space="preserve">инженерно-технического обеспечения, утвержденным приказом Федеральной службы</t>
  </si>
  <si>
    <t xml:space="preserve">по экологическому, технологическому и атомному надзору от 26 декабря 2006 г. №1128</t>
  </si>
  <si>
    <t xml:space="preserve">Объект капитального строительства </t>
  </si>
  <si>
    <t xml:space="preserve">"Пристройка тренировочного полигона к зданию ГАПОУ МО "МЦК - Техникум имени С.П. Королева" </t>
  </si>
  <si>
    <t xml:space="preserve">(наименование проектной документации, </t>
  </si>
  <si>
    <t xml:space="preserve">по адресу: Московская область, г. Королев, мкр. Текстильщик, ул. Молодежна, 7.</t>
  </si>
  <si>
    <t xml:space="preserve">почтовый или строительный адрес объекта капитального строительства)</t>
  </si>
  <si>
    <t xml:space="preserve">Застройщик ( технический заказчик, эксплуатирующая организация или региональный оператор)</t>
  </si>
  <si>
    <t xml:space="preserve"> Министерство строительного комплекса Московской области, Государственное бюджетное учреждение Московской области </t>
  </si>
  <si>
    <t xml:space="preserve">(Фамилия, имя, отчество, адрес места жительства, ОГРНИП, ИНН индивидуального предренимателя,</t>
  </si>
  <si>
    <t xml:space="preserve">"Управление контроля за строительством" ОГРН 1165047063103; ИНН 5024171050, КПП 502401001</t>
  </si>
  <si>
    <t xml:space="preserve">наименование, ОГРН, ИНН, место нахождения, юридического лица, телефон/факс,</t>
  </si>
  <si>
    <t xml:space="preserve">адрес: Россия, Российская Федерация, 143401, Московская обл, г. Красногорск, бульвар Строителей, д. 4, корп. 1</t>
  </si>
  <si>
    <t xml:space="preserve">наименование, ОГРН, ИНН саморегулируемой организации, членом которой является - для индивидуальных предпринимателей и юридических лиц;</t>
  </si>
  <si>
    <t xml:space="preserve">тел. 7-498-6263319,  эл. почта gbu.uks@mail.ru</t>
  </si>
  <si>
    <t xml:space="preserve">фамилия, имя, отчество, паспортные данные, адрес места жительства, телефон/факс – для физических лиц, не являющихся индивидуальными предпринимателями)</t>
  </si>
  <si>
    <t xml:space="preserve">Лицо, осуществляющее строительство</t>
  </si>
  <si>
    <t xml:space="preserve">ООО "СтройАльянс", ОГРН  № 1121690052440; ИНН 1660171967, КПП 770101001; </t>
  </si>
  <si>
    <t xml:space="preserve">119034, Москва, Левшинский М. переулок, дом №14/9, строение 1,</t>
  </si>
  <si>
    <t xml:space="preserve">stalians@yandex.ru  +7(495)743-33-70</t>
  </si>
  <si>
    <t xml:space="preserve">наименование, ОГРН, ИНН саморегулируемой организации, членом которой является)</t>
  </si>
  <si>
    <t xml:space="preserve">Лицо, осуществляющее подготовку проектной документации                                                       </t>
  </si>
  <si>
    <t xml:space="preserve">ГБУ МО "Научно-исследовательский институт  комплексного проектирования" , ОГРН 1177746026622; ИНН 7728358556; КПП 502401001,</t>
  </si>
  <si>
    <t xml:space="preserve">Свидетельство от 09.03.17г, № 1098-2017-7728358556-П-3  выдано СРО "Гильдия архитекторов и инженеров" (ГАРХИ)  117342,</t>
  </si>
  <si>
    <t xml:space="preserve">Москва, ул.Обручева, д 46,  тел. +7(495)334-71-20, эл. почта info@niiproekt.ru</t>
  </si>
  <si>
    <t xml:space="preserve">АКТ</t>
  </si>
  <si>
    <t xml:space="preserve">освидетельствования скрытых работ</t>
  </si>
  <si>
    <t xml:space="preserve">№</t>
  </si>
  <si>
    <t xml:space="preserve">(дата составления акта)</t>
  </si>
  <si>
    <t xml:space="preserve">Представитель застройщика (технического заказчика, экспуатирующей организации или регионального оператора)</t>
  </si>
  <si>
    <t xml:space="preserve">по вопросам строительного контроля</t>
  </si>
  <si>
    <t xml:space="preserve">Заместитель начальника ОТН КГУ МО "Управление контроля за строительством", Подгорнов В.В.,приказ № 01/7-2019;</t>
  </si>
  <si>
    <t xml:space="preserve">(должность,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полномочия,</t>
  </si>
  <si>
    <t xml:space="preserve">НРСОС C-50-175683 от 23.11.2018г, протокол № 201; ОГРН 1165047063103; ИНН 5024171050, КПП 502401001</t>
  </si>
  <si>
    <t xml:space="preserve">с указанием наименования, ОГРН, ИНН, места нахождения юридического лица, фамилии, имени, отчества, адрес места жительства, ОГРНИП, ИНН индивидуального предпринимателя)</t>
  </si>
  <si>
    <t xml:space="preserve">Представитель лица, осуществляющего строительство</t>
  </si>
  <si>
    <t xml:space="preserve">Главный инженер ООО "СтройАльянс", Лозинский И.В., приказ № 1 от 18.01.2018 г.</t>
  </si>
  <si>
    <t xml:space="preserve">(должность, фамилия, инициалы, реквизиты распорядительного документа, подтверждающего полномочия)</t>
  </si>
  <si>
    <t xml:space="preserve">Представитель лица, осуществляющего строительство, по вопросам строительного контроля</t>
  </si>
  <si>
    <t xml:space="preserve">(специалист по организации строительства)</t>
  </si>
  <si>
    <t xml:space="preserve">Руководитель проекта ООО "СтройАльянс", Данилычев К.А., НРСОС С-40-106220 от 06.10.2017 г., протокол № 079</t>
  </si>
  <si>
    <t xml:space="preserve">(должность, фамилия, инициалы, идентификационный номер в национальном реестре специалистов в области строительства, реквизиты распорядительного документа, подтверждающего полномочия)</t>
  </si>
  <si>
    <t xml:space="preserve">Представитель лица, осуществляющего подготовку проектной документации</t>
  </si>
  <si>
    <t xml:space="preserve">Гл.специалист отдела авторского надзора УП ГБУ МО "НИИПРОЕКТ" ,  Барышников Д.В., приказ от 20.11.2018 г, №325</t>
  </si>
  <si>
    <t xml:space="preserve">(должность, фамилия, инициалы, реквизиты распорядительного документа, подтверждающего полномочия, с указанием наименования, ОГРН, ИНН, места нахождения юридического лица,</t>
  </si>
  <si>
    <t xml:space="preserve">ОГРН 1177746026622; ИНН 7728358556; КПП 502401001, Москва, ул.Обручева, д 46,  </t>
  </si>
  <si>
    <t xml:space="preserve">фамилии, имени, отчества, адреса места жительства, ОГРНИП, ИНН индивидуального предпринимателя, </t>
  </si>
  <si>
    <t xml:space="preserve">тел. +7(495)334-71-20, эл. почта info@niiproekt.ru</t>
  </si>
  <si>
    <t xml:space="preserve">наименования, ОГРН, ИНН саморегулируемой организации, членом которой является указанное юридическое лицо, индивидуальный предприниматель)</t>
  </si>
  <si>
    <t xml:space="preserve">Представитель лица, выполнившего работы, подлежащие освидетельствованию</t>
  </si>
  <si>
    <t xml:space="preserve">Начальник участка Атаулин А.М.,приказ № 4 от 07.03.2019 г. ОГРН  № 1121690052440; ИНН 1660171967,   </t>
  </si>
  <si>
    <t xml:space="preserve">ООО "СтройАльянс"  119034, Москва, Левшинский М. переулок, дом №14/9, строение 1</t>
  </si>
  <si>
    <t xml:space="preserve">фамилии, имени, отчества, адреса места жительства, ОГРНИП, ИНН индивидуального предпринимателя)</t>
  </si>
  <si>
    <t xml:space="preserve">а также иные представители лиц, участвовавших в освидетельствовании:</t>
  </si>
  <si>
    <t xml:space="preserve">-</t>
  </si>
  <si>
    <t xml:space="preserve">(должность с указанием наименования организации, фамилия, инициалы, реквизиты распорядительного документа, подтверждающего полномочия)</t>
  </si>
  <si>
    <t xml:space="preserve">произвели осмотр работ, выполненных                             </t>
  </si>
  <si>
    <t xml:space="preserve">(наименование лица, выполнившего работы, подлежащие освидетельствованию)</t>
  </si>
  <si>
    <t xml:space="preserve">и составили настоящий акт о нижеследующем:</t>
  </si>
  <si>
    <t xml:space="preserve">1. К освидетельствованию предъявлены следующие работы</t>
  </si>
  <si>
    <t xml:space="preserve">(наименование скрытых работ)</t>
  </si>
  <si>
    <t xml:space="preserve">2. Работы выполнены по проектной документации</t>
  </si>
  <si>
    <t xml:space="preserve">(номер, другие реквизиты чертежа, наименование проектной и/или рабочей документации, </t>
  </si>
  <si>
    <t xml:space="preserve">сведения  о лицах, осуществляющих подготовку раздела проектной и/или рабочей документации)</t>
  </si>
  <si>
    <t xml:space="preserve">3. При выполнении работ применены</t>
  </si>
  <si>
    <t xml:space="preserve">(наименование строительных материалов (изделий), </t>
  </si>
  <si>
    <t xml:space="preserve">реквизиты сертификатов и/или других документов,</t>
  </si>
  <si>
    <t xml:space="preserve">подтверждающих их качесьтво и безопасность)</t>
  </si>
  <si>
    <t xml:space="preserve">4. Предъявлены документы, подтверждающие соответствие работ предъявляемым к ним требованиям</t>
  </si>
  <si>
    <t xml:space="preserve">(исполнительные схемы и чертежи, результаты экспертиз, обследований, лабораторных и иных испытаний выполненных работ, проведенных в процессе строительного контроля)</t>
  </si>
  <si>
    <t xml:space="preserve">5. Даты: </t>
  </si>
  <si>
    <t xml:space="preserve">начала работ</t>
  </si>
  <si>
    <t xml:space="preserve">окончания работ</t>
  </si>
  <si>
    <t xml:space="preserve">6. Работы выполнены в соответствии с</t>
  </si>
  <si>
    <t xml:space="preserve">(наименования и структурные единицы технических регламентов,</t>
  </si>
  <si>
    <t xml:space="preserve">иных нормативных правовых актов, разделы проектной и/или рабочей документации)</t>
  </si>
  <si>
    <t xml:space="preserve">7. Разрешается производство последующих работ по</t>
  </si>
  <si>
    <t xml:space="preserve">(наименование работ, конструкций, </t>
  </si>
  <si>
    <t xml:space="preserve">участков сетей инженерно-технического обеспечения)</t>
  </si>
  <si>
    <t xml:space="preserve">Дополнительные сведения</t>
  </si>
  <si>
    <t xml:space="preserve">Акт составлен в</t>
  </si>
  <si>
    <t xml:space="preserve">экземплярах.</t>
  </si>
  <si>
    <t xml:space="preserve">Приложения</t>
  </si>
  <si>
    <t xml:space="preserve">(исполнительные схемы и чертежи, результаты экспертиз, обследований, лабораторных и иных испытаний)</t>
  </si>
  <si>
    <t xml:space="preserve">Подгорнов В.В.</t>
  </si>
  <si>
    <t xml:space="preserve">(фамилия, инициалы, подпись)</t>
  </si>
  <si>
    <t xml:space="preserve">Лозинский И.В.</t>
  </si>
  <si>
    <t xml:space="preserve">Данилычев К.А.</t>
  </si>
  <si>
    <t xml:space="preserve">Барышников Д.В.</t>
  </si>
  <si>
    <t xml:space="preserve">Атаулин А.М.</t>
  </si>
  <si>
    <t xml:space="preserve">Представители иных лиц</t>
  </si>
  <si>
    <t xml:space="preserve">Реестр Актов на освидетельствование скрытых работ</t>
  </si>
  <si>
    <t xml:space="preserve">1.
 К освидетельствованию предъявлены следующие работы</t>
  </si>
  <si>
    <t xml:space="preserve">2.
 Работы выполнены по проектной документации</t>
  </si>
  <si>
    <t xml:space="preserve">3.
 При выполнении работ применены</t>
  </si>
  <si>
    <t xml:space="preserve">4.
 Предъявлены документы, подтверждающие соответствие работ предъявляемым к ним требованиям</t>
  </si>
  <si>
    <t xml:space="preserve">5.
Даты</t>
  </si>
  <si>
    <t xml:space="preserve">6.
 Работы выполнены в соответствии с</t>
  </si>
  <si>
    <t xml:space="preserve">7. 
Разрешается производство последующих работ по</t>
  </si>
  <si>
    <t xml:space="preserve">примечание</t>
  </si>
  <si>
    <t xml:space="preserve">тип работ</t>
  </si>
  <si>
    <t xml:space="preserve">наименование</t>
  </si>
  <si>
    <t xml:space="preserve">помещения, объём</t>
  </si>
  <si>
    <t xml:space="preserve">совмещ</t>
  </si>
  <si>
    <t xml:space="preserve">лист</t>
  </si>
  <si>
    <t xml:space="preserve">РД</t>
  </si>
  <si>
    <t xml:space="preserve">н. пр</t>
  </si>
  <si>
    <t xml:space="preserve">СП</t>
  </si>
  <si>
    <t xml:space="preserve">мат</t>
  </si>
  <si>
    <t xml:space="preserve">сертиф</t>
  </si>
  <si>
    <t xml:space="preserve">ИД</t>
  </si>
  <si>
    <t xml:space="preserve">Серт</t>
  </si>
  <si>
    <t xml:space="preserve">начало</t>
  </si>
  <si>
    <t xml:space="preserve">конец</t>
  </si>
  <si>
    <t xml:space="preserve">Дата сост акта</t>
  </si>
  <si>
    <t xml:space="preserve">АР1</t>
  </si>
  <si>
    <r>
      <rPr>
        <sz val="11"/>
        <color rgb="FF000000"/>
        <rFont val="Calibri"/>
        <family val="2"/>
        <charset val="204"/>
      </rPr>
      <t xml:space="preserve">устройство перегородки из кирпича δ-120 мм от +0.000 </t>
    </r>
    <r>
      <rPr>
        <sz val="11"/>
        <color rgb="FF000000"/>
        <rFont val="Times New Roman"/>
        <family val="1"/>
        <charset val="204"/>
      </rPr>
      <t xml:space="preserve">до +3.600</t>
    </r>
  </si>
  <si>
    <t xml:space="preserve">в осях А-П/Р/1.36-2.13</t>
  </si>
  <si>
    <r>
      <rPr>
        <sz val="11"/>
        <color rgb="FF000000"/>
        <rFont val="Calibri"/>
        <family val="2"/>
        <charset val="204"/>
      </rPr>
      <t xml:space="preserve">Sобщ- 246,0 м</t>
    </r>
    <r>
      <rPr>
        <sz val="11"/>
        <color rgb="FF000000"/>
        <rFont val="Times New Roman"/>
        <family val="1"/>
        <charset val="204"/>
      </rPr>
      <t xml:space="preserve">²</t>
    </r>
  </si>
  <si>
    <t xml:space="preserve">3</t>
  </si>
  <si>
    <t xml:space="preserve">кирпич М150</t>
  </si>
  <si>
    <t xml:space="preserve">РОСС RU.ПУ02.Н00050;</t>
  </si>
  <si>
    <t xml:space="preserve">сетка 3вр1 50х50</t>
  </si>
  <si>
    <t xml:space="preserve">РОСС RU.АГ66.Н04413;</t>
  </si>
  <si>
    <t xml:space="preserve">герметик силиконовый</t>
  </si>
  <si>
    <t xml:space="preserve">РОСС ВЕ.НА34.Н01023; </t>
  </si>
  <si>
    <t xml:space="preserve">уплотнитель "Вилатерм"</t>
  </si>
  <si>
    <t xml:space="preserve">РОСС RU.АЯ12.Н01075</t>
  </si>
  <si>
    <t xml:space="preserve">ИД 04/2017/ГЗ-АР.1-848</t>
  </si>
  <si>
    <t xml:space="preserve">штукатурка стен</t>
  </si>
  <si>
    <t xml:space="preserve">Имя листа</t>
  </si>
  <si>
    <t xml:space="preserve">приложения</t>
  </si>
  <si>
    <t xml:space="preserve">номер РД</t>
  </si>
  <si>
    <t xml:space="preserve">наименование проекта</t>
  </si>
  <si>
    <t xml:space="preserve">СП, СНиП</t>
  </si>
  <si>
    <t xml:space="preserve">КЖ0</t>
  </si>
  <si>
    <t xml:space="preserve">РД №04/2017/ГЗ-КЖ0 изм.1</t>
  </si>
  <si>
    <t xml:space="preserve">Фундаменты. Конструкции железобетонные ниже отм. -0.600, -0.150, -0.100. ГБУ МО "НИИПРОЕКТ"</t>
  </si>
  <si>
    <t xml:space="preserve">СП 49.13330.2010</t>
  </si>
  <si>
    <t xml:space="preserve">КЖ1</t>
  </si>
  <si>
    <t xml:space="preserve">РД №04/2017/ГЗ-КЖ1 изм.2</t>
  </si>
  <si>
    <t xml:space="preserve">Вертикальные несущие конструкциивыше отм. -0.600, -0.150, -0.100. Плиты по грунту. ГБУ МО "НИИПРОЕКТ"</t>
  </si>
  <si>
    <t xml:space="preserve">КЖ2</t>
  </si>
  <si>
    <t xml:space="preserve">Плита перекрытия на отм. +3.800. Плита покрытия на отм. +8.200. ГБУ МО "НИИПРОЕКТ"</t>
  </si>
  <si>
    <t xml:space="preserve">АР2</t>
  </si>
  <si>
    <t xml:space="preserve">РД №04/2017/ГЗ-АР.2 изм.1</t>
  </si>
  <si>
    <t xml:space="preserve">Архитектурные решения. ГБУ МО "НИИПРОЕКТ"</t>
  </si>
  <si>
    <t xml:space="preserve">РД №04/2017/ГЗ-АР.1 изм.1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</si>
</sst>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[$-F800]DDDD&quot;, &quot;MMMM\ DD&quot;, &quot;YYYY"/>
    <numFmt numFmtId="168" formatCode="0.00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20"/>
      <color rgb="FFFFFFFF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i val="true"/>
      <u val="single"/>
      <sz val="9"/>
      <name val="Times New Roman"/>
      <family val="1"/>
      <charset val="204"/>
    </font>
    <font>
      <i val="true"/>
      <sz val="9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003366"/>
      <name val="Times New Roman"/>
      <family val="1"/>
      <charset val="204"/>
    </font>
    <font>
      <i val="true"/>
      <sz val="7"/>
      <name val="Times New Roman"/>
      <family val="1"/>
      <charset val="204"/>
    </font>
    <font>
      <b val="true"/>
      <sz val="9"/>
      <name val="Times New Roman"/>
      <family val="1"/>
      <charset val="204"/>
    </font>
    <font>
      <u val="single"/>
      <sz val="9"/>
      <name val="Times New Roman"/>
      <family val="1"/>
      <charset val="204"/>
    </font>
    <font>
      <b val="true"/>
      <i val="true"/>
      <sz val="9"/>
      <name val="Times New Roman"/>
      <family val="1"/>
      <charset val="204"/>
    </font>
    <font>
      <u val="single"/>
      <sz val="6"/>
      <name val="Times New Roman"/>
      <family val="1"/>
      <charset val="204"/>
    </font>
    <font>
      <sz val="11"/>
      <name val="Times New Roman"/>
      <family val="1"/>
      <charset val="204"/>
    </font>
    <font>
      <i val="true"/>
      <sz val="10"/>
      <name val="Times New Roman"/>
      <family val="1"/>
      <charset val="204"/>
    </font>
    <font>
      <b val="true"/>
      <i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double"/>
      <top style="thick"/>
      <bottom style="thick"/>
      <diagonal/>
    </border>
    <border diagonalUp="false" diagonalDown="false">
      <left style="double"/>
      <right style="thick"/>
      <top style="thick"/>
      <bottom style="thin"/>
      <diagonal/>
    </border>
    <border diagonalUp="false" diagonalDown="false">
      <left style="thick"/>
      <right style="double"/>
      <top style="thick"/>
      <bottom style="thin"/>
      <diagonal/>
    </border>
    <border diagonalUp="false" diagonalDown="false">
      <left style="double"/>
      <right style="thick"/>
      <top style="thick"/>
      <bottom style="thick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double"/>
      <right/>
      <top style="thin"/>
      <bottom style="thick"/>
      <diagonal/>
    </border>
    <border diagonalUp="false" diagonalDown="false">
      <left/>
      <right/>
      <top style="thin"/>
      <bottom style="thick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double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ck"/>
      <right/>
      <top/>
      <bottom style="thin"/>
      <diagonal/>
    </border>
    <border diagonalUp="false" diagonalDown="false">
      <left/>
      <right style="double"/>
      <top/>
      <bottom style="thin"/>
      <diagonal/>
    </border>
    <border diagonalUp="false" diagonalDown="false">
      <left style="double"/>
      <right/>
      <top style="thick"/>
      <bottom style="thin"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0" xfId="23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20" applyFont="true" applyBorder="true" applyAlignment="true" applyProtection="true">
      <alignment horizontal="left" vertical="bottom" textRotation="0" wrapText="true" indent="1" shrinkToFit="false"/>
      <protection locked="false" hidden="false"/>
    </xf>
    <xf numFmtId="164" fontId="14" fillId="0" borderId="0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2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3" fillId="0" borderId="1" xfId="2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4" fillId="0" borderId="2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9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1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1" xfId="2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1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19" fillId="2" borderId="1" xfId="2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9" fillId="2" borderId="1" xfId="2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4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2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2" borderId="0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2" fillId="2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9" fillId="2" borderId="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7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1" xfId="20" applyFont="true" applyBorder="true" applyAlignment="true" applyProtection="true">
      <alignment horizontal="left" vertical="bottom" textRotation="0" wrapText="false" indent="4" shrinkToFit="false"/>
      <protection locked="false" hidden="false"/>
    </xf>
    <xf numFmtId="164" fontId="11" fillId="0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2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2" applyFont="false" applyBorder="false" applyAlignment="true" applyProtection="false">
      <alignment horizontal="right" vertical="top" textRotation="0" wrapText="false" indent="0" shrinkToFit="false"/>
      <protection locked="true" hidden="false"/>
    </xf>
    <xf numFmtId="164" fontId="6" fillId="0" borderId="0" xfId="22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22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22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0" xfId="22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2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24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0" xfId="22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7" xfId="22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0" borderId="18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19" xfId="22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6" fillId="0" borderId="20" xfId="22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6" fillId="0" borderId="8" xfId="22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6" fillId="0" borderId="21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2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2" xfId="22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0" borderId="23" xfId="22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2" xfId="22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0" borderId="22" xfId="22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2" xfId="22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21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4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7" fontId="6" fillId="0" borderId="23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6" fillId="0" borderId="22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7" fontId="6" fillId="0" borderId="21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8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26" xfId="22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6" fillId="0" borderId="27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28" xfId="22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6" fillId="0" borderId="3" xfId="22" applyFont="true" applyBorder="true" applyAlignment="true" applyProtection="true">
      <alignment horizontal="left" vertical="top" textRotation="0" wrapText="false" indent="0" shrinkToFit="false"/>
      <protection locked="true" hidden="true"/>
    </xf>
    <xf numFmtId="166" fontId="6" fillId="0" borderId="29" xfId="22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5" fontId="6" fillId="0" borderId="21" xfId="22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30" xfId="22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22" xfId="22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6" fillId="0" borderId="21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23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0" xfId="22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0" xfId="22" applyFont="false" applyBorder="fals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0" xfId="22" applyFont="false" applyBorder="false" applyAlignment="true" applyProtection="true">
      <alignment horizontal="left" vertical="center" textRotation="0" wrapText="true" indent="0" shrinkToFit="false"/>
      <protection locked="true" hidden="true"/>
    </xf>
    <xf numFmtId="164" fontId="6" fillId="0" borderId="0" xfId="22" applyFont="false" applyBorder="false" applyAlignment="true" applyProtection="true">
      <alignment horizontal="left" vertical="center" textRotation="0" wrapText="false" indent="0" shrinkToFit="false"/>
      <protection locked="true" hidden="true"/>
    </xf>
    <xf numFmtId="167" fontId="6" fillId="0" borderId="0" xfId="22" applyFont="false" applyBorder="fals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27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5" fillId="0" borderId="3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24" fillId="0" borderId="32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5" fillId="0" borderId="33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5" fillId="0" borderId="34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5" fillId="0" borderId="35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5" fillId="0" borderId="36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5" fillId="0" borderId="8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5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12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13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16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0" borderId="14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0" borderId="16" xfId="22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17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17" xfId="22" applyFont="false" applyBorder="true" applyAlignment="true" applyProtection="true">
      <alignment horizontal="left" vertical="center" textRotation="0" wrapText="true" indent="1" shrinkToFit="false"/>
      <protection locked="true" hidden="true"/>
    </xf>
    <xf numFmtId="164" fontId="6" fillId="0" borderId="21" xfId="22" applyFont="false" applyBorder="true" applyAlignment="true" applyProtection="true">
      <alignment horizontal="left" vertical="center" textRotation="0" wrapText="true" indent="1" shrinkToFit="false"/>
      <protection locked="true" hidden="true"/>
    </xf>
    <xf numFmtId="164" fontId="6" fillId="0" borderId="23" xfId="22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0" borderId="17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7" fontId="6" fillId="0" borderId="25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7" fontId="6" fillId="0" borderId="37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23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8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0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6" fillId="0" borderId="17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6" fontId="6" fillId="0" borderId="17" xfId="22" applyFont="false" applyBorder="true" applyAlignment="true" applyProtection="true">
      <alignment horizontal="left" vertical="center" textRotation="0" wrapText="true" indent="1" shrinkToFit="false"/>
      <protection locked="true" hidden="true"/>
    </xf>
    <xf numFmtId="166" fontId="6" fillId="0" borderId="21" xfId="22" applyFont="false" applyBorder="true" applyAlignment="true" applyProtection="true">
      <alignment horizontal="left" vertical="center" textRotation="0" wrapText="true" indent="1" shrinkToFit="false"/>
      <protection locked="true" hidden="true"/>
    </xf>
    <xf numFmtId="166" fontId="6" fillId="0" borderId="23" xfId="22" applyFont="false" applyBorder="true" applyAlignment="true" applyProtection="true">
      <alignment horizontal="left" vertical="center" textRotation="0" wrapText="true" indent="1" shrinkToFit="false"/>
      <protection locked="true" hidden="true"/>
    </xf>
    <xf numFmtId="166" fontId="6" fillId="0" borderId="17" xfId="22" applyFont="false" applyBorder="true" applyAlignment="true" applyProtection="true">
      <alignment horizontal="left" vertical="center" textRotation="0" wrapText="false" indent="1" shrinkToFit="false"/>
      <protection locked="true" hidden="true"/>
    </xf>
    <xf numFmtId="167" fontId="6" fillId="0" borderId="38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7" fontId="6" fillId="0" borderId="30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7" fontId="6" fillId="0" borderId="39" xfId="22" applyFont="false" applyBorder="true" applyAlignment="true" applyProtection="true">
      <alignment horizontal="center" vertical="center" textRotation="0" wrapText="true" indent="0" shrinkToFit="false"/>
      <protection locked="true" hidden="true"/>
    </xf>
    <xf numFmtId="166" fontId="6" fillId="0" borderId="23" xfId="22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6" fontId="6" fillId="0" borderId="21" xfId="22" applyFont="false" applyBorder="true" applyAlignment="true" applyProtection="true">
      <alignment horizontal="left" vertical="center" textRotation="0" wrapText="false" indent="1" shrinkToFit="false"/>
      <protection locked="true" hidden="true"/>
    </xf>
    <xf numFmtId="164" fontId="0" fillId="0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  <cellStyle name="Обычный_609,309960_муфта П2" xfId="23"/>
  </cellStyles>
  <dxfs count="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BF132"/>
  <sheetViews>
    <sheetView showFormulas="false" showGridLines="true" showRowColHeaders="true" showZeros="true" rightToLeft="false" tabSelected="false" showOutlineSymbols="true" defaultGridColor="true" view="normal" topLeftCell="A75" colorId="64" zoomScale="145" zoomScaleNormal="145" zoomScalePageLayoutView="100" workbookViewId="0">
      <selection pane="topLeft" activeCell="A85" activeCellId="0" sqref="A85"/>
    </sheetView>
  </sheetViews>
  <sheetFormatPr defaultRowHeight="12.75" zeroHeight="false" outlineLevelRow="0" outlineLevelCol="0"/>
  <cols>
    <col collapsed="false" customWidth="true" hidden="false" outlineLevel="0" max="8" min="1" style="1" width="2.71"/>
    <col collapsed="false" customWidth="true" hidden="false" outlineLevel="0" max="9" min="9" style="1" width="3.42"/>
    <col collapsed="false" customWidth="true" hidden="false" outlineLevel="0" max="11" min="10" style="1" width="2.71"/>
    <col collapsed="false" customWidth="true" hidden="false" outlineLevel="0" max="12" min="12" style="1" width="3.14"/>
    <col collapsed="false" customWidth="true" hidden="false" outlineLevel="0" max="14" min="13" style="1" width="2.85"/>
    <col collapsed="false" customWidth="true" hidden="false" outlineLevel="0" max="15" min="15" style="1" width="2.71"/>
    <col collapsed="false" customWidth="true" hidden="false" outlineLevel="0" max="16" min="16" style="1" width="3.3"/>
    <col collapsed="false" customWidth="true" hidden="false" outlineLevel="0" max="17" min="17" style="1" width="2.71"/>
    <col collapsed="false" customWidth="true" hidden="false" outlineLevel="0" max="18" min="18" style="1" width="2.85"/>
    <col collapsed="false" customWidth="true" hidden="false" outlineLevel="0" max="19" min="19" style="1" width="3.71"/>
    <col collapsed="false" customWidth="true" hidden="false" outlineLevel="0" max="20" min="20" style="1" width="2.42"/>
    <col collapsed="false" customWidth="true" hidden="false" outlineLevel="0" max="21" min="21" style="1" width="3.14"/>
    <col collapsed="false" customWidth="true" hidden="false" outlineLevel="0" max="26" min="22" style="1" width="2.71"/>
    <col collapsed="false" customWidth="true" hidden="false" outlineLevel="0" max="27" min="27" style="1" width="3.3"/>
    <col collapsed="false" customWidth="true" hidden="false" outlineLevel="0" max="33" min="28" style="1" width="2.71"/>
    <col collapsed="false" customWidth="true" hidden="false" outlineLevel="0" max="34" min="34" style="1" width="10.99"/>
    <col collapsed="false" customWidth="true" hidden="false" outlineLevel="0" max="50" min="35" style="1" width="2.71"/>
    <col collapsed="false" customWidth="true" hidden="false" outlineLevel="0" max="1025" min="51" style="1" width="9.13"/>
  </cols>
  <sheetData>
    <row r="1" customFormat="false" ht="12.75" hidden="false" customHeight="true" outlineLevel="0" collapsed="false">
      <c r="A1" s="2" t="n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customFormat="false" ht="12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customFormat="false" ht="12.7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customFormat="false" ht="12.7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customFormat="false" ht="12.7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customFormat="false" ht="12.7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 t="s">
        <v>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customFormat="false" ht="4.5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="6" customFormat="true" ht="12" hidden="false" customHeight="false" outlineLevel="0" collapsed="false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="6" customFormat="true" ht="12" hidden="false" customHeight="true" outlineLevel="0" collapsed="false">
      <c r="A9" s="7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="9" customFormat="true" ht="8.25" hidden="false" customHeight="true" outlineLevel="0" collapsed="false">
      <c r="A10" s="8" t="s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="6" customFormat="true" ht="12" hidden="false" customHeight="false" outlineLevel="0" collapsed="false">
      <c r="A11" s="10" t="s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="9" customFormat="true" ht="8.25" hidden="false" customHeight="true" outlineLevel="0" collapsed="false">
      <c r="A12" s="8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="6" customFormat="true" ht="12" hidden="false" customHeight="false" outlineLevel="0" collapsed="false">
      <c r="A13" s="4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="6" customFormat="true" ht="12" hidden="false" customHeight="false" outlineLevel="0" collapsed="false">
      <c r="A14" s="11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="9" customFormat="true" ht="8.25" hidden="false" customHeight="true" outlineLevel="0" collapsed="false">
      <c r="A15" s="12" t="s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="6" customFormat="true" ht="12" hidden="false" customHeight="false" outlineLevel="0" collapsed="false">
      <c r="A16" s="10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="9" customFormat="true" ht="8.25" hidden="false" customHeight="true" outlineLevel="0" collapsed="false">
      <c r="A17" s="13" t="s">
        <v>15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="6" customFormat="true" ht="12" hidden="false" customHeight="false" outlineLevel="0" collapsed="false">
      <c r="A18" s="11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="9" customFormat="true" ht="8.25" hidden="false" customHeight="true" outlineLevel="0" collapsed="false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="6" customFormat="true" ht="12" hidden="false" customHeight="false" outlineLevel="0" collapsed="false">
      <c r="A20" s="11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</row>
    <row r="21" s="9" customFormat="true" ht="8.25" hidden="false" customHeight="true" outlineLevel="0" collapsed="false">
      <c r="A21" s="12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="6" customFormat="true" ht="15" hidden="false" customHeight="false" outlineLevel="0" collapsed="false">
      <c r="A22" s="4" t="s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="6" customFormat="true" ht="12" hidden="false" customHeight="false" outlineLevel="0" collapsed="false">
      <c r="A23" s="10" t="s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="9" customFormat="true" ht="8.25" hidden="false" customHeight="true" outlineLevel="0" collapsed="false">
      <c r="A24" s="12" t="s">
        <v>13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="6" customFormat="true" ht="12" hidden="false" customHeight="false" outlineLevel="0" collapsed="false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</row>
    <row r="26" s="9" customFormat="true" ht="8.25" hidden="false" customHeight="true" outlineLevel="0" collapsed="false">
      <c r="A26" s="13" t="s">
        <v>15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="6" customFormat="true" ht="12" hidden="false" customHeight="false" outlineLevel="0" collapsed="false">
      <c r="A27" s="10" t="s">
        <v>23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="9" customFormat="true" ht="8.25" hidden="false" customHeight="true" outlineLevel="0" collapsed="false">
      <c r="A28" s="14" t="s">
        <v>24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="6" customFormat="true" ht="12" hidden="false" customHeight="false" outlineLevel="0" collapsed="false">
      <c r="A29" s="4" t="s">
        <v>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="6" customFormat="true" ht="12" hidden="false" customHeight="false" outlineLevel="0" collapsed="false">
      <c r="A30" s="1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="9" customFormat="true" ht="8.25" hidden="false" customHeight="true" outlineLevel="0" collapsed="false">
      <c r="A31" s="12" t="s">
        <v>13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="6" customFormat="true" ht="12" hidden="false" customHeight="false" outlineLevel="0" collapsed="false">
      <c r="A32" s="10" t="s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="9" customFormat="true" ht="8.25" hidden="false" customHeight="true" outlineLevel="0" collapsed="false">
      <c r="A33" s="13" t="s">
        <v>15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="6" customFormat="true" ht="12" hidden="false" customHeight="false" outlineLevel="0" collapsed="false">
      <c r="A34" s="11" t="s">
        <v>28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="9" customFormat="true" ht="8.25" hidden="false" customHeight="true" outlineLevel="0" collapsed="false">
      <c r="A35" s="14" t="s">
        <v>24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customFormat="false" ht="5.25" hidden="false" customHeight="true" outlineLevel="0" collapsed="false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O36" s="17"/>
    </row>
    <row r="37" s="6" customFormat="true" ht="12" hidden="false" customHeight="false" outlineLevel="0" collapsed="false">
      <c r="A37" s="18" t="s">
        <v>29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="6" customFormat="true" ht="12" hidden="false" customHeight="false" outlineLevel="0" collapsed="false">
      <c r="A38" s="18" t="s">
        <v>30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="6" customFormat="true" ht="12" hidden="false" customHeight="false" outlineLevel="0" collapsed="false">
      <c r="A39" s="19" t="s">
        <v>31</v>
      </c>
      <c r="B39" s="20" t="str">
        <f aca="false">IFERROR(VLOOKUP(A1,'Р сов'!$A$1:$Q$5,2,0),"")</f>
        <v>РД 04/2017/ГЗ-АР1-5</v>
      </c>
      <c r="C39" s="20"/>
      <c r="D39" s="20"/>
      <c r="E39" s="20"/>
      <c r="F39" s="20"/>
      <c r="G39" s="20"/>
      <c r="H39" s="20"/>
      <c r="I39" s="20"/>
      <c r="J39" s="21"/>
      <c r="T39" s="22"/>
      <c r="U39" s="23"/>
      <c r="V39" s="22"/>
      <c r="W39" s="22"/>
      <c r="X39" s="22"/>
      <c r="Y39" s="21"/>
      <c r="Z39" s="24" t="n">
        <f aca="false">IFERROR(VLOOKUP(A1,'Р сов'!$A$1:$Q$5,9,0),"")</f>
        <v>43956</v>
      </c>
      <c r="AA39" s="24"/>
      <c r="AB39" s="24"/>
      <c r="AC39" s="24"/>
      <c r="AD39" s="24"/>
      <c r="AE39" s="24"/>
      <c r="AF39" s="24"/>
      <c r="AG39" s="24"/>
      <c r="AH39" s="24"/>
    </row>
    <row r="40" s="9" customFormat="true" ht="8.25" hidden="false" customHeight="true" outlineLevel="0" collapsed="false">
      <c r="D40" s="25"/>
      <c r="E40" s="25"/>
      <c r="F40" s="25"/>
      <c r="G40" s="25"/>
      <c r="H40" s="25"/>
      <c r="I40" s="25"/>
      <c r="J40" s="25"/>
      <c r="T40" s="26"/>
      <c r="U40" s="26"/>
      <c r="V40" s="26"/>
      <c r="W40" s="26"/>
      <c r="X40" s="26"/>
      <c r="Y40" s="26"/>
      <c r="Z40" s="27" t="s">
        <v>32</v>
      </c>
      <c r="AA40" s="27"/>
      <c r="AB40" s="27"/>
      <c r="AC40" s="27"/>
      <c r="AD40" s="27"/>
      <c r="AE40" s="27"/>
      <c r="AF40" s="27"/>
      <c r="AG40" s="27"/>
      <c r="AH40" s="27"/>
    </row>
    <row r="41" s="6" customFormat="true" ht="12" hidden="false" customHeight="true" outlineLevel="0" collapsed="false">
      <c r="A41" s="28" t="s">
        <v>33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="6" customFormat="true" ht="12" hidden="false" customHeight="true" outlineLevel="0" collapsed="false">
      <c r="A42" s="28" t="s">
        <v>34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="6" customFormat="true" ht="12" hidden="false" customHeight="false" outlineLevel="0" collapsed="false">
      <c r="A43" s="29" t="s">
        <v>35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="9" customFormat="true" ht="8.25" hidden="false" customHeight="true" outlineLevel="0" collapsed="false">
      <c r="A44" s="14" t="s">
        <v>36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="6" customFormat="true" ht="12" hidden="false" customHeight="false" outlineLevel="0" collapsed="false">
      <c r="A45" s="10" t="s">
        <v>37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="9" customFormat="true" ht="8.25" hidden="false" customHeight="true" outlineLevel="0" collapsed="false">
      <c r="A46" s="14" t="s">
        <v>38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 s="6" customFormat="true" ht="12" hidden="false" customHeight="false" outlineLevel="0" collapsed="false">
      <c r="A47" s="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O47" s="30"/>
      <c r="AP47" s="30"/>
    </row>
    <row r="48" s="6" customFormat="true" ht="12" hidden="false" customHeight="false" outlineLevel="0" collapsed="false">
      <c r="A48" s="10" t="s">
        <v>40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="9" customFormat="true" ht="8.25" hidden="false" customHeight="true" outlineLevel="0" collapsed="false">
      <c r="A49" s="14" t="s">
        <v>41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="6" customFormat="true" ht="12" hidden="false" customHeight="true" outlineLevel="0" collapsed="false">
      <c r="A50" s="31" t="s">
        <v>42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Q50" s="30"/>
    </row>
    <row r="51" s="6" customFormat="true" ht="12" hidden="false" customHeight="false" outlineLevel="0" collapsed="false">
      <c r="A51" s="4" t="s">
        <v>43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O51" s="30"/>
      <c r="AP51" s="30"/>
    </row>
    <row r="52" s="6" customFormat="true" ht="12" hidden="false" customHeight="false" outlineLevel="0" collapsed="false">
      <c r="A52" s="10" t="s">
        <v>44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="9" customFormat="true" ht="8.25" hidden="false" customHeight="true" outlineLevel="0" collapsed="false">
      <c r="A53" s="14" t="s">
        <v>45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="6" customFormat="true" ht="12" hidden="false" customHeight="false" outlineLevel="0" collapsed="false">
      <c r="A54" s="32" t="s">
        <v>46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="6" customFormat="true" ht="12" hidden="false" customHeight="false" outlineLevel="0" collapsed="false">
      <c r="A55" s="10" t="s">
        <v>47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="9" customFormat="true" ht="8.25" hidden="false" customHeight="true" outlineLevel="0" collapsed="false">
      <c r="A56" s="14" t="s">
        <v>48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="6" customFormat="true" ht="12" hidden="false" customHeight="false" outlineLevel="0" collapsed="false">
      <c r="A57" s="10" t="s">
        <v>49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="9" customFormat="true" ht="8.25" hidden="false" customHeight="true" outlineLevel="0" collapsed="false">
      <c r="A58" s="14" t="s">
        <v>50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 s="6" customFormat="true" ht="12" hidden="false" customHeight="false" outlineLevel="0" collapsed="false">
      <c r="A59" s="10" t="s">
        <v>51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="9" customFormat="true" ht="8.25" hidden="false" customHeight="true" outlineLevel="0" collapsed="false">
      <c r="A60" s="14" t="s">
        <v>52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="6" customFormat="true" ht="12" hidden="false" customHeight="false" outlineLevel="0" collapsed="false">
      <c r="A61" s="4" t="s">
        <v>53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="6" customFormat="true" ht="12" hidden="false" customHeight="false" outlineLevel="0" collapsed="false">
      <c r="A62" s="10" t="s">
        <v>54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="9" customFormat="true" ht="8.25" hidden="false" customHeight="true" outlineLevel="0" collapsed="false">
      <c r="A63" s="14" t="s">
        <v>48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</row>
    <row r="64" s="6" customFormat="true" ht="12" hidden="false" customHeight="false" outlineLevel="0" collapsed="false">
      <c r="A64" s="10" t="s">
        <v>55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="9" customFormat="true" ht="8.25" hidden="false" customHeight="true" outlineLevel="0" collapsed="false">
      <c r="A65" s="14" t="s">
        <v>56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</row>
    <row r="66" s="6" customFormat="true" ht="12" hidden="false" customHeight="false" outlineLevel="0" collapsed="false">
      <c r="A66" s="33" t="s">
        <v>57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</row>
    <row r="67" s="6" customFormat="true" ht="12" hidden="false" customHeight="false" outlineLevel="0" collapsed="false">
      <c r="A67" s="34" t="s">
        <v>58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="9" customFormat="true" ht="8.25" hidden="false" customHeight="true" outlineLevel="0" collapsed="false">
      <c r="A68" s="14" t="s">
        <v>59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</row>
    <row r="69" s="6" customFormat="true" ht="12" hidden="false" customHeight="false" outlineLevel="0" collapsed="false">
      <c r="A69" s="33" t="s">
        <v>60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</row>
    <row r="70" s="6" customFormat="true" ht="12" hidden="false" customHeight="false" outlineLevel="0" collapsed="false">
      <c r="A70" s="10" t="str">
        <f aca="false">A64</f>
        <v>ООО "СтройАльянс"  119034, Москва, Левшинский М. переулок, дом №14/9, строение 1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="9" customFormat="true" ht="8.25" hidden="false" customHeight="true" outlineLevel="0" collapsed="false">
      <c r="A71" s="14" t="s">
        <v>61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</row>
    <row r="72" s="6" customFormat="true" ht="12" hidden="false" customHeight="false" outlineLevel="0" collapsed="false">
      <c r="A72" s="4" t="s">
        <v>62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35"/>
    </row>
    <row r="73" customFormat="false" ht="7.5" hidden="false" customHeight="true" outlineLevel="0" collapsed="false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7"/>
    </row>
    <row r="74" s="6" customFormat="true" ht="12" hidden="false" customHeight="false" outlineLevel="0" collapsed="false">
      <c r="A74" s="4" t="s">
        <v>63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</row>
    <row r="75" s="6" customFormat="true" ht="12" hidden="false" customHeight="false" outlineLevel="0" collapsed="false">
      <c r="A75" s="39" t="str">
        <f aca="false">IFERROR(VLOOKUP(A1,'Р сов'!$A$1:$Q$5,3,0),"")</f>
        <v>устройство перегородки из кирпича δ-120 мм от +0.000 до +3.600 в осях А-П/Р/1.36-2.13;  Sобщ- 246,0 м²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</row>
    <row r="76" s="6" customFormat="true" ht="12" hidden="false" customHeight="false" outlineLevel="0" collapsed="false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</row>
    <row r="77" s="6" customFormat="true" ht="12" hidden="false" customHeight="false" outlineLevel="0" collapsed="false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</row>
    <row r="78" s="42" customFormat="true" ht="8.25" hidden="false" customHeight="true" outlineLevel="0" collapsed="false">
      <c r="A78" s="41" t="s">
        <v>64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</row>
    <row r="79" s="6" customFormat="true" ht="12" hidden="false" customHeight="false" outlineLevel="0" collapsed="false">
      <c r="A79" s="4" t="s">
        <v>65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3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</row>
    <row r="80" s="6" customFormat="true" ht="12" hidden="false" customHeight="false" outlineLevel="0" collapsed="false">
      <c r="A80" s="39" t="str">
        <f aca="false">IFERROR(VLOOKUP(A1,'Р сов'!$A$1:$Q$5,4,0),"")</f>
        <v>РД №04/2017/ГЗ-АР.1 изм.1 л. 3  Архитектурные решения. ГБУ МО "НИИПРОЕКТ";  СП 49.13330.2010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</row>
    <row r="81" customFormat="false" ht="8.25" hidden="false" customHeight="true" outlineLevel="0" collapsed="false">
      <c r="A81" s="14" t="s">
        <v>66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="6" customFormat="true" ht="12" hidden="false" customHeight="false" outlineLevel="0" collapsed="false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</row>
    <row r="83" s="9" customFormat="true" ht="8.25" hidden="false" customHeight="true" outlineLevel="0" collapsed="false">
      <c r="A83" s="14" t="s">
        <v>67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="6" customFormat="true" ht="12" hidden="false" customHeight="false" outlineLevel="0" collapsed="false">
      <c r="A84" s="4" t="s">
        <v>68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5"/>
      <c r="O84" s="43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8"/>
    </row>
    <row r="85" s="6" customFormat="true" ht="12" hidden="false" customHeight="false" outlineLevel="0" collapsed="false">
      <c r="A85" s="39" t="str">
        <f aca="false">IFERROR(VLOOKUP(A1,'Р сов'!$A$1:$Q$5,5,0),"")</f>
        <v>кирпич М150 РОСС RU.ПУ02.Н00050; сетка 3вр1 50х50 РОСС RU.АГ66.Н04413; герметик силиконовый РОСС ВЕ.НА34.Н01023;  уплотнитель "Вилатерм" РОСС RU.АЯ12.Н01075</v>
      </c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</row>
    <row r="86" customFormat="false" ht="8.25" hidden="false" customHeight="true" outlineLevel="0" collapsed="false">
      <c r="A86" s="14" t="s">
        <v>69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="6" customFormat="true" ht="12" hidden="false" customHeight="false" outlineLevel="0" collapsed="false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</row>
    <row r="88" s="9" customFormat="true" ht="8.25" hidden="false" customHeight="true" outlineLevel="0" collapsed="false">
      <c r="A88" s="14" t="s">
        <v>70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="6" customFormat="true" ht="12" hidden="false" customHeight="false" outlineLevel="0" collapsed="false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</row>
    <row r="90" s="9" customFormat="true" ht="8.25" hidden="false" customHeight="true" outlineLevel="0" collapsed="false">
      <c r="A90" s="14" t="s">
        <v>71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="6" customFormat="true" ht="12" hidden="false" customHeight="false" outlineLevel="0" collapsed="false">
      <c r="A91" s="4" t="s">
        <v>72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="6" customFormat="true" ht="12" hidden="false" customHeight="false" outlineLevel="0" collapsed="false">
      <c r="A92" s="39" t="str">
        <f aca="false">IFERROR(VLOOKUP(A1,'Р сов'!$A$1:$Q$5,6,0),"")</f>
        <v>РД №04/2017/ГЗ-АР.1 изм.1;  ИД 04/2017/ГЗ-АР.1-848;  РОСС RU.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</row>
    <row r="93" s="6" customFormat="true" ht="12" hidden="false" customHeight="false" outlineLevel="0" collapsed="false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</row>
    <row r="94" s="6" customFormat="true" ht="12" hidden="false" customHeight="false" outlineLevel="0" collapsed="false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</row>
    <row r="95" customFormat="false" ht="8.25" hidden="false" customHeight="true" outlineLevel="0" collapsed="false">
      <c r="A95" s="14" t="s">
        <v>73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customFormat="false" ht="14.25" hidden="false" customHeight="true" outlineLevel="0" collapsed="false">
      <c r="A96" s="4" t="s">
        <v>74</v>
      </c>
      <c r="B96" s="4"/>
      <c r="C96" s="4"/>
      <c r="D96" s="49" t="s">
        <v>75</v>
      </c>
      <c r="E96" s="49"/>
      <c r="F96" s="49"/>
      <c r="G96" s="49"/>
      <c r="H96" s="49"/>
      <c r="I96" s="24" t="n">
        <f aca="false">IFERROR(VLOOKUP(A1,'Р сов'!$A$1:$Q$5,7,0),"")</f>
        <v>43589</v>
      </c>
      <c r="J96" s="24"/>
      <c r="K96" s="24"/>
      <c r="L96" s="24"/>
      <c r="M96" s="24"/>
      <c r="N96" s="24"/>
      <c r="O96" s="24"/>
      <c r="P96" s="50"/>
      <c r="Q96" s="50"/>
      <c r="R96" s="50"/>
      <c r="S96" s="50"/>
      <c r="T96" s="50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</row>
    <row r="97" customFormat="false" ht="12.75" hidden="false" customHeight="false" outlineLevel="0" collapsed="false">
      <c r="A97" s="52"/>
      <c r="B97" s="52"/>
      <c r="C97" s="52"/>
      <c r="D97" s="49" t="s">
        <v>76</v>
      </c>
      <c r="E97" s="49"/>
      <c r="F97" s="49"/>
      <c r="G97" s="49"/>
      <c r="H97" s="49"/>
      <c r="I97" s="53" t="n">
        <f aca="false">IFERROR(VLOOKUP(A1,'Р сов'!$A$1:$Q$5,8,0),"")</f>
        <v>43956</v>
      </c>
      <c r="J97" s="53"/>
      <c r="K97" s="53"/>
      <c r="L97" s="53"/>
      <c r="M97" s="53"/>
      <c r="N97" s="53"/>
      <c r="O97" s="53"/>
      <c r="P97" s="50"/>
      <c r="Q97" s="50"/>
      <c r="R97" s="50"/>
      <c r="S97" s="50"/>
      <c r="T97" s="50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</row>
    <row r="98" s="6" customFormat="true" ht="12" hidden="false" customHeight="false" outlineLevel="0" collapsed="false">
      <c r="A98" s="48" t="s">
        <v>77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54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</row>
    <row r="99" s="9" customFormat="true" ht="8.25" hidden="false" customHeight="true" outlineLevel="0" collapsed="false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41" t="s">
        <v>78</v>
      </c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</row>
    <row r="100" s="6" customFormat="true" ht="12" hidden="false" customHeight="false" outlineLevel="0" collapsed="false">
      <c r="A100" s="40" t="str">
        <f aca="false">IFERROR(VLOOKUP(A1,'Р сов'!$A$1:$Q$5,10,0),"")</f>
        <v>РД №04/2017/ГЗ-АР.1 изм.1;  ИД 04/2017/ГЗ-АР.1-848;  РОСС RU.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</row>
    <row r="101" customFormat="false" ht="8.25" hidden="false" customHeight="true" outlineLevel="0" collapsed="false">
      <c r="A101" s="14" t="s">
        <v>79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="6" customFormat="true" ht="12" hidden="false" customHeight="false" outlineLevel="0" collapsed="false">
      <c r="A102" s="4" t="s">
        <v>80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57" t="str">
        <f aca="false">IFERROR(VLOOKUP(A1,'Р сов'!$A$1:$Q$5,11,0),"")</f>
        <v>штукатурка стен</v>
      </c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</row>
    <row r="103" s="9" customFormat="true" ht="8.25" hidden="false" customHeight="true" outlineLevel="0" collapsed="false">
      <c r="M103" s="41" t="s">
        <v>81</v>
      </c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</row>
    <row r="104" s="6" customFormat="true" ht="12" hidden="false" customHeight="false" outlineLevel="0" collapsed="false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</row>
    <row r="105" customFormat="false" ht="8.25" hidden="false" customHeight="true" outlineLevel="0" collapsed="false">
      <c r="A105" s="14" t="s">
        <v>82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="6" customFormat="true" ht="12" hidden="false" customHeight="false" outlineLevel="0" collapsed="false">
      <c r="A106" s="4" t="s">
        <v>83</v>
      </c>
      <c r="B106" s="4"/>
      <c r="C106" s="4"/>
      <c r="D106" s="4"/>
      <c r="E106" s="4"/>
      <c r="F106" s="4"/>
      <c r="G106" s="4"/>
      <c r="H106" s="4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</row>
    <row r="107" s="6" customFormat="true" ht="12" hidden="false" customHeight="false" outlineLevel="0" collapsed="false">
      <c r="A107" s="4" t="s">
        <v>84</v>
      </c>
      <c r="B107" s="4"/>
      <c r="C107" s="4"/>
      <c r="D107" s="4"/>
      <c r="E107" s="4"/>
      <c r="F107" s="4"/>
      <c r="G107" s="59" t="n">
        <v>4</v>
      </c>
      <c r="H107" s="59"/>
      <c r="I107" s="59"/>
      <c r="J107" s="4" t="s">
        <v>85</v>
      </c>
      <c r="K107" s="4"/>
      <c r="L107" s="4"/>
      <c r="M107" s="4"/>
      <c r="N107" s="4"/>
    </row>
    <row r="108" s="6" customFormat="true" ht="12" hidden="false" customHeight="false" outlineLevel="0" collapsed="false">
      <c r="A108" s="33" t="s">
        <v>86</v>
      </c>
      <c r="B108" s="33"/>
      <c r="C108" s="33"/>
      <c r="D108" s="33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</row>
    <row r="109" s="6" customFormat="true" ht="12" hidden="false" customHeight="false" outlineLevel="0" collapsed="false">
      <c r="A109" s="40" t="str">
        <f aca="false">IFERROR(VLOOKUP(A1,'Р сов'!$A$1:$Q$5,12,0),"")</f>
        <v>РД №04/2017/ГЗ-АР.1 изм.1;  ИД 04/2017/ГЗ-АР.1-848;  РОСС RU.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</row>
    <row r="110" customFormat="false" ht="8.25" hidden="false" customHeight="true" outlineLevel="0" collapsed="false">
      <c r="A110" s="14" t="s">
        <v>87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="6" customFormat="true" ht="12" hidden="false" customHeight="true" outlineLevel="0" collapsed="false">
      <c r="A111" s="28" t="s">
        <v>33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</row>
    <row r="112" s="6" customFormat="true" ht="12" hidden="false" customHeight="true" outlineLevel="0" collapsed="false">
      <c r="A112" s="28" t="s">
        <v>34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</row>
    <row r="113" s="6" customFormat="true" ht="12" hidden="false" customHeight="false" outlineLevel="0" collapsed="false">
      <c r="A113" s="61" t="s">
        <v>88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</row>
    <row r="114" s="9" customFormat="true" ht="8.25" hidden="false" customHeight="true" outlineLevel="0" collapsed="false">
      <c r="A114" s="14" t="s">
        <v>89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="6" customFormat="true" ht="12" hidden="false" customHeight="false" outlineLevel="0" collapsed="false">
      <c r="A115" s="4" t="s">
        <v>39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O115" s="30"/>
      <c r="AP115" s="30"/>
    </row>
    <row r="116" s="6" customFormat="true" ht="12" hidden="false" customHeight="false" outlineLevel="0" collapsed="false">
      <c r="A116" s="61" t="s">
        <v>90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</row>
    <row r="117" s="9" customFormat="true" ht="8.25" hidden="false" customHeight="true" outlineLevel="0" collapsed="false">
      <c r="A117" s="14" t="s">
        <v>89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="6" customFormat="true" ht="12" hidden="false" customHeight="true" outlineLevel="0" collapsed="false">
      <c r="A118" s="31" t="s">
        <v>42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Q118" s="30"/>
    </row>
    <row r="119" s="6" customFormat="true" ht="12" hidden="false" customHeight="false" outlineLevel="0" collapsed="false">
      <c r="A119" s="4" t="s">
        <v>43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O119" s="30"/>
      <c r="AP119" s="30"/>
    </row>
    <row r="120" s="6" customFormat="true" ht="12" hidden="false" customHeight="false" outlineLevel="0" collapsed="false">
      <c r="A120" s="61" t="s">
        <v>91</v>
      </c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</row>
    <row r="121" s="9" customFormat="true" ht="8.25" hidden="false" customHeight="true" outlineLevel="0" collapsed="false">
      <c r="A121" s="14" t="s">
        <v>89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="6" customFormat="true" ht="12" hidden="false" customHeight="false" outlineLevel="0" collapsed="false">
      <c r="A122" s="32" t="s">
        <v>46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</row>
    <row r="123" s="6" customFormat="true" ht="12" hidden="false" customHeight="false" outlineLevel="0" collapsed="false">
      <c r="A123" s="61" t="s">
        <v>92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</row>
    <row r="124" s="9" customFormat="true" ht="8.25" hidden="false" customHeight="true" outlineLevel="0" collapsed="false">
      <c r="A124" s="14" t="s">
        <v>89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="6" customFormat="true" ht="12" hidden="false" customHeight="false" outlineLevel="0" collapsed="false">
      <c r="A125" s="4" t="s">
        <v>53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="6" customFormat="true" ht="12" hidden="false" customHeight="false" outlineLevel="0" collapsed="false">
      <c r="A126" s="61" t="s">
        <v>93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</row>
    <row r="127" s="9" customFormat="true" ht="8.25" hidden="false" customHeight="true" outlineLevel="0" collapsed="false">
      <c r="A127" s="14" t="s">
        <v>89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="6" customFormat="true" ht="12" hidden="false" customHeight="false" outlineLevel="0" collapsed="false">
      <c r="A128" s="33" t="s">
        <v>94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</row>
    <row r="129" s="6" customFormat="true" ht="12" hidden="false" customHeight="false" outlineLevel="0" collapsed="false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</row>
    <row r="130" s="9" customFormat="true" ht="8.25" hidden="false" customHeight="true" outlineLevel="0" collapsed="false">
      <c r="A130" s="14" t="s">
        <v>89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="6" customFormat="true" ht="12" hidden="false" customHeight="false" outlineLevel="0" collapsed="false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="9" customFormat="true" ht="8.25" hidden="false" customHeight="true" outlineLevel="0" collapsed="false">
      <c r="A132" s="14" t="s">
        <v>89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</sheetData>
  <mergeCells count="145">
    <mergeCell ref="A1:M7"/>
    <mergeCell ref="N1:AH1"/>
    <mergeCell ref="N2:AH2"/>
    <mergeCell ref="N3:AH3"/>
    <mergeCell ref="N4:AH4"/>
    <mergeCell ref="N5:AH5"/>
    <mergeCell ref="N6:AH6"/>
    <mergeCell ref="N7:AH7"/>
    <mergeCell ref="A8:L8"/>
    <mergeCell ref="M8:AH8"/>
    <mergeCell ref="A9:AH9"/>
    <mergeCell ref="A10:AH10"/>
    <mergeCell ref="A11:AH11"/>
    <mergeCell ref="A12:AH12"/>
    <mergeCell ref="A13:AH13"/>
    <mergeCell ref="A14:AH14"/>
    <mergeCell ref="A15:AH15"/>
    <mergeCell ref="A16:AH16"/>
    <mergeCell ref="A17:AH17"/>
    <mergeCell ref="A18:AH18"/>
    <mergeCell ref="A19:AH19"/>
    <mergeCell ref="A20:AH20"/>
    <mergeCell ref="A21:AH21"/>
    <mergeCell ref="A22:AH22"/>
    <mergeCell ref="A23:AH23"/>
    <mergeCell ref="A24:AH24"/>
    <mergeCell ref="A25:AH25"/>
    <mergeCell ref="AJ25:BF25"/>
    <mergeCell ref="A26:AH26"/>
    <mergeCell ref="A27:AH27"/>
    <mergeCell ref="A28:AH28"/>
    <mergeCell ref="A29:AH29"/>
    <mergeCell ref="A30:AH30"/>
    <mergeCell ref="A31:AH31"/>
    <mergeCell ref="A32:AH32"/>
    <mergeCell ref="A33:AH33"/>
    <mergeCell ref="A34:AH34"/>
    <mergeCell ref="A35:AH35"/>
    <mergeCell ref="A37:AH37"/>
    <mergeCell ref="A38:AH38"/>
    <mergeCell ref="B39:I39"/>
    <mergeCell ref="Z39:AH39"/>
    <mergeCell ref="Z40:AH40"/>
    <mergeCell ref="A41:AH41"/>
    <mergeCell ref="A42:AH42"/>
    <mergeCell ref="A43:AH43"/>
    <mergeCell ref="A44:AH44"/>
    <mergeCell ref="A45:AH45"/>
    <mergeCell ref="A46:AH46"/>
    <mergeCell ref="A47:AH47"/>
    <mergeCell ref="A48:AH48"/>
    <mergeCell ref="A49:AH49"/>
    <mergeCell ref="A50:AH50"/>
    <mergeCell ref="A51:AH51"/>
    <mergeCell ref="A52:AH52"/>
    <mergeCell ref="A53:AH53"/>
    <mergeCell ref="A54:AH54"/>
    <mergeCell ref="A55:AH55"/>
    <mergeCell ref="A56:AH56"/>
    <mergeCell ref="A57:AH57"/>
    <mergeCell ref="A58:AH58"/>
    <mergeCell ref="A59:AH59"/>
    <mergeCell ref="A60:AH60"/>
    <mergeCell ref="A61:AH61"/>
    <mergeCell ref="A62:AH62"/>
    <mergeCell ref="A63:AH63"/>
    <mergeCell ref="A64:AH64"/>
    <mergeCell ref="A65:AH65"/>
    <mergeCell ref="A66:AH66"/>
    <mergeCell ref="A67:AH67"/>
    <mergeCell ref="A68:AH68"/>
    <mergeCell ref="A69:AH69"/>
    <mergeCell ref="A70:AH70"/>
    <mergeCell ref="A71:AH71"/>
    <mergeCell ref="A72:AH72"/>
    <mergeCell ref="A74:Q74"/>
    <mergeCell ref="R74:AH74"/>
    <mergeCell ref="A75:AH75"/>
    <mergeCell ref="A76:AH76"/>
    <mergeCell ref="A77:AH77"/>
    <mergeCell ref="A78:AH78"/>
    <mergeCell ref="A79:N79"/>
    <mergeCell ref="A80:AH80"/>
    <mergeCell ref="A81:AH81"/>
    <mergeCell ref="A82:AH82"/>
    <mergeCell ref="A83:AH83"/>
    <mergeCell ref="A84:M84"/>
    <mergeCell ref="P84:AH84"/>
    <mergeCell ref="A85:AH85"/>
    <mergeCell ref="A86:AH86"/>
    <mergeCell ref="A87:AH87"/>
    <mergeCell ref="A88:AH88"/>
    <mergeCell ref="A89:AH89"/>
    <mergeCell ref="A90:AH90"/>
    <mergeCell ref="A91:AH91"/>
    <mergeCell ref="A92:AH92"/>
    <mergeCell ref="A93:AH93"/>
    <mergeCell ref="A94:AH94"/>
    <mergeCell ref="A95:AH95"/>
    <mergeCell ref="A96:C96"/>
    <mergeCell ref="D96:H96"/>
    <mergeCell ref="I96:O96"/>
    <mergeCell ref="D97:H97"/>
    <mergeCell ref="I97:O97"/>
    <mergeCell ref="A98:K98"/>
    <mergeCell ref="M98:AH98"/>
    <mergeCell ref="M99:AH99"/>
    <mergeCell ref="A100:AH100"/>
    <mergeCell ref="A101:AH101"/>
    <mergeCell ref="A102:O102"/>
    <mergeCell ref="P102:AH102"/>
    <mergeCell ref="M103:AH103"/>
    <mergeCell ref="A104:AH104"/>
    <mergeCell ref="A105:AH105"/>
    <mergeCell ref="A106:H106"/>
    <mergeCell ref="I106:AH106"/>
    <mergeCell ref="A107:F107"/>
    <mergeCell ref="G107:I107"/>
    <mergeCell ref="J107:N107"/>
    <mergeCell ref="A108:D108"/>
    <mergeCell ref="E108:AH108"/>
    <mergeCell ref="A109:AH109"/>
    <mergeCell ref="A110:AH110"/>
    <mergeCell ref="A111:AH111"/>
    <mergeCell ref="A112:AH112"/>
    <mergeCell ref="A113:AH113"/>
    <mergeCell ref="A114:AH114"/>
    <mergeCell ref="A115:AH115"/>
    <mergeCell ref="A116:AH116"/>
    <mergeCell ref="A117:AH117"/>
    <mergeCell ref="A118:AH118"/>
    <mergeCell ref="A119:AH119"/>
    <mergeCell ref="A120:AH120"/>
    <mergeCell ref="A121:AH121"/>
    <mergeCell ref="A122:AH122"/>
    <mergeCell ref="A123:AH123"/>
    <mergeCell ref="A124:AH124"/>
    <mergeCell ref="A125:AH125"/>
    <mergeCell ref="A126:AH126"/>
    <mergeCell ref="A127:AH127"/>
    <mergeCell ref="A128:AH128"/>
    <mergeCell ref="A129:AH129"/>
    <mergeCell ref="A130:AH130"/>
    <mergeCell ref="A131:AH131"/>
    <mergeCell ref="A132:AH132"/>
  </mergeCells>
  <conditionalFormatting sqref="I96:O97 A92:AH92 A85:AH85 A80:AH80 A75:AH75">
    <cfRule type="expression" priority="2" aboveAverage="0" equalAverage="0" bottom="0" percent="0" rank="0" text="" dxfId="0">
      <formula>LEN(TRIM(A75))=0</formula>
    </cfRule>
  </conditionalFormatting>
  <conditionalFormatting sqref="B39:I39 Z39:AH39">
    <cfRule type="expression" priority="3" aboveAverage="0" equalAverage="0" bottom="0" percent="0" rank="0" text="" dxfId="1">
      <formula>LEN(TRIM(B39))=0</formula>
    </cfRule>
  </conditionalFormatting>
  <conditionalFormatting sqref="A67:AH67">
    <cfRule type="expression" priority="4" aboveAverage="0" equalAverage="0" bottom="0" percent="0" rank="0" text="" dxfId="2">
      <formula>LEN(TRIM(A67))=0</formula>
    </cfRule>
  </conditionalFormatting>
  <conditionalFormatting sqref="A1:M7">
    <cfRule type="expression" priority="5" aboveAverage="0" equalAverage="0" bottom="0" percent="0" rank="0" text="" dxfId="3">
      <formula>LEN(TRIM(A1))=0</formula>
    </cfRule>
  </conditionalFormatting>
  <conditionalFormatting sqref="P102:AH102 G107:I107">
    <cfRule type="expression" priority="6" aboveAverage="0" equalAverage="0" bottom="0" percent="0" rank="0" text="" dxfId="4">
      <formula>LEN(TRIM(G107))=0</formula>
    </cfRule>
  </conditionalFormatting>
  <printOptions headings="false" gridLines="false" gridLinesSet="true" horizontalCentered="true" verticalCentered="false"/>
  <pageMargins left="0.511805555555555" right="0.236111111111111" top="0.551388888888889" bottom="0.354166666666667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7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H20"/>
  <sheetViews>
    <sheetView showFormulas="false" showGridLines="true" showRowColHeaders="true" showZeros="true" rightToLeft="false" tabSelected="true" showOutlineSymbols="true" defaultGridColor="true" view="normal" topLeftCell="H1" colorId="64" zoomScale="100" zoomScaleNormal="100" zoomScalePageLayoutView="100" workbookViewId="0">
      <selection pane="topLeft" activeCell="S15" activeCellId="0" sqref="S15"/>
    </sheetView>
  </sheetViews>
  <sheetFormatPr defaultRowHeight="15" zeroHeight="false" outlineLevelRow="0" outlineLevelCol="0"/>
  <cols>
    <col collapsed="false" customWidth="true" hidden="false" outlineLevel="0" max="1" min="1" style="63" width="2.71"/>
    <col collapsed="false" customWidth="true" hidden="false" outlineLevel="0" max="2" min="2" style="64" width="4.29"/>
    <col collapsed="false" customWidth="true" hidden="false" outlineLevel="0" max="3" min="3" style="64" width="4.14"/>
    <col collapsed="false" customWidth="true" hidden="false" outlineLevel="0" max="4" min="4" style="65" width="24.6"/>
    <col collapsed="false" customWidth="true" hidden="false" outlineLevel="0" max="5" min="5" style="65" width="83.36"/>
    <col collapsed="false" customWidth="true" hidden="false" outlineLevel="0" max="6" min="6" style="65" width="16.41"/>
    <col collapsed="false" customWidth="true" hidden="true" outlineLevel="0" max="7" min="7" style="66" width="15"/>
    <col collapsed="false" customWidth="true" hidden="false" outlineLevel="0" max="8" min="8" style="67" width="5.86"/>
    <col collapsed="false" customWidth="true" hidden="false" outlineLevel="0" max="11" min="9" style="68" width="2.85"/>
    <col collapsed="false" customWidth="true" hidden="true" outlineLevel="0" max="12" min="12" style="66" width="13.7"/>
    <col collapsed="false" customWidth="true" hidden="false" outlineLevel="0" max="20" min="13" style="69" width="8.14"/>
    <col collapsed="false" customWidth="true" hidden="true" outlineLevel="0" max="21" min="21" style="66" width="8.14"/>
    <col collapsed="false" customWidth="true" hidden="false" outlineLevel="0" max="23" min="22" style="68" width="4.57"/>
    <col collapsed="false" customWidth="true" hidden="false" outlineLevel="0" max="24" min="24" style="68" width="9"/>
    <col collapsed="false" customWidth="true" hidden="false" outlineLevel="0" max="25" min="25" style="70" width="17.59"/>
    <col collapsed="false" customWidth="true" hidden="false" outlineLevel="0" max="27" min="26" style="70" width="16.41"/>
    <col collapsed="false" customWidth="true" hidden="false" outlineLevel="0" max="28" min="28" style="70" width="2.3"/>
    <col collapsed="false" customWidth="true" hidden="false" outlineLevel="0" max="30" min="29" style="68" width="2.3"/>
    <col collapsed="false" customWidth="true" hidden="false" outlineLevel="0" max="31" min="31" style="68" width="33.87"/>
    <col collapsed="false" customWidth="true" hidden="false" outlineLevel="0" max="33" min="32" style="69" width="15"/>
    <col collapsed="false" customWidth="true" hidden="false" outlineLevel="0" max="1025" min="34" style="69" width="9.13"/>
  </cols>
  <sheetData>
    <row r="1" customFormat="false" ht="45" hidden="false" customHeight="false" outlineLevel="0" collapsed="false">
      <c r="B1" s="71"/>
      <c r="C1" s="71"/>
      <c r="D1" s="71" t="s">
        <v>95</v>
      </c>
      <c r="E1" s="72"/>
      <c r="F1" s="72"/>
      <c r="G1" s="71"/>
      <c r="L1" s="71"/>
      <c r="U1" s="71"/>
      <c r="Y1" s="73"/>
      <c r="Z1" s="73"/>
      <c r="AB1" s="73"/>
    </row>
    <row r="2" customFormat="false" ht="15.75" hidden="false" customHeight="false" outlineLevel="0" collapsed="false">
      <c r="B2" s="74"/>
      <c r="C2" s="74"/>
      <c r="D2" s="72"/>
      <c r="E2" s="72"/>
      <c r="F2" s="72"/>
      <c r="G2" s="74"/>
      <c r="L2" s="74"/>
      <c r="U2" s="74"/>
      <c r="Y2" s="75"/>
      <c r="Z2" s="75"/>
      <c r="AA2" s="75"/>
      <c r="AB2" s="75"/>
    </row>
    <row r="3" s="83" customFormat="true" ht="95.25" hidden="false" customHeight="true" outlineLevel="0" collapsed="false">
      <c r="A3" s="76"/>
      <c r="B3" s="77" t="s">
        <v>31</v>
      </c>
      <c r="C3" s="77"/>
      <c r="D3" s="78" t="s">
        <v>96</v>
      </c>
      <c r="E3" s="78"/>
      <c r="F3" s="78"/>
      <c r="G3" s="78"/>
      <c r="H3" s="79" t="s">
        <v>97</v>
      </c>
      <c r="I3" s="79"/>
      <c r="J3" s="79"/>
      <c r="K3" s="79"/>
      <c r="L3" s="79"/>
      <c r="M3" s="78" t="s">
        <v>98</v>
      </c>
      <c r="N3" s="78"/>
      <c r="O3" s="78"/>
      <c r="P3" s="78"/>
      <c r="Q3" s="78"/>
      <c r="R3" s="78"/>
      <c r="S3" s="78"/>
      <c r="T3" s="78"/>
      <c r="U3" s="78"/>
      <c r="V3" s="79" t="s">
        <v>99</v>
      </c>
      <c r="W3" s="79"/>
      <c r="X3" s="79"/>
      <c r="Y3" s="80" t="s">
        <v>100</v>
      </c>
      <c r="Z3" s="80"/>
      <c r="AA3" s="80"/>
      <c r="AB3" s="79" t="s">
        <v>101</v>
      </c>
      <c r="AC3" s="79"/>
      <c r="AD3" s="79"/>
      <c r="AE3" s="81" t="s">
        <v>102</v>
      </c>
      <c r="AF3" s="82" t="s">
        <v>103</v>
      </c>
      <c r="AG3" s="82"/>
    </row>
    <row r="4" s="74" customFormat="true" ht="45.75" hidden="false" customHeight="false" outlineLevel="0" collapsed="false">
      <c r="A4" s="84"/>
      <c r="B4" s="77"/>
      <c r="C4" s="77"/>
      <c r="D4" s="85" t="s">
        <v>104</v>
      </c>
      <c r="E4" s="86" t="s">
        <v>105</v>
      </c>
      <c r="F4" s="87" t="s">
        <v>106</v>
      </c>
      <c r="G4" s="88" t="s">
        <v>107</v>
      </c>
      <c r="H4" s="89" t="s">
        <v>108</v>
      </c>
      <c r="I4" s="90" t="s">
        <v>109</v>
      </c>
      <c r="J4" s="91" t="s">
        <v>110</v>
      </c>
      <c r="K4" s="91" t="s">
        <v>111</v>
      </c>
      <c r="L4" s="88" t="s">
        <v>107</v>
      </c>
      <c r="M4" s="92" t="s">
        <v>112</v>
      </c>
      <c r="N4" s="91" t="s">
        <v>113</v>
      </c>
      <c r="O4" s="91" t="s">
        <v>112</v>
      </c>
      <c r="P4" s="91" t="s">
        <v>113</v>
      </c>
      <c r="Q4" s="91" t="s">
        <v>112</v>
      </c>
      <c r="R4" s="91" t="s">
        <v>113</v>
      </c>
      <c r="S4" s="91" t="s">
        <v>112</v>
      </c>
      <c r="T4" s="91" t="s">
        <v>113</v>
      </c>
      <c r="U4" s="88" t="s">
        <v>107</v>
      </c>
      <c r="V4" s="93" t="s">
        <v>109</v>
      </c>
      <c r="W4" s="91" t="s">
        <v>114</v>
      </c>
      <c r="X4" s="94" t="s">
        <v>115</v>
      </c>
      <c r="Y4" s="95" t="s">
        <v>116</v>
      </c>
      <c r="Z4" s="90" t="s">
        <v>117</v>
      </c>
      <c r="AA4" s="90" t="s">
        <v>118</v>
      </c>
      <c r="AB4" s="96"/>
      <c r="AC4" s="91"/>
      <c r="AD4" s="94"/>
      <c r="AE4" s="81"/>
      <c r="AF4" s="92"/>
      <c r="AG4" s="97"/>
    </row>
    <row r="5" customFormat="false" ht="0.95" hidden="false" customHeight="true" outlineLevel="0" collapsed="false">
      <c r="B5" s="98"/>
      <c r="C5" s="99"/>
      <c r="D5" s="100"/>
      <c r="E5" s="101"/>
      <c r="F5" s="101"/>
      <c r="G5" s="102"/>
      <c r="H5" s="103"/>
      <c r="I5" s="104"/>
      <c r="J5" s="104"/>
      <c r="K5" s="105"/>
      <c r="L5" s="102"/>
      <c r="M5" s="106"/>
      <c r="N5" s="107"/>
      <c r="O5" s="108"/>
      <c r="P5" s="105"/>
      <c r="Q5" s="104"/>
      <c r="R5" s="105"/>
      <c r="S5" s="109"/>
      <c r="T5" s="109"/>
      <c r="U5" s="102"/>
      <c r="V5" s="110"/>
      <c r="W5" s="107"/>
      <c r="X5" s="111"/>
      <c r="Y5" s="112"/>
      <c r="Z5" s="113"/>
      <c r="AA5" s="113"/>
      <c r="AB5" s="114"/>
      <c r="AC5" s="104"/>
      <c r="AD5" s="111"/>
      <c r="AE5" s="106"/>
      <c r="AF5" s="115"/>
      <c r="AG5" s="116"/>
      <c r="AH5" s="117"/>
    </row>
    <row r="6" customFormat="false" ht="23.85" hidden="false" customHeight="false" outlineLevel="0" collapsed="false">
      <c r="A6" s="63" t="n">
        <v>5</v>
      </c>
      <c r="B6" s="118" t="s">
        <v>119</v>
      </c>
      <c r="C6" s="119" t="n">
        <v>5</v>
      </c>
      <c r="D6" s="120" t="s">
        <v>120</v>
      </c>
      <c r="E6" s="121" t="s">
        <v>121</v>
      </c>
      <c r="F6" s="121" t="s">
        <v>122</v>
      </c>
      <c r="G6" s="122" t="str">
        <f aca="false">CONCATENATE(D6," ",E6,";  ",F6)</f>
        <v>устройство перегородки из кирпича δ-120 мм от +0.000 до +3.600 в осях А-П/Р/1.36-2.13;  Sобщ- 246,0 м²</v>
      </c>
      <c r="H6" s="123" t="s">
        <v>123</v>
      </c>
      <c r="I6" s="104" t="str">
        <f aca="false">IFERROR(VLOOKUP(B6,прил!$A:$F,2,0)," ")</f>
        <v>РД №04/2017/ГЗ-АР.1 изм.1</v>
      </c>
      <c r="J6" s="104" t="str">
        <f aca="false">IFERROR(VLOOKUP(B6,прил!$A:$F,3,0),"")</f>
        <v>Архитектурные решения. ГБУ МО "НИИПРОЕКТ"</v>
      </c>
      <c r="K6" s="105" t="str">
        <f aca="false">IFERROR(VLOOKUP(B6,прил!$A:$F,4,0),"")</f>
        <v>СП 49.13330.2010</v>
      </c>
      <c r="L6" s="122" t="str">
        <f aca="false">CONCATENATE(I6," л. ",H6,"  ",J6,";  ",K6)</f>
        <v>РД №04/2017/ГЗ-АР.1 изм.1 л. 3  Архитектурные решения. ГБУ МО "НИИПРОЕКТ";  СП 49.13330.2010</v>
      </c>
      <c r="M6" s="106" t="s">
        <v>124</v>
      </c>
      <c r="N6" s="107" t="s">
        <v>125</v>
      </c>
      <c r="O6" s="108" t="s">
        <v>126</v>
      </c>
      <c r="P6" s="107" t="s">
        <v>127</v>
      </c>
      <c r="Q6" s="108" t="s">
        <v>128</v>
      </c>
      <c r="R6" s="107" t="s">
        <v>129</v>
      </c>
      <c r="S6" s="124" t="s">
        <v>130</v>
      </c>
      <c r="T6" s="125" t="s">
        <v>131</v>
      </c>
      <c r="U6" s="122" t="str">
        <f aca="false">CONCATENATE(M6," ",N6," ",O6," ",P6," ",Q6," ",R6," ",S6," ",T6)</f>
        <v>кирпич М150 РОСС RU.ПУ02.Н00050; сетка 3вр1 50х50 РОСС RU.АГ66.Н04413; герметик силиконовый РОСС ВЕ.НА34.Н01023;  уплотнитель "Вилатерм" РОСС RU.АЯ12.Н01075</v>
      </c>
      <c r="V6" s="126" t="str">
        <f aca="false">I6</f>
        <v>РД №04/2017/ГЗ-АР.1 изм.1</v>
      </c>
      <c r="W6" s="107" t="s">
        <v>132</v>
      </c>
      <c r="X6" s="111" t="str">
        <f aca="false">IF(LEN(CONCATENATE(N$6," ",P$6," ",R$6," ",T$6))&gt;8,LEFT(CONCATENATE(N$6," ",P$6," ",R$6," ",T$6),8),CONCATENATE(N$6," ",P$6," ",R$6," ",T$6))</f>
        <v>РОСС RU.</v>
      </c>
      <c r="Y6" s="112" t="n">
        <v>43589</v>
      </c>
      <c r="Z6" s="113" t="n">
        <v>43956</v>
      </c>
      <c r="AA6" s="113" t="n">
        <v>43956</v>
      </c>
      <c r="AB6" s="114"/>
      <c r="AC6" s="104"/>
      <c r="AD6" s="111"/>
      <c r="AE6" s="106" t="s">
        <v>133</v>
      </c>
      <c r="AF6" s="127" t="n">
        <f aca="false">9.95+13.5+9.36+13.03+11.38+12.08</f>
        <v>69.3</v>
      </c>
      <c r="AG6" s="116" t="n">
        <f aca="false">AF6*3.55</f>
        <v>246.015</v>
      </c>
      <c r="AH6" s="117"/>
    </row>
    <row r="7" customFormat="false" ht="13.8" hidden="false" customHeight="false" outlineLevel="0" collapsed="false">
      <c r="X7" s="68" t="str">
        <f aca="false">IF(LEN(CONCATENATE(N$6," ",P$6," ",R$6," ",T$6))&gt;8*ROW(A2),MID(CONCATENATE(N$6," ",P$6," ",R$6," ",T$6),8*ROW(A1)+1,8),RIGHT(CONCATENATE(N$6," ",P$6," ",R$6," ",T$6),LEN(CONCATENATE(N$6," ",P$6," ",R$6," ",T$6))-8*ROW(A1)))</f>
        <v>ПУ02.Н00</v>
      </c>
    </row>
    <row r="8" customFormat="false" ht="13.8" hidden="false" customHeight="false" outlineLevel="0" collapsed="false">
      <c r="X8" s="68" t="str">
        <f aca="false">IF(LEN(CONCATENATE(N$6," ",P$6," ",R$6," ",T$6))&gt;8*ROW(A3),MID(CONCATENATE(N$6," ",P$6," ",R$6," ",T$6),8*ROW(A2)+1,8),RIGHT(CONCATENATE(N$6," ",P$6," ",R$6," ",T$6),LEN(CONCATENATE(N$6," ",P$6," ",R$6," ",T$6))-8*ROW(A2)))</f>
        <v>050; РОС</v>
      </c>
    </row>
    <row r="9" customFormat="false" ht="13.8" hidden="false" customHeight="false" outlineLevel="0" collapsed="false">
      <c r="X9" s="68" t="str">
        <f aca="false">IF(LEN(CONCATENATE(N$6," ",P$6," ",R$6," ",T$6))&gt;8*ROW(A4),MID(CONCATENATE(N$6," ",P$6," ",R$6," ",T$6),8*ROW(A3)+1,8),RIGHT(CONCATENATE(N$6," ",P$6," ",R$6," ",T$6),LEN(CONCATENATE(N$6," ",P$6," ",R$6," ",T$6))-8*ROW(A3)))</f>
        <v>С RU.АГ6</v>
      </c>
    </row>
    <row r="10" customFormat="false" ht="13.8" hidden="false" customHeight="false" outlineLevel="0" collapsed="false">
      <c r="X10" s="68" t="str">
        <f aca="false">IF(LEN(CONCATENATE(N$6," ",P$6," ",R$6," ",T$6))&gt;8*ROW(A5),MID(CONCATENATE(N$6," ",P$6," ",R$6," ",T$6),8*ROW(A4)+1,8),RIGHT(CONCATENATE(N$6," ",P$6," ",R$6," ",T$6),LEN(CONCATENATE(N$6," ",P$6," ",R$6," ",T$6))-8*ROW(A4)))</f>
        <v>6.Н04413</v>
      </c>
    </row>
    <row r="11" customFormat="false" ht="13.8" hidden="false" customHeight="false" outlineLevel="0" collapsed="false">
      <c r="X11" s="68" t="str">
        <f aca="false">IF(LEN(CONCATENATE(N$6," ",P$6," ",R$6," ",T$6))&gt;8*ROW(A6),MID(CONCATENATE(N$6," ",P$6," ",R$6," ",T$6),8*ROW(A5)+1,8),RIGHT(CONCATENATE(N$6," ",P$6," ",R$6," ",T$6),LEN(CONCATENATE(N$6," ",P$6," ",R$6," ",T$6))-8*ROW(A5)))</f>
        <v>; РОСС В</v>
      </c>
    </row>
    <row r="12" customFormat="false" ht="13.8" hidden="false" customHeight="false" outlineLevel="0" collapsed="false">
      <c r="X12" s="68" t="str">
        <f aca="false">IF(LEN(CONCATENATE(N$6," ",P$6," ",R$6," ",T$6))&gt;8*ROW(A7),MID(CONCATENATE(N$6," ",P$6," ",R$6," ",T$6),8*ROW(A6)+1,8),RIGHT(CONCATENATE(N$6," ",P$6," ",R$6," ",T$6),LEN(CONCATENATE(N$6," ",P$6," ",R$6," ",T$6))-8*ROW(A6)))</f>
        <v>Е.НА34.Н</v>
      </c>
    </row>
    <row r="13" customFormat="false" ht="13.8" hidden="false" customHeight="false" outlineLevel="0" collapsed="false">
      <c r="X13" s="68" t="str">
        <f aca="false">IF(LEN(CONCATENATE(N$6," ",P$6," ",R$6," ",T$6))&gt;8*ROW(A8),MID(CONCATENATE(N$6," ",P$6," ",R$6," ",T$6),8*ROW(A7)+1,8),RIGHT(CONCATENATE(N$6," ",P$6," ",R$6," ",T$6),LEN(CONCATENATE(N$6," ",P$6," ",R$6," ",T$6))-8*ROW(A7)))</f>
        <v>01023;  </v>
      </c>
    </row>
    <row r="14" customFormat="false" ht="13.8" hidden="false" customHeight="false" outlineLevel="0" collapsed="false">
      <c r="X14" s="68" t="str">
        <f aca="false">IF(LEN(CONCATENATE(N$6," ",P$6," ",R$6," ",T$6))&gt;8*ROW(A9),MID(CONCATENATE(N$6," ",P$6," ",R$6," ",T$6),8*ROW(A8)+1,8),RIGHT(CONCATENATE(N$6," ",P$6," ",R$6," ",T$6),LEN(CONCATENATE(N$6," ",P$6," ",R$6," ",T$6))-8*ROW(A8)))</f>
        <v>РОСС RU.</v>
      </c>
    </row>
    <row r="15" customFormat="false" ht="13.8" hidden="false" customHeight="false" outlineLevel="0" collapsed="false">
      <c r="E15" s="128"/>
      <c r="X15" s="68" t="str">
        <f aca="false">IF(LEN(CONCATENATE(N$6," ",P$6," ",R$6," ",T$6))&gt;8*ROW(A10),MID(CONCATENATE(N$6," ",P$6," ",R$6," ",T$6),8*ROW(A9)+1,8),RIGHT(CONCATENATE(N$6," ",P$6," ",R$6," ",T$6),LEN(CONCATENATE(N$6," ",P$6," ",R$6," ",T$6))-8*ROW(A9)))</f>
        <v>АЯ12.Н01</v>
      </c>
    </row>
    <row r="16" customFormat="false" ht="13.8" hidden="false" customHeight="false" outlineLevel="0" collapsed="false">
      <c r="X16" s="68" t="str">
        <f aca="false">IF(LEN(CONCATENATE(N$6," ",P$6," ",R$6," ",T$6))&gt;8*ROW(A11),MID(CONCATENATE(N$6," ",P$6," ",R$6," ",T$6),8*ROW(A10)+1,8),RIGHT(CONCATENATE(N$6," ",P$6," ",R$6," ",T$6),LEN(CONCATENATE(N$6," ",P$6," ",R$6," ",T$6))-8*ROW(A10)))</f>
        <v>075</v>
      </c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</sheetData>
  <mergeCells count="9">
    <mergeCell ref="B3:C4"/>
    <mergeCell ref="D3:G3"/>
    <mergeCell ref="H3:L3"/>
    <mergeCell ref="M3:U3"/>
    <mergeCell ref="V3:X3"/>
    <mergeCell ref="Y3:AA3"/>
    <mergeCell ref="AB3:AD3"/>
    <mergeCell ref="AE3:AE4"/>
    <mergeCell ref="AF3:AG3"/>
  </mergeCells>
  <conditionalFormatting sqref="T5 I5 K5 D5:G5 Y5:AA5 AE5:AH5 C6 I6:K6">
    <cfRule type="expression" priority="2" aboveAverage="0" equalAverage="0" bottom="0" percent="0" rank="0" text="" dxfId="5">
      <formula>LEN(TRIM(C6))=0</formula>
    </cfRule>
  </conditionalFormatting>
  <conditionalFormatting sqref="H5">
    <cfRule type="expression" priority="3" aboveAverage="0" equalAverage="0" bottom="0" percent="0" rank="0" text="" dxfId="6">
      <formula>LEN(TRIM(H5))=0</formula>
    </cfRule>
  </conditionalFormatting>
  <conditionalFormatting sqref="J5">
    <cfRule type="expression" priority="4" aboveAverage="0" equalAverage="0" bottom="0" percent="0" rank="0" text="" dxfId="7">
      <formula>LEN(TRIM(J5))=0</formula>
    </cfRule>
  </conditionalFormatting>
  <conditionalFormatting sqref="B5">
    <cfRule type="expression" priority="5" aboveAverage="0" equalAverage="0" bottom="0" percent="0" rank="0" text="" dxfId="8">
      <formula>LEN(TRIM(B5))=0</formula>
    </cfRule>
  </conditionalFormatting>
  <conditionalFormatting sqref="C5">
    <cfRule type="expression" priority="6" aboveAverage="0" equalAverage="0" bottom="0" percent="0" rank="0" text="" dxfId="9">
      <formula>LEN(TRIM(C5))=0</formula>
    </cfRule>
  </conditionalFormatting>
  <conditionalFormatting sqref="S5">
    <cfRule type="expression" priority="7" aboveAverage="0" equalAverage="0" bottom="0" percent="0" rank="0" text="" dxfId="10">
      <formula>LEN(TRIM(S5))=0</formula>
    </cfRule>
  </conditionalFormatting>
  <conditionalFormatting sqref="M5">
    <cfRule type="expression" priority="8" aboveAverage="0" equalAverage="0" bottom="0" percent="0" rank="0" text="" dxfId="11">
      <formula>LEN(TRIM(M5))=0</formula>
    </cfRule>
  </conditionalFormatting>
  <conditionalFormatting sqref="N5">
    <cfRule type="expression" priority="9" aboveAverage="0" equalAverage="0" bottom="0" percent="0" rank="0" text="" dxfId="12">
      <formula>LEN(TRIM(N5))=0</formula>
    </cfRule>
  </conditionalFormatting>
  <conditionalFormatting sqref="X5">
    <cfRule type="expression" priority="10" aboveAverage="0" equalAverage="0" bottom="0" percent="0" rank="0" text="" dxfId="13">
      <formula>LEN(TRIM(X5))=0</formula>
    </cfRule>
  </conditionalFormatting>
  <conditionalFormatting sqref="W5">
    <cfRule type="expression" priority="11" aboveAverage="0" equalAverage="0" bottom="0" percent="0" rank="0" text="" dxfId="14">
      <formula>LEN(TRIM(W5))=0</formula>
    </cfRule>
  </conditionalFormatting>
  <conditionalFormatting sqref="V5">
    <cfRule type="expression" priority="12" aboveAverage="0" equalAverage="0" bottom="0" percent="0" rank="0" text="" dxfId="15">
      <formula>LEN(TRIM(V5))=0</formula>
    </cfRule>
  </conditionalFormatting>
  <conditionalFormatting sqref="AD5">
    <cfRule type="expression" priority="13" aboveAverage="0" equalAverage="0" bottom="0" percent="0" rank="0" text="" dxfId="16">
      <formula>LEN(TRIM(AD5))=0</formula>
    </cfRule>
  </conditionalFormatting>
  <conditionalFormatting sqref="AB5">
    <cfRule type="expression" priority="14" aboveAverage="0" equalAverage="0" bottom="0" percent="0" rank="0" text="" dxfId="17">
      <formula>LEN(TRIM(AB5))=0</formula>
    </cfRule>
  </conditionalFormatting>
  <conditionalFormatting sqref="AC5">
    <cfRule type="expression" priority="15" aboveAverage="0" equalAverage="0" bottom="0" percent="0" rank="0" text="" dxfId="18">
      <formula>LEN(TRIM(AC5))=0</formula>
    </cfRule>
  </conditionalFormatting>
  <conditionalFormatting sqref="Q5">
    <cfRule type="expression" priority="16" aboveAverage="0" equalAverage="0" bottom="0" percent="0" rank="0" text="" dxfId="19">
      <formula>LEN(TRIM(Q5))=0</formula>
    </cfRule>
  </conditionalFormatting>
  <conditionalFormatting sqref="P5">
    <cfRule type="expression" priority="17" aboveAverage="0" equalAverage="0" bottom="0" percent="0" rank="0" text="" dxfId="20">
      <formula>LEN(TRIM(P5))=0</formula>
    </cfRule>
  </conditionalFormatting>
  <conditionalFormatting sqref="O5">
    <cfRule type="expression" priority="18" aboveAverage="0" equalAverage="0" bottom="0" percent="0" rank="0" text="" dxfId="21">
      <formula>LEN(TRIM(O5))=0</formula>
    </cfRule>
  </conditionalFormatting>
  <conditionalFormatting sqref="R5">
    <cfRule type="expression" priority="19" aboveAverage="0" equalAverage="0" bottom="0" percent="0" rank="0" text="" dxfId="22">
      <formula>LEN(TRIM(R5))=0</formula>
    </cfRule>
  </conditionalFormatting>
  <conditionalFormatting sqref="L5">
    <cfRule type="expression" priority="20" aboveAverage="0" equalAverage="0" bottom="0" percent="0" rank="0" text="" dxfId="23">
      <formula>LEN(TRIM(L5))=0</formula>
    </cfRule>
  </conditionalFormatting>
  <conditionalFormatting sqref="U5">
    <cfRule type="expression" priority="21" aboveAverage="0" equalAverage="0" bottom="0" percent="0" rank="0" text="" dxfId="24">
      <formula>LEN(TRIM(U5))=0</formula>
    </cfRule>
  </conditionalFormatting>
  <conditionalFormatting sqref="AA6 G6">
    <cfRule type="expression" priority="22" aboveAverage="0" equalAverage="0" bottom="0" percent="0" rank="0" text="" dxfId="25">
      <formula>LEN(TRIM(G6))=0</formula>
    </cfRule>
  </conditionalFormatting>
  <conditionalFormatting sqref="O6">
    <cfRule type="expression" priority="23" aboveAverage="0" equalAverage="0" bottom="0" percent="0" rank="0" text="" dxfId="26">
      <formula>LEN(TRIM(O6))=0</formula>
    </cfRule>
  </conditionalFormatting>
  <conditionalFormatting sqref="V6">
    <cfRule type="expression" priority="24" aboveAverage="0" equalAverage="0" bottom="0" percent="0" rank="0" text="" dxfId="27">
      <formula>LEN(TRIM(V6))=0</formula>
    </cfRule>
  </conditionalFormatting>
  <conditionalFormatting sqref="W6">
    <cfRule type="expression" priority="25" aboveAverage="0" equalAverage="0" bottom="0" percent="0" rank="0" text="" dxfId="28">
      <formula>LEN(TRIM(W6))=0</formula>
    </cfRule>
  </conditionalFormatting>
  <conditionalFormatting sqref="Y6:Z6">
    <cfRule type="expression" priority="26" aboveAverage="0" equalAverage="0" bottom="0" percent="0" rank="0" text="" dxfId="29">
      <formula>LEN(TRIM(Y6))=0</formula>
    </cfRule>
  </conditionalFormatting>
  <conditionalFormatting sqref="T6 AF6:AH6 D6:E6">
    <cfRule type="expression" priority="27" aboveAverage="0" equalAverage="0" bottom="0" percent="0" rank="0" text="" dxfId="30">
      <formula>LEN(TRIM(D6))=0</formula>
    </cfRule>
  </conditionalFormatting>
  <conditionalFormatting sqref="H6">
    <cfRule type="expression" priority="28" aboveAverage="0" equalAverage="0" bottom="0" percent="0" rank="0" text="" dxfId="31">
      <formula>LEN(TRIM(H6))=0</formula>
    </cfRule>
  </conditionalFormatting>
  <conditionalFormatting sqref="M6">
    <cfRule type="expression" priority="29" aboveAverage="0" equalAverage="0" bottom="0" percent="0" rank="0" text="" dxfId="32">
      <formula>LEN(TRIM(M6))=0</formula>
    </cfRule>
  </conditionalFormatting>
  <conditionalFormatting sqref="N6">
    <cfRule type="expression" priority="30" aboveAverage="0" equalAverage="0" bottom="0" percent="0" rank="0" text="" dxfId="33">
      <formula>LEN(TRIM(N6))=0</formula>
    </cfRule>
  </conditionalFormatting>
  <conditionalFormatting sqref="AD6">
    <cfRule type="expression" priority="31" aboveAverage="0" equalAverage="0" bottom="0" percent="0" rank="0" text="" dxfId="34">
      <formula>LEN(TRIM(AD6))=0</formula>
    </cfRule>
  </conditionalFormatting>
  <conditionalFormatting sqref="AB6">
    <cfRule type="expression" priority="32" aboveAverage="0" equalAverage="0" bottom="0" percent="0" rank="0" text="" dxfId="35">
      <formula>LEN(TRIM(AB6))=0</formula>
    </cfRule>
  </conditionalFormatting>
  <conditionalFormatting sqref="AC6">
    <cfRule type="expression" priority="33" aboveAverage="0" equalAverage="0" bottom="0" percent="0" rank="0" text="" dxfId="36">
      <formula>LEN(TRIM(AC6))=0</formula>
    </cfRule>
  </conditionalFormatting>
  <conditionalFormatting sqref="Q6">
    <cfRule type="expression" priority="34" aboveAverage="0" equalAverage="0" bottom="0" percent="0" rank="0" text="" dxfId="37">
      <formula>LEN(TRIM(Q6))=0</formula>
    </cfRule>
  </conditionalFormatting>
  <conditionalFormatting sqref="P6">
    <cfRule type="expression" priority="35" aboveAverage="0" equalAverage="0" bottom="0" percent="0" rank="0" text="" dxfId="38">
      <formula>LEN(TRIM(P6))=0</formula>
    </cfRule>
  </conditionalFormatting>
  <conditionalFormatting sqref="R6">
    <cfRule type="expression" priority="36" aboveAverage="0" equalAverage="0" bottom="0" percent="0" rank="0" text="" dxfId="39">
      <formula>LEN(TRIM(R6))=0</formula>
    </cfRule>
  </conditionalFormatting>
  <conditionalFormatting sqref="S6">
    <cfRule type="expression" priority="37" aboveAverage="0" equalAverage="0" bottom="0" percent="0" rank="0" text="" dxfId="40">
      <formula>LEN(TRIM(S6))=0</formula>
    </cfRule>
  </conditionalFormatting>
  <conditionalFormatting sqref="AE6">
    <cfRule type="expression" priority="38" aboveAverage="0" equalAverage="0" bottom="0" percent="0" rank="0" text="" dxfId="41">
      <formula>LEN(TRIM(AE6))=0</formula>
    </cfRule>
  </conditionalFormatting>
  <conditionalFormatting sqref="F6">
    <cfRule type="expression" priority="39" aboveAverage="0" equalAverage="0" bottom="0" percent="0" rank="0" text="" dxfId="42">
      <formula>LEN(TRIM(F6))=0</formula>
    </cfRule>
  </conditionalFormatting>
  <conditionalFormatting sqref="X6">
    <cfRule type="expression" priority="40" aboveAverage="0" equalAverage="0" bottom="0" percent="0" rank="0" text="" dxfId="43">
      <formula>LEN(TRIM(X6))=0</formula>
    </cfRule>
  </conditionalFormatting>
  <conditionalFormatting sqref="L6">
    <cfRule type="expression" priority="41" aboveAverage="0" equalAverage="0" bottom="0" percent="0" rank="0" text="" dxfId="44">
      <formula>LEN(TRIM(L6))=0</formula>
    </cfRule>
  </conditionalFormatting>
  <conditionalFormatting sqref="U6">
    <cfRule type="expression" priority="42" aboveAverage="0" equalAverage="0" bottom="0" percent="0" rank="0" text="" dxfId="45">
      <formula>LEN(TRIM(U6))=0</formula>
    </cfRule>
  </conditionalFormatting>
  <conditionalFormatting sqref="B6">
    <cfRule type="expression" priority="43" aboveAverage="0" equalAverage="0" bottom="0" percent="0" rank="0" text="" dxfId="46">
      <formula>LEN(TRIM(B6))=0</formula>
    </cfRule>
  </conditionalFormatting>
  <printOptions headings="false" gridLines="false" gridLinesSet="true" horizontalCentered="true" verticalCentered="false"/>
  <pageMargins left="0.707638888888889" right="0.313888888888889" top="0.354166666666667" bottom="0.354166666666667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pane xSplit="3" ySplit="4" topLeftCell="D5" activePane="bottomRight" state="frozen"/>
      <selection pane="topLeft" activeCell="A1" activeCellId="0" sqref="A1"/>
      <selection pane="topRight" activeCell="D1" activeCellId="0" sqref="D1"/>
      <selection pane="bottomLeft" activeCell="A5" activeCellId="0" sqref="A5"/>
      <selection pane="bottomRight" activeCell="C12" activeCellId="0" sqref="C12"/>
    </sheetView>
  </sheetViews>
  <sheetFormatPr defaultRowHeight="15" zeroHeight="false" outlineLevelRow="0" outlineLevelCol="0"/>
  <cols>
    <col collapsed="false" customWidth="true" hidden="false" outlineLevel="0" max="1" min="1" style="129" width="5.28"/>
    <col collapsed="false" customWidth="true" hidden="false" outlineLevel="0" max="2" min="2" style="130" width="16.41"/>
    <col collapsed="false" customWidth="true" hidden="false" outlineLevel="0" max="3" min="3" style="131" width="104.71"/>
    <col collapsed="false" customWidth="true" hidden="false" outlineLevel="0" max="4" min="4" style="132" width="104.71"/>
    <col collapsed="false" customWidth="true" hidden="false" outlineLevel="0" max="5" min="5" style="117" width="104.71"/>
    <col collapsed="false" customWidth="true" hidden="false" outlineLevel="0" max="6" min="6" style="132" width="104.71"/>
    <col collapsed="false" customWidth="true" hidden="false" outlineLevel="0" max="9" min="7" style="133" width="19.85"/>
    <col collapsed="false" customWidth="true" hidden="false" outlineLevel="0" max="10" min="10" style="133" width="104.71"/>
    <col collapsed="false" customWidth="true" hidden="false" outlineLevel="0" max="11" min="11" style="132" width="23.87"/>
    <col collapsed="false" customWidth="true" hidden="false" outlineLevel="0" max="12" min="12" style="132" width="104.71"/>
    <col collapsed="false" customWidth="true" hidden="false" outlineLevel="0" max="14" min="13" style="117" width="15"/>
    <col collapsed="false" customWidth="true" hidden="false" outlineLevel="0" max="1025" min="15" style="117" width="9.13"/>
  </cols>
  <sheetData>
    <row r="1" customFormat="false" ht="15.75" hidden="false" customHeight="false" outlineLevel="0" collapsed="false">
      <c r="A1" s="134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="143" customFormat="true" ht="94.5" hidden="false" customHeight="true" outlineLevel="0" collapsed="false">
      <c r="A2" s="136" t="s">
        <v>134</v>
      </c>
      <c r="B2" s="137" t="s">
        <v>31</v>
      </c>
      <c r="C2" s="138" t="s">
        <v>96</v>
      </c>
      <c r="D2" s="139" t="s">
        <v>97</v>
      </c>
      <c r="E2" s="140" t="s">
        <v>98</v>
      </c>
      <c r="F2" s="138" t="s">
        <v>99</v>
      </c>
      <c r="G2" s="141" t="s">
        <v>100</v>
      </c>
      <c r="H2" s="141"/>
      <c r="I2" s="141"/>
      <c r="J2" s="138" t="s">
        <v>101</v>
      </c>
      <c r="K2" s="138" t="s">
        <v>102</v>
      </c>
      <c r="L2" s="139" t="s">
        <v>135</v>
      </c>
      <c r="M2" s="142" t="s">
        <v>103</v>
      </c>
      <c r="N2" s="142"/>
    </row>
    <row r="3" s="149" customFormat="true" ht="15.75" hidden="false" customHeight="false" outlineLevel="0" collapsed="false">
      <c r="A3" s="136"/>
      <c r="B3" s="137"/>
      <c r="C3" s="138"/>
      <c r="D3" s="139"/>
      <c r="E3" s="140"/>
      <c r="F3" s="138"/>
      <c r="G3" s="144" t="s">
        <v>116</v>
      </c>
      <c r="H3" s="145" t="s">
        <v>117</v>
      </c>
      <c r="I3" s="146" t="s">
        <v>118</v>
      </c>
      <c r="J3" s="138"/>
      <c r="K3" s="138"/>
      <c r="L3" s="139"/>
      <c r="M3" s="147"/>
      <c r="N3" s="148"/>
    </row>
    <row r="4" customFormat="false" ht="15.75" hidden="false" customHeight="false" outlineLevel="0" collapsed="false">
      <c r="B4" s="150"/>
      <c r="C4" s="151"/>
      <c r="D4" s="152"/>
      <c r="E4" s="153"/>
      <c r="F4" s="154"/>
      <c r="G4" s="114"/>
      <c r="H4" s="113"/>
      <c r="I4" s="155"/>
      <c r="J4" s="156"/>
      <c r="K4" s="157"/>
      <c r="L4" s="110"/>
      <c r="M4" s="158"/>
      <c r="N4" s="159"/>
    </row>
    <row r="5" customFormat="false" ht="30" hidden="false" customHeight="false" outlineLevel="0" collapsed="false">
      <c r="A5" s="134" t="n">
        <v>5</v>
      </c>
      <c r="B5" s="160" t="str">
        <f aca="false">CONCATENATE("РД 04/2017/ГЗ-",Р!B6,"-",Р!C6)</f>
        <v>РД 04/2017/ГЗ-АР1-5</v>
      </c>
      <c r="C5" s="161" t="str">
        <f aca="false">TEXT(Р!G6,1)</f>
        <v>устройство перегородки из кирпича δ-120 мм от +0.000 до +3.600 в осях А-П/Р/1.36-2.13;  Sобщ- 246,0 м²</v>
      </c>
      <c r="D5" s="162" t="str">
        <f aca="false">TEXT(Р!L6,1)</f>
        <v>РД №04/2017/ГЗ-АР.1 изм.1 л. 3  Архитектурные решения. ГБУ МО "НИИПРОЕКТ";  СП 49.13330.2010</v>
      </c>
      <c r="E5" s="163" t="str">
        <f aca="false">TEXT(Р!U6,1)</f>
        <v>кирпич М150 РОСС RU.ПУ02.Н00050; сетка 3вр1 50х50 РОСС RU.АГ66.Н04413; герметик силиконовый РОСС ВЕ.НА34.Н01023;  уплотнитель "Вилатерм" РОСС RU.АЯ12.Н01075</v>
      </c>
      <c r="F5" s="164" t="str">
        <f aca="false">CONCATENATE(Р!V6,";  ",Р!W6,";  ",Р!X6)</f>
        <v>РД №04/2017/ГЗ-АР.1 изм.1;  ИД 04/2017/ГЗ-АР.1-848;  РОСС RU.</v>
      </c>
      <c r="G5" s="165" t="n">
        <f aca="false">Р!Y6</f>
        <v>43589</v>
      </c>
      <c r="H5" s="166" t="n">
        <f aca="false">Р!Z6</f>
        <v>43956</v>
      </c>
      <c r="I5" s="167" t="n">
        <f aca="false">Р!AA6</f>
        <v>43956</v>
      </c>
      <c r="J5" s="156" t="str">
        <f aca="false">F5</f>
        <v>РД №04/2017/ГЗ-АР.1 изм.1;  ИД 04/2017/ГЗ-АР.1-848;  РОСС RU.</v>
      </c>
      <c r="K5" s="168" t="str">
        <f aca="false">T(Р!AE6)</f>
        <v>штукатурка стен</v>
      </c>
      <c r="L5" s="169" t="str">
        <f aca="false">F5</f>
        <v>РД №04/2017/ГЗ-АР.1 изм.1;  ИД 04/2017/ГЗ-АР.1-848;  РОСС RU.</v>
      </c>
      <c r="M5" s="158"/>
      <c r="N5" s="159"/>
    </row>
  </sheetData>
  <mergeCells count="11"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N2"/>
  </mergeCells>
  <conditionalFormatting sqref="B5:O5">
    <cfRule type="expression" priority="2" aboveAverage="0" equalAverage="0" bottom="0" percent="0" rank="0" text="" dxfId="47">
      <formula>LEN(TRIM(B5))=0</formula>
    </cfRule>
  </conditionalFormatting>
  <conditionalFormatting sqref="G5:I5">
    <cfRule type="cellIs" priority="3" operator="lessThan" aboveAverage="0" equalAverage="0" bottom="0" percent="0" rank="0" text="" dxfId="48">
      <formula>2017</formula>
    </cfRule>
    <cfRule type="cellIs" priority="4" operator="lessThan" aboveAverage="0" equalAverage="0" bottom="0" percent="0" rank="0" text="" dxfId="49">
      <formula>2016</formula>
    </cfRule>
  </conditionalFormatting>
  <printOptions headings="false" gridLines="false" gridLinesSet="true" horizontalCentered="true" verticalCentered="false"/>
  <pageMargins left="0.707638888888889" right="0.313888888888889" top="0.354166666666667" bottom="0.354166666666667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28.14"/>
    <col collapsed="false" customWidth="true" hidden="false" outlineLevel="0" max="3" min="3" style="0" width="51.42"/>
    <col collapsed="false" customWidth="true" hidden="false" outlineLevel="0" max="4" min="4" style="0" width="23.15"/>
    <col collapsed="false" customWidth="true" hidden="false" outlineLevel="0" max="1025" min="5" style="0" width="8.67"/>
  </cols>
  <sheetData>
    <row r="1" customFormat="false" ht="15.75" hidden="false" customHeight="false" outlineLevel="0" collapsed="false">
      <c r="A1" s="0" t="s">
        <v>109</v>
      </c>
      <c r="B1" s="0" t="s">
        <v>136</v>
      </c>
      <c r="C1" s="0" t="s">
        <v>137</v>
      </c>
      <c r="D1" s="0" t="s">
        <v>138</v>
      </c>
    </row>
    <row r="2" s="174" customFormat="true" ht="30" hidden="false" customHeight="false" outlineLevel="0" collapsed="false">
      <c r="A2" s="170" t="s">
        <v>139</v>
      </c>
      <c r="B2" s="171" t="s">
        <v>140</v>
      </c>
      <c r="C2" s="172" t="s">
        <v>141</v>
      </c>
      <c r="D2" s="173" t="s">
        <v>142</v>
      </c>
    </row>
    <row r="3" customFormat="false" ht="45" hidden="false" customHeight="false" outlineLevel="0" collapsed="false">
      <c r="A3" s="175" t="s">
        <v>143</v>
      </c>
      <c r="B3" s="176" t="s">
        <v>144</v>
      </c>
      <c r="C3" s="177" t="s">
        <v>145</v>
      </c>
      <c r="D3" s="178" t="s">
        <v>142</v>
      </c>
    </row>
    <row r="4" customFormat="false" ht="30" hidden="false" customHeight="false" outlineLevel="0" collapsed="false">
      <c r="A4" s="175" t="s">
        <v>146</v>
      </c>
      <c r="B4" s="176" t="s">
        <v>144</v>
      </c>
      <c r="C4" s="177" t="s">
        <v>147</v>
      </c>
      <c r="D4" s="178" t="s">
        <v>142</v>
      </c>
    </row>
    <row r="5" customFormat="false" ht="15" hidden="false" customHeight="false" outlineLevel="0" collapsed="false">
      <c r="A5" s="175" t="s">
        <v>148</v>
      </c>
      <c r="B5" s="176" t="s">
        <v>149</v>
      </c>
      <c r="C5" s="177" t="s">
        <v>150</v>
      </c>
      <c r="D5" s="178" t="s">
        <v>142</v>
      </c>
    </row>
    <row r="6" customFormat="false" ht="15" hidden="false" customHeight="false" outlineLevel="0" collapsed="false">
      <c r="A6" s="175" t="s">
        <v>119</v>
      </c>
      <c r="B6" s="176" t="s">
        <v>151</v>
      </c>
      <c r="C6" s="177" t="s">
        <v>150</v>
      </c>
      <c r="D6" s="178" t="s">
        <v>142</v>
      </c>
    </row>
    <row r="7" customFormat="false" ht="15" hidden="false" customHeight="false" outlineLevel="0" collapsed="false">
      <c r="A7" s="175"/>
      <c r="B7" s="176"/>
      <c r="C7" s="177"/>
      <c r="D7" s="178"/>
    </row>
    <row r="8" customFormat="false" ht="15" hidden="false" customHeight="false" outlineLevel="0" collapsed="false">
      <c r="A8" s="175"/>
      <c r="B8" s="176"/>
      <c r="C8" s="177"/>
      <c r="D8" s="178"/>
    </row>
    <row r="9" customFormat="false" ht="15" hidden="false" customHeight="false" outlineLevel="0" collapsed="false">
      <c r="A9" s="175"/>
      <c r="B9" s="176"/>
      <c r="C9" s="177"/>
      <c r="D9" s="178"/>
    </row>
    <row r="10" customFormat="false" ht="15" hidden="false" customHeight="false" outlineLevel="0" collapsed="false">
      <c r="A10" s="175"/>
      <c r="B10" s="176"/>
      <c r="C10" s="177"/>
      <c r="D10" s="178"/>
    </row>
    <row r="11" customFormat="false" ht="15" hidden="false" customHeight="false" outlineLevel="0" collapsed="false">
      <c r="A11" s="175"/>
      <c r="B11" s="176"/>
      <c r="C11" s="177"/>
      <c r="D11" s="178"/>
    </row>
    <row r="12" customFormat="false" ht="15" hidden="false" customHeight="false" outlineLevel="0" collapsed="false">
      <c r="A12" s="175"/>
      <c r="B12" s="176"/>
      <c r="C12" s="177"/>
      <c r="D12" s="178"/>
    </row>
    <row r="13" customFormat="false" ht="15" hidden="false" customHeight="false" outlineLevel="0" collapsed="false">
      <c r="A13" s="175"/>
      <c r="B13" s="176"/>
      <c r="C13" s="177"/>
      <c r="D13" s="178"/>
    </row>
    <row r="14" customFormat="false" ht="15" hidden="false" customHeight="false" outlineLevel="0" collapsed="false">
      <c r="A14" s="175"/>
      <c r="B14" s="176"/>
      <c r="C14" s="177"/>
      <c r="D14" s="178"/>
    </row>
    <row r="15" customFormat="false" ht="15" hidden="false" customHeight="false" outlineLevel="0" collapsed="false">
      <c r="A15" s="175"/>
      <c r="B15" s="176"/>
      <c r="C15" s="177"/>
      <c r="D15" s="178"/>
    </row>
    <row r="16" customFormat="false" ht="15" hidden="false" customHeight="false" outlineLevel="0" collapsed="false">
      <c r="A16" s="175"/>
      <c r="B16" s="176"/>
      <c r="C16" s="177"/>
      <c r="D16" s="178"/>
    </row>
    <row r="17" customFormat="false" ht="15" hidden="false" customHeight="false" outlineLevel="0" collapsed="false">
      <c r="A17" s="175"/>
      <c r="B17" s="176"/>
      <c r="C17" s="177"/>
      <c r="D17" s="178"/>
    </row>
    <row r="18" customFormat="false" ht="15" hidden="false" customHeight="false" outlineLevel="0" collapsed="false">
      <c r="A18" s="175"/>
      <c r="B18" s="176"/>
      <c r="C18" s="177"/>
      <c r="D18" s="178"/>
    </row>
    <row r="19" customFormat="false" ht="15" hidden="false" customHeight="false" outlineLevel="0" collapsed="false">
      <c r="A19" s="175"/>
      <c r="B19" s="176"/>
      <c r="C19" s="177"/>
      <c r="D19" s="178"/>
    </row>
    <row r="20" customFormat="false" ht="15" hidden="false" customHeight="false" outlineLevel="0" collapsed="false">
      <c r="A20" s="175"/>
      <c r="B20" s="176"/>
      <c r="C20" s="177"/>
      <c r="D20" s="178"/>
    </row>
    <row r="21" customFormat="false" ht="15" hidden="false" customHeight="false" outlineLevel="0" collapsed="false">
      <c r="A21" s="175"/>
      <c r="B21" s="176"/>
      <c r="C21" s="177"/>
      <c r="D21" s="178"/>
    </row>
    <row r="22" customFormat="false" ht="15" hidden="false" customHeight="false" outlineLevel="0" collapsed="false">
      <c r="A22" s="175"/>
      <c r="B22" s="176"/>
      <c r="C22" s="177"/>
      <c r="D22" s="178"/>
    </row>
    <row r="23" customFormat="false" ht="15" hidden="false" customHeight="false" outlineLevel="0" collapsed="false">
      <c r="A23" s="175"/>
      <c r="B23" s="176"/>
      <c r="C23" s="177"/>
      <c r="D23" s="178"/>
    </row>
    <row r="24" customFormat="false" ht="15" hidden="false" customHeight="false" outlineLevel="0" collapsed="false">
      <c r="A24" s="179"/>
      <c r="B24" s="180"/>
      <c r="C24" s="180"/>
      <c r="D24" s="178"/>
    </row>
    <row r="25" customFormat="false" ht="15" hidden="false" customHeight="false" outlineLevel="0" collapsed="false">
      <c r="A25" s="179"/>
      <c r="B25" s="180"/>
      <c r="C25" s="180"/>
      <c r="D25" s="178"/>
    </row>
    <row r="26" customFormat="false" ht="15" hidden="false" customHeight="false" outlineLevel="0" collapsed="false">
      <c r="A26" s="179"/>
      <c r="B26" s="180"/>
      <c r="C26" s="180"/>
      <c r="D26" s="178"/>
    </row>
    <row r="27" customFormat="false" ht="15" hidden="false" customHeight="false" outlineLevel="0" collapsed="false">
      <c r="A27" s="179"/>
      <c r="B27" s="180"/>
      <c r="C27" s="180"/>
      <c r="D27" s="178"/>
    </row>
    <row r="28" customFormat="false" ht="15" hidden="false" customHeight="false" outlineLevel="0" collapsed="false">
      <c r="A28" s="179"/>
      <c r="B28" s="180"/>
      <c r="C28" s="180"/>
      <c r="D28" s="178"/>
    </row>
    <row r="29" customFormat="false" ht="15" hidden="false" customHeight="false" outlineLevel="0" collapsed="false">
      <c r="A29" s="179"/>
      <c r="B29" s="180"/>
      <c r="C29" s="180"/>
      <c r="D29" s="178"/>
    </row>
    <row r="30" customFormat="false" ht="15" hidden="false" customHeight="false" outlineLevel="0" collapsed="false">
      <c r="A30" s="179"/>
      <c r="B30" s="180"/>
      <c r="C30" s="180"/>
      <c r="D30" s="178"/>
    </row>
    <row r="31" customFormat="false" ht="15" hidden="false" customHeight="false" outlineLevel="0" collapsed="false">
      <c r="A31" s="179"/>
      <c r="B31" s="180"/>
      <c r="C31" s="180"/>
      <c r="D31" s="178"/>
    </row>
    <row r="32" customFormat="false" ht="15" hidden="false" customHeight="false" outlineLevel="0" collapsed="false">
      <c r="A32" s="179"/>
      <c r="B32" s="180"/>
      <c r="C32" s="180"/>
      <c r="D32" s="178"/>
    </row>
    <row r="33" customFormat="false" ht="15" hidden="false" customHeight="false" outlineLevel="0" collapsed="false">
      <c r="A33" s="179"/>
      <c r="B33" s="180"/>
      <c r="C33" s="180"/>
      <c r="D33" s="178"/>
    </row>
    <row r="34" customFormat="false" ht="15" hidden="false" customHeight="false" outlineLevel="0" collapsed="false">
      <c r="A34" s="179"/>
      <c r="B34" s="180"/>
      <c r="C34" s="180"/>
      <c r="D34" s="178"/>
    </row>
    <row r="35" customFormat="false" ht="15" hidden="false" customHeight="false" outlineLevel="0" collapsed="false">
      <c r="A35" s="179"/>
      <c r="B35" s="180"/>
      <c r="C35" s="180"/>
      <c r="D35" s="178"/>
    </row>
    <row r="36" customFormat="false" ht="15" hidden="false" customHeight="false" outlineLevel="0" collapsed="false">
      <c r="A36" s="179"/>
      <c r="B36" s="180"/>
      <c r="C36" s="180"/>
      <c r="D36" s="178"/>
    </row>
    <row r="37" customFormat="false" ht="15" hidden="false" customHeight="false" outlineLevel="0" collapsed="false">
      <c r="A37" s="179"/>
      <c r="B37" s="180"/>
      <c r="C37" s="180"/>
      <c r="D37" s="178"/>
    </row>
    <row r="38" customFormat="false" ht="15" hidden="false" customHeight="false" outlineLevel="0" collapsed="false">
      <c r="A38" s="179"/>
      <c r="B38" s="180"/>
      <c r="C38" s="180"/>
      <c r="D38" s="178"/>
    </row>
    <row r="39" customFormat="false" ht="15.75" hidden="false" customHeight="false" outlineLevel="0" collapsed="false">
      <c r="A39" s="181"/>
      <c r="B39" s="182"/>
      <c r="C39" s="182"/>
      <c r="D39" s="18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LibreOffice/6.2.2.2$Linux_X86_64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2019-04-15T07:58:37Z</dcterms:created>
  <dc:creator>Admin</dc:creator>
  <dc:description/>
  <dc:language>ru-RU</dc:language>
  <cp:lastModifiedBy>Игорь Николаевич Белов</cp:lastModifiedBy>
  <cp:lastPrinted>2019-05-03T14:55:32Z</cp:lastPrinted>
  <dcterms:modified xsi:type="dcterms:W3CDTF">2019-05-04T21:47:06Z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