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I9" i="2"/>
  <c r="H9" i="2"/>
  <c r="G9" i="2"/>
  <c r="F9" i="2"/>
  <c r="E4" i="2"/>
  <c r="D4" i="2"/>
  <c r="C4" i="2"/>
  <c r="F4" i="2"/>
  <c r="G4" i="2"/>
  <c r="H4" i="2"/>
  <c r="I4" i="2"/>
  <c r="B11" i="1" l="1"/>
  <c r="B10" i="1"/>
  <c r="B9" i="2" s="1"/>
  <c r="B9" i="1" l="1"/>
  <c r="B2" i="1" l="1"/>
  <c r="B3" i="1"/>
  <c r="B4" i="1"/>
  <c r="B5" i="1"/>
  <c r="B6" i="1"/>
  <c r="B7" i="1"/>
  <c r="B8" i="1"/>
  <c r="B4" i="2" s="1"/>
</calcChain>
</file>

<file path=xl/sharedStrings.xml><?xml version="1.0" encoding="utf-8"?>
<sst xmlns="http://schemas.openxmlformats.org/spreadsheetml/2006/main" count="63" uniqueCount="37">
  <si>
    <t>№</t>
  </si>
  <si>
    <t>Счет</t>
  </si>
  <si>
    <t>Дата</t>
  </si>
  <si>
    <t>Сумма</t>
  </si>
  <si>
    <t>От кого / Кому</t>
  </si>
  <si>
    <t>Основание</t>
  </si>
  <si>
    <t>Операция</t>
  </si>
  <si>
    <t>приход</t>
  </si>
  <si>
    <t>расход</t>
  </si>
  <si>
    <t>По приходу</t>
  </si>
  <si>
    <t>По расходу</t>
  </si>
  <si>
    <t>№ док</t>
  </si>
  <si>
    <t>День</t>
  </si>
  <si>
    <t>Месяц</t>
  </si>
  <si>
    <t>Год</t>
  </si>
  <si>
    <t>Выдано</t>
  </si>
  <si>
    <t>Получено от</t>
  </si>
  <si>
    <t>выручка</t>
  </si>
  <si>
    <t>штраф</t>
  </si>
  <si>
    <t>аванс</t>
  </si>
  <si>
    <t>в подотчет</t>
  </si>
  <si>
    <t>Иванов А</t>
  </si>
  <si>
    <t>Петров Н</t>
  </si>
  <si>
    <t>Николаев Н</t>
  </si>
  <si>
    <t>Сергеев К</t>
  </si>
  <si>
    <t>Бабаев</t>
  </si>
  <si>
    <t>Корчагин</t>
  </si>
  <si>
    <t>Павлов</t>
  </si>
  <si>
    <t>Ветров</t>
  </si>
  <si>
    <t>Жеглов</t>
  </si>
  <si>
    <t>Лавров</t>
  </si>
  <si>
    <t>должно быть</t>
  </si>
  <si>
    <t>посл запись по приходу</t>
  </si>
  <si>
    <t>посл запись по расходу</t>
  </si>
  <si>
    <t>ПОСЛЕДНЯЯ ЗАПИСЬ</t>
  </si>
  <si>
    <t>почему ошибка в красных ячейках?</t>
  </si>
  <si>
    <t>ждожо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</si>
</sst>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NumberFormat="1"/>
    <xf numFmtId="16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NumberFormat="1" applyBorder="1"/>
    <xf numFmtId="16" fontId="0" fillId="0" borderId="9" xfId="0" applyNumberFormat="1" applyBorder="1"/>
    <xf numFmtId="0" fontId="0" fillId="0" borderId="9" xfId="0" applyBorder="1"/>
    <xf numFmtId="0" fontId="0" fillId="0" borderId="10" xfId="0" applyBorder="1"/>
    <xf numFmtId="0" fontId="0" fillId="0" borderId="5" xfId="0" applyFill="1" applyBorder="1"/>
    <xf numFmtId="0" fontId="0" fillId="0" borderId="6" xfId="0" applyNumberFormat="1" applyFill="1" applyBorder="1"/>
    <xf numFmtId="16" fontId="0" fillId="0" borderId="6" xfId="0" applyNumberFormat="1" applyFill="1" applyBorder="1"/>
    <xf numFmtId="0" fontId="0" fillId="0" borderId="6" xfId="0" applyFill="1" applyBorder="1"/>
    <xf numFmtId="0" fontId="0" fillId="0" borderId="7" xfId="0" applyFill="1" applyBorder="1"/>
    <xf numFmtId="0" fontId="2" fillId="0" borderId="1" xfId="0" applyFont="1" applyFill="1" applyBorder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cash" displayName="cash" ref="A1:G11" totalsRowShown="0" headerRowDxfId="1">
  <autoFilter ref="A1:G11"/>
  <tableColumns count="7">
    <tableColumn id="1" name="Операция"/>
    <tableColumn id="2" name="№" dataDxfId="0">
      <calculatedColumnFormula>IF(cash[[#This Row],[Сумма]]&gt;0,COUNTIF(cash[[#Headers],[Операция]]:INDEX(cash[Операция],ROW()-ROW(cash[[#Headers],[Операция]])),cash[[#This Row],[Операция]]),"")</calculatedColumnFormula>
    </tableColumn>
    <tableColumn id="3" name="Дата"/>
    <tableColumn id="4" name="Сумма"/>
    <tableColumn id="5" name="От кого / Кому"/>
    <tableColumn id="6" name="Основание"/>
    <tableColumn id="7" name="Счет"/>
  </tableColumns>
  <tableStyleInfo name="TableStyleMedium26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8"/>
  <sheetViews>
    <sheetView tabSelected="1" workbookViewId="0">
      <pane ySplit="1" topLeftCell="A2" activePane="bottomLeft" state="frozen"/>
      <selection pane="bottomLeft" activeCell="E19" sqref="E19"/>
    </sheetView>
  </sheetViews>
  <sheetFormatPr defaultRowHeight="15" x14ac:dyDescent="0.25"/>
  <cols>
    <col min="1" max="1" width="13.5703125" customWidth="1"/>
    <col min="2" max="2" width="7.85546875" customWidth="1"/>
    <col min="3" max="3" width="9.7109375" customWidth="1"/>
    <col min="4" max="4" width="12.5703125" customWidth="1"/>
    <col min="5" max="5" width="23.85546875" customWidth="1"/>
    <col min="6" max="6" width="16.140625" customWidth="1"/>
    <col min="7" max="7" width="13.7109375" customWidth="1"/>
    <col min="8" max="8" width="23" bestFit="1" customWidth="1"/>
  </cols>
  <sheetData>
    <row r="1" spans="1:8" ht="19.5" customHeight="1" x14ac:dyDescent="0.25">
      <c r="A1" s="1" t="s">
        <v>6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</v>
      </c>
    </row>
    <row r="2" spans="1:8" x14ac:dyDescent="0.25">
      <c r="A2" t="s">
        <v>7</v>
      </c>
      <c r="B2">
        <f>IF(cash[[#This Row],[Сумма]]&gt;0,COUNTIF(cash[[#Headers],[Операция]]:INDEX(cash[Операция],ROW()-ROW(cash[[#Headers],[Операция]])),cash[[#This Row],[Операция]]),"")</f>
        <v>1</v>
      </c>
      <c r="C2" s="3">
        <v>43497</v>
      </c>
      <c r="D2">
        <v>1500</v>
      </c>
      <c r="E2" t="s">
        <v>21</v>
      </c>
      <c r="F2" t="s">
        <v>17</v>
      </c>
      <c r="G2">
        <v>111</v>
      </c>
    </row>
    <row r="3" spans="1:8" x14ac:dyDescent="0.25">
      <c r="A3" t="s">
        <v>7</v>
      </c>
      <c r="B3">
        <f>IF(cash[[#This Row],[Сумма]]&gt;0,COUNTIF(cash[[#Headers],[Операция]]:INDEX(cash[Операция],ROW()-ROW(cash[[#Headers],[Операция]])),cash[[#This Row],[Операция]]),"")</f>
        <v>2</v>
      </c>
      <c r="C3" s="3">
        <v>43500</v>
      </c>
      <c r="D3">
        <v>2800</v>
      </c>
      <c r="E3" t="s">
        <v>22</v>
      </c>
      <c r="F3" t="s">
        <v>18</v>
      </c>
      <c r="G3">
        <v>110</v>
      </c>
    </row>
    <row r="4" spans="1:8" x14ac:dyDescent="0.25">
      <c r="A4" t="s">
        <v>8</v>
      </c>
      <c r="B4">
        <f>IF(cash[[#This Row],[Сумма]]&gt;0,COUNTIF(cash[[#Headers],[Операция]]:INDEX(cash[Операция],ROW()-ROW(cash[[#Headers],[Операция]])),cash[[#This Row],[Операция]]),"")</f>
        <v>1</v>
      </c>
      <c r="C4" s="3">
        <v>43501</v>
      </c>
      <c r="D4">
        <v>500</v>
      </c>
      <c r="E4" t="s">
        <v>23</v>
      </c>
      <c r="F4" t="s">
        <v>19</v>
      </c>
      <c r="G4">
        <v>210</v>
      </c>
    </row>
    <row r="5" spans="1:8" x14ac:dyDescent="0.25">
      <c r="A5" t="s">
        <v>8</v>
      </c>
      <c r="B5" s="2">
        <f>IF(cash[[#This Row],[Сумма]]&gt;0,COUNTIF(cash[[#Headers],[Операция]]:INDEX(cash[Операция],ROW()-ROW(cash[[#Headers],[Операция]])),cash[[#This Row],[Операция]]),"")</f>
        <v>2</v>
      </c>
      <c r="C5" s="3">
        <v>43527</v>
      </c>
      <c r="D5">
        <v>700</v>
      </c>
      <c r="E5" t="s">
        <v>24</v>
      </c>
      <c r="F5" t="s">
        <v>20</v>
      </c>
      <c r="G5">
        <v>200</v>
      </c>
    </row>
    <row r="6" spans="1:8" x14ac:dyDescent="0.25">
      <c r="A6" t="s">
        <v>8</v>
      </c>
      <c r="B6" s="2">
        <f>IF(cash[[#This Row],[Сумма]]&gt;0,COUNTIF(cash[[#Headers],[Операция]]:INDEX(cash[Операция],ROW()-ROW(cash[[#Headers],[Операция]])),cash[[#This Row],[Операция]]),"")</f>
        <v>3</v>
      </c>
      <c r="C6" s="3">
        <v>43528</v>
      </c>
      <c r="D6">
        <v>800</v>
      </c>
      <c r="E6" t="s">
        <v>25</v>
      </c>
      <c r="F6" t="s">
        <v>19</v>
      </c>
      <c r="G6">
        <v>265</v>
      </c>
    </row>
    <row r="7" spans="1:8" ht="15.75" thickBot="1" x14ac:dyDescent="0.3">
      <c r="A7" t="s">
        <v>7</v>
      </c>
      <c r="B7" s="2">
        <f>IF(cash[[#This Row],[Сумма]]&gt;0,COUNTIF(cash[[#Headers],[Операция]]:INDEX(cash[Операция],ROW()-ROW(cash[[#Headers],[Операция]])),cash[[#This Row],[Операция]]),"")</f>
        <v>3</v>
      </c>
      <c r="C7" s="3">
        <v>43556</v>
      </c>
      <c r="D7">
        <v>8000</v>
      </c>
      <c r="E7" t="s">
        <v>26</v>
      </c>
      <c r="F7" t="s">
        <v>17</v>
      </c>
      <c r="G7">
        <v>105</v>
      </c>
    </row>
    <row r="8" spans="1:8" ht="16.5" thickTop="1" thickBot="1" x14ac:dyDescent="0.3">
      <c r="A8" s="15" t="s">
        <v>7</v>
      </c>
      <c r="B8" s="16">
        <f>IF(cash[[#This Row],[Сумма]]&gt;0,COUNTIF(cash[[#Headers],[Операция]]:INDEX(cash[Операция],ROW()-ROW(cash[[#Headers],[Операция]])),cash[[#This Row],[Операция]]),"")</f>
        <v>4</v>
      </c>
      <c r="C8" s="17">
        <v>43557</v>
      </c>
      <c r="D8" s="18">
        <v>500</v>
      </c>
      <c r="E8" s="18" t="s">
        <v>27</v>
      </c>
      <c r="F8" s="18" t="s">
        <v>17</v>
      </c>
      <c r="G8" s="19">
        <v>108</v>
      </c>
      <c r="H8" s="4" t="s">
        <v>32</v>
      </c>
    </row>
    <row r="9" spans="1:8" ht="15.75" thickTop="1" x14ac:dyDescent="0.25">
      <c r="A9" t="s">
        <v>8</v>
      </c>
      <c r="B9" s="2">
        <f>IF(cash[[#This Row],[Сумма]]&gt;0,COUNTIF(cash[[#Headers],[Операция]]:INDEX(cash[Операция],ROW()-ROW(cash[[#Headers],[Операция]])),cash[[#This Row],[Операция]]),"")</f>
        <v>4</v>
      </c>
      <c r="C9" s="3">
        <v>43558</v>
      </c>
      <c r="D9">
        <v>5400</v>
      </c>
      <c r="E9" t="s">
        <v>28</v>
      </c>
      <c r="F9" t="s">
        <v>19</v>
      </c>
      <c r="G9">
        <v>200</v>
      </c>
    </row>
    <row r="10" spans="1:8" ht="15.75" thickBot="1" x14ac:dyDescent="0.3">
      <c r="A10" t="s">
        <v>8</v>
      </c>
      <c r="B10" s="2">
        <f>IF(cash[[#This Row],[Сумма]]&gt;0,COUNTIF(cash[[#Headers],[Операция]]:INDEX(cash[Операция],ROW()-ROW(cash[[#Headers],[Операция]])),cash[[#This Row],[Операция]]),"")</f>
        <v>5</v>
      </c>
      <c r="C10" s="3">
        <v>43587</v>
      </c>
      <c r="D10">
        <v>5554</v>
      </c>
      <c r="E10" t="s">
        <v>29</v>
      </c>
      <c r="F10" t="s">
        <v>19</v>
      </c>
      <c r="G10">
        <v>231</v>
      </c>
    </row>
    <row r="11" spans="1:8" ht="16.5" thickTop="1" thickBot="1" x14ac:dyDescent="0.3">
      <c r="A11" s="10" t="s">
        <v>8</v>
      </c>
      <c r="B11" s="11">
        <f>IF(cash[[#This Row],[Сумма]]&gt;0,COUNTIF(cash[[#Headers],[Операция]]:INDEX(cash[Операция],ROW()-ROW(cash[[#Headers],[Операция]])),cash[[#This Row],[Операция]]),"")</f>
        <v>6</v>
      </c>
      <c r="C11" s="12">
        <v>43588</v>
      </c>
      <c r="D11" s="13">
        <v>450</v>
      </c>
      <c r="E11" s="13" t="s">
        <v>30</v>
      </c>
      <c r="F11" s="13" t="s">
        <v>36</v>
      </c>
      <c r="G11" s="14">
        <v>201</v>
      </c>
      <c r="H11" s="5" t="s">
        <v>33</v>
      </c>
    </row>
    <row r="12" spans="1:8" ht="15.75" thickTop="1" x14ac:dyDescent="0.25"/>
    <row r="18" ht="15.75" customHeight="1" x14ac:dyDescent="0.25"/>
  </sheetData>
  <dataValidations count="1">
    <dataValidation type="list" allowBlank="1" showInputMessage="1" showErrorMessage="1" sqref="A2:A11">
      <formula1>"приход,расход"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4"/>
  <sheetViews>
    <sheetView workbookViewId="0">
      <selection activeCell="B17" sqref="B17"/>
    </sheetView>
  </sheetViews>
  <sheetFormatPr defaultRowHeight="15" x14ac:dyDescent="0.25"/>
  <cols>
    <col min="1" max="1" width="11.7109375" bestFit="1" customWidth="1"/>
    <col min="2" max="2" width="12.5703125" customWidth="1"/>
    <col min="3" max="3" width="7.85546875" customWidth="1"/>
    <col min="4" max="4" width="8.85546875" customWidth="1"/>
    <col min="5" max="5" width="10.28515625" customWidth="1"/>
    <col min="6" max="6" width="8" customWidth="1"/>
    <col min="7" max="7" width="9.42578125" customWidth="1"/>
    <col min="8" max="8" width="20" customWidth="1"/>
    <col min="9" max="9" width="12.85546875" customWidth="1"/>
    <col min="10" max="10" width="13.140625" bestFit="1" customWidth="1"/>
  </cols>
  <sheetData>
    <row r="1" spans="1:10" x14ac:dyDescent="0.25">
      <c r="A1" s="22" t="s">
        <v>34</v>
      </c>
      <c r="B1" s="22"/>
      <c r="C1" s="22"/>
      <c r="D1" s="22"/>
    </row>
    <row r="3" spans="1:10" ht="18" customHeight="1" x14ac:dyDescent="0.25">
      <c r="B3" s="9" t="s">
        <v>11</v>
      </c>
      <c r="C3" s="9" t="s">
        <v>12</v>
      </c>
      <c r="D3" s="9" t="s">
        <v>13</v>
      </c>
      <c r="E3" s="9" t="s">
        <v>14</v>
      </c>
      <c r="F3" s="9" t="s">
        <v>1</v>
      </c>
      <c r="G3" s="9" t="s">
        <v>3</v>
      </c>
      <c r="H3" s="9" t="s">
        <v>16</v>
      </c>
      <c r="I3" s="9" t="s">
        <v>5</v>
      </c>
    </row>
    <row r="4" spans="1:10" ht="21.95" customHeight="1" x14ac:dyDescent="0.25">
      <c r="A4" s="27" t="s">
        <v>9</v>
      </c>
      <c r="B4" s="20">
        <f>LOOKUP(,-1/(Лист1!$A$2:$A$99="приход"),Лист1!B$2:B$99)</f>
        <v>4</v>
      </c>
      <c r="C4" s="20">
        <f>DAY(LOOKUP(,-1/(Лист1!$A$2:$A$99="приход"),Лист1!$C$2:$C$99))</f>
        <v>2</v>
      </c>
      <c r="D4" s="20">
        <f>MONTH(LOOKUP(,-1/(Лист1!$A$2:$A$99="приход"),Лист1!$C$2:$C$99))</f>
        <v>4</v>
      </c>
      <c r="E4" s="20">
        <f>YEAR(LOOKUP(,-1/(Лист1!$A$2:$A$99="приход"),Лист1!$C$2:$C$99))</f>
        <v>2019</v>
      </c>
      <c r="F4" s="20">
        <f>LOOKUP(,-1/(Лист1!$A$2:$A$99="приход"),Лист1!G$2:G$99)</f>
        <v>108</v>
      </c>
      <c r="G4" s="20">
        <f>LOOKUP(,-1/(Лист1!$A$2:$A$99="приход"),Лист1!D$2:D$99)</f>
        <v>500</v>
      </c>
      <c r="H4" s="20" t="str">
        <f>LOOKUP(,-1/(Лист1!$A$2:$A$99="приход"),Лист1!E$2:E$99)</f>
        <v>Павлов</v>
      </c>
      <c r="I4" s="20" t="str">
        <f>LOOKUP(,-1/(Лист1!$A$2:$A$99="приход"),Лист1!F$2:F$99)</f>
        <v>выручка</v>
      </c>
    </row>
    <row r="5" spans="1:10" ht="21.95" customHeight="1" x14ac:dyDescent="0.25">
      <c r="A5" s="27"/>
      <c r="B5" s="6">
        <v>4</v>
      </c>
      <c r="C5" s="6">
        <v>2</v>
      </c>
      <c r="D5" s="6">
        <v>4</v>
      </c>
      <c r="E5" s="6">
        <v>2019</v>
      </c>
      <c r="F5" s="6">
        <v>108</v>
      </c>
      <c r="G5" s="6">
        <v>500</v>
      </c>
      <c r="H5" s="6" t="s">
        <v>27</v>
      </c>
      <c r="I5" s="6" t="s">
        <v>17</v>
      </c>
      <c r="J5" s="8" t="s">
        <v>31</v>
      </c>
    </row>
    <row r="8" spans="1:10" ht="18" customHeight="1" x14ac:dyDescent="0.25">
      <c r="B8" s="9" t="s">
        <v>11</v>
      </c>
      <c r="C8" s="23" t="s">
        <v>2</v>
      </c>
      <c r="D8" s="23"/>
      <c r="E8" s="23"/>
      <c r="F8" s="9" t="s">
        <v>1</v>
      </c>
      <c r="G8" s="9" t="s">
        <v>3</v>
      </c>
      <c r="H8" s="9" t="s">
        <v>15</v>
      </c>
      <c r="I8" s="9" t="s">
        <v>5</v>
      </c>
    </row>
    <row r="9" spans="1:10" ht="21.95" customHeight="1" x14ac:dyDescent="0.25">
      <c r="A9" s="27" t="s">
        <v>10</v>
      </c>
      <c r="B9" s="20">
        <f>LOOKUP(,-1/(Лист1!$A$2:$A$99="расход"),Лист1!B$2:B$99)</f>
        <v>6</v>
      </c>
      <c r="C9" s="28">
        <f>LOOKUP(,-1/(Лист1!$A$2:$A$99="расход"),Лист1!C$2:C$99)</f>
        <v>43588</v>
      </c>
      <c r="D9" s="29"/>
      <c r="E9" s="30"/>
      <c r="F9" s="20">
        <f>LOOKUP(,-1/(Лист1!$A$2:$A$99="расход"),Лист1!G$2:G$99)</f>
        <v>201</v>
      </c>
      <c r="G9" s="20">
        <f>LOOKUP(,-1/(Лист1!$A$2:$A$99="расход"),Лист1!D$2:D$99)</f>
        <v>450</v>
      </c>
      <c r="H9" s="20" t="str">
        <f>LOOKUP(,-1/(Лист1!$A$2:$A$99="расход"),Лист1!E$2:E$99)</f>
        <v>Лавров</v>
      </c>
      <c r="I9" s="20" t="str">
        <f>LOOKUP(,-1/(Лист1!$A$2:$A$99="расход"),Лист1!F$2:F$99)</f>
        <v>ждожо</v>
      </c>
    </row>
    <row r="10" spans="1:10" ht="21.95" customHeight="1" x14ac:dyDescent="0.25">
      <c r="A10" s="27"/>
      <c r="B10" s="7">
        <v>6</v>
      </c>
      <c r="C10" s="24">
        <v>43588</v>
      </c>
      <c r="D10" s="25"/>
      <c r="E10" s="26"/>
      <c r="F10" s="7">
        <v>201</v>
      </c>
      <c r="G10" s="7">
        <v>450</v>
      </c>
      <c r="H10" s="7" t="s">
        <v>30</v>
      </c>
      <c r="I10" s="7" t="s">
        <v>20</v>
      </c>
      <c r="J10" s="8" t="s">
        <v>31</v>
      </c>
    </row>
    <row r="14" spans="1:10" ht="23.25" x14ac:dyDescent="0.35">
      <c r="C14" s="21" t="s">
        <v>35</v>
      </c>
    </row>
  </sheetData>
  <mergeCells count="6">
    <mergeCell ref="A1:D1"/>
    <mergeCell ref="C8:E8"/>
    <mergeCell ref="C9:E9"/>
    <mergeCell ref="C10:E10"/>
    <mergeCell ref="A4:A5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ГАВ</cp:lastModifiedBy>
  <dcterms:created xsi:type="dcterms:W3CDTF">2019-05-26T16:27:03Z</dcterms:created>
  <dcterms:modified xsi:type="dcterms:W3CDTF">2019-05-28T06:45:09Z</dcterms:modified>
</cp:coreProperties>
</file>