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'm IIIypA\Тесты\"/>
    </mc:Choice>
  </mc:AlternateContent>
  <bookViews>
    <workbookView xWindow="0" yWindow="0" windowWidth="16350" windowHeight="7065" activeTab="1"/>
  </bookViews>
  <sheets>
    <sheet name="BTCETH 4ч" sheetId="6" r:id="rId1"/>
    <sheet name="Настройки" sheetId="5" r:id="rId2"/>
  </sheets>
  <externalReferences>
    <externalReference r:id="rId3"/>
  </externalReferences>
  <definedNames>
    <definedName name="_xlnm._FilterDatabase" localSheetId="0" hidden="1">'BTCETH 4ч'!$A$1:$X$190</definedName>
    <definedName name="Deposit" localSheetId="0">[1]Настройки!$B$2</definedName>
    <definedName name="Deposit">Настройки!$B$2</definedName>
    <definedName name="Down" localSheetId="0">[1]Таблицы!$A$2</definedName>
    <definedName name="Down">Настройки!$M$2</definedName>
    <definedName name="EmaFast" localSheetId="0">[1]Настройки!$B$4</definedName>
    <definedName name="EmaFast">Настройки!$B$4</definedName>
    <definedName name="EmaSlow" localSheetId="0">[1]Настройки!$B$3</definedName>
    <definedName name="EmaSlow">Настройки!$B$3</definedName>
    <definedName name="EmaTrend" localSheetId="0">[1]Настройки!$B$11</definedName>
    <definedName name="EmaTrend">Настройки!$B$11</definedName>
    <definedName name="Fee" localSheetId="0">[1]Настройки!$B$7</definedName>
    <definedName name="Fee">Настройки!$B$7</definedName>
    <definedName name="FeeMargin" localSheetId="0">[1]Настройки!$B$8</definedName>
    <definedName name="FeeMargin">Настройки!$B$8</definedName>
    <definedName name="SL" localSheetId="0">[1]Настройки!$B$10</definedName>
    <definedName name="SL">Настройки!$B$9</definedName>
    <definedName name="slippageBuy" localSheetId="0">[1]Настройки!$B$5</definedName>
    <definedName name="slippageBuy">Настройки!$B$5</definedName>
    <definedName name="slippageSell" localSheetId="0">[1]Настройки!$B$6</definedName>
    <definedName name="slippageSell">Настройки!$B$6</definedName>
    <definedName name="Up" localSheetId="0">[1]Таблицы!$A$1</definedName>
    <definedName name="Up">Настройки!$M$1</definedName>
  </definedNames>
  <calcPr calcId="162913"/>
</workbook>
</file>

<file path=xl/calcChain.xml><?xml version="1.0" encoding="utf-8"?>
<calcChain xmlns="http://schemas.openxmlformats.org/spreadsheetml/2006/main">
  <c r="D2" i="5" l="1"/>
  <c r="D3" i="5"/>
  <c r="D6" i="5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Z2" i="6"/>
  <c r="AA2" i="6" s="1"/>
  <c r="Y2" i="6"/>
  <c r="X2" i="6"/>
  <c r="W2" i="6"/>
  <c r="M2" i="6"/>
  <c r="M3" i="6" s="1"/>
  <c r="M4" i="6" s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L2" i="6"/>
  <c r="B2" i="6"/>
  <c r="N2" i="6" l="1"/>
  <c r="L3" i="6"/>
  <c r="N3" i="6" l="1"/>
  <c r="O3" i="6" s="1"/>
  <c r="L4" i="6"/>
  <c r="F10" i="5"/>
  <c r="F9" i="5"/>
  <c r="F8" i="5"/>
  <c r="F7" i="5"/>
  <c r="E7" i="5"/>
  <c r="B4" i="5" s="1"/>
  <c r="N4" i="6" l="1"/>
  <c r="L5" i="6"/>
  <c r="Y3" i="6"/>
  <c r="W3" i="6"/>
  <c r="R3" i="6"/>
  <c r="P3" i="6"/>
  <c r="Q3" i="6"/>
  <c r="X3" i="6"/>
  <c r="S3" i="6"/>
  <c r="B3" i="5"/>
  <c r="T3" i="6" l="1"/>
  <c r="V3" i="6"/>
  <c r="N5" i="6"/>
  <c r="L6" i="6"/>
  <c r="O4" i="6"/>
  <c r="N6" i="6" l="1"/>
  <c r="L7" i="6"/>
  <c r="Y4" i="6"/>
  <c r="W4" i="6"/>
  <c r="R4" i="6"/>
  <c r="P4" i="6"/>
  <c r="Q4" i="6"/>
  <c r="X4" i="6"/>
  <c r="S4" i="6"/>
  <c r="O5" i="6"/>
  <c r="Z3" i="6"/>
  <c r="AA3" i="6" s="1"/>
  <c r="T4" i="6" l="1"/>
  <c r="V4" i="6"/>
  <c r="N7" i="6"/>
  <c r="L8" i="6"/>
  <c r="Y5" i="6"/>
  <c r="W5" i="6"/>
  <c r="R5" i="6"/>
  <c r="P5" i="6"/>
  <c r="S5" i="6"/>
  <c r="X5" i="6"/>
  <c r="Q5" i="6"/>
  <c r="O6" i="6"/>
  <c r="T5" i="6" l="1"/>
  <c r="V5" i="6"/>
  <c r="N8" i="6"/>
  <c r="L9" i="6"/>
  <c r="Y6" i="6"/>
  <c r="W6" i="6"/>
  <c r="R6" i="6"/>
  <c r="P6" i="6"/>
  <c r="X6" i="6"/>
  <c r="Q6" i="6"/>
  <c r="S6" i="6"/>
  <c r="O7" i="6"/>
  <c r="Z4" i="6"/>
  <c r="AA4" i="6" s="1"/>
  <c r="T6" i="6" l="1"/>
  <c r="V6" i="6"/>
  <c r="N9" i="6"/>
  <c r="L10" i="6"/>
  <c r="Y7" i="6"/>
  <c r="W7" i="6"/>
  <c r="R7" i="6"/>
  <c r="P7" i="6"/>
  <c r="Q7" i="6"/>
  <c r="X7" i="6"/>
  <c r="S7" i="6"/>
  <c r="O8" i="6"/>
  <c r="Z5" i="6"/>
  <c r="AA5" i="6" s="1"/>
  <c r="T7" i="6" l="1"/>
  <c r="V7" i="6"/>
  <c r="N10" i="6"/>
  <c r="L11" i="6"/>
  <c r="Y8" i="6"/>
  <c r="W8" i="6"/>
  <c r="R8" i="6"/>
  <c r="P8" i="6"/>
  <c r="Q8" i="6"/>
  <c r="X8" i="6"/>
  <c r="S8" i="6"/>
  <c r="O9" i="6"/>
  <c r="Z6" i="6"/>
  <c r="AA6" i="6" s="1"/>
  <c r="T8" i="6" l="1"/>
  <c r="V8" i="6"/>
  <c r="N11" i="6"/>
  <c r="L12" i="6"/>
  <c r="Y9" i="6"/>
  <c r="W9" i="6"/>
  <c r="R9" i="6"/>
  <c r="P9" i="6"/>
  <c r="Q9" i="6"/>
  <c r="X9" i="6"/>
  <c r="S9" i="6"/>
  <c r="O10" i="6"/>
  <c r="Z7" i="6"/>
  <c r="AA7" i="6" s="1"/>
  <c r="T9" i="6" l="1"/>
  <c r="V9" i="6"/>
  <c r="N12" i="6"/>
  <c r="L13" i="6"/>
  <c r="Y10" i="6"/>
  <c r="W10" i="6"/>
  <c r="R10" i="6"/>
  <c r="P10" i="6"/>
  <c r="Q10" i="6"/>
  <c r="X10" i="6"/>
  <c r="S10" i="6"/>
  <c r="O11" i="6"/>
  <c r="Z8" i="6"/>
  <c r="AA8" i="6" s="1"/>
  <c r="T10" i="6" l="1"/>
  <c r="V10" i="6"/>
  <c r="N13" i="6"/>
  <c r="L14" i="6"/>
  <c r="Y11" i="6"/>
  <c r="W11" i="6"/>
  <c r="R11" i="6"/>
  <c r="P11" i="6"/>
  <c r="Q11" i="6"/>
  <c r="X11" i="6"/>
  <c r="S11" i="6"/>
  <c r="O12" i="6"/>
  <c r="Z9" i="6"/>
  <c r="AA9" i="6" s="1"/>
  <c r="T11" i="6" l="1"/>
  <c r="V11" i="6"/>
  <c r="N14" i="6"/>
  <c r="L15" i="6"/>
  <c r="Y12" i="6"/>
  <c r="W12" i="6"/>
  <c r="R12" i="6"/>
  <c r="P12" i="6"/>
  <c r="Q12" i="6"/>
  <c r="X12" i="6"/>
  <c r="S12" i="6"/>
  <c r="O13" i="6"/>
  <c r="Z10" i="6"/>
  <c r="AA10" i="6" s="1"/>
  <c r="T12" i="6" l="1"/>
  <c r="V12" i="6"/>
  <c r="N15" i="6"/>
  <c r="L16" i="6"/>
  <c r="Y13" i="6"/>
  <c r="W13" i="6"/>
  <c r="R13" i="6"/>
  <c r="P13" i="6"/>
  <c r="Q13" i="6"/>
  <c r="X13" i="6"/>
  <c r="S13" i="6"/>
  <c r="O14" i="6"/>
  <c r="Z11" i="6"/>
  <c r="AA11" i="6" s="1"/>
  <c r="T13" i="6" l="1"/>
  <c r="V13" i="6"/>
  <c r="N16" i="6"/>
  <c r="L17" i="6"/>
  <c r="Y14" i="6"/>
  <c r="W14" i="6"/>
  <c r="R14" i="6"/>
  <c r="P14" i="6"/>
  <c r="X14" i="6"/>
  <c r="S14" i="6"/>
  <c r="Q14" i="6"/>
  <c r="O15" i="6"/>
  <c r="Z12" i="6"/>
  <c r="AA12" i="6" s="1"/>
  <c r="T14" i="6" l="1"/>
  <c r="V14" i="6"/>
  <c r="N17" i="6"/>
  <c r="L18" i="6"/>
  <c r="Y15" i="6"/>
  <c r="W15" i="6"/>
  <c r="R15" i="6"/>
  <c r="P15" i="6"/>
  <c r="X15" i="6"/>
  <c r="S15" i="6"/>
  <c r="Q15" i="6"/>
  <c r="O16" i="6"/>
  <c r="Z13" i="6"/>
  <c r="AA13" i="6" s="1"/>
  <c r="T15" i="6" l="1"/>
  <c r="V15" i="6"/>
  <c r="N18" i="6"/>
  <c r="L19" i="6"/>
  <c r="Y16" i="6"/>
  <c r="W16" i="6"/>
  <c r="R16" i="6"/>
  <c r="P16" i="6"/>
  <c r="S16" i="6"/>
  <c r="X16" i="6"/>
  <c r="Q16" i="6"/>
  <c r="O17" i="6"/>
  <c r="Z14" i="6"/>
  <c r="AA14" i="6" s="1"/>
  <c r="T16" i="6" l="1"/>
  <c r="V16" i="6"/>
  <c r="N19" i="6"/>
  <c r="L20" i="6"/>
  <c r="Y17" i="6"/>
  <c r="W17" i="6"/>
  <c r="R17" i="6"/>
  <c r="P17" i="6"/>
  <c r="X17" i="6"/>
  <c r="S17" i="6"/>
  <c r="Q17" i="6"/>
  <c r="O18" i="6"/>
  <c r="Z15" i="6"/>
  <c r="AA15" i="6" s="1"/>
  <c r="T17" i="6" l="1"/>
  <c r="V17" i="6"/>
  <c r="N20" i="6"/>
  <c r="L21" i="6"/>
  <c r="Y18" i="6"/>
  <c r="W18" i="6"/>
  <c r="R18" i="6"/>
  <c r="P18" i="6"/>
  <c r="X18" i="6"/>
  <c r="S18" i="6"/>
  <c r="Q18" i="6"/>
  <c r="O19" i="6"/>
  <c r="Z16" i="6"/>
  <c r="AA16" i="6" s="1"/>
  <c r="T18" i="6" l="1"/>
  <c r="V18" i="6"/>
  <c r="N21" i="6"/>
  <c r="L22" i="6"/>
  <c r="Y19" i="6"/>
  <c r="W19" i="6"/>
  <c r="R19" i="6"/>
  <c r="P19" i="6"/>
  <c r="X19" i="6"/>
  <c r="S19" i="6"/>
  <c r="Q19" i="6"/>
  <c r="O20" i="6"/>
  <c r="Z17" i="6"/>
  <c r="AA17" i="6" s="1"/>
  <c r="T19" i="6" l="1"/>
  <c r="V19" i="6"/>
  <c r="L23" i="6"/>
  <c r="N22" i="6"/>
  <c r="Y20" i="6"/>
  <c r="W20" i="6"/>
  <c r="R20" i="6"/>
  <c r="P20" i="6"/>
  <c r="X20" i="6"/>
  <c r="S20" i="6"/>
  <c r="Q20" i="6"/>
  <c r="Z18" i="6"/>
  <c r="AA18" i="6" s="1"/>
  <c r="T20" i="6" l="1"/>
  <c r="V20" i="6"/>
  <c r="O21" i="6"/>
  <c r="L24" i="6"/>
  <c r="N23" i="6"/>
  <c r="Z19" i="6"/>
  <c r="AA19" i="6" s="1"/>
  <c r="Y21" i="6" l="1"/>
  <c r="W21" i="6"/>
  <c r="R21" i="6"/>
  <c r="P21" i="6"/>
  <c r="X21" i="6"/>
  <c r="S21" i="6"/>
  <c r="Q21" i="6"/>
  <c r="L25" i="6"/>
  <c r="N24" i="6"/>
  <c r="Z20" i="6"/>
  <c r="AA20" i="6" s="1"/>
  <c r="L26" i="6" l="1"/>
  <c r="N25" i="6"/>
  <c r="T21" i="6"/>
  <c r="V21" i="6"/>
  <c r="O22" i="6"/>
  <c r="Z21" i="6" l="1"/>
  <c r="AA21" i="6" s="1"/>
  <c r="X22" i="6"/>
  <c r="R22" i="6"/>
  <c r="P22" i="6"/>
  <c r="Y22" i="6"/>
  <c r="W22" i="6"/>
  <c r="Q22" i="6"/>
  <c r="S22" i="6" s="1"/>
  <c r="L27" i="6"/>
  <c r="N26" i="6"/>
  <c r="L28" i="6" l="1"/>
  <c r="N27" i="6"/>
  <c r="V22" i="6"/>
  <c r="U22" i="6" s="1"/>
  <c r="T22" i="6"/>
  <c r="O23" i="6"/>
  <c r="Z22" i="6" l="1"/>
  <c r="AA22" i="6" s="1"/>
  <c r="X23" i="6"/>
  <c r="S23" i="6"/>
  <c r="Q23" i="6"/>
  <c r="Y23" i="6"/>
  <c r="W23" i="6"/>
  <c r="R23" i="6"/>
  <c r="P23" i="6"/>
  <c r="L29" i="6"/>
  <c r="N28" i="6"/>
  <c r="L30" i="6" l="1"/>
  <c r="N29" i="6"/>
  <c r="V23" i="6"/>
  <c r="T23" i="6"/>
  <c r="O24" i="6"/>
  <c r="X24" i="6" l="1"/>
  <c r="S24" i="6"/>
  <c r="Q24" i="6"/>
  <c r="Y24" i="6"/>
  <c r="W24" i="6"/>
  <c r="R24" i="6"/>
  <c r="P24" i="6"/>
  <c r="Z23" i="6"/>
  <c r="AA23" i="6" s="1"/>
  <c r="L31" i="6"/>
  <c r="N30" i="6"/>
  <c r="L32" i="6" l="1"/>
  <c r="N31" i="6"/>
  <c r="V24" i="6"/>
  <c r="T24" i="6"/>
  <c r="O25" i="6"/>
  <c r="Z24" i="6" l="1"/>
  <c r="AA24" i="6" s="1"/>
  <c r="X25" i="6"/>
  <c r="S25" i="6"/>
  <c r="Q25" i="6"/>
  <c r="Y25" i="6"/>
  <c r="W25" i="6"/>
  <c r="R25" i="6"/>
  <c r="P25" i="6"/>
  <c r="L33" i="6"/>
  <c r="N32" i="6"/>
  <c r="L34" i="6" l="1"/>
  <c r="N33" i="6"/>
  <c r="V25" i="6"/>
  <c r="T25" i="6"/>
  <c r="O26" i="6"/>
  <c r="X26" i="6" l="1"/>
  <c r="S26" i="6"/>
  <c r="Q26" i="6"/>
  <c r="Y26" i="6"/>
  <c r="W26" i="6"/>
  <c r="R26" i="6"/>
  <c r="P26" i="6"/>
  <c r="Z25" i="6"/>
  <c r="AA25" i="6" s="1"/>
  <c r="L35" i="6"/>
  <c r="N34" i="6"/>
  <c r="V26" i="6" l="1"/>
  <c r="T26" i="6"/>
  <c r="O27" i="6"/>
  <c r="L36" i="6"/>
  <c r="N35" i="6"/>
  <c r="X27" i="6" l="1"/>
  <c r="S27" i="6"/>
  <c r="Q27" i="6"/>
  <c r="Y27" i="6"/>
  <c r="W27" i="6"/>
  <c r="R27" i="6"/>
  <c r="P27" i="6"/>
  <c r="L37" i="6"/>
  <c r="N36" i="6"/>
  <c r="Z26" i="6"/>
  <c r="AA26" i="6" s="1"/>
  <c r="L38" i="6" l="1"/>
  <c r="N37" i="6"/>
  <c r="V27" i="6"/>
  <c r="T27" i="6"/>
  <c r="O28" i="6"/>
  <c r="X28" i="6" l="1"/>
  <c r="S28" i="6"/>
  <c r="Q28" i="6"/>
  <c r="Y28" i="6"/>
  <c r="W28" i="6"/>
  <c r="R28" i="6"/>
  <c r="P28" i="6"/>
  <c r="Z27" i="6"/>
  <c r="AA27" i="6" s="1"/>
  <c r="L39" i="6"/>
  <c r="N38" i="6"/>
  <c r="L40" i="6" l="1"/>
  <c r="N39" i="6"/>
  <c r="V28" i="6"/>
  <c r="T28" i="6"/>
  <c r="O29" i="6"/>
  <c r="Z28" i="6" l="1"/>
  <c r="AA28" i="6" s="1"/>
  <c r="X29" i="6"/>
  <c r="S29" i="6"/>
  <c r="Q29" i="6"/>
  <c r="Y29" i="6"/>
  <c r="W29" i="6"/>
  <c r="R29" i="6"/>
  <c r="P29" i="6"/>
  <c r="L41" i="6"/>
  <c r="N40" i="6"/>
  <c r="L42" i="6" l="1"/>
  <c r="N41" i="6"/>
  <c r="V29" i="6"/>
  <c r="T29" i="6"/>
  <c r="O30" i="6"/>
  <c r="X30" i="6" l="1"/>
  <c r="S30" i="6"/>
  <c r="Q30" i="6"/>
  <c r="Y30" i="6"/>
  <c r="W30" i="6"/>
  <c r="R30" i="6"/>
  <c r="P30" i="6"/>
  <c r="Z29" i="6"/>
  <c r="AA29" i="6" s="1"/>
  <c r="L43" i="6"/>
  <c r="N42" i="6"/>
  <c r="L44" i="6" l="1"/>
  <c r="N43" i="6"/>
  <c r="V30" i="6"/>
  <c r="T30" i="6"/>
  <c r="O31" i="6"/>
  <c r="X31" i="6" l="1"/>
  <c r="S31" i="6"/>
  <c r="Q31" i="6"/>
  <c r="Y31" i="6"/>
  <c r="W31" i="6"/>
  <c r="R31" i="6"/>
  <c r="P31" i="6"/>
  <c r="Z30" i="6"/>
  <c r="AA30" i="6" s="1"/>
  <c r="L45" i="6"/>
  <c r="N44" i="6"/>
  <c r="L46" i="6" l="1"/>
  <c r="N45" i="6"/>
  <c r="V31" i="6"/>
  <c r="T31" i="6"/>
  <c r="O32" i="6"/>
  <c r="X32" i="6" l="1"/>
  <c r="S32" i="6"/>
  <c r="Q32" i="6"/>
  <c r="Y32" i="6"/>
  <c r="W32" i="6"/>
  <c r="R32" i="6"/>
  <c r="P32" i="6"/>
  <c r="Z31" i="6"/>
  <c r="AA31" i="6" s="1"/>
  <c r="L47" i="6"/>
  <c r="N46" i="6"/>
  <c r="L48" i="6" l="1"/>
  <c r="N47" i="6"/>
  <c r="V32" i="6"/>
  <c r="T32" i="6"/>
  <c r="O33" i="6"/>
  <c r="X33" i="6" l="1"/>
  <c r="S33" i="6"/>
  <c r="Q33" i="6"/>
  <c r="Y33" i="6"/>
  <c r="W33" i="6"/>
  <c r="R33" i="6"/>
  <c r="P33" i="6"/>
  <c r="Z32" i="6"/>
  <c r="AA32" i="6" s="1"/>
  <c r="L49" i="6"/>
  <c r="N48" i="6"/>
  <c r="L50" i="6" l="1"/>
  <c r="N49" i="6"/>
  <c r="V33" i="6"/>
  <c r="T33" i="6"/>
  <c r="O34" i="6"/>
  <c r="X34" i="6" l="1"/>
  <c r="S34" i="6"/>
  <c r="Q34" i="6"/>
  <c r="Y34" i="6"/>
  <c r="W34" i="6"/>
  <c r="R34" i="6"/>
  <c r="P34" i="6"/>
  <c r="Z33" i="6"/>
  <c r="AA33" i="6" s="1"/>
  <c r="L51" i="6"/>
  <c r="N50" i="6"/>
  <c r="L52" i="6" l="1"/>
  <c r="N51" i="6"/>
  <c r="V34" i="6"/>
  <c r="T34" i="6"/>
  <c r="O35" i="6"/>
  <c r="X35" i="6" l="1"/>
  <c r="S35" i="6"/>
  <c r="Q35" i="6"/>
  <c r="Y35" i="6"/>
  <c r="W35" i="6"/>
  <c r="R35" i="6"/>
  <c r="P35" i="6"/>
  <c r="Z34" i="6"/>
  <c r="AA34" i="6" s="1"/>
  <c r="L53" i="6"/>
  <c r="N52" i="6"/>
  <c r="L54" i="6" l="1"/>
  <c r="N53" i="6"/>
  <c r="V35" i="6"/>
  <c r="T35" i="6"/>
  <c r="O36" i="6"/>
  <c r="X36" i="6" l="1"/>
  <c r="S36" i="6"/>
  <c r="Q36" i="6"/>
  <c r="Y36" i="6"/>
  <c r="W36" i="6"/>
  <c r="R36" i="6"/>
  <c r="P36" i="6"/>
  <c r="Z35" i="6"/>
  <c r="AA35" i="6" s="1"/>
  <c r="L55" i="6"/>
  <c r="N54" i="6"/>
  <c r="L56" i="6" l="1"/>
  <c r="N55" i="6"/>
  <c r="V36" i="6"/>
  <c r="T36" i="6"/>
  <c r="O37" i="6"/>
  <c r="X37" i="6" l="1"/>
  <c r="S37" i="6"/>
  <c r="Q37" i="6"/>
  <c r="Y37" i="6"/>
  <c r="W37" i="6"/>
  <c r="R37" i="6"/>
  <c r="P37" i="6"/>
  <c r="Z36" i="6"/>
  <c r="AA36" i="6" s="1"/>
  <c r="L57" i="6"/>
  <c r="N56" i="6"/>
  <c r="L58" i="6" l="1"/>
  <c r="N57" i="6"/>
  <c r="V37" i="6"/>
  <c r="T37" i="6"/>
  <c r="O38" i="6"/>
  <c r="X38" i="6" l="1"/>
  <c r="S38" i="6"/>
  <c r="Q38" i="6"/>
  <c r="Y38" i="6"/>
  <c r="W38" i="6"/>
  <c r="R38" i="6"/>
  <c r="P38" i="6"/>
  <c r="Z37" i="6"/>
  <c r="AA37" i="6" s="1"/>
  <c r="L59" i="6"/>
  <c r="N58" i="6"/>
  <c r="L60" i="6" l="1"/>
  <c r="N59" i="6"/>
  <c r="V38" i="6"/>
  <c r="T38" i="6"/>
  <c r="O39" i="6"/>
  <c r="X39" i="6" l="1"/>
  <c r="S39" i="6"/>
  <c r="Q39" i="6"/>
  <c r="Y39" i="6"/>
  <c r="W39" i="6"/>
  <c r="R39" i="6"/>
  <c r="P39" i="6"/>
  <c r="Z38" i="6"/>
  <c r="AA38" i="6" s="1"/>
  <c r="L61" i="6"/>
  <c r="N60" i="6"/>
  <c r="L62" i="6" l="1"/>
  <c r="N61" i="6"/>
  <c r="V39" i="6"/>
  <c r="T39" i="6"/>
  <c r="O40" i="6"/>
  <c r="Z39" i="6" l="1"/>
  <c r="AA39" i="6" s="1"/>
  <c r="X40" i="6"/>
  <c r="S40" i="6"/>
  <c r="Q40" i="6"/>
  <c r="Y40" i="6"/>
  <c r="W40" i="6"/>
  <c r="R40" i="6"/>
  <c r="P40" i="6"/>
  <c r="L63" i="6"/>
  <c r="N62" i="6"/>
  <c r="L64" i="6" l="1"/>
  <c r="N63" i="6"/>
  <c r="V40" i="6"/>
  <c r="T40" i="6"/>
  <c r="O41" i="6"/>
  <c r="X41" i="6" l="1"/>
  <c r="S41" i="6"/>
  <c r="Q41" i="6"/>
  <c r="Y41" i="6"/>
  <c r="W41" i="6"/>
  <c r="R41" i="6"/>
  <c r="P41" i="6"/>
  <c r="Z40" i="6"/>
  <c r="AA40" i="6" s="1"/>
  <c r="L65" i="6"/>
  <c r="N64" i="6"/>
  <c r="L66" i="6" l="1"/>
  <c r="N65" i="6"/>
  <c r="V41" i="6"/>
  <c r="T41" i="6"/>
  <c r="O42" i="6"/>
  <c r="Z41" i="6" l="1"/>
  <c r="AA41" i="6" s="1"/>
  <c r="X42" i="6"/>
  <c r="S42" i="6"/>
  <c r="Q42" i="6"/>
  <c r="Y42" i="6"/>
  <c r="W42" i="6"/>
  <c r="R42" i="6"/>
  <c r="P42" i="6"/>
  <c r="L67" i="6"/>
  <c r="N66" i="6"/>
  <c r="L68" i="6" l="1"/>
  <c r="N67" i="6"/>
  <c r="V42" i="6"/>
  <c r="T42" i="6"/>
  <c r="O43" i="6"/>
  <c r="X43" i="6" l="1"/>
  <c r="S43" i="6"/>
  <c r="Q43" i="6"/>
  <c r="P43" i="6"/>
  <c r="Y43" i="6"/>
  <c r="W43" i="6"/>
  <c r="R43" i="6"/>
  <c r="Z42" i="6"/>
  <c r="AA42" i="6" s="1"/>
  <c r="L69" i="6"/>
  <c r="N68" i="6"/>
  <c r="L70" i="6" l="1"/>
  <c r="N69" i="6"/>
  <c r="V43" i="6"/>
  <c r="T43" i="6"/>
  <c r="O44" i="6"/>
  <c r="Z43" i="6" l="1"/>
  <c r="AA43" i="6" s="1"/>
  <c r="X44" i="6"/>
  <c r="S44" i="6"/>
  <c r="Q44" i="6"/>
  <c r="Y44" i="6"/>
  <c r="W44" i="6"/>
  <c r="R44" i="6"/>
  <c r="P44" i="6"/>
  <c r="L71" i="6"/>
  <c r="N70" i="6"/>
  <c r="L72" i="6" l="1"/>
  <c r="N71" i="6"/>
  <c r="V44" i="6"/>
  <c r="T44" i="6"/>
  <c r="O45" i="6"/>
  <c r="X45" i="6" l="1"/>
  <c r="S45" i="6"/>
  <c r="Q45" i="6"/>
  <c r="Y45" i="6"/>
  <c r="W45" i="6"/>
  <c r="R45" i="6"/>
  <c r="P45" i="6"/>
  <c r="Z44" i="6"/>
  <c r="AA44" i="6" s="1"/>
  <c r="L73" i="6"/>
  <c r="N72" i="6"/>
  <c r="L74" i="6" l="1"/>
  <c r="N73" i="6"/>
  <c r="V45" i="6"/>
  <c r="T45" i="6"/>
  <c r="O46" i="6"/>
  <c r="X46" i="6" l="1"/>
  <c r="S46" i="6"/>
  <c r="Q46" i="6"/>
  <c r="Y46" i="6"/>
  <c r="W46" i="6"/>
  <c r="R46" i="6"/>
  <c r="P46" i="6"/>
  <c r="Z45" i="6"/>
  <c r="AA45" i="6" s="1"/>
  <c r="L75" i="6"/>
  <c r="N74" i="6"/>
  <c r="L76" i="6" l="1"/>
  <c r="N75" i="6"/>
  <c r="V46" i="6"/>
  <c r="T46" i="6"/>
  <c r="O47" i="6"/>
  <c r="X47" i="6" l="1"/>
  <c r="S47" i="6"/>
  <c r="Q47" i="6"/>
  <c r="Y47" i="6"/>
  <c r="W47" i="6"/>
  <c r="R47" i="6"/>
  <c r="P47" i="6"/>
  <c r="Z46" i="6"/>
  <c r="AA46" i="6" s="1"/>
  <c r="L77" i="6"/>
  <c r="N76" i="6"/>
  <c r="L78" i="6" l="1"/>
  <c r="N77" i="6"/>
  <c r="V47" i="6"/>
  <c r="T47" i="6"/>
  <c r="O48" i="6"/>
  <c r="X48" i="6" l="1"/>
  <c r="S48" i="6"/>
  <c r="Q48" i="6"/>
  <c r="Y48" i="6"/>
  <c r="W48" i="6"/>
  <c r="R48" i="6"/>
  <c r="P48" i="6"/>
  <c r="Z47" i="6"/>
  <c r="AA47" i="6" s="1"/>
  <c r="L79" i="6"/>
  <c r="N78" i="6"/>
  <c r="L80" i="6" l="1"/>
  <c r="N79" i="6"/>
  <c r="V48" i="6"/>
  <c r="T48" i="6"/>
  <c r="O49" i="6"/>
  <c r="X49" i="6" l="1"/>
  <c r="S49" i="6"/>
  <c r="Q49" i="6"/>
  <c r="Y49" i="6"/>
  <c r="W49" i="6"/>
  <c r="R49" i="6"/>
  <c r="P49" i="6"/>
  <c r="Z48" i="6"/>
  <c r="AA48" i="6" s="1"/>
  <c r="L81" i="6"/>
  <c r="N80" i="6"/>
  <c r="L82" i="6" l="1"/>
  <c r="N81" i="6"/>
  <c r="V49" i="6"/>
  <c r="T49" i="6"/>
  <c r="O50" i="6"/>
  <c r="X50" i="6" l="1"/>
  <c r="S50" i="6"/>
  <c r="Q50" i="6"/>
  <c r="Y50" i="6"/>
  <c r="W50" i="6"/>
  <c r="R50" i="6"/>
  <c r="P50" i="6"/>
  <c r="Z49" i="6"/>
  <c r="AA49" i="6" s="1"/>
  <c r="L83" i="6"/>
  <c r="N82" i="6"/>
  <c r="L84" i="6" l="1"/>
  <c r="N83" i="6"/>
  <c r="V50" i="6"/>
  <c r="T50" i="6"/>
  <c r="O51" i="6"/>
  <c r="X51" i="6" l="1"/>
  <c r="S51" i="6"/>
  <c r="Q51" i="6"/>
  <c r="Y51" i="6"/>
  <c r="W51" i="6"/>
  <c r="R51" i="6"/>
  <c r="P51" i="6"/>
  <c r="Z50" i="6"/>
  <c r="AA50" i="6" s="1"/>
  <c r="L85" i="6"/>
  <c r="N84" i="6"/>
  <c r="L86" i="6" l="1"/>
  <c r="N85" i="6"/>
  <c r="V51" i="6"/>
  <c r="T51" i="6"/>
  <c r="O52" i="6"/>
  <c r="X52" i="6" l="1"/>
  <c r="S52" i="6"/>
  <c r="Q52" i="6"/>
  <c r="Y52" i="6"/>
  <c r="W52" i="6"/>
  <c r="R52" i="6"/>
  <c r="P52" i="6"/>
  <c r="Z51" i="6"/>
  <c r="AA51" i="6" s="1"/>
  <c r="L87" i="6"/>
  <c r="N86" i="6"/>
  <c r="L88" i="6" l="1"/>
  <c r="N87" i="6"/>
  <c r="V52" i="6"/>
  <c r="T52" i="6"/>
  <c r="O53" i="6"/>
  <c r="X53" i="6" l="1"/>
  <c r="S53" i="6"/>
  <c r="Q53" i="6"/>
  <c r="Y53" i="6"/>
  <c r="W53" i="6"/>
  <c r="R53" i="6"/>
  <c r="P53" i="6"/>
  <c r="Z52" i="6"/>
  <c r="AA52" i="6" s="1"/>
  <c r="L89" i="6"/>
  <c r="N88" i="6"/>
  <c r="L90" i="6" l="1"/>
  <c r="N89" i="6"/>
  <c r="V53" i="6"/>
  <c r="T53" i="6"/>
  <c r="O54" i="6"/>
  <c r="X54" i="6" l="1"/>
  <c r="S54" i="6"/>
  <c r="Q54" i="6"/>
  <c r="Y54" i="6"/>
  <c r="W54" i="6"/>
  <c r="R54" i="6"/>
  <c r="P54" i="6"/>
  <c r="Z53" i="6"/>
  <c r="AA53" i="6" s="1"/>
  <c r="L91" i="6"/>
  <c r="N90" i="6"/>
  <c r="L92" i="6" l="1"/>
  <c r="N91" i="6"/>
  <c r="V54" i="6"/>
  <c r="T54" i="6"/>
  <c r="O55" i="6"/>
  <c r="X55" i="6" l="1"/>
  <c r="S55" i="6"/>
  <c r="Q55" i="6"/>
  <c r="Y55" i="6"/>
  <c r="W55" i="6"/>
  <c r="R55" i="6"/>
  <c r="P55" i="6"/>
  <c r="Z54" i="6"/>
  <c r="AA54" i="6" s="1"/>
  <c r="L93" i="6"/>
  <c r="N92" i="6"/>
  <c r="L94" i="6" l="1"/>
  <c r="N93" i="6"/>
  <c r="V55" i="6"/>
  <c r="T55" i="6"/>
  <c r="O56" i="6"/>
  <c r="X56" i="6" l="1"/>
  <c r="S56" i="6"/>
  <c r="Q56" i="6"/>
  <c r="Y56" i="6"/>
  <c r="W56" i="6"/>
  <c r="R56" i="6"/>
  <c r="P56" i="6"/>
  <c r="Z55" i="6"/>
  <c r="AA55" i="6" s="1"/>
  <c r="L95" i="6"/>
  <c r="N94" i="6"/>
  <c r="L96" i="6" l="1"/>
  <c r="N95" i="6"/>
  <c r="V56" i="6"/>
  <c r="T56" i="6"/>
  <c r="O57" i="6"/>
  <c r="X57" i="6" l="1"/>
  <c r="S57" i="6"/>
  <c r="Q57" i="6"/>
  <c r="Y57" i="6"/>
  <c r="W57" i="6"/>
  <c r="R57" i="6"/>
  <c r="P57" i="6"/>
  <c r="Z56" i="6"/>
  <c r="AA56" i="6" s="1"/>
  <c r="L97" i="6"/>
  <c r="N96" i="6"/>
  <c r="L98" i="6" l="1"/>
  <c r="N97" i="6"/>
  <c r="V57" i="6"/>
  <c r="T57" i="6"/>
  <c r="O58" i="6"/>
  <c r="X58" i="6" l="1"/>
  <c r="S58" i="6"/>
  <c r="Q58" i="6"/>
  <c r="Y58" i="6"/>
  <c r="W58" i="6"/>
  <c r="R58" i="6"/>
  <c r="P58" i="6"/>
  <c r="Z57" i="6"/>
  <c r="AA57" i="6" s="1"/>
  <c r="L99" i="6"/>
  <c r="N98" i="6"/>
  <c r="L100" i="6" l="1"/>
  <c r="N99" i="6"/>
  <c r="V58" i="6"/>
  <c r="T58" i="6"/>
  <c r="O59" i="6"/>
  <c r="X59" i="6" l="1"/>
  <c r="S59" i="6"/>
  <c r="Q59" i="6"/>
  <c r="Y59" i="6"/>
  <c r="W59" i="6"/>
  <c r="R59" i="6"/>
  <c r="P59" i="6"/>
  <c r="Z58" i="6"/>
  <c r="AA58" i="6" s="1"/>
  <c r="L101" i="6"/>
  <c r="N100" i="6"/>
  <c r="L102" i="6" l="1"/>
  <c r="N101" i="6"/>
  <c r="V59" i="6"/>
  <c r="T59" i="6"/>
  <c r="O60" i="6"/>
  <c r="X60" i="6" l="1"/>
  <c r="S60" i="6"/>
  <c r="Q60" i="6"/>
  <c r="Y60" i="6"/>
  <c r="W60" i="6"/>
  <c r="R60" i="6"/>
  <c r="P60" i="6"/>
  <c r="Z59" i="6"/>
  <c r="AA59" i="6" s="1"/>
  <c r="L103" i="6"/>
  <c r="N102" i="6"/>
  <c r="L104" i="6" l="1"/>
  <c r="N103" i="6"/>
  <c r="V60" i="6"/>
  <c r="T60" i="6"/>
  <c r="O61" i="6"/>
  <c r="X61" i="6" l="1"/>
  <c r="S61" i="6"/>
  <c r="Q61" i="6"/>
  <c r="Y61" i="6"/>
  <c r="W61" i="6"/>
  <c r="R61" i="6"/>
  <c r="P61" i="6"/>
  <c r="Z60" i="6"/>
  <c r="AA60" i="6" s="1"/>
  <c r="L105" i="6"/>
  <c r="N104" i="6"/>
  <c r="L106" i="6" l="1"/>
  <c r="N105" i="6"/>
  <c r="V61" i="6"/>
  <c r="T61" i="6"/>
  <c r="O62" i="6"/>
  <c r="X62" i="6" l="1"/>
  <c r="S62" i="6"/>
  <c r="Q62" i="6"/>
  <c r="Y62" i="6"/>
  <c r="W62" i="6"/>
  <c r="R62" i="6"/>
  <c r="P62" i="6"/>
  <c r="Z61" i="6"/>
  <c r="AA61" i="6" s="1"/>
  <c r="L107" i="6"/>
  <c r="N106" i="6"/>
  <c r="L108" i="6" l="1"/>
  <c r="N107" i="6"/>
  <c r="V62" i="6"/>
  <c r="T62" i="6"/>
  <c r="O63" i="6"/>
  <c r="X63" i="6" l="1"/>
  <c r="S63" i="6"/>
  <c r="Q63" i="6"/>
  <c r="Y63" i="6"/>
  <c r="W63" i="6"/>
  <c r="R63" i="6"/>
  <c r="P63" i="6"/>
  <c r="Z62" i="6"/>
  <c r="AA62" i="6" s="1"/>
  <c r="L109" i="6"/>
  <c r="N108" i="6"/>
  <c r="L110" i="6" l="1"/>
  <c r="N109" i="6"/>
  <c r="V63" i="6"/>
  <c r="T63" i="6"/>
  <c r="O64" i="6"/>
  <c r="X64" i="6" l="1"/>
  <c r="S64" i="6"/>
  <c r="Q64" i="6"/>
  <c r="Y64" i="6"/>
  <c r="W64" i="6"/>
  <c r="R64" i="6"/>
  <c r="P64" i="6"/>
  <c r="Z63" i="6"/>
  <c r="AA63" i="6" s="1"/>
  <c r="L111" i="6"/>
  <c r="N110" i="6"/>
  <c r="L112" i="6" l="1"/>
  <c r="N111" i="6"/>
  <c r="V64" i="6"/>
  <c r="T64" i="6"/>
  <c r="O65" i="6"/>
  <c r="X65" i="6" l="1"/>
  <c r="S65" i="6"/>
  <c r="Q65" i="6"/>
  <c r="Y65" i="6"/>
  <c r="W65" i="6"/>
  <c r="R65" i="6"/>
  <c r="P65" i="6"/>
  <c r="Z64" i="6"/>
  <c r="AA64" i="6" s="1"/>
  <c r="L113" i="6"/>
  <c r="N112" i="6"/>
  <c r="L114" i="6" l="1"/>
  <c r="N113" i="6"/>
  <c r="V65" i="6"/>
  <c r="T65" i="6"/>
  <c r="O66" i="6"/>
  <c r="X66" i="6" l="1"/>
  <c r="S66" i="6"/>
  <c r="Q66" i="6"/>
  <c r="Y66" i="6"/>
  <c r="W66" i="6"/>
  <c r="R66" i="6"/>
  <c r="P66" i="6"/>
  <c r="Z65" i="6"/>
  <c r="AA65" i="6" s="1"/>
  <c r="L115" i="6"/>
  <c r="N114" i="6"/>
  <c r="L116" i="6" l="1"/>
  <c r="N115" i="6"/>
  <c r="V66" i="6"/>
  <c r="T66" i="6"/>
  <c r="O67" i="6"/>
  <c r="X67" i="6" l="1"/>
  <c r="S67" i="6"/>
  <c r="Q67" i="6"/>
  <c r="Y67" i="6"/>
  <c r="W67" i="6"/>
  <c r="R67" i="6"/>
  <c r="P67" i="6"/>
  <c r="Z66" i="6"/>
  <c r="AA66" i="6" s="1"/>
  <c r="L117" i="6"/>
  <c r="N116" i="6"/>
  <c r="L118" i="6" l="1"/>
  <c r="N117" i="6"/>
  <c r="V67" i="6"/>
  <c r="T67" i="6"/>
  <c r="O68" i="6"/>
  <c r="X68" i="6" l="1"/>
  <c r="S68" i="6"/>
  <c r="Q68" i="6"/>
  <c r="Y68" i="6"/>
  <c r="W68" i="6"/>
  <c r="R68" i="6"/>
  <c r="P68" i="6"/>
  <c r="Z67" i="6"/>
  <c r="AA67" i="6" s="1"/>
  <c r="L119" i="6"/>
  <c r="N118" i="6"/>
  <c r="L120" i="6" l="1"/>
  <c r="N119" i="6"/>
  <c r="V68" i="6"/>
  <c r="T68" i="6"/>
  <c r="O69" i="6"/>
  <c r="X69" i="6" l="1"/>
  <c r="S69" i="6"/>
  <c r="Q69" i="6"/>
  <c r="Y69" i="6"/>
  <c r="W69" i="6"/>
  <c r="R69" i="6"/>
  <c r="P69" i="6"/>
  <c r="Z68" i="6"/>
  <c r="AA68" i="6" s="1"/>
  <c r="L121" i="6"/>
  <c r="N120" i="6"/>
  <c r="L122" i="6" l="1"/>
  <c r="N121" i="6"/>
  <c r="V69" i="6"/>
  <c r="T69" i="6"/>
  <c r="O70" i="6"/>
  <c r="X70" i="6" l="1"/>
  <c r="S70" i="6"/>
  <c r="Q70" i="6"/>
  <c r="Y70" i="6"/>
  <c r="W70" i="6"/>
  <c r="P70" i="6"/>
  <c r="R70" i="6"/>
  <c r="Z69" i="6"/>
  <c r="AA69" i="6" s="1"/>
  <c r="L123" i="6"/>
  <c r="N122" i="6"/>
  <c r="L124" i="6" l="1"/>
  <c r="N123" i="6"/>
  <c r="V70" i="6"/>
  <c r="T70" i="6"/>
  <c r="O71" i="6"/>
  <c r="Z70" i="6" l="1"/>
  <c r="AA70" i="6" s="1"/>
  <c r="X71" i="6"/>
  <c r="S71" i="6"/>
  <c r="Q71" i="6"/>
  <c r="Y71" i="6"/>
  <c r="W71" i="6"/>
  <c r="R71" i="6"/>
  <c r="P71" i="6"/>
  <c r="L125" i="6"/>
  <c r="N124" i="6"/>
  <c r="L126" i="6" l="1"/>
  <c r="N125" i="6"/>
  <c r="V71" i="6"/>
  <c r="T71" i="6"/>
  <c r="O72" i="6"/>
  <c r="X72" i="6" l="1"/>
  <c r="S72" i="6"/>
  <c r="Q72" i="6"/>
  <c r="Y72" i="6"/>
  <c r="W72" i="6"/>
  <c r="R72" i="6"/>
  <c r="P72" i="6"/>
  <c r="Z71" i="6"/>
  <c r="AA71" i="6" s="1"/>
  <c r="L127" i="6"/>
  <c r="N126" i="6"/>
  <c r="L128" i="6" l="1"/>
  <c r="N127" i="6"/>
  <c r="V72" i="6"/>
  <c r="T72" i="6"/>
  <c r="O73" i="6"/>
  <c r="Z72" i="6" l="1"/>
  <c r="AA72" i="6" s="1"/>
  <c r="X73" i="6"/>
  <c r="S73" i="6"/>
  <c r="Q73" i="6"/>
  <c r="Y73" i="6"/>
  <c r="W73" i="6"/>
  <c r="R73" i="6"/>
  <c r="P73" i="6"/>
  <c r="L129" i="6"/>
  <c r="N128" i="6"/>
  <c r="L130" i="6" l="1"/>
  <c r="N129" i="6"/>
  <c r="V73" i="6"/>
  <c r="T73" i="6"/>
  <c r="O74" i="6"/>
  <c r="X74" i="6" l="1"/>
  <c r="S74" i="6"/>
  <c r="Q74" i="6"/>
  <c r="Y74" i="6"/>
  <c r="W74" i="6"/>
  <c r="R74" i="6"/>
  <c r="P74" i="6"/>
  <c r="Z73" i="6"/>
  <c r="AA73" i="6" s="1"/>
  <c r="L131" i="6"/>
  <c r="N130" i="6"/>
  <c r="L132" i="6" l="1"/>
  <c r="N131" i="6"/>
  <c r="V74" i="6"/>
  <c r="T74" i="6"/>
  <c r="O75" i="6"/>
  <c r="Z74" i="6" l="1"/>
  <c r="AA74" i="6" s="1"/>
  <c r="X75" i="6"/>
  <c r="S75" i="6"/>
  <c r="Q75" i="6"/>
  <c r="R75" i="6"/>
  <c r="Y75" i="6"/>
  <c r="W75" i="6"/>
  <c r="P75" i="6"/>
  <c r="L133" i="6"/>
  <c r="N132" i="6"/>
  <c r="L134" i="6" l="1"/>
  <c r="N133" i="6"/>
  <c r="V75" i="6"/>
  <c r="T75" i="6"/>
  <c r="O76" i="6"/>
  <c r="X76" i="6" l="1"/>
  <c r="S76" i="6"/>
  <c r="Q76" i="6"/>
  <c r="Y76" i="6"/>
  <c r="W76" i="6"/>
  <c r="R76" i="6"/>
  <c r="P76" i="6"/>
  <c r="Z75" i="6"/>
  <c r="AA75" i="6" s="1"/>
  <c r="L135" i="6"/>
  <c r="N134" i="6"/>
  <c r="L136" i="6" l="1"/>
  <c r="N135" i="6"/>
  <c r="V76" i="6"/>
  <c r="T76" i="6"/>
  <c r="O77" i="6"/>
  <c r="Z76" i="6" l="1"/>
  <c r="AA76" i="6" s="1"/>
  <c r="X77" i="6"/>
  <c r="S77" i="6"/>
  <c r="Q77" i="6"/>
  <c r="Y77" i="6"/>
  <c r="W77" i="6"/>
  <c r="R77" i="6"/>
  <c r="P77" i="6"/>
  <c r="L137" i="6"/>
  <c r="N136" i="6"/>
  <c r="L138" i="6" l="1"/>
  <c r="N137" i="6"/>
  <c r="V77" i="6"/>
  <c r="T77" i="6"/>
  <c r="O78" i="6"/>
  <c r="X78" i="6" l="1"/>
  <c r="S78" i="6"/>
  <c r="Q78" i="6"/>
  <c r="Y78" i="6"/>
  <c r="W78" i="6"/>
  <c r="R78" i="6"/>
  <c r="P78" i="6"/>
  <c r="Z77" i="6"/>
  <c r="AA77" i="6" s="1"/>
  <c r="L139" i="6"/>
  <c r="N138" i="6"/>
  <c r="L140" i="6" l="1"/>
  <c r="N139" i="6"/>
  <c r="V78" i="6"/>
  <c r="T78" i="6"/>
  <c r="O79" i="6"/>
  <c r="Z78" i="6" l="1"/>
  <c r="AA78" i="6" s="1"/>
  <c r="X79" i="6"/>
  <c r="S79" i="6"/>
  <c r="Y79" i="6"/>
  <c r="Q79" i="6"/>
  <c r="W79" i="6"/>
  <c r="R79" i="6"/>
  <c r="P79" i="6"/>
  <c r="L141" i="6"/>
  <c r="N140" i="6"/>
  <c r="L142" i="6" l="1"/>
  <c r="N141" i="6"/>
  <c r="V79" i="6"/>
  <c r="T79" i="6"/>
  <c r="O80" i="6"/>
  <c r="X80" i="6" l="1"/>
  <c r="S80" i="6"/>
  <c r="Q80" i="6"/>
  <c r="Y80" i="6"/>
  <c r="P80" i="6"/>
  <c r="W80" i="6"/>
  <c r="R80" i="6"/>
  <c r="Z79" i="6"/>
  <c r="AA79" i="6" s="1"/>
  <c r="L143" i="6"/>
  <c r="N142" i="6"/>
  <c r="L144" i="6" l="1"/>
  <c r="N143" i="6"/>
  <c r="V80" i="6"/>
  <c r="T80" i="6"/>
  <c r="O81" i="6"/>
  <c r="Z80" i="6" l="1"/>
  <c r="AA80" i="6" s="1"/>
  <c r="X81" i="6"/>
  <c r="S81" i="6"/>
  <c r="Q81" i="6"/>
  <c r="Y81" i="6"/>
  <c r="P81" i="6"/>
  <c r="W81" i="6"/>
  <c r="R81" i="6"/>
  <c r="L145" i="6"/>
  <c r="N144" i="6"/>
  <c r="L146" i="6" l="1"/>
  <c r="N145" i="6"/>
  <c r="V81" i="6"/>
  <c r="T81" i="6"/>
  <c r="O82" i="6"/>
  <c r="X82" i="6" l="1"/>
  <c r="S82" i="6"/>
  <c r="Q82" i="6"/>
  <c r="Y82" i="6"/>
  <c r="P82" i="6"/>
  <c r="W82" i="6"/>
  <c r="R82" i="6"/>
  <c r="Z81" i="6"/>
  <c r="AA81" i="6" s="1"/>
  <c r="L147" i="6"/>
  <c r="N146" i="6"/>
  <c r="L148" i="6" l="1"/>
  <c r="N147" i="6"/>
  <c r="V82" i="6"/>
  <c r="T82" i="6"/>
  <c r="O83" i="6"/>
  <c r="X83" i="6" l="1"/>
  <c r="S83" i="6"/>
  <c r="Q83" i="6"/>
  <c r="Y83" i="6"/>
  <c r="P83" i="6"/>
  <c r="W83" i="6"/>
  <c r="R83" i="6"/>
  <c r="Z82" i="6"/>
  <c r="AA82" i="6" s="1"/>
  <c r="L149" i="6"/>
  <c r="N148" i="6"/>
  <c r="L150" i="6" l="1"/>
  <c r="N149" i="6"/>
  <c r="V83" i="6"/>
  <c r="T83" i="6"/>
  <c r="O84" i="6"/>
  <c r="X84" i="6" l="1"/>
  <c r="S84" i="6"/>
  <c r="Q84" i="6"/>
  <c r="Y84" i="6"/>
  <c r="P84" i="6"/>
  <c r="W84" i="6"/>
  <c r="R84" i="6"/>
  <c r="Z83" i="6"/>
  <c r="AA83" i="6" s="1"/>
  <c r="L151" i="6"/>
  <c r="N150" i="6"/>
  <c r="L152" i="6" l="1"/>
  <c r="N151" i="6"/>
  <c r="V84" i="6"/>
  <c r="T84" i="6"/>
  <c r="O85" i="6"/>
  <c r="Z84" i="6" l="1"/>
  <c r="AA84" i="6" s="1"/>
  <c r="X85" i="6"/>
  <c r="S85" i="6"/>
  <c r="Q85" i="6"/>
  <c r="Y85" i="6"/>
  <c r="P85" i="6"/>
  <c r="W85" i="6"/>
  <c r="R85" i="6"/>
  <c r="L153" i="6"/>
  <c r="N152" i="6"/>
  <c r="L154" i="6" l="1"/>
  <c r="N153" i="6"/>
  <c r="V85" i="6"/>
  <c r="T85" i="6"/>
  <c r="O86" i="6"/>
  <c r="X86" i="6" l="1"/>
  <c r="S86" i="6"/>
  <c r="Q86" i="6"/>
  <c r="Y86" i="6"/>
  <c r="P86" i="6"/>
  <c r="W86" i="6"/>
  <c r="R86" i="6"/>
  <c r="Z85" i="6"/>
  <c r="AA85" i="6" s="1"/>
  <c r="L155" i="6"/>
  <c r="N154" i="6"/>
  <c r="L156" i="6" l="1"/>
  <c r="N155" i="6"/>
  <c r="V86" i="6"/>
  <c r="T86" i="6"/>
  <c r="O87" i="6"/>
  <c r="X87" i="6" l="1"/>
  <c r="S87" i="6"/>
  <c r="Q87" i="6"/>
  <c r="Y87" i="6"/>
  <c r="P87" i="6"/>
  <c r="W87" i="6"/>
  <c r="R87" i="6"/>
  <c r="Z86" i="6"/>
  <c r="AA86" i="6" s="1"/>
  <c r="L157" i="6"/>
  <c r="N156" i="6"/>
  <c r="L158" i="6" l="1"/>
  <c r="N157" i="6"/>
  <c r="V87" i="6"/>
  <c r="T87" i="6"/>
  <c r="O88" i="6"/>
  <c r="Z87" i="6" l="1"/>
  <c r="AA87" i="6" s="1"/>
  <c r="X88" i="6"/>
  <c r="S88" i="6"/>
  <c r="Q88" i="6"/>
  <c r="Y88" i="6"/>
  <c r="P88" i="6"/>
  <c r="W88" i="6"/>
  <c r="R88" i="6"/>
  <c r="L159" i="6"/>
  <c r="N158" i="6"/>
  <c r="L160" i="6" l="1"/>
  <c r="N159" i="6"/>
  <c r="V88" i="6"/>
  <c r="T88" i="6"/>
  <c r="O89" i="6"/>
  <c r="X89" i="6" l="1"/>
  <c r="S89" i="6"/>
  <c r="Q89" i="6"/>
  <c r="Y89" i="6"/>
  <c r="P89" i="6"/>
  <c r="W89" i="6"/>
  <c r="R89" i="6"/>
  <c r="Z88" i="6"/>
  <c r="AA88" i="6" s="1"/>
  <c r="L161" i="6"/>
  <c r="N160" i="6"/>
  <c r="L162" i="6" l="1"/>
  <c r="N161" i="6"/>
  <c r="V89" i="6"/>
  <c r="T89" i="6"/>
  <c r="O90" i="6"/>
  <c r="X90" i="6" l="1"/>
  <c r="S90" i="6"/>
  <c r="Q90" i="6"/>
  <c r="Y90" i="6"/>
  <c r="P90" i="6"/>
  <c r="W90" i="6"/>
  <c r="R90" i="6"/>
  <c r="Z89" i="6"/>
  <c r="AA89" i="6" s="1"/>
  <c r="L163" i="6"/>
  <c r="N162" i="6"/>
  <c r="L164" i="6" l="1"/>
  <c r="N163" i="6"/>
  <c r="V90" i="6"/>
  <c r="T90" i="6"/>
  <c r="O91" i="6"/>
  <c r="X91" i="6" l="1"/>
  <c r="S91" i="6"/>
  <c r="Q91" i="6"/>
  <c r="Y91" i="6"/>
  <c r="P91" i="6"/>
  <c r="W91" i="6"/>
  <c r="R91" i="6"/>
  <c r="Z90" i="6"/>
  <c r="AA90" i="6" s="1"/>
  <c r="L165" i="6"/>
  <c r="N164" i="6"/>
  <c r="L166" i="6" l="1"/>
  <c r="N165" i="6"/>
  <c r="V91" i="6"/>
  <c r="T91" i="6"/>
  <c r="O92" i="6"/>
  <c r="X92" i="6" l="1"/>
  <c r="S92" i="6"/>
  <c r="Q92" i="6"/>
  <c r="Y92" i="6"/>
  <c r="P92" i="6"/>
  <c r="W92" i="6"/>
  <c r="R92" i="6"/>
  <c r="Z91" i="6"/>
  <c r="AA91" i="6" s="1"/>
  <c r="L167" i="6"/>
  <c r="N166" i="6"/>
  <c r="L168" i="6" l="1"/>
  <c r="N167" i="6"/>
  <c r="V92" i="6"/>
  <c r="T92" i="6"/>
  <c r="O93" i="6"/>
  <c r="Z92" i="6" l="1"/>
  <c r="AA92" i="6" s="1"/>
  <c r="X93" i="6"/>
  <c r="S93" i="6"/>
  <c r="Q93" i="6"/>
  <c r="Y93" i="6"/>
  <c r="P93" i="6"/>
  <c r="W93" i="6"/>
  <c r="R93" i="6"/>
  <c r="L169" i="6"/>
  <c r="N168" i="6"/>
  <c r="L170" i="6" l="1"/>
  <c r="N169" i="6"/>
  <c r="V93" i="6"/>
  <c r="T93" i="6"/>
  <c r="O94" i="6"/>
  <c r="X94" i="6" l="1"/>
  <c r="S94" i="6"/>
  <c r="Q94" i="6"/>
  <c r="Y94" i="6"/>
  <c r="P94" i="6"/>
  <c r="W94" i="6"/>
  <c r="R94" i="6"/>
  <c r="Z93" i="6"/>
  <c r="AA93" i="6" s="1"/>
  <c r="L171" i="6"/>
  <c r="N170" i="6"/>
  <c r="L172" i="6" l="1"/>
  <c r="N171" i="6"/>
  <c r="V94" i="6"/>
  <c r="T94" i="6"/>
  <c r="O95" i="6"/>
  <c r="X95" i="6" l="1"/>
  <c r="S95" i="6"/>
  <c r="Q95" i="6"/>
  <c r="Y95" i="6"/>
  <c r="P95" i="6"/>
  <c r="W95" i="6"/>
  <c r="R95" i="6"/>
  <c r="Z94" i="6"/>
  <c r="AA94" i="6" s="1"/>
  <c r="L173" i="6"/>
  <c r="N172" i="6"/>
  <c r="L174" i="6" l="1"/>
  <c r="N173" i="6"/>
  <c r="V95" i="6"/>
  <c r="T95" i="6"/>
  <c r="O96" i="6"/>
  <c r="X96" i="6" l="1"/>
  <c r="S96" i="6"/>
  <c r="Q96" i="6"/>
  <c r="Y96" i="6"/>
  <c r="P96" i="6"/>
  <c r="W96" i="6"/>
  <c r="R96" i="6"/>
  <c r="Z95" i="6"/>
  <c r="AA95" i="6" s="1"/>
  <c r="L175" i="6"/>
  <c r="N174" i="6"/>
  <c r="L176" i="6" l="1"/>
  <c r="N175" i="6"/>
  <c r="V96" i="6"/>
  <c r="T96" i="6"/>
  <c r="O97" i="6"/>
  <c r="X97" i="6" l="1"/>
  <c r="S97" i="6"/>
  <c r="Q97" i="6"/>
  <c r="Y97" i="6"/>
  <c r="P97" i="6"/>
  <c r="W97" i="6"/>
  <c r="R97" i="6"/>
  <c r="Z96" i="6"/>
  <c r="AA96" i="6" s="1"/>
  <c r="L177" i="6"/>
  <c r="N176" i="6"/>
  <c r="L178" i="6" l="1"/>
  <c r="N177" i="6"/>
  <c r="V97" i="6"/>
  <c r="T97" i="6"/>
  <c r="O98" i="6"/>
  <c r="X98" i="6" l="1"/>
  <c r="S98" i="6"/>
  <c r="Q98" i="6"/>
  <c r="Y98" i="6"/>
  <c r="P98" i="6"/>
  <c r="W98" i="6"/>
  <c r="R98" i="6"/>
  <c r="Z97" i="6"/>
  <c r="AA97" i="6" s="1"/>
  <c r="L179" i="6"/>
  <c r="N178" i="6"/>
  <c r="L180" i="6" l="1"/>
  <c r="N179" i="6"/>
  <c r="V98" i="6"/>
  <c r="T98" i="6"/>
  <c r="O99" i="6"/>
  <c r="X99" i="6" l="1"/>
  <c r="S99" i="6"/>
  <c r="Q99" i="6"/>
  <c r="Y99" i="6"/>
  <c r="P99" i="6"/>
  <c r="W99" i="6"/>
  <c r="R99" i="6"/>
  <c r="Z98" i="6"/>
  <c r="AA98" i="6" s="1"/>
  <c r="L181" i="6"/>
  <c r="N180" i="6"/>
  <c r="L182" i="6" l="1"/>
  <c r="N181" i="6"/>
  <c r="V99" i="6"/>
  <c r="T99" i="6"/>
  <c r="O100" i="6"/>
  <c r="X100" i="6" l="1"/>
  <c r="S100" i="6"/>
  <c r="Q100" i="6"/>
  <c r="Y100" i="6"/>
  <c r="P100" i="6"/>
  <c r="W100" i="6"/>
  <c r="R100" i="6"/>
  <c r="Z99" i="6"/>
  <c r="AA99" i="6" s="1"/>
  <c r="L183" i="6"/>
  <c r="N182" i="6"/>
  <c r="L184" i="6" l="1"/>
  <c r="N183" i="6"/>
  <c r="V100" i="6"/>
  <c r="T100" i="6"/>
  <c r="O101" i="6"/>
  <c r="X101" i="6" l="1"/>
  <c r="S101" i="6"/>
  <c r="Q101" i="6"/>
  <c r="Y101" i="6"/>
  <c r="P101" i="6"/>
  <c r="W101" i="6"/>
  <c r="R101" i="6"/>
  <c r="Z100" i="6"/>
  <c r="AA100" i="6" s="1"/>
  <c r="L185" i="6"/>
  <c r="N184" i="6"/>
  <c r="L186" i="6" l="1"/>
  <c r="N185" i="6"/>
  <c r="V101" i="6"/>
  <c r="T101" i="6"/>
  <c r="O102" i="6"/>
  <c r="X102" i="6" l="1"/>
  <c r="S102" i="6"/>
  <c r="Q102" i="6"/>
  <c r="Y102" i="6"/>
  <c r="P102" i="6"/>
  <c r="W102" i="6"/>
  <c r="R102" i="6"/>
  <c r="Z101" i="6"/>
  <c r="AA101" i="6" s="1"/>
  <c r="L187" i="6"/>
  <c r="N186" i="6"/>
  <c r="L188" i="6" l="1"/>
  <c r="N187" i="6"/>
  <c r="V102" i="6"/>
  <c r="T102" i="6"/>
  <c r="O103" i="6"/>
  <c r="X103" i="6" l="1"/>
  <c r="S103" i="6"/>
  <c r="Q103" i="6"/>
  <c r="Y103" i="6"/>
  <c r="P103" i="6"/>
  <c r="W103" i="6"/>
  <c r="R103" i="6"/>
  <c r="Z102" i="6"/>
  <c r="AA102" i="6" s="1"/>
  <c r="L189" i="6"/>
  <c r="N188" i="6"/>
  <c r="L190" i="6" l="1"/>
  <c r="N189" i="6"/>
  <c r="V103" i="6"/>
  <c r="T103" i="6"/>
  <c r="O104" i="6"/>
  <c r="X104" i="6" l="1"/>
  <c r="S104" i="6"/>
  <c r="Q104" i="6"/>
  <c r="Y104" i="6"/>
  <c r="P104" i="6"/>
  <c r="W104" i="6"/>
  <c r="R104" i="6"/>
  <c r="Z103" i="6"/>
  <c r="AA103" i="6" s="1"/>
  <c r="N190" i="6"/>
  <c r="V104" i="6" l="1"/>
  <c r="T104" i="6"/>
  <c r="O105" i="6"/>
  <c r="X105" i="6" l="1"/>
  <c r="S105" i="6"/>
  <c r="Q105" i="6"/>
  <c r="Y105" i="6"/>
  <c r="P105" i="6"/>
  <c r="W105" i="6"/>
  <c r="R105" i="6"/>
  <c r="Z104" i="6"/>
  <c r="AA104" i="6" s="1"/>
  <c r="V105" i="6" l="1"/>
  <c r="T105" i="6"/>
  <c r="O106" i="6"/>
  <c r="X106" i="6" l="1"/>
  <c r="S106" i="6"/>
  <c r="Q106" i="6"/>
  <c r="Y106" i="6"/>
  <c r="P106" i="6"/>
  <c r="W106" i="6"/>
  <c r="R106" i="6"/>
  <c r="Z105" i="6"/>
  <c r="AA105" i="6" s="1"/>
  <c r="V106" i="6" l="1"/>
  <c r="T106" i="6"/>
  <c r="O107" i="6"/>
  <c r="Z106" i="6" l="1"/>
  <c r="AA106" i="6" s="1"/>
  <c r="X107" i="6"/>
  <c r="S107" i="6"/>
  <c r="Q107" i="6"/>
  <c r="Y107" i="6"/>
  <c r="P107" i="6"/>
  <c r="W107" i="6"/>
  <c r="R107" i="6"/>
  <c r="V107" i="6" l="1"/>
  <c r="T107" i="6"/>
  <c r="O108" i="6"/>
  <c r="X108" i="6" l="1"/>
  <c r="S108" i="6"/>
  <c r="Q108" i="6"/>
  <c r="Y108" i="6"/>
  <c r="P108" i="6"/>
  <c r="W108" i="6"/>
  <c r="R108" i="6"/>
  <c r="Z107" i="6"/>
  <c r="AA107" i="6" s="1"/>
  <c r="V108" i="6" l="1"/>
  <c r="T108" i="6"/>
  <c r="O109" i="6"/>
  <c r="Z108" i="6" l="1"/>
  <c r="AA108" i="6" s="1"/>
  <c r="X109" i="6"/>
  <c r="S109" i="6"/>
  <c r="Q109" i="6"/>
  <c r="Y109" i="6"/>
  <c r="P109" i="6"/>
  <c r="W109" i="6"/>
  <c r="R109" i="6"/>
  <c r="V109" i="6" l="1"/>
  <c r="T109" i="6"/>
  <c r="O110" i="6"/>
  <c r="X110" i="6" l="1"/>
  <c r="S110" i="6"/>
  <c r="Q110" i="6"/>
  <c r="Y110" i="6"/>
  <c r="P110" i="6"/>
  <c r="W110" i="6"/>
  <c r="R110" i="6"/>
  <c r="AA109" i="6"/>
  <c r="Z109" i="6"/>
  <c r="V110" i="6" l="1"/>
  <c r="T110" i="6"/>
  <c r="O111" i="6"/>
  <c r="X111" i="6" l="1"/>
  <c r="S111" i="6"/>
  <c r="Q111" i="6"/>
  <c r="Y111" i="6"/>
  <c r="P111" i="6"/>
  <c r="W111" i="6"/>
  <c r="R111" i="6"/>
  <c r="AA110" i="6"/>
  <c r="Z110" i="6"/>
  <c r="V111" i="6" l="1"/>
  <c r="T111" i="6"/>
  <c r="O112" i="6"/>
  <c r="X112" i="6" l="1"/>
  <c r="S112" i="6"/>
  <c r="Q112" i="6"/>
  <c r="Y112" i="6"/>
  <c r="P112" i="6"/>
  <c r="W112" i="6"/>
  <c r="R112" i="6"/>
  <c r="AA111" i="6"/>
  <c r="Z111" i="6"/>
  <c r="V112" i="6" l="1"/>
  <c r="T112" i="6"/>
  <c r="O113" i="6"/>
  <c r="X113" i="6" l="1"/>
  <c r="S113" i="6"/>
  <c r="Q113" i="6"/>
  <c r="Y113" i="6"/>
  <c r="P113" i="6"/>
  <c r="W113" i="6"/>
  <c r="R113" i="6"/>
  <c r="Z112" i="6"/>
  <c r="AA112" i="6" s="1"/>
  <c r="V113" i="6" l="1"/>
  <c r="T113" i="6"/>
  <c r="O114" i="6"/>
  <c r="X114" i="6" l="1"/>
  <c r="S114" i="6"/>
  <c r="Q114" i="6"/>
  <c r="Y114" i="6"/>
  <c r="P114" i="6"/>
  <c r="W114" i="6"/>
  <c r="R114" i="6"/>
  <c r="Z113" i="6"/>
  <c r="AA113" i="6" s="1"/>
  <c r="V114" i="6" l="1"/>
  <c r="T114" i="6"/>
  <c r="O115" i="6"/>
  <c r="X115" i="6" l="1"/>
  <c r="S115" i="6"/>
  <c r="Q115" i="6"/>
  <c r="Y115" i="6"/>
  <c r="P115" i="6"/>
  <c r="W115" i="6"/>
  <c r="R115" i="6"/>
  <c r="Z114" i="6"/>
  <c r="AA114" i="6" s="1"/>
  <c r="V115" i="6" l="1"/>
  <c r="T115" i="6"/>
  <c r="O116" i="6"/>
  <c r="Z115" i="6" l="1"/>
  <c r="AA115" i="6" s="1"/>
  <c r="X116" i="6"/>
  <c r="S116" i="6"/>
  <c r="Q116" i="6"/>
  <c r="Y116" i="6"/>
  <c r="P116" i="6"/>
  <c r="W116" i="6"/>
  <c r="R116" i="6"/>
  <c r="V116" i="6" l="1"/>
  <c r="T116" i="6"/>
  <c r="O117" i="6"/>
  <c r="X117" i="6" l="1"/>
  <c r="S117" i="6"/>
  <c r="Q117" i="6"/>
  <c r="Y117" i="6"/>
  <c r="P117" i="6"/>
  <c r="W117" i="6"/>
  <c r="R117" i="6"/>
  <c r="AA116" i="6"/>
  <c r="Z116" i="6"/>
  <c r="V117" i="6" l="1"/>
  <c r="T117" i="6"/>
  <c r="O118" i="6"/>
  <c r="X118" i="6" l="1"/>
  <c r="S118" i="6"/>
  <c r="Q118" i="6"/>
  <c r="Y118" i="6"/>
  <c r="P118" i="6"/>
  <c r="W118" i="6"/>
  <c r="R118" i="6"/>
  <c r="Z117" i="6"/>
  <c r="AA117" i="6" s="1"/>
  <c r="V118" i="6" l="1"/>
  <c r="T118" i="6"/>
  <c r="O119" i="6"/>
  <c r="X119" i="6" l="1"/>
  <c r="S119" i="6"/>
  <c r="Q119" i="6"/>
  <c r="Y119" i="6"/>
  <c r="P119" i="6"/>
  <c r="W119" i="6"/>
  <c r="R119" i="6"/>
  <c r="AA118" i="6"/>
  <c r="Z118" i="6"/>
  <c r="V119" i="6" l="1"/>
  <c r="T119" i="6"/>
  <c r="O120" i="6"/>
  <c r="X120" i="6" l="1"/>
  <c r="S120" i="6"/>
  <c r="Q120" i="6"/>
  <c r="Y120" i="6"/>
  <c r="P120" i="6"/>
  <c r="W120" i="6"/>
  <c r="R120" i="6"/>
  <c r="AA119" i="6"/>
  <c r="Z119" i="6"/>
  <c r="V120" i="6" l="1"/>
  <c r="T120" i="6"/>
  <c r="O121" i="6"/>
  <c r="X121" i="6" l="1"/>
  <c r="S121" i="6"/>
  <c r="Q121" i="6"/>
  <c r="Y121" i="6"/>
  <c r="P121" i="6"/>
  <c r="W121" i="6"/>
  <c r="R121" i="6"/>
  <c r="AA120" i="6"/>
  <c r="Z120" i="6"/>
  <c r="V121" i="6" l="1"/>
  <c r="T121" i="6"/>
  <c r="O122" i="6"/>
  <c r="X122" i="6" l="1"/>
  <c r="S122" i="6"/>
  <c r="Q122" i="6"/>
  <c r="Y122" i="6"/>
  <c r="P122" i="6"/>
  <c r="W122" i="6"/>
  <c r="R122" i="6"/>
  <c r="AA121" i="6"/>
  <c r="Z121" i="6"/>
  <c r="V122" i="6" l="1"/>
  <c r="T122" i="6"/>
  <c r="O123" i="6"/>
  <c r="X123" i="6" l="1"/>
  <c r="S123" i="6"/>
  <c r="Q123" i="6"/>
  <c r="Y123" i="6"/>
  <c r="P123" i="6"/>
  <c r="W123" i="6"/>
  <c r="R123" i="6"/>
  <c r="AA122" i="6"/>
  <c r="Z122" i="6"/>
  <c r="V123" i="6" l="1"/>
  <c r="T123" i="6"/>
  <c r="O124" i="6"/>
  <c r="X124" i="6" l="1"/>
  <c r="S124" i="6"/>
  <c r="Q124" i="6"/>
  <c r="Y124" i="6"/>
  <c r="P124" i="6"/>
  <c r="W124" i="6"/>
  <c r="R124" i="6"/>
  <c r="Z123" i="6"/>
  <c r="AA123" i="6" s="1"/>
  <c r="V124" i="6" l="1"/>
  <c r="T124" i="6"/>
  <c r="O125" i="6"/>
  <c r="Z124" i="6" l="1"/>
  <c r="AA124" i="6" s="1"/>
  <c r="X125" i="6"/>
  <c r="S125" i="6"/>
  <c r="Q125" i="6"/>
  <c r="Y125" i="6"/>
  <c r="P125" i="6"/>
  <c r="W125" i="6"/>
  <c r="R125" i="6"/>
  <c r="V125" i="6" l="1"/>
  <c r="T125" i="6"/>
  <c r="O126" i="6"/>
  <c r="X126" i="6" l="1"/>
  <c r="S126" i="6"/>
  <c r="Q126" i="6"/>
  <c r="Y126" i="6"/>
  <c r="P126" i="6"/>
  <c r="W126" i="6"/>
  <c r="R126" i="6"/>
  <c r="Z125" i="6"/>
  <c r="AA125" i="6" s="1"/>
  <c r="V126" i="6" l="1"/>
  <c r="T126" i="6"/>
  <c r="O127" i="6"/>
  <c r="Z126" i="6" l="1"/>
  <c r="AA126" i="6" s="1"/>
  <c r="X127" i="6"/>
  <c r="S127" i="6"/>
  <c r="Q127" i="6"/>
  <c r="Y127" i="6"/>
  <c r="P127" i="6"/>
  <c r="W127" i="6"/>
  <c r="R127" i="6"/>
  <c r="V127" i="6" l="1"/>
  <c r="T127" i="6"/>
  <c r="O128" i="6"/>
  <c r="X128" i="6" l="1"/>
  <c r="S128" i="6"/>
  <c r="Q128" i="6"/>
  <c r="Y128" i="6"/>
  <c r="P128" i="6"/>
  <c r="W128" i="6"/>
  <c r="R128" i="6"/>
  <c r="AA127" i="6"/>
  <c r="Z127" i="6"/>
  <c r="V128" i="6" l="1"/>
  <c r="T128" i="6"/>
  <c r="O129" i="6"/>
  <c r="X129" i="6" l="1"/>
  <c r="S129" i="6"/>
  <c r="Q129" i="6"/>
  <c r="Y129" i="6"/>
  <c r="P129" i="6"/>
  <c r="W129" i="6"/>
  <c r="R129" i="6"/>
  <c r="AA128" i="6"/>
  <c r="Z128" i="6"/>
  <c r="V129" i="6" l="1"/>
  <c r="T129" i="6"/>
  <c r="O130" i="6"/>
  <c r="X130" i="6" l="1"/>
  <c r="S130" i="6"/>
  <c r="Q130" i="6"/>
  <c r="Y130" i="6"/>
  <c r="P130" i="6"/>
  <c r="W130" i="6"/>
  <c r="R130" i="6"/>
  <c r="AA129" i="6"/>
  <c r="Z129" i="6"/>
  <c r="V130" i="6" l="1"/>
  <c r="T130" i="6"/>
  <c r="O131" i="6"/>
  <c r="X131" i="6" l="1"/>
  <c r="S131" i="6"/>
  <c r="Q131" i="6"/>
  <c r="Y131" i="6"/>
  <c r="P131" i="6"/>
  <c r="W131" i="6"/>
  <c r="R131" i="6"/>
  <c r="Z130" i="6"/>
  <c r="AA130" i="6" s="1"/>
  <c r="V131" i="6" l="1"/>
  <c r="T131" i="6"/>
  <c r="O132" i="6"/>
  <c r="X132" i="6" l="1"/>
  <c r="S132" i="6"/>
  <c r="Q132" i="6"/>
  <c r="Y132" i="6"/>
  <c r="P132" i="6"/>
  <c r="W132" i="6"/>
  <c r="R132" i="6"/>
  <c r="Z131" i="6"/>
  <c r="AA131" i="6" s="1"/>
  <c r="V132" i="6" l="1"/>
  <c r="T132" i="6"/>
  <c r="O133" i="6"/>
  <c r="X133" i="6" l="1"/>
  <c r="S133" i="6"/>
  <c r="Q133" i="6"/>
  <c r="Y133" i="6"/>
  <c r="P133" i="6"/>
  <c r="W133" i="6"/>
  <c r="R133" i="6"/>
  <c r="Z132" i="6"/>
  <c r="AA132" i="6" s="1"/>
  <c r="V133" i="6" l="1"/>
  <c r="T133" i="6"/>
  <c r="O134" i="6"/>
  <c r="X134" i="6" l="1"/>
  <c r="S134" i="6"/>
  <c r="Q134" i="6"/>
  <c r="Y134" i="6"/>
  <c r="P134" i="6"/>
  <c r="W134" i="6"/>
  <c r="R134" i="6"/>
  <c r="Z133" i="6"/>
  <c r="AA133" i="6" s="1"/>
  <c r="V134" i="6" l="1"/>
  <c r="T134" i="6"/>
  <c r="O135" i="6"/>
  <c r="X135" i="6" l="1"/>
  <c r="S135" i="6"/>
  <c r="Q135" i="6"/>
  <c r="Y135" i="6"/>
  <c r="P135" i="6"/>
  <c r="W135" i="6"/>
  <c r="R135" i="6"/>
  <c r="Z134" i="6"/>
  <c r="AA134" i="6" s="1"/>
  <c r="V135" i="6" l="1"/>
  <c r="T135" i="6"/>
  <c r="O136" i="6"/>
  <c r="X136" i="6" l="1"/>
  <c r="S136" i="6"/>
  <c r="Q136" i="6"/>
  <c r="Y136" i="6"/>
  <c r="P136" i="6"/>
  <c r="W136" i="6"/>
  <c r="R136" i="6"/>
  <c r="Z135" i="6"/>
  <c r="AA135" i="6" s="1"/>
  <c r="V136" i="6" l="1"/>
  <c r="T136" i="6"/>
  <c r="O137" i="6"/>
  <c r="Z136" i="6" l="1"/>
  <c r="AA136" i="6" s="1"/>
  <c r="X137" i="6"/>
  <c r="S137" i="6"/>
  <c r="Q137" i="6"/>
  <c r="Y137" i="6"/>
  <c r="P137" i="6"/>
  <c r="W137" i="6"/>
  <c r="R137" i="6"/>
  <c r="V137" i="6" l="1"/>
  <c r="T137" i="6"/>
  <c r="O138" i="6"/>
  <c r="X138" i="6" l="1"/>
  <c r="S138" i="6"/>
  <c r="Q138" i="6"/>
  <c r="Y138" i="6"/>
  <c r="P138" i="6"/>
  <c r="W138" i="6"/>
  <c r="R138" i="6"/>
  <c r="AA137" i="6"/>
  <c r="Z137" i="6"/>
  <c r="V138" i="6" l="1"/>
  <c r="T138" i="6"/>
  <c r="O139" i="6"/>
  <c r="X139" i="6" l="1"/>
  <c r="S139" i="6"/>
  <c r="Q139" i="6"/>
  <c r="Y139" i="6"/>
  <c r="P139" i="6"/>
  <c r="W139" i="6"/>
  <c r="R139" i="6"/>
  <c r="Z138" i="6"/>
  <c r="AA138" i="6" s="1"/>
  <c r="V139" i="6" l="1"/>
  <c r="T139" i="6"/>
  <c r="O140" i="6"/>
  <c r="X140" i="6" l="1"/>
  <c r="S140" i="6"/>
  <c r="Q140" i="6"/>
  <c r="Y140" i="6"/>
  <c r="P140" i="6"/>
  <c r="W140" i="6"/>
  <c r="R140" i="6"/>
  <c r="Z139" i="6"/>
  <c r="AA139" i="6" s="1"/>
  <c r="V140" i="6" l="1"/>
  <c r="T140" i="6"/>
  <c r="O141" i="6"/>
  <c r="X141" i="6" l="1"/>
  <c r="S141" i="6"/>
  <c r="Q141" i="6"/>
  <c r="Y141" i="6"/>
  <c r="P141" i="6"/>
  <c r="W141" i="6"/>
  <c r="R141" i="6"/>
  <c r="Z140" i="6"/>
  <c r="AA140" i="6" s="1"/>
  <c r="V141" i="6" l="1"/>
  <c r="T141" i="6"/>
  <c r="O142" i="6"/>
  <c r="X142" i="6" l="1"/>
  <c r="S142" i="6"/>
  <c r="Q142" i="6"/>
  <c r="Y142" i="6"/>
  <c r="P142" i="6"/>
  <c r="W142" i="6"/>
  <c r="R142" i="6"/>
  <c r="Z141" i="6"/>
  <c r="AA141" i="6" s="1"/>
  <c r="V142" i="6" l="1"/>
  <c r="T142" i="6"/>
  <c r="O143" i="6"/>
  <c r="X143" i="6" l="1"/>
  <c r="S143" i="6"/>
  <c r="Q143" i="6"/>
  <c r="Y143" i="6"/>
  <c r="P143" i="6"/>
  <c r="W143" i="6"/>
  <c r="R143" i="6"/>
  <c r="Z142" i="6"/>
  <c r="AA142" i="6" s="1"/>
  <c r="V143" i="6" l="1"/>
  <c r="T143" i="6"/>
  <c r="O144" i="6"/>
  <c r="X144" i="6" l="1"/>
  <c r="S144" i="6"/>
  <c r="Q144" i="6"/>
  <c r="Y144" i="6"/>
  <c r="P144" i="6"/>
  <c r="W144" i="6"/>
  <c r="R144" i="6"/>
  <c r="Z143" i="6"/>
  <c r="AA143" i="6" s="1"/>
  <c r="V144" i="6" l="1"/>
  <c r="T144" i="6"/>
  <c r="O145" i="6"/>
  <c r="Z144" i="6" l="1"/>
  <c r="AA144" i="6" s="1"/>
  <c r="X145" i="6"/>
  <c r="S145" i="6"/>
  <c r="Q145" i="6"/>
  <c r="Y145" i="6"/>
  <c r="P145" i="6"/>
  <c r="W145" i="6"/>
  <c r="R145" i="6"/>
  <c r="V145" i="6" l="1"/>
  <c r="T145" i="6"/>
  <c r="O146" i="6"/>
  <c r="X146" i="6" l="1"/>
  <c r="S146" i="6"/>
  <c r="Q146" i="6"/>
  <c r="Y146" i="6"/>
  <c r="P146" i="6"/>
  <c r="W146" i="6"/>
  <c r="R146" i="6"/>
  <c r="Z145" i="6"/>
  <c r="AA145" i="6" s="1"/>
  <c r="V146" i="6" l="1"/>
  <c r="T146" i="6"/>
  <c r="O147" i="6"/>
  <c r="X147" i="6" l="1"/>
  <c r="S147" i="6"/>
  <c r="Q147" i="6"/>
  <c r="Y147" i="6"/>
  <c r="P147" i="6"/>
  <c r="W147" i="6"/>
  <c r="R147" i="6"/>
  <c r="Z146" i="6"/>
  <c r="AA146" i="6" s="1"/>
  <c r="V147" i="6" l="1"/>
  <c r="T147" i="6"/>
  <c r="O148" i="6"/>
  <c r="X148" i="6" l="1"/>
  <c r="S148" i="6"/>
  <c r="Q148" i="6"/>
  <c r="Y148" i="6"/>
  <c r="P148" i="6"/>
  <c r="W148" i="6"/>
  <c r="R148" i="6"/>
  <c r="Z147" i="6"/>
  <c r="AA147" i="6" s="1"/>
  <c r="V148" i="6" l="1"/>
  <c r="T148" i="6"/>
  <c r="O149" i="6"/>
  <c r="X149" i="6" l="1"/>
  <c r="S149" i="6"/>
  <c r="Q149" i="6"/>
  <c r="Y149" i="6"/>
  <c r="P149" i="6"/>
  <c r="W149" i="6"/>
  <c r="R149" i="6"/>
  <c r="Z148" i="6"/>
  <c r="AA148" i="6" s="1"/>
  <c r="V149" i="6" l="1"/>
  <c r="T149" i="6"/>
  <c r="O150" i="6"/>
  <c r="Z149" i="6" l="1"/>
  <c r="AA149" i="6" s="1"/>
  <c r="X150" i="6"/>
  <c r="S150" i="6"/>
  <c r="Q150" i="6"/>
  <c r="Y150" i="6"/>
  <c r="P150" i="6"/>
  <c r="W150" i="6"/>
  <c r="R150" i="6"/>
  <c r="V150" i="6" l="1"/>
  <c r="T150" i="6"/>
  <c r="O151" i="6"/>
  <c r="X151" i="6" l="1"/>
  <c r="S151" i="6"/>
  <c r="Q151" i="6"/>
  <c r="Y151" i="6"/>
  <c r="P151" i="6"/>
  <c r="W151" i="6"/>
  <c r="R151" i="6"/>
  <c r="Z150" i="6"/>
  <c r="AA150" i="6" s="1"/>
  <c r="V151" i="6" l="1"/>
  <c r="T151" i="6"/>
  <c r="O152" i="6"/>
  <c r="Z151" i="6" l="1"/>
  <c r="AA151" i="6" s="1"/>
  <c r="X152" i="6"/>
  <c r="S152" i="6"/>
  <c r="Q152" i="6"/>
  <c r="Y152" i="6"/>
  <c r="P152" i="6"/>
  <c r="W152" i="6"/>
  <c r="R152" i="6"/>
  <c r="V152" i="6" l="1"/>
  <c r="T152" i="6"/>
  <c r="O153" i="6"/>
  <c r="X153" i="6" l="1"/>
  <c r="S153" i="6"/>
  <c r="Q153" i="6"/>
  <c r="Y153" i="6"/>
  <c r="P153" i="6"/>
  <c r="W153" i="6"/>
  <c r="R153" i="6"/>
  <c r="Z152" i="6"/>
  <c r="AA152" i="6" s="1"/>
  <c r="V153" i="6" l="1"/>
  <c r="T153" i="6"/>
  <c r="O154" i="6"/>
  <c r="X154" i="6" l="1"/>
  <c r="S154" i="6"/>
  <c r="Q154" i="6"/>
  <c r="Y154" i="6"/>
  <c r="P154" i="6"/>
  <c r="W154" i="6"/>
  <c r="R154" i="6"/>
  <c r="AA153" i="6"/>
  <c r="Z153" i="6"/>
  <c r="V154" i="6" l="1"/>
  <c r="T154" i="6"/>
  <c r="O155" i="6"/>
  <c r="X155" i="6" l="1"/>
  <c r="S155" i="6"/>
  <c r="Q155" i="6"/>
  <c r="Y155" i="6"/>
  <c r="P155" i="6"/>
  <c r="W155" i="6"/>
  <c r="R155" i="6"/>
  <c r="Z154" i="6"/>
  <c r="AA154" i="6" s="1"/>
  <c r="V155" i="6" l="1"/>
  <c r="T155" i="6"/>
  <c r="O156" i="6"/>
  <c r="X156" i="6" l="1"/>
  <c r="S156" i="6"/>
  <c r="Q156" i="6"/>
  <c r="Y156" i="6"/>
  <c r="P156" i="6"/>
  <c r="W156" i="6"/>
  <c r="R156" i="6"/>
  <c r="AA155" i="6"/>
  <c r="Z155" i="6"/>
  <c r="V156" i="6" l="1"/>
  <c r="T156" i="6"/>
  <c r="O157" i="6"/>
  <c r="X157" i="6" l="1"/>
  <c r="S157" i="6"/>
  <c r="Q157" i="6"/>
  <c r="Y157" i="6"/>
  <c r="P157" i="6"/>
  <c r="W157" i="6"/>
  <c r="R157" i="6"/>
  <c r="Z156" i="6"/>
  <c r="AA156" i="6" s="1"/>
  <c r="V157" i="6" l="1"/>
  <c r="T157" i="6"/>
  <c r="O158" i="6"/>
  <c r="X158" i="6" l="1"/>
  <c r="S158" i="6"/>
  <c r="Q158" i="6"/>
  <c r="Y158" i="6"/>
  <c r="P158" i="6"/>
  <c r="W158" i="6"/>
  <c r="R158" i="6"/>
  <c r="Z157" i="6"/>
  <c r="AA157" i="6" s="1"/>
  <c r="V158" i="6" l="1"/>
  <c r="T158" i="6"/>
  <c r="O159" i="6"/>
  <c r="X159" i="6" l="1"/>
  <c r="S159" i="6"/>
  <c r="Q159" i="6"/>
  <c r="Y159" i="6"/>
  <c r="P159" i="6"/>
  <c r="W159" i="6"/>
  <c r="R159" i="6"/>
  <c r="Z158" i="6"/>
  <c r="AA158" i="6" s="1"/>
  <c r="V159" i="6" l="1"/>
  <c r="T159" i="6"/>
  <c r="O160" i="6"/>
  <c r="X160" i="6" l="1"/>
  <c r="S160" i="6"/>
  <c r="Q160" i="6"/>
  <c r="Y160" i="6"/>
  <c r="P160" i="6"/>
  <c r="W160" i="6"/>
  <c r="R160" i="6"/>
  <c r="AA159" i="6"/>
  <c r="Z159" i="6"/>
  <c r="V160" i="6" l="1"/>
  <c r="T160" i="6"/>
  <c r="O161" i="6"/>
  <c r="X161" i="6" l="1"/>
  <c r="S161" i="6"/>
  <c r="Q161" i="6"/>
  <c r="Y161" i="6"/>
  <c r="P161" i="6"/>
  <c r="W161" i="6"/>
  <c r="R161" i="6"/>
  <c r="AA160" i="6"/>
  <c r="Z160" i="6"/>
  <c r="V161" i="6" l="1"/>
  <c r="T161" i="6"/>
  <c r="O162" i="6"/>
  <c r="X162" i="6" l="1"/>
  <c r="S162" i="6"/>
  <c r="Q162" i="6"/>
  <c r="Y162" i="6"/>
  <c r="P162" i="6"/>
  <c r="W162" i="6"/>
  <c r="R162" i="6"/>
  <c r="AA161" i="6"/>
  <c r="Z161" i="6"/>
  <c r="V162" i="6" l="1"/>
  <c r="T162" i="6"/>
  <c r="O163" i="6"/>
  <c r="X163" i="6" l="1"/>
  <c r="S163" i="6"/>
  <c r="Q163" i="6"/>
  <c r="Y163" i="6"/>
  <c r="P163" i="6"/>
  <c r="W163" i="6"/>
  <c r="R163" i="6"/>
  <c r="Z162" i="6"/>
  <c r="AA162" i="6" s="1"/>
  <c r="V163" i="6" l="1"/>
  <c r="T163" i="6"/>
  <c r="O164" i="6"/>
  <c r="X164" i="6" l="1"/>
  <c r="S164" i="6"/>
  <c r="Q164" i="6"/>
  <c r="Y164" i="6"/>
  <c r="P164" i="6"/>
  <c r="W164" i="6"/>
  <c r="R164" i="6"/>
  <c r="Z163" i="6"/>
  <c r="AA163" i="6" s="1"/>
  <c r="V164" i="6" l="1"/>
  <c r="T164" i="6"/>
  <c r="O165" i="6"/>
  <c r="Z164" i="6" l="1"/>
  <c r="AA164" i="6" s="1"/>
  <c r="X165" i="6"/>
  <c r="S165" i="6"/>
  <c r="Q165" i="6"/>
  <c r="Y165" i="6"/>
  <c r="P165" i="6"/>
  <c r="W165" i="6"/>
  <c r="R165" i="6"/>
  <c r="V165" i="6" l="1"/>
  <c r="T165" i="6"/>
  <c r="O166" i="6"/>
  <c r="X166" i="6" l="1"/>
  <c r="S166" i="6"/>
  <c r="Q166" i="6"/>
  <c r="Y166" i="6"/>
  <c r="P166" i="6"/>
  <c r="W166" i="6"/>
  <c r="R166" i="6"/>
  <c r="Z165" i="6"/>
  <c r="AA165" i="6" s="1"/>
  <c r="V166" i="6" l="1"/>
  <c r="T166" i="6"/>
  <c r="O167" i="6"/>
  <c r="Z166" i="6" l="1"/>
  <c r="AA166" i="6" s="1"/>
  <c r="X167" i="6"/>
  <c r="S167" i="6"/>
  <c r="Q167" i="6"/>
  <c r="Y167" i="6"/>
  <c r="P167" i="6"/>
  <c r="W167" i="6"/>
  <c r="R167" i="6"/>
  <c r="V167" i="6" l="1"/>
  <c r="T167" i="6"/>
  <c r="O168" i="6"/>
  <c r="X168" i="6" l="1"/>
  <c r="S168" i="6"/>
  <c r="Q168" i="6"/>
  <c r="Y168" i="6"/>
  <c r="P168" i="6"/>
  <c r="W168" i="6"/>
  <c r="R168" i="6"/>
  <c r="Z167" i="6"/>
  <c r="AA167" i="6" s="1"/>
  <c r="V168" i="6" l="1"/>
  <c r="T168" i="6"/>
  <c r="O169" i="6"/>
  <c r="X169" i="6" l="1"/>
  <c r="S169" i="6"/>
  <c r="Q169" i="6"/>
  <c r="Y169" i="6"/>
  <c r="P169" i="6"/>
  <c r="W169" i="6"/>
  <c r="R169" i="6"/>
  <c r="Z168" i="6"/>
  <c r="AA168" i="6" s="1"/>
  <c r="V169" i="6" l="1"/>
  <c r="T169" i="6"/>
  <c r="O170" i="6"/>
  <c r="X170" i="6" l="1"/>
  <c r="S170" i="6"/>
  <c r="Q170" i="6"/>
  <c r="Y170" i="6"/>
  <c r="P170" i="6"/>
  <c r="W170" i="6"/>
  <c r="R170" i="6"/>
  <c r="Z169" i="6"/>
  <c r="AA169" i="6" s="1"/>
  <c r="V170" i="6" l="1"/>
  <c r="T170" i="6"/>
  <c r="O171" i="6"/>
  <c r="X171" i="6" l="1"/>
  <c r="S171" i="6"/>
  <c r="Q171" i="6"/>
  <c r="Y171" i="6"/>
  <c r="P171" i="6"/>
  <c r="W171" i="6"/>
  <c r="R171" i="6"/>
  <c r="Z170" i="6"/>
  <c r="AA170" i="6" s="1"/>
  <c r="V171" i="6" l="1"/>
  <c r="T171" i="6"/>
  <c r="O172" i="6"/>
  <c r="Z171" i="6" l="1"/>
  <c r="AA171" i="6" s="1"/>
  <c r="X172" i="6"/>
  <c r="S172" i="6"/>
  <c r="Q172" i="6"/>
  <c r="Y172" i="6"/>
  <c r="P172" i="6"/>
  <c r="W172" i="6"/>
  <c r="R172" i="6"/>
  <c r="V172" i="6" l="1"/>
  <c r="T172" i="6"/>
  <c r="O173" i="6"/>
  <c r="X173" i="6" l="1"/>
  <c r="S173" i="6"/>
  <c r="Q173" i="6"/>
  <c r="Y173" i="6"/>
  <c r="P173" i="6"/>
  <c r="W173" i="6"/>
  <c r="R173" i="6"/>
  <c r="Z172" i="6"/>
  <c r="AA172" i="6" s="1"/>
  <c r="V173" i="6" l="1"/>
  <c r="T173" i="6"/>
  <c r="O174" i="6"/>
  <c r="X174" i="6" l="1"/>
  <c r="S174" i="6"/>
  <c r="Q174" i="6"/>
  <c r="Y174" i="6"/>
  <c r="P174" i="6"/>
  <c r="W174" i="6"/>
  <c r="R174" i="6"/>
  <c r="AA173" i="6"/>
  <c r="Z173" i="6"/>
  <c r="V174" i="6" l="1"/>
  <c r="T174" i="6"/>
  <c r="O175" i="6"/>
  <c r="X175" i="6" l="1"/>
  <c r="S175" i="6"/>
  <c r="Q175" i="6"/>
  <c r="Y175" i="6"/>
  <c r="P175" i="6"/>
  <c r="W175" i="6"/>
  <c r="R175" i="6"/>
  <c r="AA174" i="6"/>
  <c r="Z174" i="6"/>
  <c r="V175" i="6" l="1"/>
  <c r="T175" i="6"/>
  <c r="O176" i="6"/>
  <c r="X176" i="6" l="1"/>
  <c r="S176" i="6"/>
  <c r="Q176" i="6"/>
  <c r="Y176" i="6"/>
  <c r="P176" i="6"/>
  <c r="W176" i="6"/>
  <c r="R176" i="6"/>
  <c r="AA175" i="6"/>
  <c r="Z175" i="6"/>
  <c r="V176" i="6" l="1"/>
  <c r="T176" i="6"/>
  <c r="O177" i="6"/>
  <c r="X177" i="6" l="1"/>
  <c r="S177" i="6"/>
  <c r="Q177" i="6"/>
  <c r="Y177" i="6"/>
  <c r="P177" i="6"/>
  <c r="W177" i="6"/>
  <c r="R177" i="6"/>
  <c r="AA176" i="6"/>
  <c r="Z176" i="6"/>
  <c r="V177" i="6" l="1"/>
  <c r="T177" i="6"/>
  <c r="O178" i="6"/>
  <c r="X178" i="6" l="1"/>
  <c r="S178" i="6"/>
  <c r="Q178" i="6"/>
  <c r="Y178" i="6"/>
  <c r="P178" i="6"/>
  <c r="W178" i="6"/>
  <c r="R178" i="6"/>
  <c r="Z177" i="6"/>
  <c r="AA177" i="6" s="1"/>
  <c r="V178" i="6" l="1"/>
  <c r="T178" i="6"/>
  <c r="O179" i="6"/>
  <c r="X179" i="6" l="1"/>
  <c r="S179" i="6"/>
  <c r="Q179" i="6"/>
  <c r="Y179" i="6"/>
  <c r="P179" i="6"/>
  <c r="W179" i="6"/>
  <c r="R179" i="6"/>
  <c r="Z178" i="6"/>
  <c r="AA178" i="6" s="1"/>
  <c r="V179" i="6" l="1"/>
  <c r="T179" i="6"/>
  <c r="O180" i="6"/>
  <c r="X180" i="6" l="1"/>
  <c r="S180" i="6"/>
  <c r="Q180" i="6"/>
  <c r="Y180" i="6"/>
  <c r="P180" i="6"/>
  <c r="W180" i="6"/>
  <c r="R180" i="6"/>
  <c r="Z179" i="6"/>
  <c r="AA179" i="6" s="1"/>
  <c r="V180" i="6" l="1"/>
  <c r="T180" i="6"/>
  <c r="O181" i="6"/>
  <c r="X181" i="6" l="1"/>
  <c r="S181" i="6"/>
  <c r="Q181" i="6"/>
  <c r="Y181" i="6"/>
  <c r="P181" i="6"/>
  <c r="W181" i="6"/>
  <c r="R181" i="6"/>
  <c r="AA180" i="6"/>
  <c r="Z180" i="6"/>
  <c r="V181" i="6" l="1"/>
  <c r="T181" i="6"/>
  <c r="O182" i="6"/>
  <c r="X182" i="6" l="1"/>
  <c r="S182" i="6"/>
  <c r="Q182" i="6"/>
  <c r="Y182" i="6"/>
  <c r="P182" i="6"/>
  <c r="W182" i="6"/>
  <c r="R182" i="6"/>
  <c r="Z181" i="6"/>
  <c r="AA181" i="6" s="1"/>
  <c r="V182" i="6" l="1"/>
  <c r="T182" i="6"/>
  <c r="O183" i="6"/>
  <c r="X183" i="6" l="1"/>
  <c r="S183" i="6"/>
  <c r="Q183" i="6"/>
  <c r="Y183" i="6"/>
  <c r="P183" i="6"/>
  <c r="W183" i="6"/>
  <c r="R183" i="6"/>
  <c r="Z182" i="6"/>
  <c r="AA182" i="6" s="1"/>
  <c r="V183" i="6" l="1"/>
  <c r="T183" i="6"/>
  <c r="O184" i="6"/>
  <c r="X184" i="6" l="1"/>
  <c r="S184" i="6"/>
  <c r="Q184" i="6"/>
  <c r="Y184" i="6"/>
  <c r="P184" i="6"/>
  <c r="W184" i="6"/>
  <c r="R184" i="6"/>
  <c r="Z183" i="6"/>
  <c r="AA183" i="6" s="1"/>
  <c r="V184" i="6" l="1"/>
  <c r="T184" i="6"/>
  <c r="O185" i="6"/>
  <c r="X185" i="6" l="1"/>
  <c r="S185" i="6"/>
  <c r="Q185" i="6"/>
  <c r="Y185" i="6"/>
  <c r="P185" i="6"/>
  <c r="W185" i="6"/>
  <c r="R185" i="6"/>
  <c r="Z184" i="6"/>
  <c r="AA184" i="6" s="1"/>
  <c r="V185" i="6" l="1"/>
  <c r="T185" i="6"/>
  <c r="O186" i="6"/>
  <c r="X186" i="6" l="1"/>
  <c r="S186" i="6"/>
  <c r="Q186" i="6"/>
  <c r="Y186" i="6"/>
  <c r="P186" i="6"/>
  <c r="W186" i="6"/>
  <c r="R186" i="6"/>
  <c r="Z185" i="6"/>
  <c r="AA185" i="6" s="1"/>
  <c r="V186" i="6" l="1"/>
  <c r="T186" i="6"/>
  <c r="O187" i="6"/>
  <c r="X187" i="6" l="1"/>
  <c r="S187" i="6"/>
  <c r="Q187" i="6"/>
  <c r="Y187" i="6"/>
  <c r="P187" i="6"/>
  <c r="W187" i="6"/>
  <c r="R187" i="6"/>
  <c r="Z186" i="6"/>
  <c r="AA186" i="6" s="1"/>
  <c r="V187" i="6" l="1"/>
  <c r="T187" i="6"/>
  <c r="O188" i="6"/>
  <c r="Z187" i="6" l="1"/>
  <c r="AA187" i="6" s="1"/>
  <c r="X188" i="6"/>
  <c r="S188" i="6"/>
  <c r="Q188" i="6"/>
  <c r="Y188" i="6"/>
  <c r="P188" i="6"/>
  <c r="W188" i="6"/>
  <c r="R188" i="6"/>
  <c r="V188" i="6" l="1"/>
  <c r="T188" i="6"/>
  <c r="O189" i="6"/>
  <c r="X189" i="6" l="1"/>
  <c r="S189" i="6"/>
  <c r="Q189" i="6"/>
  <c r="Y189" i="6"/>
  <c r="P189" i="6"/>
  <c r="W189" i="6"/>
  <c r="R189" i="6"/>
  <c r="AA188" i="6"/>
  <c r="Z188" i="6"/>
  <c r="V189" i="6" l="1"/>
  <c r="T189" i="6"/>
  <c r="O190" i="6"/>
  <c r="X190" i="6" l="1"/>
  <c r="S190" i="6"/>
  <c r="Q190" i="6"/>
  <c r="Y190" i="6"/>
  <c r="P190" i="6"/>
  <c r="W190" i="6"/>
  <c r="R190" i="6"/>
  <c r="Z189" i="6"/>
  <c r="AA189" i="6" s="1"/>
  <c r="V190" i="6" l="1"/>
  <c r="T190" i="6"/>
  <c r="Z190" i="6" l="1"/>
  <c r="AA190" i="6" s="1"/>
  <c r="D5" i="5" l="1"/>
  <c r="D4" i="5" l="1"/>
</calcChain>
</file>

<file path=xl/comments1.xml><?xml version="1.0" encoding="utf-8"?>
<comments xmlns="http://schemas.openxmlformats.org/spreadsheetml/2006/main">
  <authors>
    <author>Windows User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Сброс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Итерация</t>
        </r>
      </text>
    </comment>
  </commentList>
</comments>
</file>

<file path=xl/sharedStrings.xml><?xml version="1.0" encoding="utf-8"?>
<sst xmlns="http://schemas.openxmlformats.org/spreadsheetml/2006/main" count="235" uniqueCount="234">
  <si>
    <t>№ позиции</t>
  </si>
  <si>
    <t>День недели</t>
  </si>
  <si>
    <t>Дата</t>
  </si>
  <si>
    <t>Год</t>
  </si>
  <si>
    <t>Месяц</t>
  </si>
  <si>
    <t>День</t>
  </si>
  <si>
    <t>Время</t>
  </si>
  <si>
    <t>Open</t>
  </si>
  <si>
    <t>High</t>
  </si>
  <si>
    <t>Low</t>
  </si>
  <si>
    <t>Close</t>
  </si>
  <si>
    <t>EmaFast</t>
  </si>
  <si>
    <t>EmaSlow</t>
  </si>
  <si>
    <t>Пересечение</t>
  </si>
  <si>
    <t>Действие</t>
  </si>
  <si>
    <t>Открыта?</t>
  </si>
  <si>
    <t>Точка входа</t>
  </si>
  <si>
    <t>Точка выхода</t>
  </si>
  <si>
    <t>СЛ</t>
  </si>
  <si>
    <t>Баланс</t>
  </si>
  <si>
    <t>Баланс с P/L</t>
  </si>
  <si>
    <t>Актива</t>
  </si>
  <si>
    <t>Дата последней сделки</t>
  </si>
  <si>
    <t>Дней сделка</t>
  </si>
  <si>
    <t>P/L %</t>
  </si>
  <si>
    <t>ATH Депозит</t>
  </si>
  <si>
    <t>DrawDown</t>
  </si>
  <si>
    <t>01.01.2017 3:00:00</t>
  </si>
  <si>
    <t>01.01.2017 7:00:00</t>
  </si>
  <si>
    <t>01.01.2017 11:00:00</t>
  </si>
  <si>
    <t>01.01.2017 15:00:00</t>
  </si>
  <si>
    <t>01.01.2017 19:00:00</t>
  </si>
  <si>
    <t>01.01.2017 23:00:00</t>
  </si>
  <si>
    <t>Up</t>
  </si>
  <si>
    <t>Down</t>
  </si>
  <si>
    <t>02.01.2017 3:00:00</t>
  </si>
  <si>
    <t>02.01.2017 7:00:00</t>
  </si>
  <si>
    <t>Входные данные</t>
  </si>
  <si>
    <t>02.01.2017 11:00:00</t>
  </si>
  <si>
    <t>Начальный депозит</t>
  </si>
  <si>
    <t>Конечный депозит</t>
  </si>
  <si>
    <t>Период EMA Slow</t>
  </si>
  <si>
    <t>ATH депозита</t>
  </si>
  <si>
    <t>Период EMA Fast</t>
  </si>
  <si>
    <t>ATL депозита</t>
  </si>
  <si>
    <t>Проскальзывание Вход</t>
  </si>
  <si>
    <t>Проскальзывание Выход</t>
  </si>
  <si>
    <t>Коммисия биржы</t>
  </si>
  <si>
    <t xml:space="preserve">Плата за маржу </t>
  </si>
  <si>
    <t>СтопЛосс</t>
  </si>
  <si>
    <t>Кол-во сделок</t>
  </si>
  <si>
    <t>EMA Slow</t>
  </si>
  <si>
    <t>EMA Fast</t>
  </si>
  <si>
    <t>Кон. Деп.</t>
  </si>
  <si>
    <t>02.01.2017 15:00:00</t>
  </si>
  <si>
    <t>02.01.2017 19:00:00</t>
  </si>
  <si>
    <t>02.01.2017 23:00:00</t>
  </si>
  <si>
    <t>03.01.2017 3:00:00</t>
  </si>
  <si>
    <t>03.01.2017 7:00:00</t>
  </si>
  <si>
    <t>03.01.2017 11:00:00</t>
  </si>
  <si>
    <t>03.01.2017 15:00:00</t>
  </si>
  <si>
    <t>03.01.2017 19:00:00</t>
  </si>
  <si>
    <t>03.01.2017 23:00:00</t>
  </si>
  <si>
    <t>04.01.2017 3:00:00</t>
  </si>
  <si>
    <t>04.01.2017 7:00:00</t>
  </si>
  <si>
    <t>04.01.2017 11:00:00</t>
  </si>
  <si>
    <t>04.01.2017 15:00:00</t>
  </si>
  <si>
    <t>04.01.2017 19:00:00</t>
  </si>
  <si>
    <t>04.01.2017 23:00:00</t>
  </si>
  <si>
    <t>05.01.2017 3:00:00</t>
  </si>
  <si>
    <t>05.01.2017 7:00:00</t>
  </si>
  <si>
    <t>05.01.2017 11:00:00</t>
  </si>
  <si>
    <t>05.01.2017 15:00:00</t>
  </si>
  <si>
    <t>05.01.2017 19:00:00</t>
  </si>
  <si>
    <t>05.01.2017 23:00:00</t>
  </si>
  <si>
    <t>06.01.2017 3:00:00</t>
  </si>
  <si>
    <t>06.01.2017 7:00:00</t>
  </si>
  <si>
    <t>06.01.2017 11:00:00</t>
  </si>
  <si>
    <t>06.01.2017 15:00:00</t>
  </si>
  <si>
    <t>06.01.2017 19:00:00</t>
  </si>
  <si>
    <t>06.01.2017 23:00:00</t>
  </si>
  <si>
    <t>07.01.2017 3:00:00</t>
  </si>
  <si>
    <t>07.01.2017 7:00:00</t>
  </si>
  <si>
    <t>07.01.2017 11:00:00</t>
  </si>
  <si>
    <t>07.01.2017 15:00:00</t>
  </si>
  <si>
    <t>07.01.2017 19:00:00</t>
  </si>
  <si>
    <t>07.01.2017 23:00:00</t>
  </si>
  <si>
    <t>08.01.2017 3:00:00</t>
  </si>
  <si>
    <t>08.01.2017 7:00:00</t>
  </si>
  <si>
    <t>08.01.2017 11:00:00</t>
  </si>
  <si>
    <t>08.01.2017 15:00:00</t>
  </si>
  <si>
    <t>08.01.2017 19:00:00</t>
  </si>
  <si>
    <t>08.01.2017 23:00:00</t>
  </si>
  <si>
    <t>09.01.2017 3:00:00</t>
  </si>
  <si>
    <t>09.01.2017 7:00:00</t>
  </si>
  <si>
    <t>09.01.2017 11:00:00</t>
  </si>
  <si>
    <t>09.01.2017 15:00:00</t>
  </si>
  <si>
    <t>09.01.2017 19:00:00</t>
  </si>
  <si>
    <t>09.01.2017 23:00:00</t>
  </si>
  <si>
    <t>10.01.2017 3:00:00</t>
  </si>
  <si>
    <t>10.01.2017 7:00:00</t>
  </si>
  <si>
    <t>10.01.2017 11:00:00</t>
  </si>
  <si>
    <t>10.01.2017 15:00:00</t>
  </si>
  <si>
    <t>10.01.2017 19:00:00</t>
  </si>
  <si>
    <t>10.01.2017 23:00:00</t>
  </si>
  <si>
    <t>11.01.2017 3:00:00</t>
  </si>
  <si>
    <t>11.01.2017 7:00:00</t>
  </si>
  <si>
    <t>11.01.2017 11:00:00</t>
  </si>
  <si>
    <t>11.01.2017 15:00:00</t>
  </si>
  <si>
    <t>11.01.2017 19:00:00</t>
  </si>
  <si>
    <t>11.01.2017 23:00:00</t>
  </si>
  <si>
    <t>12.01.2017 3:00:00</t>
  </si>
  <si>
    <t>12.01.2017 7:00:00</t>
  </si>
  <si>
    <t>12.01.2017 11:00:00</t>
  </si>
  <si>
    <t>12.01.2017 15:00:00</t>
  </si>
  <si>
    <t>12.01.2017 19:00:00</t>
  </si>
  <si>
    <t>12.01.2017 23:00:00</t>
  </si>
  <si>
    <t>13.01.2017 3:00:00</t>
  </si>
  <si>
    <t>13.01.2017 7:00:00</t>
  </si>
  <si>
    <t>13.01.2017 11:00:00</t>
  </si>
  <si>
    <t>13.01.2017 15:00:00</t>
  </si>
  <si>
    <t>13.01.2017 19:00:00</t>
  </si>
  <si>
    <t>13.01.2017 23:00:00</t>
  </si>
  <si>
    <t>14.01.2017 3:00:00</t>
  </si>
  <si>
    <t>14.01.2017 7:00:00</t>
  </si>
  <si>
    <t>14.01.2017 11:00:00</t>
  </si>
  <si>
    <t>14.01.2017 15:00:00</t>
  </si>
  <si>
    <t>14.01.2017 19:00:00</t>
  </si>
  <si>
    <t>14.01.2017 23:00:00</t>
  </si>
  <si>
    <t>15.01.2017 3:00:00</t>
  </si>
  <si>
    <t>15.01.2017 7:00:00</t>
  </si>
  <si>
    <t>15.01.2017 11:00:00</t>
  </si>
  <si>
    <t>15.01.2017 15:00:00</t>
  </si>
  <si>
    <t>15.01.2017 19:00:00</t>
  </si>
  <si>
    <t>15.01.2017 23:00:00</t>
  </si>
  <si>
    <t>16.01.2017 3:00:00</t>
  </si>
  <si>
    <t>16.01.2017 7:00:00</t>
  </si>
  <si>
    <t>16.01.2017 11:00:00</t>
  </si>
  <si>
    <t>16.01.2017 15:00:00</t>
  </si>
  <si>
    <t>16.01.2017 19:00:00</t>
  </si>
  <si>
    <t>16.01.2017 23:00:00</t>
  </si>
  <si>
    <t>17.01.2017 3:00:00</t>
  </si>
  <si>
    <t>17.01.2017 7:00:00</t>
  </si>
  <si>
    <t>17.01.2017 11:00:00</t>
  </si>
  <si>
    <t>17.01.2017 15:00:00</t>
  </si>
  <si>
    <t>17.01.2017 19:00:00</t>
  </si>
  <si>
    <t>17.01.2017 23:00:00</t>
  </si>
  <si>
    <t>18.01.2017 3:00:00</t>
  </si>
  <si>
    <t>18.01.2017 7:00:00</t>
  </si>
  <si>
    <t>18.01.2017 11:00:00</t>
  </si>
  <si>
    <t>18.01.2017 15:00:00</t>
  </si>
  <si>
    <t>18.01.2017 19:00:00</t>
  </si>
  <si>
    <t>18.01.2017 23:00:00</t>
  </si>
  <si>
    <t>19.01.2017 3:00:00</t>
  </si>
  <si>
    <t>19.01.2017 7:00:00</t>
  </si>
  <si>
    <t>19.01.2017 11:00:00</t>
  </si>
  <si>
    <t>19.01.2017 15:00:00</t>
  </si>
  <si>
    <t>19.01.2017 19:00:00</t>
  </si>
  <si>
    <t>19.01.2017 23:00:00</t>
  </si>
  <si>
    <t>20.01.2017 3:00:00</t>
  </si>
  <si>
    <t>20.01.2017 7:00:00</t>
  </si>
  <si>
    <t>20.01.2017 11:00:00</t>
  </si>
  <si>
    <t>20.01.2017 15:00:00</t>
  </si>
  <si>
    <t>20.01.2017 19:00:00</t>
  </si>
  <si>
    <t>20.01.2017 23:00:00</t>
  </si>
  <si>
    <t>21.01.2017 3:00:00</t>
  </si>
  <si>
    <t>21.01.2017 7:00:00</t>
  </si>
  <si>
    <t>21.01.2017 11:00:00</t>
  </si>
  <si>
    <t>21.01.2017 15:00:00</t>
  </si>
  <si>
    <t>21.01.2017 19:00:00</t>
  </si>
  <si>
    <t>21.01.2017 23:00:00</t>
  </si>
  <si>
    <t>22.01.2017 3:00:00</t>
  </si>
  <si>
    <t>22.01.2017 7:00:00</t>
  </si>
  <si>
    <t>22.01.2017 11:00:00</t>
  </si>
  <si>
    <t>22.01.2017 15:00:00</t>
  </si>
  <si>
    <t>22.01.2017 19:00:00</t>
  </si>
  <si>
    <t>22.01.2017 23:00:00</t>
  </si>
  <si>
    <t>23.01.2017 3:00:00</t>
  </si>
  <si>
    <t>23.01.2017 7:00:00</t>
  </si>
  <si>
    <t>23.01.2017 11:00:00</t>
  </si>
  <si>
    <t>23.01.2017 15:00:00</t>
  </si>
  <si>
    <t>23.01.2017 19:00:00</t>
  </si>
  <si>
    <t>23.01.2017 23:00:00</t>
  </si>
  <si>
    <t>24.01.2017 3:00:00</t>
  </si>
  <si>
    <t>24.01.2017 7:00:00</t>
  </si>
  <si>
    <t>24.01.2017 11:00:00</t>
  </si>
  <si>
    <t>24.01.2017 15:00:00</t>
  </si>
  <si>
    <t>24.01.2017 19:00:00</t>
  </si>
  <si>
    <t>24.01.2017 23:00:00</t>
  </si>
  <si>
    <t>25.01.2017 3:00:00</t>
  </si>
  <si>
    <t>25.01.2017 7:00:00</t>
  </si>
  <si>
    <t>25.01.2017 11:00:00</t>
  </si>
  <si>
    <t>25.01.2017 15:00:00</t>
  </si>
  <si>
    <t>25.01.2017 19:00:00</t>
  </si>
  <si>
    <t>25.01.2017 23:00:00</t>
  </si>
  <si>
    <t>26.01.2017 3:00:00</t>
  </si>
  <si>
    <t>26.01.2017 7:00:00</t>
  </si>
  <si>
    <t>26.01.2017 11:00:00</t>
  </si>
  <si>
    <t>26.01.2017 15:00:00</t>
  </si>
  <si>
    <t>26.01.2017 19:00:00</t>
  </si>
  <si>
    <t>26.01.2017 23:00:00</t>
  </si>
  <si>
    <t>27.01.2017 3:00:00</t>
  </si>
  <si>
    <t>27.01.2017 7:00:00</t>
  </si>
  <si>
    <t>27.01.2017 11:00:00</t>
  </si>
  <si>
    <t>27.01.2017 15:00:00</t>
  </si>
  <si>
    <t>27.01.2017 19:00:00</t>
  </si>
  <si>
    <t>27.01.2017 23:00:00</t>
  </si>
  <si>
    <t>28.01.2017 3:00:00</t>
  </si>
  <si>
    <t>28.01.2017 7:00:00</t>
  </si>
  <si>
    <t>28.01.2017 11:00:00</t>
  </si>
  <si>
    <t>28.01.2017 15:00:00</t>
  </si>
  <si>
    <t>28.01.2017 19:00:00</t>
  </si>
  <si>
    <t>28.01.2017 23:00:00</t>
  </si>
  <si>
    <t>29.01.2017 3:00:00</t>
  </si>
  <si>
    <t>29.01.2017 7:00:00</t>
  </si>
  <si>
    <t>29.01.2017 11:00:00</t>
  </si>
  <si>
    <t>29.01.2017 15:00:00</t>
  </si>
  <si>
    <t>29.01.2017 19:00:00</t>
  </si>
  <si>
    <t>29.01.2017 23:00:00</t>
  </si>
  <si>
    <t>30.01.2017 3:00:00</t>
  </si>
  <si>
    <t>30.01.2017 7:00:00</t>
  </si>
  <si>
    <t>30.01.2017 11:00:00</t>
  </si>
  <si>
    <t>30.01.2017 15:00:00</t>
  </si>
  <si>
    <t>30.01.2017 19:00:00</t>
  </si>
  <si>
    <t>30.01.2017 23:00:00</t>
  </si>
  <si>
    <t>31.01.2017 3:00:00</t>
  </si>
  <si>
    <t>31.01.2017 7:00:00</t>
  </si>
  <si>
    <t>31.01.2017 11:00:00</t>
  </si>
  <si>
    <t>31.01.2017 15:00:00</t>
  </si>
  <si>
    <t>31.01.2017 19:00:00</t>
  </si>
  <si>
    <t>31.01.2017 23:00:00</t>
  </si>
  <si>
    <t>01.02.2017 3:00:00</t>
  </si>
  <si>
    <t>01.02.2017 7:00:00</t>
  </si>
  <si>
    <t>01.02.2017 11:00:00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</si>
</sst>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0"/>
    <numFmt numFmtId="165" formatCode="#,##0.000000000"/>
    <numFmt numFmtId="166" formatCode="#,##0.00000000"/>
    <numFmt numFmtId="167" formatCode="#,##0[$฿]"/>
    <numFmt numFmtId="168" formatCode="#,##0[$₹]"/>
    <numFmt numFmtId="169" formatCode="0.0%"/>
  </numFmts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63D297"/>
        <bgColor rgb="FF63D297"/>
      </patternFill>
    </fill>
    <fill>
      <patternFill patternType="solid">
        <fgColor rgb="FFB7B7B7"/>
        <bgColor rgb="FFB7B7B7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  <fill>
      <patternFill patternType="solid">
        <fgColor rgb="FFF3F3F3"/>
        <bgColor rgb="FFF3F3F3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2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10" fontId="1" fillId="0" borderId="0" xfId="0" applyNumberFormat="1" applyFont="1"/>
    <xf numFmtId="4" fontId="1" fillId="0" borderId="0" xfId="0" applyNumberFormat="1" applyFont="1"/>
    <xf numFmtId="0" fontId="0" fillId="8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2" xfId="0" applyBorder="1"/>
    <xf numFmtId="0" fontId="0" fillId="0" borderId="3" xfId="0" applyFont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2" applyFont="1" applyFill="1" applyAlignment="1">
      <alignment horizontal="right"/>
    </xf>
    <xf numFmtId="3" fontId="1" fillId="2" borderId="0" xfId="2" applyNumberFormat="1" applyFont="1" applyFill="1" applyAlignment="1">
      <alignment horizontal="right"/>
    </xf>
    <xf numFmtId="49" fontId="1" fillId="2" borderId="0" xfId="2" applyNumberFormat="1" applyFont="1" applyFill="1" applyAlignment="1">
      <alignment horizontal="right"/>
    </xf>
    <xf numFmtId="3" fontId="1" fillId="2" borderId="0" xfId="2" applyNumberFormat="1" applyFont="1" applyFill="1" applyAlignment="1"/>
    <xf numFmtId="0" fontId="1" fillId="2" borderId="0" xfId="2" applyFont="1" applyFill="1" applyAlignment="1"/>
    <xf numFmtId="164" fontId="1" fillId="2" borderId="0" xfId="2" applyNumberFormat="1" applyFont="1" applyFill="1" applyAlignment="1"/>
    <xf numFmtId="165" fontId="1" fillId="2" borderId="0" xfId="2" applyNumberFormat="1" applyFont="1" applyFill="1" applyAlignment="1"/>
    <xf numFmtId="166" fontId="1" fillId="2" borderId="0" xfId="2" applyNumberFormat="1" applyFont="1" applyFill="1" applyAlignment="1"/>
    <xf numFmtId="167" fontId="1" fillId="2" borderId="0" xfId="2" applyNumberFormat="1" applyFont="1" applyFill="1" applyAlignment="1"/>
    <xf numFmtId="168" fontId="1" fillId="2" borderId="0" xfId="2" applyNumberFormat="1" applyFont="1" applyFill="1" applyAlignment="1"/>
    <xf numFmtId="1" fontId="1" fillId="2" borderId="0" xfId="2" applyNumberFormat="1" applyFont="1" applyFill="1" applyAlignment="1"/>
    <xf numFmtId="0" fontId="1" fillId="3" borderId="0" xfId="2" applyFont="1" applyFill="1" applyAlignment="1"/>
    <xf numFmtId="0" fontId="2" fillId="0" borderId="0" xfId="2" applyFont="1" applyAlignment="1"/>
    <xf numFmtId="0" fontId="1" fillId="5" borderId="0" xfId="2" applyFont="1" applyFill="1" applyAlignment="1">
      <alignment horizontal="right"/>
    </xf>
    <xf numFmtId="3" fontId="1" fillId="5" borderId="0" xfId="2" applyNumberFormat="1" applyFont="1" applyFill="1" applyAlignment="1">
      <alignment horizontal="right"/>
    </xf>
    <xf numFmtId="49" fontId="1" fillId="5" borderId="0" xfId="2" applyNumberFormat="1" applyFont="1" applyFill="1" applyAlignment="1">
      <alignment horizontal="right"/>
    </xf>
    <xf numFmtId="3" fontId="1" fillId="5" borderId="0" xfId="2" applyNumberFormat="1" applyFont="1" applyFill="1" applyAlignment="1"/>
    <xf numFmtId="21" fontId="1" fillId="5" borderId="0" xfId="2" applyNumberFormat="1" applyFont="1" applyFill="1" applyAlignment="1"/>
    <xf numFmtId="164" fontId="1" fillId="5" borderId="0" xfId="2" applyNumberFormat="1" applyFont="1" applyFill="1" applyAlignment="1"/>
    <xf numFmtId="0" fontId="1" fillId="5" borderId="0" xfId="2" applyFont="1" applyFill="1" applyAlignment="1"/>
    <xf numFmtId="165" fontId="1" fillId="5" borderId="0" xfId="2" applyNumberFormat="1" applyFont="1" applyFill="1"/>
    <xf numFmtId="166" fontId="1" fillId="5" borderId="0" xfId="2" applyNumberFormat="1" applyFont="1" applyFill="1"/>
    <xf numFmtId="0" fontId="1" fillId="5" borderId="0" xfId="2" applyFont="1" applyFill="1"/>
    <xf numFmtId="167" fontId="1" fillId="5" borderId="0" xfId="2" applyNumberFormat="1" applyFont="1" applyFill="1" applyAlignment="1"/>
    <xf numFmtId="168" fontId="1" fillId="5" borderId="0" xfId="2" applyNumberFormat="1" applyFont="1" applyFill="1" applyAlignment="1"/>
    <xf numFmtId="168" fontId="1" fillId="5" borderId="0" xfId="2" applyNumberFormat="1" applyFont="1" applyFill="1"/>
    <xf numFmtId="1" fontId="1" fillId="5" borderId="0" xfId="2" applyNumberFormat="1" applyFont="1" applyFill="1"/>
    <xf numFmtId="10" fontId="1" fillId="3" borderId="0" xfId="2" applyNumberFormat="1" applyFont="1" applyFill="1"/>
    <xf numFmtId="169" fontId="1" fillId="5" borderId="0" xfId="2" applyNumberFormat="1" applyFont="1" applyFill="1" applyAlignment="1"/>
    <xf numFmtId="0" fontId="1" fillId="6" borderId="0" xfId="2" applyFont="1" applyFill="1" applyAlignment="1">
      <alignment horizontal="right"/>
    </xf>
    <xf numFmtId="3" fontId="1" fillId="6" borderId="0" xfId="2" applyNumberFormat="1" applyFont="1" applyFill="1" applyAlignment="1">
      <alignment horizontal="right"/>
    </xf>
    <xf numFmtId="49" fontId="1" fillId="6" borderId="0" xfId="2" applyNumberFormat="1" applyFont="1" applyFill="1" applyAlignment="1">
      <alignment horizontal="right"/>
    </xf>
    <xf numFmtId="3" fontId="1" fillId="6" borderId="0" xfId="2" applyNumberFormat="1" applyFont="1" applyFill="1" applyAlignment="1"/>
    <xf numFmtId="21" fontId="1" fillId="6" borderId="0" xfId="2" applyNumberFormat="1" applyFont="1" applyFill="1" applyAlignment="1"/>
    <xf numFmtId="164" fontId="1" fillId="6" borderId="0" xfId="2" applyNumberFormat="1" applyFont="1" applyFill="1" applyAlignment="1"/>
    <xf numFmtId="165" fontId="1" fillId="6" borderId="0" xfId="2" applyNumberFormat="1" applyFont="1" applyFill="1"/>
    <xf numFmtId="166" fontId="1" fillId="6" borderId="0" xfId="2" applyNumberFormat="1" applyFont="1" applyFill="1"/>
    <xf numFmtId="0" fontId="1" fillId="6" borderId="0" xfId="2" applyFont="1" applyFill="1"/>
    <xf numFmtId="168" fontId="1" fillId="6" borderId="0" xfId="2" applyNumberFormat="1" applyFont="1" applyFill="1"/>
    <xf numFmtId="1" fontId="1" fillId="6" borderId="0" xfId="2" applyNumberFormat="1" applyFont="1" applyFill="1"/>
    <xf numFmtId="167" fontId="1" fillId="6" borderId="0" xfId="2" applyNumberFormat="1" applyFont="1" applyFill="1" applyAlignment="1"/>
    <xf numFmtId="169" fontId="1" fillId="6" borderId="0" xfId="2" applyNumberFormat="1" applyFont="1" applyFill="1" applyAlignment="1"/>
    <xf numFmtId="164" fontId="1" fillId="5" borderId="0" xfId="2" applyNumberFormat="1" applyFont="1" applyFill="1"/>
    <xf numFmtId="49" fontId="1" fillId="5" borderId="0" xfId="2" applyNumberFormat="1" applyFont="1" applyFill="1"/>
    <xf numFmtId="49" fontId="1" fillId="6" borderId="0" xfId="2" applyNumberFormat="1" applyFont="1" applyFill="1"/>
    <xf numFmtId="10" fontId="0" fillId="0" borderId="0" xfId="1" applyNumberFormat="1" applyFont="1"/>
    <xf numFmtId="2" fontId="1" fillId="4" borderId="0" xfId="2" applyNumberFormat="1" applyFont="1" applyFill="1" applyAlignment="1"/>
    <xf numFmtId="2" fontId="2" fillId="0" borderId="0" xfId="2" applyNumberFormat="1" applyFont="1" applyAlignment="1"/>
    <xf numFmtId="2" fontId="0" fillId="10" borderId="4" xfId="0" applyNumberFormat="1" applyFill="1" applyBorder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%20ETHBTC%203.0%20(3)%20&#1080;&#1090;&#1077;&#1088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овик"/>
      <sheetName val="BTCETH 4ч"/>
      <sheetName val="Депозит"/>
      <sheetName val="Таблицы"/>
      <sheetName val="Настройки"/>
      <sheetName val="График"/>
      <sheetName val="Алгоритм1"/>
    </sheetNames>
    <sheetDataSet>
      <sheetData sheetId="0" refreshError="1"/>
      <sheetData sheetId="1"/>
      <sheetData sheetId="2" refreshError="1"/>
      <sheetData sheetId="3">
        <row r="1">
          <cell r="A1" t="str">
            <v>Up</v>
          </cell>
        </row>
        <row r="2">
          <cell r="A2" t="str">
            <v>Down</v>
          </cell>
        </row>
      </sheetData>
      <sheetData sheetId="4">
        <row r="2">
          <cell r="B2">
            <v>100</v>
          </cell>
        </row>
        <row r="3">
          <cell r="B3">
            <v>136</v>
          </cell>
        </row>
        <row r="4">
          <cell r="B4">
            <v>30</v>
          </cell>
        </row>
        <row r="5">
          <cell r="B5">
            <v>5.0000000000000001E-3</v>
          </cell>
        </row>
        <row r="6">
          <cell r="B6">
            <v>1.4999999999999999E-2</v>
          </cell>
        </row>
        <row r="7">
          <cell r="B7">
            <v>2.5000000000000001E-3</v>
          </cell>
        </row>
        <row r="8">
          <cell r="B8">
            <v>1E-3</v>
          </cell>
        </row>
        <row r="10">
          <cell r="B10">
            <v>-0.99</v>
          </cell>
        </row>
        <row r="11">
          <cell r="B11">
            <v>217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90"/>
  <sheetViews>
    <sheetView workbookViewId="0">
      <pane ySplit="1" topLeftCell="A2" activePane="bottomLeft" state="frozen"/>
      <selection pane="bottomLeft" activeCell="M3" sqref="M3"/>
    </sheetView>
  </sheetViews>
  <sheetFormatPr defaultColWidth="14.42578125" defaultRowHeight="15.75" customHeight="1" x14ac:dyDescent="0.2"/>
  <cols>
    <col min="1" max="1" width="4.28515625" style="30" customWidth="1"/>
    <col min="2" max="2" width="3.140625" style="30" customWidth="1"/>
    <col min="3" max="3" width="18" style="30" customWidth="1"/>
    <col min="4" max="4" width="5.85546875" style="30" customWidth="1"/>
    <col min="5" max="5" width="3.140625" style="30" customWidth="1"/>
    <col min="6" max="6" width="4.5703125" style="30" customWidth="1"/>
    <col min="7" max="7" width="7.85546875" style="30" customWidth="1"/>
    <col min="8" max="9" width="9.7109375" style="30" customWidth="1"/>
    <col min="10" max="10" width="10" style="30" customWidth="1"/>
    <col min="11" max="11" width="10.140625" style="30" customWidth="1"/>
    <col min="12" max="12" width="12.7109375" style="30" customWidth="1"/>
    <col min="13" max="13" width="12.140625" style="30" customWidth="1"/>
    <col min="14" max="14" width="6.42578125" style="30" customWidth="1"/>
    <col min="15" max="15" width="15.7109375" style="30" customWidth="1"/>
    <col min="16" max="16" width="11" style="30" customWidth="1"/>
    <col min="17" max="18" width="14.42578125" style="30"/>
    <col min="19" max="19" width="9.85546875" style="30" customWidth="1"/>
    <col min="20" max="20" width="7.28515625" style="65" customWidth="1"/>
    <col min="21" max="21" width="8.140625" style="30" customWidth="1"/>
    <col min="22" max="22" width="13.28515625" style="30" customWidth="1"/>
    <col min="23" max="23" width="14.42578125" style="30"/>
    <col min="24" max="24" width="4.28515625" style="30" customWidth="1"/>
    <col min="25" max="25" width="7.7109375" style="30" customWidth="1"/>
    <col min="26" max="26" width="6.28515625" style="30" customWidth="1"/>
    <col min="27" max="27" width="7.140625" style="30" customWidth="1"/>
    <col min="28" max="16384" width="14.42578125" style="30"/>
  </cols>
  <sheetData>
    <row r="1" spans="1:27" ht="15.75" customHeight="1" x14ac:dyDescent="0.2">
      <c r="A1" s="18" t="s">
        <v>0</v>
      </c>
      <c r="B1" s="19" t="s">
        <v>1</v>
      </c>
      <c r="C1" s="20" t="s">
        <v>2</v>
      </c>
      <c r="D1" s="21" t="s">
        <v>3</v>
      </c>
      <c r="E1" s="21" t="s">
        <v>4</v>
      </c>
      <c r="F1" s="21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4" t="s">
        <v>11</v>
      </c>
      <c r="M1" s="25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6" t="s">
        <v>18</v>
      </c>
      <c r="T1" s="64" t="s">
        <v>19</v>
      </c>
      <c r="U1" s="27" t="s">
        <v>20</v>
      </c>
      <c r="V1" s="27" t="s">
        <v>21</v>
      </c>
      <c r="W1" s="22" t="s">
        <v>22</v>
      </c>
      <c r="X1" s="28" t="s">
        <v>23</v>
      </c>
      <c r="Y1" s="29" t="s">
        <v>24</v>
      </c>
      <c r="Z1" s="26" t="s">
        <v>25</v>
      </c>
      <c r="AA1" s="22" t="s">
        <v>26</v>
      </c>
    </row>
    <row r="2" spans="1:27" ht="15.75" customHeight="1" x14ac:dyDescent="0.2">
      <c r="A2" s="31">
        <v>1</v>
      </c>
      <c r="B2" s="32">
        <f t="shared" ref="B2:B190" si="0">WEEKDAY(C2,2)</f>
        <v>7</v>
      </c>
      <c r="C2" s="33" t="s">
        <v>27</v>
      </c>
      <c r="D2" s="34">
        <v>2017</v>
      </c>
      <c r="E2" s="34">
        <v>1</v>
      </c>
      <c r="F2" s="34">
        <v>1</v>
      </c>
      <c r="G2" s="35">
        <v>0.125</v>
      </c>
      <c r="H2" s="36">
        <v>8.3310999999999993E-3</v>
      </c>
      <c r="I2" s="36">
        <v>8.9209000000000007E-3</v>
      </c>
      <c r="J2" s="36">
        <v>8.3310999999999993E-3</v>
      </c>
      <c r="K2" s="36">
        <v>8.8679999999999991E-3</v>
      </c>
      <c r="L2" s="38">
        <f>K2</f>
        <v>8.8679999999999991E-3</v>
      </c>
      <c r="M2" s="39">
        <f>K2</f>
        <v>8.8679999999999991E-3</v>
      </c>
      <c r="N2" s="40" t="str">
        <f>IF(L2&gt;M2,Up,Down)</f>
        <v>Down</v>
      </c>
      <c r="O2" s="40"/>
      <c r="P2" s="37" t="b">
        <v>0</v>
      </c>
      <c r="Q2" s="37">
        <v>0</v>
      </c>
      <c r="R2" s="37">
        <v>0</v>
      </c>
      <c r="S2" s="41"/>
      <c r="T2" s="64">
        <v>100</v>
      </c>
      <c r="U2" s="42">
        <v>100</v>
      </c>
      <c r="V2" s="42">
        <v>0</v>
      </c>
      <c r="W2" s="43" t="str">
        <f>IF(Q2=TRUE,IF(R2=FALSE,IF(S2=FALSE,W1,((V1-V1*(Y2*FeeMargin))*(S2*(1-slippageSell)))*(1-Fee)),V1/(R2*(1+slippageBuy))*(1-Fee)),"Нет позиции")</f>
        <v>Нет позиции</v>
      </c>
      <c r="X2" s="44">
        <f t="shared" ref="X2:X190" si="1">IF(O2="Закрываем",W2-W1,IF(O2="Закрываем по СЛ",W2-W1,))</f>
        <v>0</v>
      </c>
      <c r="Y2" s="45">
        <f t="shared" ref="Y2:Y190" si="2">IF(O2="Закрываем",T2/T1-1,IF(O2="Закрываем по СЛ",T2/T1-1,))</f>
        <v>0</v>
      </c>
      <c r="Z2" s="41">
        <f>T2</f>
        <v>100</v>
      </c>
      <c r="AA2" s="46">
        <f>IF(T2&lt;Z2,T2/Z2-1,)</f>
        <v>0</v>
      </c>
    </row>
    <row r="3" spans="1:27" ht="15.75" customHeight="1" x14ac:dyDescent="0.2">
      <c r="A3" s="47">
        <v>2</v>
      </c>
      <c r="B3" s="48">
        <f t="shared" si="0"/>
        <v>7</v>
      </c>
      <c r="C3" s="49" t="s">
        <v>28</v>
      </c>
      <c r="D3" s="50">
        <v>2017</v>
      </c>
      <c r="E3" s="50">
        <v>1</v>
      </c>
      <c r="F3" s="50">
        <v>1</v>
      </c>
      <c r="G3" s="51">
        <v>0.29166666666666669</v>
      </c>
      <c r="H3" s="52">
        <v>8.8679999999999991E-3</v>
      </c>
      <c r="I3" s="52">
        <v>8.9081000000000004E-3</v>
      </c>
      <c r="J3" s="52">
        <v>8.6157999999999998E-3</v>
      </c>
      <c r="K3" s="52">
        <v>8.6910000000000008E-3</v>
      </c>
      <c r="L3" s="53">
        <f>2/(EmaFast+1)*K3+(1-(2/(EmaFast+1)))*L2</f>
        <v>8.85658064516129E-3</v>
      </c>
      <c r="M3" s="54">
        <f>2/(EmaSlow+1)*K3+(1-(2/(EmaSlow+1)))*M2</f>
        <v>8.8654160583941603E-3</v>
      </c>
      <c r="N3" s="55" t="str">
        <f>IF(L3&gt;M3,Up,Down)</f>
        <v>Down</v>
      </c>
      <c r="O3" s="55" t="str">
        <f>IF(N3=Up,IF(P2=FALSE,IF(N2=Down,"Открываем","Не трогаем"),IF(J3&lt;S2,"Закрываем по СЛ","Не трогаем")),IF(P2=TRUE,IF(J3&lt;S2,"Закрываем по СЛ","Закрываем"),"Не трогаем"))</f>
        <v>Не трогаем</v>
      </c>
      <c r="P3" s="55" t="b">
        <f t="shared" ref="P3:P66" si="3">IF(O3="Не трогаем",P2,NOT(P2))</f>
        <v>0</v>
      </c>
      <c r="Q3" s="55" t="b">
        <f>IF(O3="Открываем",K3)</f>
        <v>0</v>
      </c>
      <c r="R3" s="55" t="b">
        <f>IF(O3="Закрываем",K3,IF(O3="Закрываем по СЛ",S2,FALSE))</f>
        <v>0</v>
      </c>
      <c r="S3" s="52">
        <f t="shared" ref="S3:S66" si="4">IF(O3="Открываем",Q3*(1+SL),IF(O3="Закрываем",,IF(O3="Закрываем по СЛ",,S2)))</f>
        <v>0</v>
      </c>
      <c r="T3" s="64">
        <f t="shared" ref="T3:T66" si="5">IF(P3=TRUE,T2,IF(Q3=FALSE,IF(R3=FALSE,T2,((V2-V2*(X3*FeeMargin))*(R3*(1-slippageSell)))*(1-Fee)),"Что за хрень?"))</f>
        <v>100</v>
      </c>
      <c r="U3" s="56"/>
      <c r="V3" s="56" t="str">
        <f t="shared" ref="V3:V66" si="6">IF(P3=TRUE,IF(Q3=FALSE,IF(R3=FALSE,V2,),T2/(Q3*(1+slippageBuy))*(1-Fee)),"Нет позиции")</f>
        <v>Нет позиции</v>
      </c>
      <c r="W3" s="56" t="str">
        <f>IF(O3="Открываем",C3,IF(O3="Закрываем",C3,IF(O3="Закрываем по СЛ",C3,W2)))</f>
        <v>Нет позиции</v>
      </c>
      <c r="X3" s="57">
        <f t="shared" si="1"/>
        <v>0</v>
      </c>
      <c r="Y3" s="45">
        <f t="shared" si="2"/>
        <v>0</v>
      </c>
      <c r="Z3" s="58">
        <f>IF(T3&lt;Z2,Z2,T3)</f>
        <v>100</v>
      </c>
      <c r="AA3" s="59">
        <f>IF(T3&lt;Z3,T3/Z3-1,)</f>
        <v>0</v>
      </c>
    </row>
    <row r="4" spans="1:27" ht="15.75" customHeight="1" x14ac:dyDescent="0.2">
      <c r="A4" s="31">
        <v>3</v>
      </c>
      <c r="B4" s="32">
        <f t="shared" si="0"/>
        <v>7</v>
      </c>
      <c r="C4" s="33" t="s">
        <v>29</v>
      </c>
      <c r="D4" s="34">
        <v>2017</v>
      </c>
      <c r="E4" s="34">
        <v>1</v>
      </c>
      <c r="F4" s="34">
        <v>1</v>
      </c>
      <c r="G4" s="35">
        <v>0.45833333333333331</v>
      </c>
      <c r="H4" s="36">
        <v>8.6818999999999993E-3</v>
      </c>
      <c r="I4" s="36">
        <v>8.6999999999999994E-3</v>
      </c>
      <c r="J4" s="36">
        <v>8.3560000000000006E-3</v>
      </c>
      <c r="K4" s="36">
        <v>8.4299000000000006E-3</v>
      </c>
      <c r="L4" s="38">
        <f>2/(EmaFast+1)*K4+(1-(2/(EmaFast+1)))*L3</f>
        <v>8.8290528616024964E-3</v>
      </c>
      <c r="M4" s="39">
        <f>2/(EmaSlow+1)*K4+(1-(2/(EmaSlow+1)))*M3</f>
        <v>8.8590581597314706E-3</v>
      </c>
      <c r="N4" s="40" t="str">
        <f>IF(L4&gt;M4,Up,Down)</f>
        <v>Down</v>
      </c>
      <c r="O4" s="40" t="str">
        <f>IF(N4=Up,IF(P3=FALSE,IF(N3=Down,"Открываем","Не трогаем"),IF(J4&lt;S3,"Закрываем по СЛ","Не трогаем")),IF(P3=TRUE,IF(J4&lt;S3,"Закрываем по СЛ","Закрываем"),"Не трогаем"))</f>
        <v>Не трогаем</v>
      </c>
      <c r="P4" s="40" t="b">
        <f t="shared" si="3"/>
        <v>0</v>
      </c>
      <c r="Q4" s="40" t="b">
        <f>IF(O4="Открываем",K4)</f>
        <v>0</v>
      </c>
      <c r="R4" s="40" t="b">
        <f>IF(O4="Закрываем",K4,IF(O4="Закрываем по СЛ",S3,FALSE))</f>
        <v>0</v>
      </c>
      <c r="S4" s="36">
        <f t="shared" si="4"/>
        <v>0</v>
      </c>
      <c r="T4" s="64">
        <f t="shared" si="5"/>
        <v>100</v>
      </c>
      <c r="U4" s="43"/>
      <c r="V4" s="43" t="str">
        <f t="shared" si="6"/>
        <v>Нет позиции</v>
      </c>
      <c r="W4" s="43" t="str">
        <f>IF(O4="Открываем",C4,IF(O4="Закрываем",C4,IF(O4="Закрываем по СЛ",C4,W3)))</f>
        <v>Нет позиции</v>
      </c>
      <c r="X4" s="44">
        <f t="shared" si="1"/>
        <v>0</v>
      </c>
      <c r="Y4" s="45">
        <f t="shared" si="2"/>
        <v>0</v>
      </c>
      <c r="Z4" s="41">
        <f>IF(T4&lt;Z3,Z3,T4)</f>
        <v>100</v>
      </c>
      <c r="AA4" s="46">
        <f>IF(T4&lt;Z4,T4/Z4-1,)</f>
        <v>0</v>
      </c>
    </row>
    <row r="5" spans="1:27" ht="15.75" customHeight="1" x14ac:dyDescent="0.2">
      <c r="A5" s="47">
        <v>4</v>
      </c>
      <c r="B5" s="48">
        <f t="shared" si="0"/>
        <v>7</v>
      </c>
      <c r="C5" s="49" t="s">
        <v>30</v>
      </c>
      <c r="D5" s="50">
        <v>2017</v>
      </c>
      <c r="E5" s="50">
        <v>1</v>
      </c>
      <c r="F5" s="50">
        <v>1</v>
      </c>
      <c r="G5" s="51">
        <v>0.625</v>
      </c>
      <c r="H5" s="52">
        <v>8.4080000000000005E-3</v>
      </c>
      <c r="I5" s="52">
        <v>8.6099000000000002E-3</v>
      </c>
      <c r="J5" s="52">
        <v>8.3999999999999995E-3</v>
      </c>
      <c r="K5" s="52">
        <v>8.6014999999999998E-3</v>
      </c>
      <c r="L5" s="53">
        <f>2/(EmaFast+1)*K5+(1-(2/(EmaFast+1)))*L4</f>
        <v>8.8143720318216903E-3</v>
      </c>
      <c r="M5" s="54">
        <f>2/(EmaSlow+1)*K5+(1-(2/(EmaSlow+1)))*M4</f>
        <v>8.8552981865967044E-3</v>
      </c>
      <c r="N5" s="55" t="str">
        <f>IF(L5&gt;M5,Up,Down)</f>
        <v>Down</v>
      </c>
      <c r="O5" s="55" t="str">
        <f>IF(N5=Up,IF(P4=FALSE,IF(N4=Down,"Открываем","Не трогаем"),IF(J5&lt;S4,"Закрываем по СЛ","Не трогаем")),IF(P4=TRUE,IF(J5&lt;S4,"Закрываем по СЛ","Закрываем"),"Не трогаем"))</f>
        <v>Не трогаем</v>
      </c>
      <c r="P5" s="55" t="b">
        <f t="shared" si="3"/>
        <v>0</v>
      </c>
      <c r="Q5" s="55" t="b">
        <f>IF(O5="Открываем",K5)</f>
        <v>0</v>
      </c>
      <c r="R5" s="55" t="b">
        <f>IF(O5="Закрываем",K5,IF(O5="Закрываем по СЛ",S4,FALSE))</f>
        <v>0</v>
      </c>
      <c r="S5" s="52">
        <f t="shared" si="4"/>
        <v>0</v>
      </c>
      <c r="T5" s="64">
        <f t="shared" si="5"/>
        <v>100</v>
      </c>
      <c r="U5" s="56"/>
      <c r="V5" s="56" t="str">
        <f t="shared" si="6"/>
        <v>Нет позиции</v>
      </c>
      <c r="W5" s="56" t="str">
        <f>IF(O5="Открываем",C5,IF(O5="Закрываем",C5,IF(O5="Закрываем по СЛ",C5,W4)))</f>
        <v>Нет позиции</v>
      </c>
      <c r="X5" s="57">
        <f t="shared" si="1"/>
        <v>0</v>
      </c>
      <c r="Y5" s="45">
        <f t="shared" si="2"/>
        <v>0</v>
      </c>
      <c r="Z5" s="58">
        <f>IF(T5&lt;Z4,Z4,T5)</f>
        <v>100</v>
      </c>
      <c r="AA5" s="59">
        <f>IF(T5&lt;Z5,T5/Z5-1,)</f>
        <v>0</v>
      </c>
    </row>
    <row r="6" spans="1:27" ht="15.75" customHeight="1" x14ac:dyDescent="0.2">
      <c r="A6" s="31">
        <v>5</v>
      </c>
      <c r="B6" s="32">
        <f t="shared" si="0"/>
        <v>7</v>
      </c>
      <c r="C6" s="33" t="s">
        <v>31</v>
      </c>
      <c r="D6" s="34">
        <v>2017</v>
      </c>
      <c r="E6" s="34">
        <v>1</v>
      </c>
      <c r="F6" s="34">
        <v>1</v>
      </c>
      <c r="G6" s="35">
        <v>0.79166666666666663</v>
      </c>
      <c r="H6" s="36">
        <v>8.5999000000000006E-3</v>
      </c>
      <c r="I6" s="36">
        <v>8.5999000000000006E-3</v>
      </c>
      <c r="J6" s="36">
        <v>8.2649999999999998E-3</v>
      </c>
      <c r="K6" s="36">
        <v>8.3365999999999996E-3</v>
      </c>
      <c r="L6" s="38">
        <f>2/(EmaFast+1)*K6+(1-(2/(EmaFast+1)))*L5</f>
        <v>8.7835480297686792E-3</v>
      </c>
      <c r="M6" s="39">
        <f>2/(EmaSlow+1)*K6+(1-(2/(EmaSlow+1)))*M5</f>
        <v>8.8477259502960232E-3</v>
      </c>
      <c r="N6" s="40" t="str">
        <f>IF(L6&gt;M6,Up,Down)</f>
        <v>Down</v>
      </c>
      <c r="O6" s="40" t="str">
        <f>IF(N6=Up,IF(P5=FALSE,IF(N5=Down,"Открываем","Не трогаем"),IF(J6&lt;S5,"Закрываем по СЛ","Не трогаем")),IF(P5=TRUE,IF(J6&lt;S5,"Закрываем по СЛ","Закрываем"),"Не трогаем"))</f>
        <v>Не трогаем</v>
      </c>
      <c r="P6" s="40" t="b">
        <f t="shared" si="3"/>
        <v>0</v>
      </c>
      <c r="Q6" s="40" t="b">
        <f>IF(O6="Открываем",K6)</f>
        <v>0</v>
      </c>
      <c r="R6" s="40" t="b">
        <f>IF(O6="Закрываем",K6,IF(O6="Закрываем по СЛ",S5,FALSE))</f>
        <v>0</v>
      </c>
      <c r="S6" s="36">
        <f t="shared" si="4"/>
        <v>0</v>
      </c>
      <c r="T6" s="64">
        <f t="shared" si="5"/>
        <v>100</v>
      </c>
      <c r="U6" s="43"/>
      <c r="V6" s="43" t="str">
        <f t="shared" si="6"/>
        <v>Нет позиции</v>
      </c>
      <c r="W6" s="43" t="str">
        <f>IF(O6="Открываем",C6,IF(O6="Закрываем",C6,IF(O6="Закрываем по СЛ",C6,W5)))</f>
        <v>Нет позиции</v>
      </c>
      <c r="X6" s="44">
        <f t="shared" si="1"/>
        <v>0</v>
      </c>
      <c r="Y6" s="45">
        <f t="shared" si="2"/>
        <v>0</v>
      </c>
      <c r="Z6" s="41">
        <f>IF(T6&lt;Z5,Z5,T6)</f>
        <v>100</v>
      </c>
      <c r="AA6" s="46">
        <f>IF(T6&lt;Z6,T6/Z6-1,)</f>
        <v>0</v>
      </c>
    </row>
    <row r="7" spans="1:27" ht="15.75" customHeight="1" x14ac:dyDescent="0.2">
      <c r="A7" s="47">
        <v>6</v>
      </c>
      <c r="B7" s="48">
        <f t="shared" si="0"/>
        <v>7</v>
      </c>
      <c r="C7" s="49" t="s">
        <v>32</v>
      </c>
      <c r="D7" s="50">
        <v>2017</v>
      </c>
      <c r="E7" s="50">
        <v>1</v>
      </c>
      <c r="F7" s="50">
        <v>1</v>
      </c>
      <c r="G7" s="51">
        <v>0.95833333333333337</v>
      </c>
      <c r="H7" s="52">
        <v>8.3339999999999994E-3</v>
      </c>
      <c r="I7" s="52">
        <v>8.3339999999999994E-3</v>
      </c>
      <c r="J7" s="52">
        <v>8.0309999999999999E-3</v>
      </c>
      <c r="K7" s="52">
        <v>8.2191999999999994E-3</v>
      </c>
      <c r="L7" s="53">
        <f>2/(EmaFast+1)*K7+(1-(2/(EmaFast+1)))*L6</f>
        <v>8.7471384794610245E-3</v>
      </c>
      <c r="M7" s="54">
        <f>2/(EmaSlow+1)*K7+(1-(2/(EmaSlow+1)))*M6</f>
        <v>8.8385503889778332E-3</v>
      </c>
      <c r="N7" s="55" t="str">
        <f>IF(L7&gt;M7,Up,Down)</f>
        <v>Down</v>
      </c>
      <c r="O7" s="55" t="str">
        <f>IF(N7=Up,IF(P6=FALSE,IF(N6=Down,"Открываем","Не трогаем"),IF(J7&lt;S6,"Закрываем по СЛ","Не трогаем")),IF(P6=TRUE,IF(J7&lt;S6,"Закрываем по СЛ","Закрываем"),"Не трогаем"))</f>
        <v>Не трогаем</v>
      </c>
      <c r="P7" s="55" t="b">
        <f t="shared" si="3"/>
        <v>0</v>
      </c>
      <c r="Q7" s="55" t="b">
        <f>IF(O7="Открываем",K7)</f>
        <v>0</v>
      </c>
      <c r="R7" s="55" t="b">
        <f>IF(O7="Закрываем",K7,IF(O7="Закрываем по СЛ",S6,FALSE))</f>
        <v>0</v>
      </c>
      <c r="S7" s="52">
        <f t="shared" si="4"/>
        <v>0</v>
      </c>
      <c r="T7" s="64">
        <f t="shared" si="5"/>
        <v>100</v>
      </c>
      <c r="U7" s="56"/>
      <c r="V7" s="56" t="str">
        <f t="shared" si="6"/>
        <v>Нет позиции</v>
      </c>
      <c r="W7" s="56" t="str">
        <f>IF(O7="Открываем",C7,IF(O7="Закрываем",C7,IF(O7="Закрываем по СЛ",C7,W6)))</f>
        <v>Нет позиции</v>
      </c>
      <c r="X7" s="57">
        <f t="shared" si="1"/>
        <v>0</v>
      </c>
      <c r="Y7" s="45">
        <f t="shared" si="2"/>
        <v>0</v>
      </c>
      <c r="Z7" s="58">
        <f>IF(T7&lt;Z6,Z6,T7)</f>
        <v>100</v>
      </c>
      <c r="AA7" s="59">
        <f>IF(T7&lt;Z7,T7/Z7-1,)</f>
        <v>0</v>
      </c>
    </row>
    <row r="8" spans="1:27" ht="15.75" customHeight="1" x14ac:dyDescent="0.2">
      <c r="A8" s="31">
        <v>7</v>
      </c>
      <c r="B8" s="32">
        <f t="shared" si="0"/>
        <v>1</v>
      </c>
      <c r="C8" s="33" t="s">
        <v>35</v>
      </c>
      <c r="D8" s="34">
        <v>2017</v>
      </c>
      <c r="E8" s="34">
        <v>1</v>
      </c>
      <c r="F8" s="34">
        <v>2</v>
      </c>
      <c r="G8" s="35">
        <v>0.125</v>
      </c>
      <c r="H8" s="36">
        <v>8.2118999999999994E-3</v>
      </c>
      <c r="I8" s="36">
        <v>8.2118999999999994E-3</v>
      </c>
      <c r="J8" s="36">
        <v>7.9739000000000008E-3</v>
      </c>
      <c r="K8" s="36">
        <v>8.0611999999999993E-3</v>
      </c>
      <c r="L8" s="38">
        <f>2/(EmaFast+1)*K8+(1-(2/(EmaFast+1)))*L7</f>
        <v>8.7028843840119257E-3</v>
      </c>
      <c r="M8" s="39">
        <f>2/(EmaSlow+1)*K8+(1-(2/(EmaSlow+1)))*M7</f>
        <v>8.8272022081168425E-3</v>
      </c>
      <c r="N8" s="40" t="str">
        <f>IF(L8&gt;M8,Up,Down)</f>
        <v>Down</v>
      </c>
      <c r="O8" s="40" t="str">
        <f>IF(N8=Up,IF(P7=FALSE,IF(N7=Down,"Открываем","Не трогаем"),IF(J8&lt;S7,"Закрываем по СЛ","Не трогаем")),IF(P7=TRUE,IF(J8&lt;S7,"Закрываем по СЛ","Закрываем"),"Не трогаем"))</f>
        <v>Не трогаем</v>
      </c>
      <c r="P8" s="40" t="b">
        <f t="shared" si="3"/>
        <v>0</v>
      </c>
      <c r="Q8" s="40" t="b">
        <f>IF(O8="Открываем",K8)</f>
        <v>0</v>
      </c>
      <c r="R8" s="40" t="b">
        <f>IF(O8="Закрываем",K8,IF(O8="Закрываем по СЛ",S7,FALSE))</f>
        <v>0</v>
      </c>
      <c r="S8" s="36">
        <f t="shared" si="4"/>
        <v>0</v>
      </c>
      <c r="T8" s="64">
        <f t="shared" si="5"/>
        <v>100</v>
      </c>
      <c r="U8" s="43"/>
      <c r="V8" s="43" t="str">
        <f t="shared" si="6"/>
        <v>Нет позиции</v>
      </c>
      <c r="W8" s="43" t="str">
        <f>IF(O8="Открываем",C8,IF(O8="Закрываем",C8,IF(O8="Закрываем по СЛ",C8,W7)))</f>
        <v>Нет позиции</v>
      </c>
      <c r="X8" s="44">
        <f t="shared" si="1"/>
        <v>0</v>
      </c>
      <c r="Y8" s="45">
        <f t="shared" si="2"/>
        <v>0</v>
      </c>
      <c r="Z8" s="41">
        <f>IF(T8&lt;Z7,Z7,T8)</f>
        <v>100</v>
      </c>
      <c r="AA8" s="46">
        <f>IF(T8&lt;Z8,T8/Z8-1,)</f>
        <v>0</v>
      </c>
    </row>
    <row r="9" spans="1:27" ht="15.75" customHeight="1" x14ac:dyDescent="0.2">
      <c r="A9" s="47">
        <v>8</v>
      </c>
      <c r="B9" s="48">
        <f t="shared" si="0"/>
        <v>1</v>
      </c>
      <c r="C9" s="49" t="s">
        <v>36</v>
      </c>
      <c r="D9" s="50">
        <v>2017</v>
      </c>
      <c r="E9" s="50">
        <v>1</v>
      </c>
      <c r="F9" s="50">
        <v>2</v>
      </c>
      <c r="G9" s="51">
        <v>0.29166666666666669</v>
      </c>
      <c r="H9" s="52">
        <v>8.0610000000000005E-3</v>
      </c>
      <c r="I9" s="52">
        <v>8.0996000000000002E-3</v>
      </c>
      <c r="J9" s="52">
        <v>8.0140999999999997E-3</v>
      </c>
      <c r="K9" s="52">
        <v>8.0540999999999998E-3</v>
      </c>
      <c r="L9" s="53">
        <f>2/(EmaFast+1)*K9+(1-(2/(EmaFast+1)))*L8</f>
        <v>8.6610273269788988E-3</v>
      </c>
      <c r="M9" s="54">
        <f>2/(EmaSlow+1)*K9+(1-(2/(EmaSlow+1)))*M8</f>
        <v>8.8159160444946996E-3</v>
      </c>
      <c r="N9" s="55" t="str">
        <f>IF(L9&gt;M9,Up,Down)</f>
        <v>Down</v>
      </c>
      <c r="O9" s="55" t="str">
        <f>IF(N9=Up,IF(P8=FALSE,IF(N8=Down,"Открываем","Не трогаем"),IF(J9&lt;S8,"Закрываем по СЛ","Не трогаем")),IF(P8=TRUE,IF(J9&lt;S8,"Закрываем по СЛ","Закрываем"),"Не трогаем"))</f>
        <v>Не трогаем</v>
      </c>
      <c r="P9" s="55" t="b">
        <f t="shared" si="3"/>
        <v>0</v>
      </c>
      <c r="Q9" s="55" t="b">
        <f>IF(O9="Открываем",K9)</f>
        <v>0</v>
      </c>
      <c r="R9" s="55" t="b">
        <f>IF(O9="Закрываем",K9,IF(O9="Закрываем по СЛ",S8,FALSE))</f>
        <v>0</v>
      </c>
      <c r="S9" s="52">
        <f t="shared" si="4"/>
        <v>0</v>
      </c>
      <c r="T9" s="64">
        <f t="shared" si="5"/>
        <v>100</v>
      </c>
      <c r="U9" s="56"/>
      <c r="V9" s="56" t="str">
        <f t="shared" si="6"/>
        <v>Нет позиции</v>
      </c>
      <c r="W9" s="56" t="str">
        <f>IF(O9="Открываем",C9,IF(O9="Закрываем",C9,IF(O9="Закрываем по СЛ",C9,W8)))</f>
        <v>Нет позиции</v>
      </c>
      <c r="X9" s="57">
        <f t="shared" si="1"/>
        <v>0</v>
      </c>
      <c r="Y9" s="45">
        <f t="shared" si="2"/>
        <v>0</v>
      </c>
      <c r="Z9" s="58">
        <f>IF(T9&lt;Z8,Z8,T9)</f>
        <v>100</v>
      </c>
      <c r="AA9" s="59">
        <f>IF(T9&lt;Z9,T9/Z9-1,)</f>
        <v>0</v>
      </c>
    </row>
    <row r="10" spans="1:27" ht="15.75" customHeight="1" x14ac:dyDescent="0.2">
      <c r="A10" s="31">
        <v>9</v>
      </c>
      <c r="B10" s="32">
        <f t="shared" si="0"/>
        <v>1</v>
      </c>
      <c r="C10" s="33" t="s">
        <v>38</v>
      </c>
      <c r="D10" s="34">
        <v>2017</v>
      </c>
      <c r="E10" s="34">
        <v>1</v>
      </c>
      <c r="F10" s="34">
        <v>2</v>
      </c>
      <c r="G10" s="35">
        <v>0.45833333333333331</v>
      </c>
      <c r="H10" s="36">
        <v>8.0579999999999992E-3</v>
      </c>
      <c r="I10" s="36">
        <v>8.1259000000000001E-3</v>
      </c>
      <c r="J10" s="36">
        <v>7.8829999999999994E-3</v>
      </c>
      <c r="K10" s="36">
        <v>7.8829999999999994E-3</v>
      </c>
      <c r="L10" s="38">
        <f>2/(EmaFast+1)*K10+(1-(2/(EmaFast+1)))*L9</f>
        <v>8.6108320155609056E-3</v>
      </c>
      <c r="M10" s="39">
        <f>2/(EmaSlow+1)*K10+(1-(2/(EmaSlow+1)))*M9</f>
        <v>8.8022968321663109E-3</v>
      </c>
      <c r="N10" s="40" t="str">
        <f>IF(L10&gt;M10,Up,Down)</f>
        <v>Down</v>
      </c>
      <c r="O10" s="40" t="str">
        <f>IF(N10=Up,IF(P9=FALSE,IF(N9=Down,"Открываем","Не трогаем"),IF(J10&lt;S9,"Закрываем по СЛ","Не трогаем")),IF(P9=TRUE,IF(J10&lt;S9,"Закрываем по СЛ","Закрываем"),"Не трогаем"))</f>
        <v>Не трогаем</v>
      </c>
      <c r="P10" s="40" t="b">
        <f t="shared" si="3"/>
        <v>0</v>
      </c>
      <c r="Q10" s="40" t="b">
        <f>IF(O10="Открываем",K10)</f>
        <v>0</v>
      </c>
      <c r="R10" s="40" t="b">
        <f>IF(O10="Закрываем",K10,IF(O10="Закрываем по СЛ",S9,FALSE))</f>
        <v>0</v>
      </c>
      <c r="S10" s="36">
        <f t="shared" si="4"/>
        <v>0</v>
      </c>
      <c r="T10" s="64">
        <f t="shared" si="5"/>
        <v>100</v>
      </c>
      <c r="U10" s="43"/>
      <c r="V10" s="43" t="str">
        <f t="shared" si="6"/>
        <v>Нет позиции</v>
      </c>
      <c r="W10" s="43" t="str">
        <f>IF(O10="Открываем",C10,IF(O10="Закрываем",C10,IF(O10="Закрываем по СЛ",C10,W9)))</f>
        <v>Нет позиции</v>
      </c>
      <c r="X10" s="44">
        <f t="shared" si="1"/>
        <v>0</v>
      </c>
      <c r="Y10" s="45">
        <f t="shared" si="2"/>
        <v>0</v>
      </c>
      <c r="Z10" s="41">
        <f>IF(T10&lt;Z9,Z9,T10)</f>
        <v>100</v>
      </c>
      <c r="AA10" s="46">
        <f>IF(T10&lt;Z10,T10/Z10-1,)</f>
        <v>0</v>
      </c>
    </row>
    <row r="11" spans="1:27" ht="15.75" customHeight="1" x14ac:dyDescent="0.2">
      <c r="A11" s="47">
        <v>10</v>
      </c>
      <c r="B11" s="48">
        <f t="shared" si="0"/>
        <v>1</v>
      </c>
      <c r="C11" s="49" t="s">
        <v>54</v>
      </c>
      <c r="D11" s="50">
        <v>2017</v>
      </c>
      <c r="E11" s="50">
        <v>1</v>
      </c>
      <c r="F11" s="50">
        <v>2</v>
      </c>
      <c r="G11" s="51">
        <v>0.625</v>
      </c>
      <c r="H11" s="52">
        <v>7.8826999999999994E-3</v>
      </c>
      <c r="I11" s="52">
        <v>8.1092999999999998E-3</v>
      </c>
      <c r="J11" s="52">
        <v>7.8501000000000005E-3</v>
      </c>
      <c r="K11" s="52">
        <v>8.0800000000000004E-3</v>
      </c>
      <c r="L11" s="53">
        <f>2/(EmaFast+1)*K11+(1-(2/(EmaFast+1)))*L10</f>
        <v>8.5765847887505249E-3</v>
      </c>
      <c r="M11" s="54">
        <f>2/(EmaSlow+1)*K11+(1-(2/(EmaSlow+1)))*M10</f>
        <v>8.7917523528646142E-3</v>
      </c>
      <c r="N11" s="55" t="str">
        <f>IF(L11&gt;M11,Up,Down)</f>
        <v>Down</v>
      </c>
      <c r="O11" s="55" t="str">
        <f>IF(N11=Up,IF(P10=FALSE,IF(N10=Down,"Открываем","Не трогаем"),IF(J11&lt;S10,"Закрываем по СЛ","Не трогаем")),IF(P10=TRUE,IF(J11&lt;S10,"Закрываем по СЛ","Закрываем"),"Не трогаем"))</f>
        <v>Не трогаем</v>
      </c>
      <c r="P11" s="55" t="b">
        <f t="shared" si="3"/>
        <v>0</v>
      </c>
      <c r="Q11" s="55" t="b">
        <f>IF(O11="Открываем",K11)</f>
        <v>0</v>
      </c>
      <c r="R11" s="55" t="b">
        <f>IF(O11="Закрываем",K11,IF(O11="Закрываем по СЛ",S10,FALSE))</f>
        <v>0</v>
      </c>
      <c r="S11" s="52">
        <f t="shared" si="4"/>
        <v>0</v>
      </c>
      <c r="T11" s="64">
        <f t="shared" si="5"/>
        <v>100</v>
      </c>
      <c r="U11" s="56"/>
      <c r="V11" s="56" t="str">
        <f t="shared" si="6"/>
        <v>Нет позиции</v>
      </c>
      <c r="W11" s="56" t="str">
        <f>IF(O11="Открываем",C11,IF(O11="Закрываем",C11,IF(O11="Закрываем по СЛ",C11,W10)))</f>
        <v>Нет позиции</v>
      </c>
      <c r="X11" s="57">
        <f t="shared" si="1"/>
        <v>0</v>
      </c>
      <c r="Y11" s="45">
        <f t="shared" si="2"/>
        <v>0</v>
      </c>
      <c r="Z11" s="58">
        <f>IF(T11&lt;Z10,Z10,T11)</f>
        <v>100</v>
      </c>
      <c r="AA11" s="59">
        <f>IF(T11&lt;Z11,T11/Z11-1,)</f>
        <v>0</v>
      </c>
    </row>
    <row r="12" spans="1:27" ht="15.75" customHeight="1" x14ac:dyDescent="0.2">
      <c r="A12" s="31">
        <v>11</v>
      </c>
      <c r="B12" s="32">
        <f t="shared" si="0"/>
        <v>1</v>
      </c>
      <c r="C12" s="33" t="s">
        <v>55</v>
      </c>
      <c r="D12" s="34">
        <v>2017</v>
      </c>
      <c r="E12" s="34">
        <v>1</v>
      </c>
      <c r="F12" s="34">
        <v>2</v>
      </c>
      <c r="G12" s="35">
        <v>0.79166666666666663</v>
      </c>
      <c r="H12" s="36">
        <v>8.0800000000000004E-3</v>
      </c>
      <c r="I12" s="36">
        <v>8.2789999999999999E-3</v>
      </c>
      <c r="J12" s="36">
        <v>8.0031000000000008E-3</v>
      </c>
      <c r="K12" s="36">
        <v>8.1799999999999998E-3</v>
      </c>
      <c r="L12" s="38">
        <f>2/(EmaFast+1)*K12+(1-(2/(EmaFast+1)))*L11</f>
        <v>8.5509986733472657E-3</v>
      </c>
      <c r="M12" s="39">
        <f>2/(EmaSlow+1)*K12+(1-(2/(EmaSlow+1)))*M11</f>
        <v>8.7828216615819191E-3</v>
      </c>
      <c r="N12" s="40" t="str">
        <f>IF(L12&gt;M12,Up,Down)</f>
        <v>Down</v>
      </c>
      <c r="O12" s="40" t="str">
        <f>IF(N12=Up,IF(P11=FALSE,IF(N11=Down,"Открываем","Не трогаем"),IF(J12&lt;S11,"Закрываем по СЛ","Не трогаем")),IF(P11=TRUE,IF(J12&lt;S11,"Закрываем по СЛ","Закрываем"),"Не трогаем"))</f>
        <v>Не трогаем</v>
      </c>
      <c r="P12" s="40" t="b">
        <f t="shared" si="3"/>
        <v>0</v>
      </c>
      <c r="Q12" s="40" t="b">
        <f>IF(O12="Открываем",K12)</f>
        <v>0</v>
      </c>
      <c r="R12" s="40" t="b">
        <f>IF(O12="Закрываем",K12,IF(O12="Закрываем по СЛ",S11,FALSE))</f>
        <v>0</v>
      </c>
      <c r="S12" s="36">
        <f t="shared" si="4"/>
        <v>0</v>
      </c>
      <c r="T12" s="64">
        <f t="shared" si="5"/>
        <v>100</v>
      </c>
      <c r="U12" s="43"/>
      <c r="V12" s="43" t="str">
        <f t="shared" si="6"/>
        <v>Нет позиции</v>
      </c>
      <c r="W12" s="43" t="str">
        <f>IF(O12="Открываем",C12,IF(O12="Закрываем",C12,IF(O12="Закрываем по СЛ",C12,W11)))</f>
        <v>Нет позиции</v>
      </c>
      <c r="X12" s="44">
        <f t="shared" si="1"/>
        <v>0</v>
      </c>
      <c r="Y12" s="45">
        <f t="shared" si="2"/>
        <v>0</v>
      </c>
      <c r="Z12" s="41">
        <f>IF(T12&lt;Z11,Z11,T12)</f>
        <v>100</v>
      </c>
      <c r="AA12" s="46">
        <f>IF(T12&lt;Z12,T12/Z12-1,)</f>
        <v>0</v>
      </c>
    </row>
    <row r="13" spans="1:27" ht="15.75" customHeight="1" x14ac:dyDescent="0.2">
      <c r="A13" s="47">
        <v>12</v>
      </c>
      <c r="B13" s="48">
        <f t="shared" si="0"/>
        <v>1</v>
      </c>
      <c r="C13" s="49" t="s">
        <v>56</v>
      </c>
      <c r="D13" s="50">
        <v>2017</v>
      </c>
      <c r="E13" s="50">
        <v>1</v>
      </c>
      <c r="F13" s="50">
        <v>2</v>
      </c>
      <c r="G13" s="51">
        <v>0.95833333333333337</v>
      </c>
      <c r="H13" s="52">
        <v>8.1699000000000008E-3</v>
      </c>
      <c r="I13" s="52">
        <v>8.3960000000000007E-3</v>
      </c>
      <c r="J13" s="52">
        <v>8.1659000000000002E-3</v>
      </c>
      <c r="K13" s="52">
        <v>8.2199000000000005E-3</v>
      </c>
      <c r="L13" s="53">
        <f>2/(EmaFast+1)*K13+(1-(2/(EmaFast+1)))*L12</f>
        <v>8.5296374686151845E-3</v>
      </c>
      <c r="M13" s="54">
        <f>2/(EmaSlow+1)*K13+(1-(2/(EmaSlow+1)))*M12</f>
        <v>8.7746038271062695E-3</v>
      </c>
      <c r="N13" s="55" t="str">
        <f>IF(L13&gt;M13,Up,Down)</f>
        <v>Down</v>
      </c>
      <c r="O13" s="55" t="str">
        <f>IF(N13=Up,IF(P12=FALSE,IF(N12=Down,"Открываем","Не трогаем"),IF(J13&lt;S12,"Закрываем по СЛ","Не трогаем")),IF(P12=TRUE,IF(J13&lt;S12,"Закрываем по СЛ","Закрываем"),"Не трогаем"))</f>
        <v>Не трогаем</v>
      </c>
      <c r="P13" s="55" t="b">
        <f t="shared" si="3"/>
        <v>0</v>
      </c>
      <c r="Q13" s="55" t="b">
        <f>IF(O13="Открываем",K13)</f>
        <v>0</v>
      </c>
      <c r="R13" s="55" t="b">
        <f>IF(O13="Закрываем",K13,IF(O13="Закрываем по СЛ",S12,FALSE))</f>
        <v>0</v>
      </c>
      <c r="S13" s="52">
        <f t="shared" si="4"/>
        <v>0</v>
      </c>
      <c r="T13" s="64">
        <f t="shared" si="5"/>
        <v>100</v>
      </c>
      <c r="U13" s="56"/>
      <c r="V13" s="56" t="str">
        <f t="shared" si="6"/>
        <v>Нет позиции</v>
      </c>
      <c r="W13" s="56" t="str">
        <f>IF(O13="Открываем",C13,IF(O13="Закрываем",C13,IF(O13="Закрываем по СЛ",C13,W12)))</f>
        <v>Нет позиции</v>
      </c>
      <c r="X13" s="57">
        <f t="shared" si="1"/>
        <v>0</v>
      </c>
      <c r="Y13" s="45">
        <f t="shared" si="2"/>
        <v>0</v>
      </c>
      <c r="Z13" s="58">
        <f>IF(T13&lt;Z12,Z12,T13)</f>
        <v>100</v>
      </c>
      <c r="AA13" s="59">
        <f>IF(T13&lt;Z13,T13/Z13-1,)</f>
        <v>0</v>
      </c>
    </row>
    <row r="14" spans="1:27" ht="15.75" customHeight="1" x14ac:dyDescent="0.2">
      <c r="A14" s="31">
        <v>13</v>
      </c>
      <c r="B14" s="32">
        <f t="shared" si="0"/>
        <v>2</v>
      </c>
      <c r="C14" s="33" t="s">
        <v>57</v>
      </c>
      <c r="D14" s="34">
        <v>2017</v>
      </c>
      <c r="E14" s="34">
        <v>1</v>
      </c>
      <c r="F14" s="34">
        <v>3</v>
      </c>
      <c r="G14" s="35">
        <v>0.125</v>
      </c>
      <c r="H14" s="36">
        <v>8.2140000000000008E-3</v>
      </c>
      <c r="I14" s="36">
        <v>8.2369000000000001E-3</v>
      </c>
      <c r="J14" s="36">
        <v>8.0669999999999995E-3</v>
      </c>
      <c r="K14" s="36">
        <v>8.1165000000000005E-3</v>
      </c>
      <c r="L14" s="38">
        <f>2/(EmaFast+1)*K14+(1-(2/(EmaFast+1)))*L13</f>
        <v>8.5029834383819475E-3</v>
      </c>
      <c r="M14" s="39">
        <f>2/(EmaSlow+1)*K14+(1-(2/(EmaSlow+1)))*M13</f>
        <v>8.7649964719660311E-3</v>
      </c>
      <c r="N14" s="40" t="str">
        <f>IF(L14&gt;M14,Up,Down)</f>
        <v>Down</v>
      </c>
      <c r="O14" s="40" t="str">
        <f>IF(N14=Up,IF(P13=FALSE,IF(N13=Down,"Открываем","Не трогаем"),IF(J14&lt;S13,"Закрываем по СЛ","Не трогаем")),IF(P13=TRUE,IF(J14&lt;S13,"Закрываем по СЛ","Закрываем"),"Не трогаем"))</f>
        <v>Не трогаем</v>
      </c>
      <c r="P14" s="40" t="b">
        <f t="shared" si="3"/>
        <v>0</v>
      </c>
      <c r="Q14" s="40" t="b">
        <f>IF(O14="Открываем",K14)</f>
        <v>0</v>
      </c>
      <c r="R14" s="40" t="b">
        <f>IF(O14="Закрываем",K14,IF(O14="Закрываем по СЛ",S13,FALSE))</f>
        <v>0</v>
      </c>
      <c r="S14" s="36">
        <f t="shared" si="4"/>
        <v>0</v>
      </c>
      <c r="T14" s="64">
        <f t="shared" si="5"/>
        <v>100</v>
      </c>
      <c r="U14" s="43"/>
      <c r="V14" s="43" t="str">
        <f t="shared" si="6"/>
        <v>Нет позиции</v>
      </c>
      <c r="W14" s="43" t="str">
        <f>IF(O14="Открываем",C14,IF(O14="Закрываем",C14,IF(O14="Закрываем по СЛ",C14,W13)))</f>
        <v>Нет позиции</v>
      </c>
      <c r="X14" s="44">
        <f t="shared" si="1"/>
        <v>0</v>
      </c>
      <c r="Y14" s="45">
        <f t="shared" si="2"/>
        <v>0</v>
      </c>
      <c r="Z14" s="41">
        <f>IF(T14&lt;Z13,Z13,T14)</f>
        <v>100</v>
      </c>
      <c r="AA14" s="46">
        <f>IF(T14&lt;Z14,T14/Z14-1,)</f>
        <v>0</v>
      </c>
    </row>
    <row r="15" spans="1:27" ht="15.75" customHeight="1" x14ac:dyDescent="0.2">
      <c r="A15" s="47">
        <v>14</v>
      </c>
      <c r="B15" s="48">
        <f t="shared" si="0"/>
        <v>2</v>
      </c>
      <c r="C15" s="49" t="s">
        <v>58</v>
      </c>
      <c r="D15" s="50">
        <v>2017</v>
      </c>
      <c r="E15" s="50">
        <v>1</v>
      </c>
      <c r="F15" s="50">
        <v>3</v>
      </c>
      <c r="G15" s="51">
        <v>0.29166666666666669</v>
      </c>
      <c r="H15" s="52">
        <v>8.1200999999999999E-3</v>
      </c>
      <c r="I15" s="52">
        <v>8.3610000000000004E-3</v>
      </c>
      <c r="J15" s="52">
        <v>8.1169999999999992E-3</v>
      </c>
      <c r="K15" s="52">
        <v>8.3459999999999993E-3</v>
      </c>
      <c r="L15" s="53">
        <f>2/(EmaFast+1)*K15+(1-(2/(EmaFast+1)))*L14</f>
        <v>8.4928554746153701E-3</v>
      </c>
      <c r="M15" s="54">
        <f>2/(EmaSlow+1)*K15+(1-(2/(EmaSlow+1)))*M14</f>
        <v>8.75887973514901E-3</v>
      </c>
      <c r="N15" s="55" t="str">
        <f>IF(L15&gt;M15,Up,Down)</f>
        <v>Down</v>
      </c>
      <c r="O15" s="55" t="str">
        <f>IF(N15=Up,IF(P14=FALSE,IF(N14=Down,"Открываем","Не трогаем"),IF(J15&lt;S14,"Закрываем по СЛ","Не трогаем")),IF(P14=TRUE,IF(J15&lt;S14,"Закрываем по СЛ","Закрываем"),"Не трогаем"))</f>
        <v>Не трогаем</v>
      </c>
      <c r="P15" s="55" t="b">
        <f t="shared" si="3"/>
        <v>0</v>
      </c>
      <c r="Q15" s="55" t="b">
        <f>IF(O15="Открываем",K15)</f>
        <v>0</v>
      </c>
      <c r="R15" s="55" t="b">
        <f>IF(O15="Закрываем",K15,IF(O15="Закрываем по СЛ",S14,FALSE))</f>
        <v>0</v>
      </c>
      <c r="S15" s="52">
        <f t="shared" si="4"/>
        <v>0</v>
      </c>
      <c r="T15" s="64">
        <f t="shared" si="5"/>
        <v>100</v>
      </c>
      <c r="U15" s="56"/>
      <c r="V15" s="56" t="str">
        <f t="shared" si="6"/>
        <v>Нет позиции</v>
      </c>
      <c r="W15" s="56" t="str">
        <f>IF(O15="Открываем",C15,IF(O15="Закрываем",C15,IF(O15="Закрываем по СЛ",C15,W14)))</f>
        <v>Нет позиции</v>
      </c>
      <c r="X15" s="57">
        <f t="shared" si="1"/>
        <v>0</v>
      </c>
      <c r="Y15" s="45">
        <f t="shared" si="2"/>
        <v>0</v>
      </c>
      <c r="Z15" s="58">
        <f>IF(T15&lt;Z14,Z14,T15)</f>
        <v>100</v>
      </c>
      <c r="AA15" s="59">
        <f>IF(T15&lt;Z15,T15/Z15-1,)</f>
        <v>0</v>
      </c>
    </row>
    <row r="16" spans="1:27" ht="15.75" customHeight="1" x14ac:dyDescent="0.2">
      <c r="A16" s="31">
        <v>15</v>
      </c>
      <c r="B16" s="32">
        <f t="shared" si="0"/>
        <v>2</v>
      </c>
      <c r="C16" s="33" t="s">
        <v>59</v>
      </c>
      <c r="D16" s="34">
        <v>2017</v>
      </c>
      <c r="E16" s="34">
        <v>1</v>
      </c>
      <c r="F16" s="34">
        <v>3</v>
      </c>
      <c r="G16" s="35">
        <v>0.45833333333333331</v>
      </c>
      <c r="H16" s="36">
        <v>8.3549999999999996E-3</v>
      </c>
      <c r="I16" s="36">
        <v>8.4487999999999994E-3</v>
      </c>
      <c r="J16" s="36">
        <v>8.2853000000000007E-3</v>
      </c>
      <c r="K16" s="36">
        <v>8.3691000000000008E-3</v>
      </c>
      <c r="L16" s="38">
        <f>2/(EmaFast+1)*K16+(1-(2/(EmaFast+1)))*L15</f>
        <v>8.4848712504466371E-3</v>
      </c>
      <c r="M16" s="39">
        <f>2/(EmaSlow+1)*K16+(1-(2/(EmaSlow+1)))*M15</f>
        <v>8.7531895200373463E-3</v>
      </c>
      <c r="N16" s="40" t="str">
        <f>IF(L16&gt;M16,Up,Down)</f>
        <v>Down</v>
      </c>
      <c r="O16" s="40" t="str">
        <f>IF(N16=Up,IF(P15=FALSE,IF(N15=Down,"Открываем","Не трогаем"),IF(J16&lt;S15,"Закрываем по СЛ","Не трогаем")),IF(P15=TRUE,IF(J16&lt;S15,"Закрываем по СЛ","Закрываем"),"Не трогаем"))</f>
        <v>Не трогаем</v>
      </c>
      <c r="P16" s="40" t="b">
        <f t="shared" si="3"/>
        <v>0</v>
      </c>
      <c r="Q16" s="40" t="b">
        <f>IF(O16="Открываем",K16)</f>
        <v>0</v>
      </c>
      <c r="R16" s="40" t="b">
        <f>IF(O16="Закрываем",K16,IF(O16="Закрываем по СЛ",S15,FALSE))</f>
        <v>0</v>
      </c>
      <c r="S16" s="36">
        <f t="shared" si="4"/>
        <v>0</v>
      </c>
      <c r="T16" s="64">
        <f t="shared" si="5"/>
        <v>100</v>
      </c>
      <c r="U16" s="43"/>
      <c r="V16" s="43" t="str">
        <f t="shared" si="6"/>
        <v>Нет позиции</v>
      </c>
      <c r="W16" s="43" t="str">
        <f>IF(O16="Открываем",C16,IF(O16="Закрываем",C16,IF(O16="Закрываем по СЛ",C16,W15)))</f>
        <v>Нет позиции</v>
      </c>
      <c r="X16" s="44">
        <f t="shared" si="1"/>
        <v>0</v>
      </c>
      <c r="Y16" s="45">
        <f t="shared" si="2"/>
        <v>0</v>
      </c>
      <c r="Z16" s="41">
        <f>IF(T16&lt;Z15,Z15,T16)</f>
        <v>100</v>
      </c>
      <c r="AA16" s="46">
        <f>IF(T16&lt;Z16,T16/Z16-1,)</f>
        <v>0</v>
      </c>
    </row>
    <row r="17" spans="1:27" ht="15.75" customHeight="1" x14ac:dyDescent="0.2">
      <c r="A17" s="47">
        <v>16</v>
      </c>
      <c r="B17" s="48">
        <f t="shared" si="0"/>
        <v>2</v>
      </c>
      <c r="C17" s="49" t="s">
        <v>60</v>
      </c>
      <c r="D17" s="50">
        <v>2017</v>
      </c>
      <c r="E17" s="50">
        <v>1</v>
      </c>
      <c r="F17" s="50">
        <v>3</v>
      </c>
      <c r="G17" s="51">
        <v>0.625</v>
      </c>
      <c r="H17" s="52">
        <v>8.3584000000000002E-3</v>
      </c>
      <c r="I17" s="52">
        <v>9.3156999999999997E-3</v>
      </c>
      <c r="J17" s="52">
        <v>8.3330000000000001E-3</v>
      </c>
      <c r="K17" s="52">
        <v>9.1800000000000007E-3</v>
      </c>
      <c r="L17" s="53">
        <f>2/(EmaFast+1)*K17+(1-(2/(EmaFast+1)))*L16</f>
        <v>8.5297182665468544E-3</v>
      </c>
      <c r="M17" s="54">
        <f>2/(EmaSlow+1)*K17+(1-(2/(EmaSlow+1)))*M16</f>
        <v>8.7594203299638084E-3</v>
      </c>
      <c r="N17" s="55" t="str">
        <f>IF(L17&gt;M17,Up,Down)</f>
        <v>Down</v>
      </c>
      <c r="O17" s="55" t="str">
        <f>IF(N17=Up,IF(P16=FALSE,IF(N16=Down,"Открываем","Не трогаем"),IF(J17&lt;S16,"Закрываем по СЛ","Не трогаем")),IF(P16=TRUE,IF(J17&lt;S16,"Закрываем по СЛ","Закрываем"),"Не трогаем"))</f>
        <v>Не трогаем</v>
      </c>
      <c r="P17" s="55" t="b">
        <f t="shared" si="3"/>
        <v>0</v>
      </c>
      <c r="Q17" s="55" t="b">
        <f>IF(O17="Открываем",K17)</f>
        <v>0</v>
      </c>
      <c r="R17" s="55" t="b">
        <f>IF(O17="Закрываем",K17,IF(O17="Закрываем по СЛ",S16,FALSE))</f>
        <v>0</v>
      </c>
      <c r="S17" s="52">
        <f t="shared" si="4"/>
        <v>0</v>
      </c>
      <c r="T17" s="64">
        <f t="shared" si="5"/>
        <v>100</v>
      </c>
      <c r="U17" s="56"/>
      <c r="V17" s="56" t="str">
        <f t="shared" si="6"/>
        <v>Нет позиции</v>
      </c>
      <c r="W17" s="56" t="str">
        <f>IF(O17="Открываем",C17,IF(O17="Закрываем",C17,IF(O17="Закрываем по СЛ",C17,W16)))</f>
        <v>Нет позиции</v>
      </c>
      <c r="X17" s="57">
        <f t="shared" si="1"/>
        <v>0</v>
      </c>
      <c r="Y17" s="45">
        <f t="shared" si="2"/>
        <v>0</v>
      </c>
      <c r="Z17" s="58">
        <f>IF(T17&lt;Z16,Z16,T17)</f>
        <v>100</v>
      </c>
      <c r="AA17" s="59">
        <f>IF(T17&lt;Z17,T17/Z17-1,)</f>
        <v>0</v>
      </c>
    </row>
    <row r="18" spans="1:27" ht="15.75" customHeight="1" x14ac:dyDescent="0.2">
      <c r="A18" s="31">
        <v>17</v>
      </c>
      <c r="B18" s="32">
        <f t="shared" si="0"/>
        <v>2</v>
      </c>
      <c r="C18" s="33" t="s">
        <v>61</v>
      </c>
      <c r="D18" s="34">
        <v>2017</v>
      </c>
      <c r="E18" s="34">
        <v>1</v>
      </c>
      <c r="F18" s="34">
        <v>3</v>
      </c>
      <c r="G18" s="35">
        <v>0.79166666666666663</v>
      </c>
      <c r="H18" s="36">
        <v>9.1800000000000007E-3</v>
      </c>
      <c r="I18" s="36">
        <v>9.7365000000000004E-3</v>
      </c>
      <c r="J18" s="36">
        <v>9.0512000000000006E-3</v>
      </c>
      <c r="K18" s="36">
        <v>9.6238999999999995E-3</v>
      </c>
      <c r="L18" s="38">
        <f>2/(EmaFast+1)*K18+(1-(2/(EmaFast+1)))*L17</f>
        <v>8.6003106364470581E-3</v>
      </c>
      <c r="M18" s="39">
        <f>2/(EmaSlow+1)*K18+(1-(2/(EmaSlow+1)))*M17</f>
        <v>8.7720404711322201E-3</v>
      </c>
      <c r="N18" s="40" t="str">
        <f>IF(L18&gt;M18,Up,Down)</f>
        <v>Down</v>
      </c>
      <c r="O18" s="40" t="str">
        <f>IF(N18=Up,IF(P17=FALSE,IF(N17=Down,"Открываем","Не трогаем"),IF(J18&lt;S17,"Закрываем по СЛ","Не трогаем")),IF(P17=TRUE,IF(J18&lt;S17,"Закрываем по СЛ","Закрываем"),"Не трогаем"))</f>
        <v>Не трогаем</v>
      </c>
      <c r="P18" s="40" t="b">
        <f t="shared" si="3"/>
        <v>0</v>
      </c>
      <c r="Q18" s="40" t="b">
        <f>IF(O18="Открываем",K18)</f>
        <v>0</v>
      </c>
      <c r="R18" s="40" t="b">
        <f>IF(O18="Закрываем",K18,IF(O18="Закрываем по СЛ",S17,FALSE))</f>
        <v>0</v>
      </c>
      <c r="S18" s="36">
        <f t="shared" si="4"/>
        <v>0</v>
      </c>
      <c r="T18" s="64">
        <f t="shared" si="5"/>
        <v>100</v>
      </c>
      <c r="U18" s="43"/>
      <c r="V18" s="43" t="str">
        <f t="shared" si="6"/>
        <v>Нет позиции</v>
      </c>
      <c r="W18" s="43" t="str">
        <f>IF(O18="Открываем",C18,IF(O18="Закрываем",C18,IF(O18="Закрываем по СЛ",C18,W17)))</f>
        <v>Нет позиции</v>
      </c>
      <c r="X18" s="44">
        <f t="shared" si="1"/>
        <v>0</v>
      </c>
      <c r="Y18" s="45">
        <f t="shared" si="2"/>
        <v>0</v>
      </c>
      <c r="Z18" s="41">
        <f>IF(T18&lt;Z17,Z17,T18)</f>
        <v>100</v>
      </c>
      <c r="AA18" s="46">
        <f>IF(T18&lt;Z18,T18/Z18-1,)</f>
        <v>0</v>
      </c>
    </row>
    <row r="19" spans="1:27" ht="15.75" customHeight="1" x14ac:dyDescent="0.2">
      <c r="A19" s="47">
        <v>18</v>
      </c>
      <c r="B19" s="48">
        <f t="shared" si="0"/>
        <v>2</v>
      </c>
      <c r="C19" s="49" t="s">
        <v>62</v>
      </c>
      <c r="D19" s="50">
        <v>2017</v>
      </c>
      <c r="E19" s="50">
        <v>1</v>
      </c>
      <c r="F19" s="50">
        <v>3</v>
      </c>
      <c r="G19" s="51">
        <v>0.95833333333333337</v>
      </c>
      <c r="H19" s="52">
        <v>9.6374000000000008E-3</v>
      </c>
      <c r="I19" s="52">
        <v>9.6374000000000008E-3</v>
      </c>
      <c r="J19" s="52">
        <v>9.2685000000000007E-3</v>
      </c>
      <c r="K19" s="52">
        <v>9.2999999999999992E-3</v>
      </c>
      <c r="L19" s="53">
        <f>2/(EmaFast+1)*K19+(1-(2/(EmaFast+1)))*L18</f>
        <v>8.6454518857085379E-3</v>
      </c>
      <c r="M19" s="54">
        <f>2/(EmaSlow+1)*K19+(1-(2/(EmaSlow+1)))*M18</f>
        <v>8.7797479095098521E-3</v>
      </c>
      <c r="N19" s="55" t="str">
        <f>IF(L19&gt;M19,Up,Down)</f>
        <v>Down</v>
      </c>
      <c r="O19" s="55" t="str">
        <f>IF(N19=Up,IF(P18=FALSE,IF(N18=Down,"Открываем","Не трогаем"),IF(J19&lt;S18,"Закрываем по СЛ","Не трогаем")),IF(P18=TRUE,IF(J19&lt;S18,"Закрываем по СЛ","Закрываем"),"Не трогаем"))</f>
        <v>Не трогаем</v>
      </c>
      <c r="P19" s="55" t="b">
        <f t="shared" si="3"/>
        <v>0</v>
      </c>
      <c r="Q19" s="55" t="b">
        <f>IF(O19="Открываем",K19)</f>
        <v>0</v>
      </c>
      <c r="R19" s="55" t="b">
        <f>IF(O19="Закрываем",K19,IF(O19="Закрываем по СЛ",S18,FALSE))</f>
        <v>0</v>
      </c>
      <c r="S19" s="52">
        <f t="shared" si="4"/>
        <v>0</v>
      </c>
      <c r="T19" s="64">
        <f t="shared" si="5"/>
        <v>100</v>
      </c>
      <c r="U19" s="56"/>
      <c r="V19" s="56" t="str">
        <f t="shared" si="6"/>
        <v>Нет позиции</v>
      </c>
      <c r="W19" s="56" t="str">
        <f>IF(O19="Открываем",C19,IF(O19="Закрываем",C19,IF(O19="Закрываем по СЛ",C19,W18)))</f>
        <v>Нет позиции</v>
      </c>
      <c r="X19" s="57">
        <f t="shared" si="1"/>
        <v>0</v>
      </c>
      <c r="Y19" s="45">
        <f t="shared" si="2"/>
        <v>0</v>
      </c>
      <c r="Z19" s="58">
        <f>IF(T19&lt;Z18,Z18,T19)</f>
        <v>100</v>
      </c>
      <c r="AA19" s="59">
        <f>IF(T19&lt;Z19,T19/Z19-1,)</f>
        <v>0</v>
      </c>
    </row>
    <row r="20" spans="1:27" ht="15.75" customHeight="1" x14ac:dyDescent="0.2">
      <c r="A20" s="31">
        <v>19</v>
      </c>
      <c r="B20" s="32">
        <f t="shared" si="0"/>
        <v>3</v>
      </c>
      <c r="C20" s="33" t="s">
        <v>63</v>
      </c>
      <c r="D20" s="34">
        <v>2017</v>
      </c>
      <c r="E20" s="34">
        <v>1</v>
      </c>
      <c r="F20" s="34">
        <v>4</v>
      </c>
      <c r="G20" s="35">
        <v>0.125</v>
      </c>
      <c r="H20" s="36">
        <v>9.2995999999999999E-3</v>
      </c>
      <c r="I20" s="36">
        <v>9.9977E-3</v>
      </c>
      <c r="J20" s="36">
        <v>9.0519999999999993E-3</v>
      </c>
      <c r="K20" s="36">
        <v>9.8549999999999992E-3</v>
      </c>
      <c r="L20" s="38">
        <f>2/(EmaFast+1)*K20+(1-(2/(EmaFast+1)))*L19</f>
        <v>8.7234872479208907E-3</v>
      </c>
      <c r="M20" s="39">
        <f>2/(EmaSlow+1)*K20+(1-(2/(EmaSlow+1)))*M19</f>
        <v>8.795445020319927E-3</v>
      </c>
      <c r="N20" s="40" t="str">
        <f>IF(L20&gt;M20,Up,Down)</f>
        <v>Down</v>
      </c>
      <c r="O20" s="40" t="str">
        <f>IF(N20=Up,IF(P19=FALSE,IF(N19=Down,"Открываем","Не трогаем"),IF(J20&lt;S19,"Закрываем по СЛ","Не трогаем")),IF(P19=TRUE,IF(J20&lt;S19,"Закрываем по СЛ","Закрываем"),"Не трогаем"))</f>
        <v>Не трогаем</v>
      </c>
      <c r="P20" s="40" t="b">
        <f t="shared" si="3"/>
        <v>0</v>
      </c>
      <c r="Q20" s="40" t="b">
        <f>IF(O20="Открываем",K20)</f>
        <v>0</v>
      </c>
      <c r="R20" s="40" t="b">
        <f>IF(O20="Закрываем",K20,IF(O20="Закрываем по СЛ",S19,FALSE))</f>
        <v>0</v>
      </c>
      <c r="S20" s="36">
        <f t="shared" si="4"/>
        <v>0</v>
      </c>
      <c r="T20" s="64">
        <f t="shared" si="5"/>
        <v>100</v>
      </c>
      <c r="U20" s="43"/>
      <c r="V20" s="43" t="str">
        <f t="shared" si="6"/>
        <v>Нет позиции</v>
      </c>
      <c r="W20" s="43" t="str">
        <f>IF(O20="Открываем",C20,IF(O20="Закрываем",C20,IF(O20="Закрываем по СЛ",C20,W19)))</f>
        <v>Нет позиции</v>
      </c>
      <c r="X20" s="44">
        <f t="shared" si="1"/>
        <v>0</v>
      </c>
      <c r="Y20" s="45">
        <f t="shared" si="2"/>
        <v>0</v>
      </c>
      <c r="Z20" s="41">
        <f>IF(T20&lt;Z19,Z19,T20)</f>
        <v>100</v>
      </c>
      <c r="AA20" s="46">
        <f>IF(T20&lt;Z20,T20/Z20-1,)</f>
        <v>0</v>
      </c>
    </row>
    <row r="21" spans="1:27" ht="15.75" customHeight="1" x14ac:dyDescent="0.2">
      <c r="A21" s="47">
        <v>20</v>
      </c>
      <c r="B21" s="48">
        <f t="shared" si="0"/>
        <v>3</v>
      </c>
      <c r="C21" s="49" t="s">
        <v>64</v>
      </c>
      <c r="D21" s="50">
        <v>2017</v>
      </c>
      <c r="E21" s="50">
        <v>1</v>
      </c>
      <c r="F21" s="50">
        <v>4</v>
      </c>
      <c r="G21" s="51">
        <v>0.29166666666666669</v>
      </c>
      <c r="H21" s="52">
        <v>9.8458999999999994E-3</v>
      </c>
      <c r="I21" s="52">
        <v>9.9989999999999992E-3</v>
      </c>
      <c r="J21" s="52">
        <v>9.7000000000000003E-3</v>
      </c>
      <c r="K21" s="52">
        <v>9.7929999999999996E-3</v>
      </c>
      <c r="L21" s="53">
        <f>2/(EmaFast+1)*K21+(1-(2/(EmaFast+1)))*L20</f>
        <v>8.7924880706356737E-3</v>
      </c>
      <c r="M21" s="54">
        <f>2/(EmaSlow+1)*K21+(1-(2/(EmaSlow+1)))*M20</f>
        <v>8.8100078667386148E-3</v>
      </c>
      <c r="N21" s="55" t="str">
        <f>IF(L21&gt;M21,Up,Down)</f>
        <v>Down</v>
      </c>
      <c r="O21" s="55" t="str">
        <f>IF(N21=Up,IF(P20=FALSE,IF(N20=Down,"Открываем","Не трогаем"),IF(J21&lt;S20,"Закрываем по СЛ","Не трогаем")),IF(P20=TRUE,IF(J21&lt;S20,"Закрываем по СЛ","Закрываем"),"Не трогаем"))</f>
        <v>Не трогаем</v>
      </c>
      <c r="P21" s="55" t="b">
        <f t="shared" si="3"/>
        <v>0</v>
      </c>
      <c r="Q21" s="55" t="b">
        <f>IF(O21="Открываем",K21)</f>
        <v>0</v>
      </c>
      <c r="R21" s="55" t="b">
        <f>IF(O21="Закрываем",K21,IF(O21="Закрываем по СЛ",S20,FALSE))</f>
        <v>0</v>
      </c>
      <c r="S21" s="52">
        <f t="shared" si="4"/>
        <v>0</v>
      </c>
      <c r="T21" s="64">
        <f t="shared" si="5"/>
        <v>100</v>
      </c>
      <c r="U21" s="56"/>
      <c r="V21" s="56" t="str">
        <f t="shared" si="6"/>
        <v>Нет позиции</v>
      </c>
      <c r="W21" s="56" t="str">
        <f>IF(O21="Открываем",C21,IF(O21="Закрываем",C21,IF(O21="Закрываем по СЛ",C21,W20)))</f>
        <v>Нет позиции</v>
      </c>
      <c r="X21" s="57">
        <f t="shared" si="1"/>
        <v>0</v>
      </c>
      <c r="Y21" s="45">
        <f t="shared" si="2"/>
        <v>0</v>
      </c>
      <c r="Z21" s="58">
        <f>IF(T21&lt;Z20,Z20,T21)</f>
        <v>100</v>
      </c>
      <c r="AA21" s="59">
        <f>IF(T21&lt;Z21,T21/Z21-1,)</f>
        <v>0</v>
      </c>
    </row>
    <row r="22" spans="1:27" ht="15.75" customHeight="1" x14ac:dyDescent="0.2">
      <c r="A22" s="31">
        <v>21</v>
      </c>
      <c r="B22" s="32">
        <f t="shared" si="0"/>
        <v>3</v>
      </c>
      <c r="C22" s="33" t="s">
        <v>65</v>
      </c>
      <c r="D22" s="34">
        <v>2017</v>
      </c>
      <c r="E22" s="34">
        <v>1</v>
      </c>
      <c r="F22" s="34">
        <v>4</v>
      </c>
      <c r="G22" s="35">
        <v>0.45833333333333331</v>
      </c>
      <c r="H22" s="36">
        <v>9.7850000000000003E-3</v>
      </c>
      <c r="I22" s="36">
        <v>1.0096000000000001E-2</v>
      </c>
      <c r="J22" s="36">
        <v>9.7850000000000003E-3</v>
      </c>
      <c r="K22" s="36">
        <v>9.8268999999999995E-3</v>
      </c>
      <c r="L22" s="38">
        <f>2/(EmaFast+1)*K22+(1-(2/(EmaFast+1)))*L21</f>
        <v>8.8592243241430498E-3</v>
      </c>
      <c r="M22" s="39">
        <f>2/(EmaSlow+1)*K22+(1-(2/(EmaSlow+1)))*M21</f>
        <v>8.8248530073701675E-3</v>
      </c>
      <c r="N22" s="40" t="str">
        <f>IF(L22&gt;M22,Up,Down)</f>
        <v>Up</v>
      </c>
      <c r="O22" s="40" t="str">
        <f>IF(N22=Up,IF(P21=FALSE,IF(N21=Down,"Открываем","Не трогаем"),IF(J22&lt;S21,"Закрываем по СЛ","Не трогаем")),IF(P21=TRUE,IF(J22&lt;S21,"Закрываем по СЛ","Закрываем"),"Не трогаем"))</f>
        <v>Открываем</v>
      </c>
      <c r="P22" s="40" t="b">
        <f t="shared" si="3"/>
        <v>1</v>
      </c>
      <c r="Q22" s="60">
        <f>IF(O22="Открываем",K22)</f>
        <v>9.8268999999999995E-3</v>
      </c>
      <c r="R22" s="40" t="b">
        <f>IF(O22="Закрываем",K22,IF(O22="Закрываем по СЛ",S21,FALSE))</f>
        <v>0</v>
      </c>
      <c r="S22" s="36">
        <f t="shared" si="4"/>
        <v>9.8269000000000085E-5</v>
      </c>
      <c r="T22" s="64">
        <f t="shared" si="5"/>
        <v>100</v>
      </c>
      <c r="U22" s="43" t="b">
        <f>IF(V22="Нет позиции",T21)</f>
        <v>0</v>
      </c>
      <c r="V22" s="43">
        <f t="shared" si="6"/>
        <v>10100.207730137032</v>
      </c>
      <c r="W22" s="61" t="str">
        <f>IF(O22="Открываем",C22,IF(O22="Закрываем",C22,IF(O22="Закрываем по СЛ",C22,W21)))</f>
        <v>04.01.2017 11:00:00</v>
      </c>
      <c r="X22" s="44">
        <f t="shared" si="1"/>
        <v>0</v>
      </c>
      <c r="Y22" s="45">
        <f t="shared" si="2"/>
        <v>0</v>
      </c>
      <c r="Z22" s="41">
        <f>IF(T22&lt;Z21,Z21,T22)</f>
        <v>100</v>
      </c>
      <c r="AA22" s="46">
        <f>IF(T22&lt;Z22,T22/Z22-1,)</f>
        <v>0</v>
      </c>
    </row>
    <row r="23" spans="1:27" ht="12.75" x14ac:dyDescent="0.2">
      <c r="A23" s="47">
        <v>22</v>
      </c>
      <c r="B23" s="48">
        <f t="shared" si="0"/>
        <v>3</v>
      </c>
      <c r="C23" s="49" t="s">
        <v>66</v>
      </c>
      <c r="D23" s="50">
        <v>2017</v>
      </c>
      <c r="E23" s="50">
        <v>1</v>
      </c>
      <c r="F23" s="50">
        <v>4</v>
      </c>
      <c r="G23" s="51">
        <v>0.625</v>
      </c>
      <c r="H23" s="52">
        <v>9.8264000000000008E-3</v>
      </c>
      <c r="I23" s="52">
        <v>9.9399999999999992E-3</v>
      </c>
      <c r="J23" s="52">
        <v>9.4800000000000006E-3</v>
      </c>
      <c r="K23" s="52">
        <v>9.8998000000000003E-3</v>
      </c>
      <c r="L23" s="53">
        <f>2/(EmaFast+1)*K23+(1-(2/(EmaFast+1)))*L22</f>
        <v>8.9263582387144672E-3</v>
      </c>
      <c r="M23" s="54">
        <f>2/(EmaSlow+1)*K23+(1-(2/(EmaSlow+1)))*M22</f>
        <v>8.8405456641968798E-3</v>
      </c>
      <c r="N23" s="55" t="str">
        <f>IF(L23&gt;M23,Up,Down)</f>
        <v>Up</v>
      </c>
      <c r="O23" s="55" t="str">
        <f>IF(N23=Up,IF(P22=FALSE,IF(N22=Down,"Открываем","Не трогаем"),IF(J23&lt;S22,"Закрываем по СЛ","Не трогаем")),IF(P22=TRUE,IF(J23&lt;S22,"Закрываем по СЛ","Закрываем"),"Не трогаем"))</f>
        <v>Не трогаем</v>
      </c>
      <c r="P23" s="55" t="b">
        <f t="shared" si="3"/>
        <v>1</v>
      </c>
      <c r="Q23" s="55" t="b">
        <f>IF(O23="Открываем",K23)</f>
        <v>0</v>
      </c>
      <c r="R23" s="55" t="b">
        <f>IF(O23="Закрываем",K23,IF(O23="Закрываем по СЛ",S22,FALSE))</f>
        <v>0</v>
      </c>
      <c r="S23" s="52">
        <f t="shared" si="4"/>
        <v>9.8269000000000085E-5</v>
      </c>
      <c r="T23" s="64">
        <f t="shared" si="5"/>
        <v>100</v>
      </c>
      <c r="U23" s="56"/>
      <c r="V23" s="56">
        <f t="shared" si="6"/>
        <v>10100.207730137032</v>
      </c>
      <c r="W23" s="62" t="str">
        <f>IF(O23="Открываем",C23,IF(O23="Закрываем",C23,IF(O23="Закрываем по СЛ",C23,W22)))</f>
        <v>04.01.2017 11:00:00</v>
      </c>
      <c r="X23" s="57">
        <f t="shared" si="1"/>
        <v>0</v>
      </c>
      <c r="Y23" s="45">
        <f t="shared" si="2"/>
        <v>0</v>
      </c>
      <c r="Z23" s="58">
        <f>IF(T23&lt;Z22,Z22,T23)</f>
        <v>100</v>
      </c>
      <c r="AA23" s="59">
        <f>IF(T23&lt;Z23,T23/Z23-1,)</f>
        <v>0</v>
      </c>
    </row>
    <row r="24" spans="1:27" ht="12.75" x14ac:dyDescent="0.2">
      <c r="A24" s="31">
        <v>23</v>
      </c>
      <c r="B24" s="32">
        <f t="shared" si="0"/>
        <v>3</v>
      </c>
      <c r="C24" s="33" t="s">
        <v>67</v>
      </c>
      <c r="D24" s="34">
        <v>2017</v>
      </c>
      <c r="E24" s="34">
        <v>1</v>
      </c>
      <c r="F24" s="34">
        <v>4</v>
      </c>
      <c r="G24" s="35">
        <v>0.79166666666666663</v>
      </c>
      <c r="H24" s="36">
        <v>9.8987999999999993E-3</v>
      </c>
      <c r="I24" s="36">
        <v>9.8987999999999993E-3</v>
      </c>
      <c r="J24" s="36">
        <v>9.41E-3</v>
      </c>
      <c r="K24" s="36">
        <v>9.6001000000000003E-3</v>
      </c>
      <c r="L24" s="38">
        <f>2/(EmaFast+1)*K24+(1-(2/(EmaFast+1)))*L23</f>
        <v>8.9698254491199867E-3</v>
      </c>
      <c r="M24" s="39">
        <f>2/(EmaSlow+1)*K24+(1-(2/(EmaSlow+1)))*M23</f>
        <v>8.851634048661159E-3</v>
      </c>
      <c r="N24" s="40" t="str">
        <f>IF(L24&gt;M24,Up,Down)</f>
        <v>Up</v>
      </c>
      <c r="O24" s="40" t="str">
        <f>IF(N24=Up,IF(P23=FALSE,IF(N23=Down,"Открываем","Не трогаем"),IF(J24&lt;S23,"Закрываем по СЛ","Не трогаем")),IF(P23=TRUE,IF(J24&lt;S23,"Закрываем по СЛ","Закрываем"),"Не трогаем"))</f>
        <v>Не трогаем</v>
      </c>
      <c r="P24" s="40" t="b">
        <f t="shared" si="3"/>
        <v>1</v>
      </c>
      <c r="Q24" s="40" t="b">
        <f>IF(O24="Открываем",K24)</f>
        <v>0</v>
      </c>
      <c r="R24" s="40" t="b">
        <f>IF(O24="Закрываем",K24,IF(O24="Закрываем по СЛ",S23,FALSE))</f>
        <v>0</v>
      </c>
      <c r="S24" s="36">
        <f t="shared" si="4"/>
        <v>9.8269000000000085E-5</v>
      </c>
      <c r="T24" s="64">
        <f t="shared" si="5"/>
        <v>100</v>
      </c>
      <c r="U24" s="43"/>
      <c r="V24" s="43">
        <f t="shared" si="6"/>
        <v>10100.207730137032</v>
      </c>
      <c r="W24" s="61" t="str">
        <f>IF(O24="Открываем",C24,IF(O24="Закрываем",C24,IF(O24="Закрываем по СЛ",C24,W23)))</f>
        <v>04.01.2017 11:00:00</v>
      </c>
      <c r="X24" s="44">
        <f t="shared" si="1"/>
        <v>0</v>
      </c>
      <c r="Y24" s="45">
        <f t="shared" si="2"/>
        <v>0</v>
      </c>
      <c r="Z24" s="41">
        <f>IF(T24&lt;Z23,Z23,T24)</f>
        <v>100</v>
      </c>
      <c r="AA24" s="46">
        <f>IF(T24&lt;Z24,T24/Z24-1,)</f>
        <v>0</v>
      </c>
    </row>
    <row r="25" spans="1:27" ht="12.75" x14ac:dyDescent="0.2">
      <c r="A25" s="47">
        <v>24</v>
      </c>
      <c r="B25" s="48">
        <f t="shared" si="0"/>
        <v>3</v>
      </c>
      <c r="C25" s="49" t="s">
        <v>68</v>
      </c>
      <c r="D25" s="50">
        <v>2017</v>
      </c>
      <c r="E25" s="50">
        <v>1</v>
      </c>
      <c r="F25" s="50">
        <v>4</v>
      </c>
      <c r="G25" s="51">
        <v>0.95833333333333337</v>
      </c>
      <c r="H25" s="52">
        <v>9.5999999999999992E-3</v>
      </c>
      <c r="I25" s="52">
        <v>9.8469999999999999E-3</v>
      </c>
      <c r="J25" s="52">
        <v>9.4900000000000002E-3</v>
      </c>
      <c r="K25" s="52">
        <v>9.7199999999999995E-3</v>
      </c>
      <c r="L25" s="53">
        <f>2/(EmaFast+1)*K25+(1-(2/(EmaFast+1)))*L24</f>
        <v>9.0182238072412779E-3</v>
      </c>
      <c r="M25" s="54">
        <f>2/(EmaSlow+1)*K25+(1-(2/(EmaSlow+1)))*M24</f>
        <v>8.8643109238631876E-3</v>
      </c>
      <c r="N25" s="55" t="str">
        <f>IF(L25&gt;M25,Up,Down)</f>
        <v>Up</v>
      </c>
      <c r="O25" s="55" t="str">
        <f>IF(N25=Up,IF(P24=FALSE,IF(N24=Down,"Открываем","Не трогаем"),IF(J25&lt;S24,"Закрываем по СЛ","Не трогаем")),IF(P24=TRUE,IF(J25&lt;S24,"Закрываем по СЛ","Закрываем"),"Не трогаем"))</f>
        <v>Не трогаем</v>
      </c>
      <c r="P25" s="55" t="b">
        <f t="shared" si="3"/>
        <v>1</v>
      </c>
      <c r="Q25" s="55" t="b">
        <f>IF(O25="Открываем",K25)</f>
        <v>0</v>
      </c>
      <c r="R25" s="55" t="b">
        <f>IF(O25="Закрываем",K25,IF(O25="Закрываем по СЛ",S24,FALSE))</f>
        <v>0</v>
      </c>
      <c r="S25" s="52">
        <f t="shared" si="4"/>
        <v>9.8269000000000085E-5</v>
      </c>
      <c r="T25" s="64">
        <f t="shared" si="5"/>
        <v>100</v>
      </c>
      <c r="U25" s="56"/>
      <c r="V25" s="56">
        <f t="shared" si="6"/>
        <v>10100.207730137032</v>
      </c>
      <c r="W25" s="62" t="str">
        <f>IF(O25="Открываем",C25,IF(O25="Закрываем",C25,IF(O25="Закрываем по СЛ",C25,W24)))</f>
        <v>04.01.2017 11:00:00</v>
      </c>
      <c r="X25" s="57">
        <f t="shared" si="1"/>
        <v>0</v>
      </c>
      <c r="Y25" s="45">
        <f t="shared" si="2"/>
        <v>0</v>
      </c>
      <c r="Z25" s="58">
        <f>IF(T25&lt;Z24,Z24,T25)</f>
        <v>100</v>
      </c>
      <c r="AA25" s="59">
        <f>IF(T25&lt;Z25,T25/Z25-1,)</f>
        <v>0</v>
      </c>
    </row>
    <row r="26" spans="1:27" ht="12.75" x14ac:dyDescent="0.2">
      <c r="A26" s="31">
        <v>25</v>
      </c>
      <c r="B26" s="32">
        <f t="shared" si="0"/>
        <v>4</v>
      </c>
      <c r="C26" s="33" t="s">
        <v>69</v>
      </c>
      <c r="D26" s="34">
        <v>2017</v>
      </c>
      <c r="E26" s="34">
        <v>1</v>
      </c>
      <c r="F26" s="34">
        <v>5</v>
      </c>
      <c r="G26" s="35">
        <v>0.125</v>
      </c>
      <c r="H26" s="36">
        <v>9.7599999999999996E-3</v>
      </c>
      <c r="I26" s="36">
        <v>1.0286E-2</v>
      </c>
      <c r="J26" s="36">
        <v>9.7531000000000007E-3</v>
      </c>
      <c r="K26" s="36">
        <v>1.0005999999999999E-2</v>
      </c>
      <c r="L26" s="38">
        <f>2/(EmaFast+1)*K26+(1-(2/(EmaFast+1)))*L25</f>
        <v>9.081951303548292E-3</v>
      </c>
      <c r="M26" s="39">
        <f>2/(EmaSlow+1)*K26+(1-(2/(EmaSlow+1)))*M25</f>
        <v>8.8809779176754044E-3</v>
      </c>
      <c r="N26" s="40" t="str">
        <f>IF(L26&gt;M26,Up,Down)</f>
        <v>Up</v>
      </c>
      <c r="O26" s="40" t="str">
        <f>IF(N26=Up,IF(P25=FALSE,IF(N25=Down,"Открываем","Не трогаем"),IF(J26&lt;S25,"Закрываем по СЛ","Не трогаем")),IF(P25=TRUE,IF(J26&lt;S25,"Закрываем по СЛ","Закрываем"),"Не трогаем"))</f>
        <v>Не трогаем</v>
      </c>
      <c r="P26" s="40" t="b">
        <f t="shared" si="3"/>
        <v>1</v>
      </c>
      <c r="Q26" s="40" t="b">
        <f>IF(O26="Открываем",K26)</f>
        <v>0</v>
      </c>
      <c r="R26" s="40" t="b">
        <f>IF(O26="Закрываем",K26,IF(O26="Закрываем по СЛ",S25,FALSE))</f>
        <v>0</v>
      </c>
      <c r="S26" s="36">
        <f t="shared" si="4"/>
        <v>9.8269000000000085E-5</v>
      </c>
      <c r="T26" s="64">
        <f t="shared" si="5"/>
        <v>100</v>
      </c>
      <c r="U26" s="43"/>
      <c r="V26" s="43">
        <f t="shared" si="6"/>
        <v>10100.207730137032</v>
      </c>
      <c r="W26" s="61" t="str">
        <f>IF(O26="Открываем",C26,IF(O26="Закрываем",C26,IF(O26="Закрываем по СЛ",C26,W25)))</f>
        <v>04.01.2017 11:00:00</v>
      </c>
      <c r="X26" s="44">
        <f t="shared" si="1"/>
        <v>0</v>
      </c>
      <c r="Y26" s="45">
        <f t="shared" si="2"/>
        <v>0</v>
      </c>
      <c r="Z26" s="41">
        <f>IF(T26&lt;Z25,Z25,T26)</f>
        <v>100</v>
      </c>
      <c r="AA26" s="46">
        <f>IF(T26&lt;Z26,T26/Z26-1,)</f>
        <v>0</v>
      </c>
    </row>
    <row r="27" spans="1:27" ht="12.75" x14ac:dyDescent="0.2">
      <c r="A27" s="47">
        <v>26</v>
      </c>
      <c r="B27" s="48">
        <f t="shared" si="0"/>
        <v>4</v>
      </c>
      <c r="C27" s="49" t="s">
        <v>70</v>
      </c>
      <c r="D27" s="50">
        <v>2017</v>
      </c>
      <c r="E27" s="50">
        <v>1</v>
      </c>
      <c r="F27" s="50">
        <v>5</v>
      </c>
      <c r="G27" s="51">
        <v>0.29166666666666669</v>
      </c>
      <c r="H27" s="52">
        <v>1.0017E-2</v>
      </c>
      <c r="I27" s="52">
        <v>1.01E-2</v>
      </c>
      <c r="J27" s="52">
        <v>9.8510000000000004E-3</v>
      </c>
      <c r="K27" s="52">
        <v>9.8936000000000007E-3</v>
      </c>
      <c r="L27" s="53">
        <f>2/(EmaFast+1)*K27+(1-(2/(EmaFast+1)))*L26</f>
        <v>9.1343157355774345E-3</v>
      </c>
      <c r="M27" s="54">
        <f>2/(EmaSlow+1)*K27+(1-(2/(EmaSlow+1)))*M26</f>
        <v>8.8957607217969321E-3</v>
      </c>
      <c r="N27" s="55" t="str">
        <f>IF(L27&gt;M27,Up,Down)</f>
        <v>Up</v>
      </c>
      <c r="O27" s="55" t="str">
        <f>IF(N27=Up,IF(P26=FALSE,IF(N26=Down,"Открываем","Не трогаем"),IF(J27&lt;S26,"Закрываем по СЛ","Не трогаем")),IF(P26=TRUE,IF(J27&lt;S26,"Закрываем по СЛ","Закрываем"),"Не трогаем"))</f>
        <v>Не трогаем</v>
      </c>
      <c r="P27" s="55" t="b">
        <f t="shared" si="3"/>
        <v>1</v>
      </c>
      <c r="Q27" s="55" t="b">
        <f>IF(O27="Открываем",K27)</f>
        <v>0</v>
      </c>
      <c r="R27" s="55" t="b">
        <f>IF(O27="Закрываем",K27,IF(O27="Закрываем по СЛ",S26,FALSE))</f>
        <v>0</v>
      </c>
      <c r="S27" s="52">
        <f t="shared" si="4"/>
        <v>9.8269000000000085E-5</v>
      </c>
      <c r="T27" s="64">
        <f t="shared" si="5"/>
        <v>100</v>
      </c>
      <c r="U27" s="56"/>
      <c r="V27" s="56">
        <f t="shared" si="6"/>
        <v>10100.207730137032</v>
      </c>
      <c r="W27" s="62" t="str">
        <f>IF(O27="Открываем",C27,IF(O27="Закрываем",C27,IF(O27="Закрываем по СЛ",C27,W26)))</f>
        <v>04.01.2017 11:00:00</v>
      </c>
      <c r="X27" s="57">
        <f t="shared" si="1"/>
        <v>0</v>
      </c>
      <c r="Y27" s="45">
        <f t="shared" si="2"/>
        <v>0</v>
      </c>
      <c r="Z27" s="58">
        <f>IF(T27&lt;Z26,Z26,T27)</f>
        <v>100</v>
      </c>
      <c r="AA27" s="59">
        <f>IF(T27&lt;Z27,T27/Z27-1,)</f>
        <v>0</v>
      </c>
    </row>
    <row r="28" spans="1:27" ht="12.75" x14ac:dyDescent="0.2">
      <c r="A28" s="31">
        <v>27</v>
      </c>
      <c r="B28" s="32">
        <f t="shared" si="0"/>
        <v>4</v>
      </c>
      <c r="C28" s="33" t="s">
        <v>71</v>
      </c>
      <c r="D28" s="34">
        <v>2017</v>
      </c>
      <c r="E28" s="34">
        <v>1</v>
      </c>
      <c r="F28" s="34">
        <v>5</v>
      </c>
      <c r="G28" s="35">
        <v>0.45833333333333331</v>
      </c>
      <c r="H28" s="36">
        <v>9.8942000000000006E-3</v>
      </c>
      <c r="I28" s="36">
        <v>9.9620999999999998E-3</v>
      </c>
      <c r="J28" s="36">
        <v>9.2374999999999992E-3</v>
      </c>
      <c r="K28" s="36">
        <v>9.6710000000000008E-3</v>
      </c>
      <c r="L28" s="38">
        <f>2/(EmaFast+1)*K28+(1-(2/(EmaFast+1)))*L27</f>
        <v>9.168940526830505E-3</v>
      </c>
      <c r="M28" s="39">
        <f>2/(EmaSlow+1)*K28+(1-(2/(EmaSlow+1)))*M27</f>
        <v>8.9070780835225245E-3</v>
      </c>
      <c r="N28" s="40" t="str">
        <f>IF(L28&gt;M28,Up,Down)</f>
        <v>Up</v>
      </c>
      <c r="O28" s="40" t="str">
        <f>IF(N28=Up,IF(P27=FALSE,IF(N27=Down,"Открываем","Не трогаем"),IF(J28&lt;S27,"Закрываем по СЛ","Не трогаем")),IF(P27=TRUE,IF(J28&lt;S27,"Закрываем по СЛ","Закрываем"),"Не трогаем"))</f>
        <v>Не трогаем</v>
      </c>
      <c r="P28" s="40" t="b">
        <f t="shared" si="3"/>
        <v>1</v>
      </c>
      <c r="Q28" s="40" t="b">
        <f>IF(O28="Открываем",K28)</f>
        <v>0</v>
      </c>
      <c r="R28" s="40" t="b">
        <f>IF(O28="Закрываем",K28,IF(O28="Закрываем по СЛ",S27,FALSE))</f>
        <v>0</v>
      </c>
      <c r="S28" s="36">
        <f t="shared" si="4"/>
        <v>9.8269000000000085E-5</v>
      </c>
      <c r="T28" s="64">
        <f t="shared" si="5"/>
        <v>100</v>
      </c>
      <c r="U28" s="43"/>
      <c r="V28" s="43">
        <f t="shared" si="6"/>
        <v>10100.207730137032</v>
      </c>
      <c r="W28" s="61" t="str">
        <f>IF(O28="Открываем",C28,IF(O28="Закрываем",C28,IF(O28="Закрываем по СЛ",C28,W27)))</f>
        <v>04.01.2017 11:00:00</v>
      </c>
      <c r="X28" s="44">
        <f t="shared" si="1"/>
        <v>0</v>
      </c>
      <c r="Y28" s="45">
        <f t="shared" si="2"/>
        <v>0</v>
      </c>
      <c r="Z28" s="41">
        <f>IF(T28&lt;Z27,Z27,T28)</f>
        <v>100</v>
      </c>
      <c r="AA28" s="46">
        <f>IF(T28&lt;Z28,T28/Z28-1,)</f>
        <v>0</v>
      </c>
    </row>
    <row r="29" spans="1:27" ht="12.75" x14ac:dyDescent="0.2">
      <c r="A29" s="47">
        <v>28</v>
      </c>
      <c r="B29" s="48">
        <f t="shared" si="0"/>
        <v>4</v>
      </c>
      <c r="C29" s="49" t="s">
        <v>72</v>
      </c>
      <c r="D29" s="50">
        <v>2017</v>
      </c>
      <c r="E29" s="50">
        <v>1</v>
      </c>
      <c r="F29" s="50">
        <v>5</v>
      </c>
      <c r="G29" s="51">
        <v>0.625</v>
      </c>
      <c r="H29" s="52">
        <v>9.6780000000000008E-3</v>
      </c>
      <c r="I29" s="52">
        <v>1.0500000000000001E-2</v>
      </c>
      <c r="J29" s="52">
        <v>9.6229000000000002E-3</v>
      </c>
      <c r="K29" s="52">
        <v>1.0192E-2</v>
      </c>
      <c r="L29" s="53">
        <f>2/(EmaFast+1)*K29+(1-(2/(EmaFast+1)))*L28</f>
        <v>9.2349443638091826E-3</v>
      </c>
      <c r="M29" s="54">
        <f>2/(EmaSlow+1)*K29+(1-(2/(EmaSlow+1)))*M28</f>
        <v>8.9258360677046764E-3</v>
      </c>
      <c r="N29" s="55" t="str">
        <f>IF(L29&gt;M29,Up,Down)</f>
        <v>Up</v>
      </c>
      <c r="O29" s="55" t="str">
        <f>IF(N29=Up,IF(P28=FALSE,IF(N28=Down,"Открываем","Не трогаем"),IF(J29&lt;S28,"Закрываем по СЛ","Не трогаем")),IF(P28=TRUE,IF(J29&lt;S28,"Закрываем по СЛ","Закрываем"),"Не трогаем"))</f>
        <v>Не трогаем</v>
      </c>
      <c r="P29" s="55" t="b">
        <f t="shared" si="3"/>
        <v>1</v>
      </c>
      <c r="Q29" s="55" t="b">
        <f>IF(O29="Открываем",K29)</f>
        <v>0</v>
      </c>
      <c r="R29" s="55" t="b">
        <f>IF(O29="Закрываем",K29,IF(O29="Закрываем по СЛ",S28,FALSE))</f>
        <v>0</v>
      </c>
      <c r="S29" s="52">
        <f t="shared" si="4"/>
        <v>9.8269000000000085E-5</v>
      </c>
      <c r="T29" s="64">
        <f t="shared" si="5"/>
        <v>100</v>
      </c>
      <c r="U29" s="56"/>
      <c r="V29" s="56">
        <f t="shared" si="6"/>
        <v>10100.207730137032</v>
      </c>
      <c r="W29" s="62" t="str">
        <f>IF(O29="Открываем",C29,IF(O29="Закрываем",C29,IF(O29="Закрываем по СЛ",C29,W28)))</f>
        <v>04.01.2017 11:00:00</v>
      </c>
      <c r="X29" s="57">
        <f t="shared" si="1"/>
        <v>0</v>
      </c>
      <c r="Y29" s="45">
        <f t="shared" si="2"/>
        <v>0</v>
      </c>
      <c r="Z29" s="58">
        <f>IF(T29&lt;Z28,Z28,T29)</f>
        <v>100</v>
      </c>
      <c r="AA29" s="59">
        <f>IF(T29&lt;Z29,T29/Z29-1,)</f>
        <v>0</v>
      </c>
    </row>
    <row r="30" spans="1:27" ht="12.75" x14ac:dyDescent="0.2">
      <c r="A30" s="31">
        <v>29</v>
      </c>
      <c r="B30" s="32">
        <f t="shared" si="0"/>
        <v>4</v>
      </c>
      <c r="C30" s="33" t="s">
        <v>73</v>
      </c>
      <c r="D30" s="34">
        <v>2017</v>
      </c>
      <c r="E30" s="34">
        <v>1</v>
      </c>
      <c r="F30" s="34">
        <v>5</v>
      </c>
      <c r="G30" s="35">
        <v>0.79166666666666663</v>
      </c>
      <c r="H30" s="36">
        <v>1.0231000000000001E-2</v>
      </c>
      <c r="I30" s="36">
        <v>1.039E-2</v>
      </c>
      <c r="J30" s="36">
        <v>1.0085999999999999E-2</v>
      </c>
      <c r="K30" s="36">
        <v>1.039E-2</v>
      </c>
      <c r="L30" s="38">
        <f>2/(EmaFast+1)*K30+(1-(2/(EmaFast+1)))*L29</f>
        <v>9.3094640822731067E-3</v>
      </c>
      <c r="M30" s="39">
        <f>2/(EmaSlow+1)*K30+(1-(2/(EmaSlow+1)))*M29</f>
        <v>8.9472107236505932E-3</v>
      </c>
      <c r="N30" s="40" t="str">
        <f>IF(L30&gt;M30,Up,Down)</f>
        <v>Up</v>
      </c>
      <c r="O30" s="40" t="str">
        <f>IF(N30=Up,IF(P29=FALSE,IF(N29=Down,"Открываем","Не трогаем"),IF(J30&lt;S29,"Закрываем по СЛ","Не трогаем")),IF(P29=TRUE,IF(J30&lt;S29,"Закрываем по СЛ","Закрываем"),"Не трогаем"))</f>
        <v>Не трогаем</v>
      </c>
      <c r="P30" s="40" t="b">
        <f t="shared" si="3"/>
        <v>1</v>
      </c>
      <c r="Q30" s="40" t="b">
        <f>IF(O30="Открываем",K30)</f>
        <v>0</v>
      </c>
      <c r="R30" s="40" t="b">
        <f>IF(O30="Закрываем",K30,IF(O30="Закрываем по СЛ",S29,FALSE))</f>
        <v>0</v>
      </c>
      <c r="S30" s="36">
        <f t="shared" si="4"/>
        <v>9.8269000000000085E-5</v>
      </c>
      <c r="T30" s="64">
        <f t="shared" si="5"/>
        <v>100</v>
      </c>
      <c r="U30" s="43"/>
      <c r="V30" s="43">
        <f t="shared" si="6"/>
        <v>10100.207730137032</v>
      </c>
      <c r="W30" s="61" t="str">
        <f>IF(O30="Открываем",C30,IF(O30="Закрываем",C30,IF(O30="Закрываем по СЛ",C30,W29)))</f>
        <v>04.01.2017 11:00:00</v>
      </c>
      <c r="X30" s="44">
        <f t="shared" si="1"/>
        <v>0</v>
      </c>
      <c r="Y30" s="45">
        <f t="shared" si="2"/>
        <v>0</v>
      </c>
      <c r="Z30" s="41">
        <f>IF(T30&lt;Z29,Z29,T30)</f>
        <v>100</v>
      </c>
      <c r="AA30" s="46">
        <f>IF(T30&lt;Z30,T30/Z30-1,)</f>
        <v>0</v>
      </c>
    </row>
    <row r="31" spans="1:27" ht="12.75" x14ac:dyDescent="0.2">
      <c r="A31" s="47">
        <v>30</v>
      </c>
      <c r="B31" s="48">
        <f t="shared" si="0"/>
        <v>4</v>
      </c>
      <c r="C31" s="49" t="s">
        <v>74</v>
      </c>
      <c r="D31" s="50">
        <v>2017</v>
      </c>
      <c r="E31" s="50">
        <v>1</v>
      </c>
      <c r="F31" s="50">
        <v>5</v>
      </c>
      <c r="G31" s="51">
        <v>0.95833333333333337</v>
      </c>
      <c r="H31" s="52">
        <v>1.0376E-2</v>
      </c>
      <c r="I31" s="52">
        <v>1.0444E-2</v>
      </c>
      <c r="J31" s="52">
        <v>1.0102999999999999E-2</v>
      </c>
      <c r="K31" s="52">
        <v>1.0189E-2</v>
      </c>
      <c r="L31" s="53">
        <f>2/(EmaFast+1)*K31+(1-(2/(EmaFast+1)))*L30</f>
        <v>9.3662083350296802E-3</v>
      </c>
      <c r="M31" s="54">
        <f>2/(EmaSlow+1)*K31+(1-(2/(EmaSlow+1)))*M30</f>
        <v>8.9653390342542341E-3</v>
      </c>
      <c r="N31" s="55" t="str">
        <f>IF(L31&gt;M31,Up,Down)</f>
        <v>Up</v>
      </c>
      <c r="O31" s="55" t="str">
        <f>IF(N31=Up,IF(P30=FALSE,IF(N30=Down,"Открываем","Не трогаем"),IF(J31&lt;S30,"Закрываем по СЛ","Не трогаем")),IF(P30=TRUE,IF(J31&lt;S30,"Закрываем по СЛ","Закрываем"),"Не трогаем"))</f>
        <v>Не трогаем</v>
      </c>
      <c r="P31" s="55" t="b">
        <f t="shared" si="3"/>
        <v>1</v>
      </c>
      <c r="Q31" s="55" t="b">
        <f>IF(O31="Открываем",K31)</f>
        <v>0</v>
      </c>
      <c r="R31" s="55" t="b">
        <f>IF(O31="Закрываем",K31,IF(O31="Закрываем по СЛ",S30,FALSE))</f>
        <v>0</v>
      </c>
      <c r="S31" s="52">
        <f t="shared" si="4"/>
        <v>9.8269000000000085E-5</v>
      </c>
      <c r="T31" s="64">
        <f t="shared" si="5"/>
        <v>100</v>
      </c>
      <c r="U31" s="56"/>
      <c r="V31" s="56">
        <f t="shared" si="6"/>
        <v>10100.207730137032</v>
      </c>
      <c r="W31" s="62" t="str">
        <f>IF(O31="Открываем",C31,IF(O31="Закрываем",C31,IF(O31="Закрываем по СЛ",C31,W30)))</f>
        <v>04.01.2017 11:00:00</v>
      </c>
      <c r="X31" s="57">
        <f t="shared" si="1"/>
        <v>0</v>
      </c>
      <c r="Y31" s="45">
        <f t="shared" si="2"/>
        <v>0</v>
      </c>
      <c r="Z31" s="58">
        <f>IF(T31&lt;Z30,Z30,T31)</f>
        <v>100</v>
      </c>
      <c r="AA31" s="59">
        <f>IF(T31&lt;Z31,T31/Z31-1,)</f>
        <v>0</v>
      </c>
    </row>
    <row r="32" spans="1:27" ht="12.75" x14ac:dyDescent="0.2">
      <c r="A32" s="31">
        <v>31</v>
      </c>
      <c r="B32" s="32">
        <f t="shared" si="0"/>
        <v>5</v>
      </c>
      <c r="C32" s="33" t="s">
        <v>75</v>
      </c>
      <c r="D32" s="34">
        <v>2017</v>
      </c>
      <c r="E32" s="34">
        <v>1</v>
      </c>
      <c r="F32" s="34">
        <v>6</v>
      </c>
      <c r="G32" s="35">
        <v>0.125</v>
      </c>
      <c r="H32" s="36">
        <v>1.018E-2</v>
      </c>
      <c r="I32" s="36">
        <v>1.0309E-2</v>
      </c>
      <c r="J32" s="36">
        <v>1.0071E-2</v>
      </c>
      <c r="K32" s="36">
        <v>1.0302E-2</v>
      </c>
      <c r="L32" s="38">
        <f>2/(EmaFast+1)*K32+(1-(2/(EmaFast+1)))*L31</f>
        <v>9.4265819908342183E-3</v>
      </c>
      <c r="M32" s="39">
        <f>2/(EmaSlow+1)*K32+(1-(2/(EmaSlow+1)))*M31</f>
        <v>8.9848523330242451E-3</v>
      </c>
      <c r="N32" s="40" t="str">
        <f>IF(L32&gt;M32,Up,Down)</f>
        <v>Up</v>
      </c>
      <c r="O32" s="40" t="str">
        <f>IF(N32=Up,IF(P31=FALSE,IF(N31=Down,"Открываем","Не трогаем"),IF(J32&lt;S31,"Закрываем по СЛ","Не трогаем")),IF(P31=TRUE,IF(J32&lt;S31,"Закрываем по СЛ","Закрываем"),"Не трогаем"))</f>
        <v>Не трогаем</v>
      </c>
      <c r="P32" s="40" t="b">
        <f t="shared" si="3"/>
        <v>1</v>
      </c>
      <c r="Q32" s="40" t="b">
        <f>IF(O32="Открываем",K32)</f>
        <v>0</v>
      </c>
      <c r="R32" s="40" t="b">
        <f>IF(O32="Закрываем",K32,IF(O32="Закрываем по СЛ",S31,FALSE))</f>
        <v>0</v>
      </c>
      <c r="S32" s="36">
        <f t="shared" si="4"/>
        <v>9.8269000000000085E-5</v>
      </c>
      <c r="T32" s="64">
        <f t="shared" si="5"/>
        <v>100</v>
      </c>
      <c r="U32" s="43"/>
      <c r="V32" s="43">
        <f t="shared" si="6"/>
        <v>10100.207730137032</v>
      </c>
      <c r="W32" s="61" t="str">
        <f>IF(O32="Открываем",C32,IF(O32="Закрываем",C32,IF(O32="Закрываем по СЛ",C32,W31)))</f>
        <v>04.01.2017 11:00:00</v>
      </c>
      <c r="X32" s="44">
        <f t="shared" si="1"/>
        <v>0</v>
      </c>
      <c r="Y32" s="45">
        <f t="shared" si="2"/>
        <v>0</v>
      </c>
      <c r="Z32" s="41">
        <f>IF(T32&lt;Z31,Z31,T32)</f>
        <v>100</v>
      </c>
      <c r="AA32" s="46">
        <f>IF(T32&lt;Z32,T32/Z32-1,)</f>
        <v>0</v>
      </c>
    </row>
    <row r="33" spans="1:27" ht="12.75" x14ac:dyDescent="0.2">
      <c r="A33" s="47">
        <v>32</v>
      </c>
      <c r="B33" s="48">
        <f t="shared" si="0"/>
        <v>5</v>
      </c>
      <c r="C33" s="49" t="s">
        <v>76</v>
      </c>
      <c r="D33" s="50">
        <v>2017</v>
      </c>
      <c r="E33" s="50">
        <v>1</v>
      </c>
      <c r="F33" s="50">
        <v>6</v>
      </c>
      <c r="G33" s="51">
        <v>0.29166666666666669</v>
      </c>
      <c r="H33" s="52">
        <v>1.0302E-2</v>
      </c>
      <c r="I33" s="52">
        <v>1.064E-2</v>
      </c>
      <c r="J33" s="52">
        <v>1.0263E-2</v>
      </c>
      <c r="K33" s="52">
        <v>1.0501E-2</v>
      </c>
      <c r="L33" s="53">
        <f>2/(EmaFast+1)*K33+(1-(2/(EmaFast+1)))*L32</f>
        <v>9.4958992817481408E-3</v>
      </c>
      <c r="M33" s="54">
        <f>2/(EmaSlow+1)*K33+(1-(2/(EmaSlow+1)))*M32</f>
        <v>9.0069858756078331E-3</v>
      </c>
      <c r="N33" s="55" t="str">
        <f>IF(L33&gt;M33,Up,Down)</f>
        <v>Up</v>
      </c>
      <c r="O33" s="55" t="str">
        <f>IF(N33=Up,IF(P32=FALSE,IF(N32=Down,"Открываем","Не трогаем"),IF(J33&lt;S32,"Закрываем по СЛ","Не трогаем")),IF(P32=TRUE,IF(J33&lt;S32,"Закрываем по СЛ","Закрываем"),"Не трогаем"))</f>
        <v>Не трогаем</v>
      </c>
      <c r="P33" s="55" t="b">
        <f t="shared" si="3"/>
        <v>1</v>
      </c>
      <c r="Q33" s="55" t="b">
        <f>IF(O33="Открываем",K33)</f>
        <v>0</v>
      </c>
      <c r="R33" s="55" t="b">
        <f>IF(O33="Закрываем",K33,IF(O33="Закрываем по СЛ",S32,FALSE))</f>
        <v>0</v>
      </c>
      <c r="S33" s="52">
        <f t="shared" si="4"/>
        <v>9.8269000000000085E-5</v>
      </c>
      <c r="T33" s="64">
        <f t="shared" si="5"/>
        <v>100</v>
      </c>
      <c r="U33" s="56"/>
      <c r="V33" s="56">
        <f t="shared" si="6"/>
        <v>10100.207730137032</v>
      </c>
      <c r="W33" s="62" t="str">
        <f>IF(O33="Открываем",C33,IF(O33="Закрываем",C33,IF(O33="Закрываем по СЛ",C33,W32)))</f>
        <v>04.01.2017 11:00:00</v>
      </c>
      <c r="X33" s="57">
        <f t="shared" si="1"/>
        <v>0</v>
      </c>
      <c r="Y33" s="45">
        <f t="shared" si="2"/>
        <v>0</v>
      </c>
      <c r="Z33" s="58">
        <f>IF(T33&lt;Z32,Z32,T33)</f>
        <v>100</v>
      </c>
      <c r="AA33" s="59">
        <f>IF(T33&lt;Z33,T33/Z33-1,)</f>
        <v>0</v>
      </c>
    </row>
    <row r="34" spans="1:27" ht="12.75" x14ac:dyDescent="0.2">
      <c r="A34" s="31">
        <v>33</v>
      </c>
      <c r="B34" s="32">
        <f t="shared" si="0"/>
        <v>5</v>
      </c>
      <c r="C34" s="33" t="s">
        <v>77</v>
      </c>
      <c r="D34" s="34">
        <v>2017</v>
      </c>
      <c r="E34" s="34">
        <v>1</v>
      </c>
      <c r="F34" s="34">
        <v>6</v>
      </c>
      <c r="G34" s="35">
        <v>0.45833333333333331</v>
      </c>
      <c r="H34" s="36">
        <v>1.0599000000000001E-2</v>
      </c>
      <c r="I34" s="36">
        <v>1.1299999999999999E-2</v>
      </c>
      <c r="J34" s="36">
        <v>1.0548999999999999E-2</v>
      </c>
      <c r="K34" s="36">
        <v>1.1001E-2</v>
      </c>
      <c r="L34" s="38">
        <f>2/(EmaFast+1)*K34+(1-(2/(EmaFast+1)))*L33</f>
        <v>9.5930025538934222E-3</v>
      </c>
      <c r="M34" s="39">
        <f>2/(EmaSlow+1)*K34+(1-(2/(EmaSlow+1)))*M33</f>
        <v>9.0360955708544341E-3</v>
      </c>
      <c r="N34" s="40" t="str">
        <f>IF(L34&gt;M34,Up,Down)</f>
        <v>Up</v>
      </c>
      <c r="O34" s="40" t="str">
        <f>IF(N34=Up,IF(P33=FALSE,IF(N33=Down,"Открываем","Не трогаем"),IF(J34&lt;S33,"Закрываем по СЛ","Не трогаем")),IF(P33=TRUE,IF(J34&lt;S33,"Закрываем по СЛ","Закрываем"),"Не трогаем"))</f>
        <v>Не трогаем</v>
      </c>
      <c r="P34" s="40" t="b">
        <f t="shared" si="3"/>
        <v>1</v>
      </c>
      <c r="Q34" s="40" t="b">
        <f>IF(O34="Открываем",K34)</f>
        <v>0</v>
      </c>
      <c r="R34" s="40" t="b">
        <f>IF(O34="Закрываем",K34,IF(O34="Закрываем по СЛ",S33,FALSE))</f>
        <v>0</v>
      </c>
      <c r="S34" s="36">
        <f t="shared" si="4"/>
        <v>9.8269000000000085E-5</v>
      </c>
      <c r="T34" s="64">
        <f t="shared" si="5"/>
        <v>100</v>
      </c>
      <c r="U34" s="43"/>
      <c r="V34" s="43">
        <f t="shared" si="6"/>
        <v>10100.207730137032</v>
      </c>
      <c r="W34" s="61" t="str">
        <f>IF(O34="Открываем",C34,IF(O34="Закрываем",C34,IF(O34="Закрываем по СЛ",C34,W33)))</f>
        <v>04.01.2017 11:00:00</v>
      </c>
      <c r="X34" s="44">
        <f t="shared" si="1"/>
        <v>0</v>
      </c>
      <c r="Y34" s="45">
        <f t="shared" si="2"/>
        <v>0</v>
      </c>
      <c r="Z34" s="41">
        <f>IF(T34&lt;Z33,Z33,T34)</f>
        <v>100</v>
      </c>
      <c r="AA34" s="46">
        <f>IF(T34&lt;Z34,T34/Z34-1,)</f>
        <v>0</v>
      </c>
    </row>
    <row r="35" spans="1:27" ht="12.75" x14ac:dyDescent="0.2">
      <c r="A35" s="47">
        <v>34</v>
      </c>
      <c r="B35" s="48">
        <f t="shared" si="0"/>
        <v>5</v>
      </c>
      <c r="C35" s="49" t="s">
        <v>78</v>
      </c>
      <c r="D35" s="50">
        <v>2017</v>
      </c>
      <c r="E35" s="50">
        <v>1</v>
      </c>
      <c r="F35" s="50">
        <v>6</v>
      </c>
      <c r="G35" s="51">
        <v>0.625</v>
      </c>
      <c r="H35" s="52">
        <v>1.1002E-2</v>
      </c>
      <c r="I35" s="52">
        <v>1.1350000000000001E-2</v>
      </c>
      <c r="J35" s="52">
        <v>1.0692E-2</v>
      </c>
      <c r="K35" s="52">
        <v>1.1140000000000001E-2</v>
      </c>
      <c r="L35" s="53">
        <f>2/(EmaFast+1)*K35+(1-(2/(EmaFast+1)))*L34</f>
        <v>9.6928088407390086E-3</v>
      </c>
      <c r="M35" s="54">
        <f>2/(EmaSlow+1)*K35+(1-(2/(EmaSlow+1)))*M34</f>
        <v>9.0668095041266314E-3</v>
      </c>
      <c r="N35" s="55" t="str">
        <f>IF(L35&gt;M35,Up,Down)</f>
        <v>Up</v>
      </c>
      <c r="O35" s="55" t="str">
        <f>IF(N35=Up,IF(P34=FALSE,IF(N34=Down,"Открываем","Не трогаем"),IF(J35&lt;S34,"Закрываем по СЛ","Не трогаем")),IF(P34=TRUE,IF(J35&lt;S34,"Закрываем по СЛ","Закрываем"),"Не трогаем"))</f>
        <v>Не трогаем</v>
      </c>
      <c r="P35" s="55" t="b">
        <f t="shared" si="3"/>
        <v>1</v>
      </c>
      <c r="Q35" s="55" t="b">
        <f>IF(O35="Открываем",K35)</f>
        <v>0</v>
      </c>
      <c r="R35" s="55" t="b">
        <f>IF(O35="Закрываем",K35,IF(O35="Закрываем по СЛ",S34,FALSE))</f>
        <v>0</v>
      </c>
      <c r="S35" s="52">
        <f t="shared" si="4"/>
        <v>9.8269000000000085E-5</v>
      </c>
      <c r="T35" s="64">
        <f t="shared" si="5"/>
        <v>100</v>
      </c>
      <c r="U35" s="56"/>
      <c r="V35" s="56">
        <f t="shared" si="6"/>
        <v>10100.207730137032</v>
      </c>
      <c r="W35" s="62" t="str">
        <f>IF(O35="Открываем",C35,IF(O35="Закрываем",C35,IF(O35="Закрываем по СЛ",C35,W34)))</f>
        <v>04.01.2017 11:00:00</v>
      </c>
      <c r="X35" s="57">
        <f t="shared" si="1"/>
        <v>0</v>
      </c>
      <c r="Y35" s="45">
        <f t="shared" si="2"/>
        <v>0</v>
      </c>
      <c r="Z35" s="58">
        <f>IF(T35&lt;Z34,Z34,T35)</f>
        <v>100</v>
      </c>
      <c r="AA35" s="59">
        <f>IF(T35&lt;Z35,T35/Z35-1,)</f>
        <v>0</v>
      </c>
    </row>
    <row r="36" spans="1:27" ht="12.75" x14ac:dyDescent="0.2">
      <c r="A36" s="31">
        <v>35</v>
      </c>
      <c r="B36" s="32">
        <f t="shared" si="0"/>
        <v>5</v>
      </c>
      <c r="C36" s="33" t="s">
        <v>79</v>
      </c>
      <c r="D36" s="34">
        <v>2017</v>
      </c>
      <c r="E36" s="34">
        <v>1</v>
      </c>
      <c r="F36" s="34">
        <v>6</v>
      </c>
      <c r="G36" s="35">
        <v>0.79166666666666663</v>
      </c>
      <c r="H36" s="36">
        <v>1.1140000000000001E-2</v>
      </c>
      <c r="I36" s="36">
        <v>1.1717E-2</v>
      </c>
      <c r="J36" s="36">
        <v>1.0999E-2</v>
      </c>
      <c r="K36" s="36">
        <v>1.1450999999999999E-2</v>
      </c>
      <c r="L36" s="38">
        <f>2/(EmaFast+1)*K36+(1-(2/(EmaFast+1)))*L35</f>
        <v>9.8062405284332667E-3</v>
      </c>
      <c r="M36" s="39">
        <f>2/(EmaSlow+1)*K36+(1-(2/(EmaSlow+1)))*M35</f>
        <v>9.1016152047963157E-3</v>
      </c>
      <c r="N36" s="40" t="str">
        <f>IF(L36&gt;M36,Up,Down)</f>
        <v>Up</v>
      </c>
      <c r="O36" s="40" t="str">
        <f>IF(N36=Up,IF(P35=FALSE,IF(N35=Down,"Открываем","Не трогаем"),IF(J36&lt;S35,"Закрываем по СЛ","Не трогаем")),IF(P35=TRUE,IF(J36&lt;S35,"Закрываем по СЛ","Закрываем"),"Не трогаем"))</f>
        <v>Не трогаем</v>
      </c>
      <c r="P36" s="40" t="b">
        <f t="shared" si="3"/>
        <v>1</v>
      </c>
      <c r="Q36" s="40" t="b">
        <f>IF(O36="Открываем",K36)</f>
        <v>0</v>
      </c>
      <c r="R36" s="40" t="b">
        <f>IF(O36="Закрываем",K36,IF(O36="Закрываем по СЛ",S35,FALSE))</f>
        <v>0</v>
      </c>
      <c r="S36" s="36">
        <f t="shared" si="4"/>
        <v>9.8269000000000085E-5</v>
      </c>
      <c r="T36" s="64">
        <f t="shared" si="5"/>
        <v>100</v>
      </c>
      <c r="U36" s="43"/>
      <c r="V36" s="43">
        <f t="shared" si="6"/>
        <v>10100.207730137032</v>
      </c>
      <c r="W36" s="61" t="str">
        <f>IF(O36="Открываем",C36,IF(O36="Закрываем",C36,IF(O36="Закрываем по СЛ",C36,W35)))</f>
        <v>04.01.2017 11:00:00</v>
      </c>
      <c r="X36" s="44">
        <f t="shared" si="1"/>
        <v>0</v>
      </c>
      <c r="Y36" s="45">
        <f t="shared" si="2"/>
        <v>0</v>
      </c>
      <c r="Z36" s="41">
        <f>IF(T36&lt;Z35,Z35,T36)</f>
        <v>100</v>
      </c>
      <c r="AA36" s="46">
        <f>IF(T36&lt;Z36,T36/Z36-1,)</f>
        <v>0</v>
      </c>
    </row>
    <row r="37" spans="1:27" ht="12.75" x14ac:dyDescent="0.2">
      <c r="A37" s="47">
        <v>36</v>
      </c>
      <c r="B37" s="48">
        <f t="shared" si="0"/>
        <v>5</v>
      </c>
      <c r="C37" s="49" t="s">
        <v>80</v>
      </c>
      <c r="D37" s="50">
        <v>2017</v>
      </c>
      <c r="E37" s="50">
        <v>1</v>
      </c>
      <c r="F37" s="50">
        <v>6</v>
      </c>
      <c r="G37" s="51">
        <v>0.95833333333333337</v>
      </c>
      <c r="H37" s="52">
        <v>1.1542999999999999E-2</v>
      </c>
      <c r="I37" s="52">
        <v>1.1658999999999999E-2</v>
      </c>
      <c r="J37" s="52">
        <v>1.1103999999999999E-2</v>
      </c>
      <c r="K37" s="52">
        <v>1.1299999999999999E-2</v>
      </c>
      <c r="L37" s="53">
        <f>2/(EmaFast+1)*K37+(1-(2/(EmaFast+1)))*L36</f>
        <v>9.9026121072440243E-3</v>
      </c>
      <c r="M37" s="54">
        <f>2/(EmaSlow+1)*K37+(1-(2/(EmaSlow+1)))*M36</f>
        <v>9.1337084134854203E-3</v>
      </c>
      <c r="N37" s="55" t="str">
        <f>IF(L37&gt;M37,Up,Down)</f>
        <v>Up</v>
      </c>
      <c r="O37" s="55" t="str">
        <f>IF(N37=Up,IF(P36=FALSE,IF(N36=Down,"Открываем","Не трогаем"),IF(J37&lt;S36,"Закрываем по СЛ","Не трогаем")),IF(P36=TRUE,IF(J37&lt;S36,"Закрываем по СЛ","Закрываем"),"Не трогаем"))</f>
        <v>Не трогаем</v>
      </c>
      <c r="P37" s="55" t="b">
        <f t="shared" si="3"/>
        <v>1</v>
      </c>
      <c r="Q37" s="55" t="b">
        <f>IF(O37="Открываем",K37)</f>
        <v>0</v>
      </c>
      <c r="R37" s="55" t="b">
        <f>IF(O37="Закрываем",K37,IF(O37="Закрываем по СЛ",S36,FALSE))</f>
        <v>0</v>
      </c>
      <c r="S37" s="52">
        <f t="shared" si="4"/>
        <v>9.8269000000000085E-5</v>
      </c>
      <c r="T37" s="64">
        <f t="shared" si="5"/>
        <v>100</v>
      </c>
      <c r="U37" s="56"/>
      <c r="V37" s="56">
        <f t="shared" si="6"/>
        <v>10100.207730137032</v>
      </c>
      <c r="W37" s="62" t="str">
        <f>IF(O37="Открываем",C37,IF(O37="Закрываем",C37,IF(O37="Закрываем по СЛ",C37,W36)))</f>
        <v>04.01.2017 11:00:00</v>
      </c>
      <c r="X37" s="57">
        <f t="shared" si="1"/>
        <v>0</v>
      </c>
      <c r="Y37" s="45">
        <f t="shared" si="2"/>
        <v>0</v>
      </c>
      <c r="Z37" s="58">
        <f>IF(T37&lt;Z36,Z36,T37)</f>
        <v>100</v>
      </c>
      <c r="AA37" s="59">
        <f>IF(T37&lt;Z37,T37/Z37-1,)</f>
        <v>0</v>
      </c>
    </row>
    <row r="38" spans="1:27" ht="12.75" x14ac:dyDescent="0.2">
      <c r="A38" s="31">
        <v>37</v>
      </c>
      <c r="B38" s="32">
        <f t="shared" si="0"/>
        <v>6</v>
      </c>
      <c r="C38" s="33" t="s">
        <v>81</v>
      </c>
      <c r="D38" s="34">
        <v>2017</v>
      </c>
      <c r="E38" s="34">
        <v>1</v>
      </c>
      <c r="F38" s="34">
        <v>7</v>
      </c>
      <c r="G38" s="35">
        <v>0.125</v>
      </c>
      <c r="H38" s="36">
        <v>1.1299999999999999E-2</v>
      </c>
      <c r="I38" s="36">
        <v>1.1587E-2</v>
      </c>
      <c r="J38" s="36">
        <v>1.12E-2</v>
      </c>
      <c r="K38" s="36">
        <v>1.1502999999999999E-2</v>
      </c>
      <c r="L38" s="38">
        <f>2/(EmaFast+1)*K38+(1-(2/(EmaFast+1)))*L37</f>
        <v>1.0005862939034733E-2</v>
      </c>
      <c r="M38" s="39">
        <f>2/(EmaSlow+1)*K38+(1-(2/(EmaSlow+1)))*M37</f>
        <v>9.1682966118286999E-3</v>
      </c>
      <c r="N38" s="40" t="str">
        <f>IF(L38&gt;M38,Up,Down)</f>
        <v>Up</v>
      </c>
      <c r="O38" s="40" t="str">
        <f>IF(N38=Up,IF(P37=FALSE,IF(N37=Down,"Открываем","Не трогаем"),IF(J38&lt;S37,"Закрываем по СЛ","Не трогаем")),IF(P37=TRUE,IF(J38&lt;S37,"Закрываем по СЛ","Закрываем"),"Не трогаем"))</f>
        <v>Не трогаем</v>
      </c>
      <c r="P38" s="40" t="b">
        <f t="shared" si="3"/>
        <v>1</v>
      </c>
      <c r="Q38" s="40" t="b">
        <f>IF(O38="Открываем",K38)</f>
        <v>0</v>
      </c>
      <c r="R38" s="40" t="b">
        <f>IF(O38="Закрываем",K38,IF(O38="Закрываем по СЛ",S37,FALSE))</f>
        <v>0</v>
      </c>
      <c r="S38" s="36">
        <f t="shared" si="4"/>
        <v>9.8269000000000085E-5</v>
      </c>
      <c r="T38" s="64">
        <f t="shared" si="5"/>
        <v>100</v>
      </c>
      <c r="U38" s="43"/>
      <c r="V38" s="43">
        <f t="shared" si="6"/>
        <v>10100.207730137032</v>
      </c>
      <c r="W38" s="61" t="str">
        <f>IF(O38="Открываем",C38,IF(O38="Закрываем",C38,IF(O38="Закрываем по СЛ",C38,W37)))</f>
        <v>04.01.2017 11:00:00</v>
      </c>
      <c r="X38" s="44">
        <f t="shared" si="1"/>
        <v>0</v>
      </c>
      <c r="Y38" s="45">
        <f t="shared" si="2"/>
        <v>0</v>
      </c>
      <c r="Z38" s="41">
        <f>IF(T38&lt;Z37,Z37,T38)</f>
        <v>100</v>
      </c>
      <c r="AA38" s="46">
        <f>IF(T38&lt;Z38,T38/Z38-1,)</f>
        <v>0</v>
      </c>
    </row>
    <row r="39" spans="1:27" ht="12.75" x14ac:dyDescent="0.2">
      <c r="A39" s="47">
        <v>38</v>
      </c>
      <c r="B39" s="48">
        <f t="shared" si="0"/>
        <v>6</v>
      </c>
      <c r="C39" s="49" t="s">
        <v>82</v>
      </c>
      <c r="D39" s="50">
        <v>2017</v>
      </c>
      <c r="E39" s="50">
        <v>1</v>
      </c>
      <c r="F39" s="50">
        <v>7</v>
      </c>
      <c r="G39" s="51">
        <v>0.29166666666666669</v>
      </c>
      <c r="H39" s="52">
        <v>1.1468000000000001E-2</v>
      </c>
      <c r="I39" s="52">
        <v>1.1755E-2</v>
      </c>
      <c r="J39" s="52">
        <v>1.1398E-2</v>
      </c>
      <c r="K39" s="52">
        <v>1.158E-2</v>
      </c>
      <c r="L39" s="53">
        <f>2/(EmaFast+1)*K39+(1-(2/(EmaFast+1)))*L38</f>
        <v>1.0107420168774429E-2</v>
      </c>
      <c r="M39" s="54">
        <f>2/(EmaSlow+1)*K39+(1-(2/(EmaSlow+1)))*M38</f>
        <v>9.2035039605611272E-3</v>
      </c>
      <c r="N39" s="55" t="str">
        <f>IF(L39&gt;M39,Up,Down)</f>
        <v>Up</v>
      </c>
      <c r="O39" s="55" t="str">
        <f>IF(N39=Up,IF(P38=FALSE,IF(N38=Down,"Открываем","Не трогаем"),IF(J39&lt;S38,"Закрываем по СЛ","Не трогаем")),IF(P38=TRUE,IF(J39&lt;S38,"Закрываем по СЛ","Закрываем"),"Не трогаем"))</f>
        <v>Не трогаем</v>
      </c>
      <c r="P39" s="55" t="b">
        <f t="shared" si="3"/>
        <v>1</v>
      </c>
      <c r="Q39" s="55" t="b">
        <f>IF(O39="Открываем",K39)</f>
        <v>0</v>
      </c>
      <c r="R39" s="55" t="b">
        <f>IF(O39="Закрываем",K39,IF(O39="Закрываем по СЛ",S38,FALSE))</f>
        <v>0</v>
      </c>
      <c r="S39" s="52">
        <f t="shared" si="4"/>
        <v>9.8269000000000085E-5</v>
      </c>
      <c r="T39" s="64">
        <f t="shared" si="5"/>
        <v>100</v>
      </c>
      <c r="U39" s="56"/>
      <c r="V39" s="56">
        <f t="shared" si="6"/>
        <v>10100.207730137032</v>
      </c>
      <c r="W39" s="62" t="str">
        <f>IF(O39="Открываем",C39,IF(O39="Закрываем",C39,IF(O39="Закрываем по СЛ",C39,W38)))</f>
        <v>04.01.2017 11:00:00</v>
      </c>
      <c r="X39" s="57">
        <f t="shared" si="1"/>
        <v>0</v>
      </c>
      <c r="Y39" s="45">
        <f t="shared" si="2"/>
        <v>0</v>
      </c>
      <c r="Z39" s="58">
        <f>IF(T39&lt;Z38,Z38,T39)</f>
        <v>100</v>
      </c>
      <c r="AA39" s="59">
        <f>IF(T39&lt;Z39,T39/Z39-1,)</f>
        <v>0</v>
      </c>
    </row>
    <row r="40" spans="1:27" ht="12.75" x14ac:dyDescent="0.2">
      <c r="A40" s="31">
        <v>39</v>
      </c>
      <c r="B40" s="32">
        <f t="shared" si="0"/>
        <v>6</v>
      </c>
      <c r="C40" s="33" t="s">
        <v>83</v>
      </c>
      <c r="D40" s="34">
        <v>2017</v>
      </c>
      <c r="E40" s="34">
        <v>1</v>
      </c>
      <c r="F40" s="34">
        <v>7</v>
      </c>
      <c r="G40" s="35">
        <v>0.45833333333333331</v>
      </c>
      <c r="H40" s="36">
        <v>1.1583E-2</v>
      </c>
      <c r="I40" s="36">
        <v>1.1844E-2</v>
      </c>
      <c r="J40" s="36">
        <v>1.1226E-2</v>
      </c>
      <c r="K40" s="36">
        <v>1.1325E-2</v>
      </c>
      <c r="L40" s="38">
        <f>2/(EmaFast+1)*K40+(1-(2/(EmaFast+1)))*L39</f>
        <v>1.0185973706272854E-2</v>
      </c>
      <c r="M40" s="39">
        <f>2/(EmaSlow+1)*K40+(1-(2/(EmaSlow+1)))*M39</f>
        <v>9.2344747056624238E-3</v>
      </c>
      <c r="N40" s="40" t="str">
        <f>IF(L40&gt;M40,Up,Down)</f>
        <v>Up</v>
      </c>
      <c r="O40" s="40" t="str">
        <f>IF(N40=Up,IF(P39=FALSE,IF(N39=Down,"Открываем","Не трогаем"),IF(J40&lt;S39,"Закрываем по СЛ","Не трогаем")),IF(P39=TRUE,IF(J40&lt;S39,"Закрываем по СЛ","Закрываем"),"Не трогаем"))</f>
        <v>Не трогаем</v>
      </c>
      <c r="P40" s="40" t="b">
        <f t="shared" si="3"/>
        <v>1</v>
      </c>
      <c r="Q40" s="40" t="b">
        <f>IF(O40="Открываем",K40)</f>
        <v>0</v>
      </c>
      <c r="R40" s="40" t="b">
        <f>IF(O40="Закрываем",K40,IF(O40="Закрываем по СЛ",S39,FALSE))</f>
        <v>0</v>
      </c>
      <c r="S40" s="36">
        <f t="shared" si="4"/>
        <v>9.8269000000000085E-5</v>
      </c>
      <c r="T40" s="64">
        <f t="shared" si="5"/>
        <v>100</v>
      </c>
      <c r="U40" s="43"/>
      <c r="V40" s="43">
        <f t="shared" si="6"/>
        <v>10100.207730137032</v>
      </c>
      <c r="W40" s="61" t="str">
        <f>IF(O40="Открываем",C40,IF(O40="Закрываем",C40,IF(O40="Закрываем по СЛ",C40,W39)))</f>
        <v>04.01.2017 11:00:00</v>
      </c>
      <c r="X40" s="44">
        <f t="shared" si="1"/>
        <v>0</v>
      </c>
      <c r="Y40" s="45">
        <f t="shared" si="2"/>
        <v>0</v>
      </c>
      <c r="Z40" s="41">
        <f>IF(T40&lt;Z39,Z39,T40)</f>
        <v>100</v>
      </c>
      <c r="AA40" s="46">
        <f>IF(T40&lt;Z40,T40/Z40-1,)</f>
        <v>0</v>
      </c>
    </row>
    <row r="41" spans="1:27" ht="12.75" x14ac:dyDescent="0.2">
      <c r="A41" s="47">
        <v>40</v>
      </c>
      <c r="B41" s="48">
        <f t="shared" si="0"/>
        <v>6</v>
      </c>
      <c r="C41" s="49" t="s">
        <v>84</v>
      </c>
      <c r="D41" s="50">
        <v>2017</v>
      </c>
      <c r="E41" s="50">
        <v>1</v>
      </c>
      <c r="F41" s="50">
        <v>7</v>
      </c>
      <c r="G41" s="51">
        <v>0.625</v>
      </c>
      <c r="H41" s="52">
        <v>1.1311999999999999E-2</v>
      </c>
      <c r="I41" s="52">
        <v>1.145E-2</v>
      </c>
      <c r="J41" s="52">
        <v>1.12E-2</v>
      </c>
      <c r="K41" s="52">
        <v>1.1261999999999999E-2</v>
      </c>
      <c r="L41" s="53">
        <f>2/(EmaFast+1)*K41+(1-(2/(EmaFast+1)))*L40</f>
        <v>1.0255394757481056E-2</v>
      </c>
      <c r="M41" s="54">
        <f>2/(EmaSlow+1)*K41+(1-(2/(EmaSlow+1)))*M40</f>
        <v>9.264073615068813E-3</v>
      </c>
      <c r="N41" s="55" t="str">
        <f>IF(L41&gt;M41,Up,Down)</f>
        <v>Up</v>
      </c>
      <c r="O41" s="55" t="str">
        <f>IF(N41=Up,IF(P40=FALSE,IF(N40=Down,"Открываем","Не трогаем"),IF(J41&lt;S40,"Закрываем по СЛ","Не трогаем")),IF(P40=TRUE,IF(J41&lt;S40,"Закрываем по СЛ","Закрываем"),"Не трогаем"))</f>
        <v>Не трогаем</v>
      </c>
      <c r="P41" s="55" t="b">
        <f t="shared" si="3"/>
        <v>1</v>
      </c>
      <c r="Q41" s="55" t="b">
        <f>IF(O41="Открываем",K41)</f>
        <v>0</v>
      </c>
      <c r="R41" s="55" t="b">
        <f>IF(O41="Закрываем",K41,IF(O41="Закрываем по СЛ",S40,FALSE))</f>
        <v>0</v>
      </c>
      <c r="S41" s="52">
        <f t="shared" si="4"/>
        <v>9.8269000000000085E-5</v>
      </c>
      <c r="T41" s="64">
        <f t="shared" si="5"/>
        <v>100</v>
      </c>
      <c r="U41" s="56"/>
      <c r="V41" s="56">
        <f t="shared" si="6"/>
        <v>10100.207730137032</v>
      </c>
      <c r="W41" s="62" t="str">
        <f>IF(O41="Открываем",C41,IF(O41="Закрываем",C41,IF(O41="Закрываем по СЛ",C41,W40)))</f>
        <v>04.01.2017 11:00:00</v>
      </c>
      <c r="X41" s="57">
        <f t="shared" si="1"/>
        <v>0</v>
      </c>
      <c r="Y41" s="45">
        <f t="shared" si="2"/>
        <v>0</v>
      </c>
      <c r="Z41" s="58">
        <f>IF(T41&lt;Z40,Z40,T41)</f>
        <v>100</v>
      </c>
      <c r="AA41" s="59">
        <f>IF(T41&lt;Z41,T41/Z41-1,)</f>
        <v>0</v>
      </c>
    </row>
    <row r="42" spans="1:27" ht="12.75" x14ac:dyDescent="0.2">
      <c r="A42" s="31">
        <v>41</v>
      </c>
      <c r="B42" s="32">
        <f t="shared" si="0"/>
        <v>6</v>
      </c>
      <c r="C42" s="33" t="s">
        <v>85</v>
      </c>
      <c r="D42" s="34">
        <v>2017</v>
      </c>
      <c r="E42" s="34">
        <v>1</v>
      </c>
      <c r="F42" s="34">
        <v>7</v>
      </c>
      <c r="G42" s="35">
        <v>0.79166666666666663</v>
      </c>
      <c r="H42" s="36">
        <v>1.1258000000000001E-2</v>
      </c>
      <c r="I42" s="36">
        <v>1.1261999999999999E-2</v>
      </c>
      <c r="J42" s="36">
        <v>1.0970000000000001E-2</v>
      </c>
      <c r="K42" s="36">
        <v>1.1053E-2</v>
      </c>
      <c r="L42" s="38">
        <f>2/(EmaFast+1)*K42+(1-(2/(EmaFast+1)))*L41</f>
        <v>1.0306853160224214E-2</v>
      </c>
      <c r="M42" s="39">
        <f>2/(EmaSlow+1)*K42+(1-(2/(EmaSlow+1)))*M41</f>
        <v>9.2901893287174447E-3</v>
      </c>
      <c r="N42" s="40" t="str">
        <f>IF(L42&gt;M42,Up,Down)</f>
        <v>Up</v>
      </c>
      <c r="O42" s="40" t="str">
        <f>IF(N42=Up,IF(P41=FALSE,IF(N41=Down,"Открываем","Не трогаем"),IF(J42&lt;S41,"Закрываем по СЛ","Не трогаем")),IF(P41=TRUE,IF(J42&lt;S41,"Закрываем по СЛ","Закрываем"),"Не трогаем"))</f>
        <v>Не трогаем</v>
      </c>
      <c r="P42" s="40" t="b">
        <f t="shared" si="3"/>
        <v>1</v>
      </c>
      <c r="Q42" s="40" t="b">
        <f>IF(O42="Открываем",K42)</f>
        <v>0</v>
      </c>
      <c r="R42" s="40" t="b">
        <f>IF(O42="Закрываем",K42,IF(O42="Закрываем по СЛ",S41,FALSE))</f>
        <v>0</v>
      </c>
      <c r="S42" s="36">
        <f t="shared" si="4"/>
        <v>9.8269000000000085E-5</v>
      </c>
      <c r="T42" s="64">
        <f t="shared" si="5"/>
        <v>100</v>
      </c>
      <c r="U42" s="43"/>
      <c r="V42" s="43">
        <f t="shared" si="6"/>
        <v>10100.207730137032</v>
      </c>
      <c r="W42" s="61" t="str">
        <f>IF(O42="Открываем",C42,IF(O42="Закрываем",C42,IF(O42="Закрываем по СЛ",C42,W41)))</f>
        <v>04.01.2017 11:00:00</v>
      </c>
      <c r="X42" s="44">
        <f t="shared" si="1"/>
        <v>0</v>
      </c>
      <c r="Y42" s="45">
        <f t="shared" si="2"/>
        <v>0</v>
      </c>
      <c r="Z42" s="41">
        <f>IF(T42&lt;Z41,Z41,T42)</f>
        <v>100</v>
      </c>
      <c r="AA42" s="46">
        <f>IF(T42&lt;Z42,T42/Z42-1,)</f>
        <v>0</v>
      </c>
    </row>
    <row r="43" spans="1:27" ht="12.75" x14ac:dyDescent="0.2">
      <c r="A43" s="47">
        <v>42</v>
      </c>
      <c r="B43" s="48">
        <f t="shared" si="0"/>
        <v>6</v>
      </c>
      <c r="C43" s="49" t="s">
        <v>86</v>
      </c>
      <c r="D43" s="50">
        <v>2017</v>
      </c>
      <c r="E43" s="50">
        <v>1</v>
      </c>
      <c r="F43" s="50">
        <v>7</v>
      </c>
      <c r="G43" s="51">
        <v>0.95833333333333337</v>
      </c>
      <c r="H43" s="52">
        <v>1.1036000000000001E-2</v>
      </c>
      <c r="I43" s="52">
        <v>1.1197E-2</v>
      </c>
      <c r="J43" s="52">
        <v>1.073E-2</v>
      </c>
      <c r="K43" s="52">
        <v>1.0841E-2</v>
      </c>
      <c r="L43" s="53">
        <f>2/(EmaFast+1)*K43+(1-(2/(EmaFast+1)))*L42</f>
        <v>1.0341314246661362E-2</v>
      </c>
      <c r="M43" s="54">
        <f>2/(EmaSlow+1)*K43+(1-(2/(EmaSlow+1)))*M42</f>
        <v>9.3128289005609856E-3</v>
      </c>
      <c r="N43" s="55" t="str">
        <f>IF(L43&gt;M43,Up,Down)</f>
        <v>Up</v>
      </c>
      <c r="O43" s="55" t="str">
        <f>IF(N43=Up,IF(P42=FALSE,IF(N42=Down,"Открываем","Не трогаем"),IF(J43&lt;S42,"Закрываем по СЛ","Не трогаем")),IF(P42=TRUE,IF(J43&lt;S42,"Закрываем по СЛ","Закрываем"),"Не трогаем"))</f>
        <v>Не трогаем</v>
      </c>
      <c r="P43" s="55" t="b">
        <f t="shared" si="3"/>
        <v>1</v>
      </c>
      <c r="Q43" s="55" t="b">
        <f>IF(O43="Открываем",K43)</f>
        <v>0</v>
      </c>
      <c r="R43" s="55" t="b">
        <f>IF(O43="Закрываем",K43,IF(O43="Закрываем по СЛ",S42,FALSE))</f>
        <v>0</v>
      </c>
      <c r="S43" s="52">
        <f t="shared" si="4"/>
        <v>9.8269000000000085E-5</v>
      </c>
      <c r="T43" s="64">
        <f t="shared" si="5"/>
        <v>100</v>
      </c>
      <c r="U43" s="56"/>
      <c r="V43" s="56">
        <f t="shared" si="6"/>
        <v>10100.207730137032</v>
      </c>
      <c r="W43" s="62" t="str">
        <f>IF(O43="Открываем",C43,IF(O43="Закрываем",C43,IF(O43="Закрываем по СЛ",C43,W42)))</f>
        <v>04.01.2017 11:00:00</v>
      </c>
      <c r="X43" s="57">
        <f t="shared" si="1"/>
        <v>0</v>
      </c>
      <c r="Y43" s="45">
        <f t="shared" si="2"/>
        <v>0</v>
      </c>
      <c r="Z43" s="58">
        <f>IF(T43&lt;Z42,Z42,T43)</f>
        <v>100</v>
      </c>
      <c r="AA43" s="59">
        <f>IF(T43&lt;Z43,T43/Z43-1,)</f>
        <v>0</v>
      </c>
    </row>
    <row r="44" spans="1:27" ht="12.75" x14ac:dyDescent="0.2">
      <c r="A44" s="31">
        <v>43</v>
      </c>
      <c r="B44" s="32">
        <f t="shared" si="0"/>
        <v>7</v>
      </c>
      <c r="C44" s="33" t="s">
        <v>87</v>
      </c>
      <c r="D44" s="34">
        <v>2017</v>
      </c>
      <c r="E44" s="34">
        <v>1</v>
      </c>
      <c r="F44" s="34">
        <v>8</v>
      </c>
      <c r="G44" s="35">
        <v>0.125</v>
      </c>
      <c r="H44" s="36">
        <v>1.0829999999999999E-2</v>
      </c>
      <c r="I44" s="36">
        <v>1.0959999999999999E-2</v>
      </c>
      <c r="J44" s="36">
        <v>1.0732E-2</v>
      </c>
      <c r="K44" s="36">
        <v>1.0800000000000001E-2</v>
      </c>
      <c r="L44" s="38">
        <f>2/(EmaFast+1)*K44+(1-(2/(EmaFast+1)))*L43</f>
        <v>1.0370906875909016E-2</v>
      </c>
      <c r="M44" s="39">
        <f>2/(EmaSlow+1)*K44+(1-(2/(EmaSlow+1)))*M43</f>
        <v>9.334539427560096E-3</v>
      </c>
      <c r="N44" s="40" t="str">
        <f>IF(L44&gt;M44,Up,Down)</f>
        <v>Up</v>
      </c>
      <c r="O44" s="40" t="str">
        <f>IF(N44=Up,IF(P43=FALSE,IF(N43=Down,"Открываем","Не трогаем"),IF(J44&lt;S43,"Закрываем по СЛ","Не трогаем")),IF(P43=TRUE,IF(J44&lt;S43,"Закрываем по СЛ","Закрываем"),"Не трогаем"))</f>
        <v>Не трогаем</v>
      </c>
      <c r="P44" s="40" t="b">
        <f t="shared" si="3"/>
        <v>1</v>
      </c>
      <c r="Q44" s="40" t="b">
        <f>IF(O44="Открываем",K44)</f>
        <v>0</v>
      </c>
      <c r="R44" s="40" t="b">
        <f>IF(O44="Закрываем",K44,IF(O44="Закрываем по СЛ",S43,FALSE))</f>
        <v>0</v>
      </c>
      <c r="S44" s="36">
        <f t="shared" si="4"/>
        <v>9.8269000000000085E-5</v>
      </c>
      <c r="T44" s="64">
        <f t="shared" si="5"/>
        <v>100</v>
      </c>
      <c r="U44" s="43"/>
      <c r="V44" s="43">
        <f t="shared" si="6"/>
        <v>10100.207730137032</v>
      </c>
      <c r="W44" s="61" t="str">
        <f>IF(O44="Открываем",C44,IF(O44="Закрываем",C44,IF(O44="Закрываем по СЛ",C44,W43)))</f>
        <v>04.01.2017 11:00:00</v>
      </c>
      <c r="X44" s="44">
        <f t="shared" si="1"/>
        <v>0</v>
      </c>
      <c r="Y44" s="45">
        <f t="shared" si="2"/>
        <v>0</v>
      </c>
      <c r="Z44" s="41">
        <f>IF(T44&lt;Z43,Z43,T44)</f>
        <v>100</v>
      </c>
      <c r="AA44" s="46">
        <f>IF(T44&lt;Z44,T44/Z44-1,)</f>
        <v>0</v>
      </c>
    </row>
    <row r="45" spans="1:27" ht="12.75" x14ac:dyDescent="0.2">
      <c r="A45" s="47">
        <v>44</v>
      </c>
      <c r="B45" s="48">
        <f t="shared" si="0"/>
        <v>7</v>
      </c>
      <c r="C45" s="49" t="s">
        <v>88</v>
      </c>
      <c r="D45" s="50">
        <v>2017</v>
      </c>
      <c r="E45" s="50">
        <v>1</v>
      </c>
      <c r="F45" s="50">
        <v>8</v>
      </c>
      <c r="G45" s="51">
        <v>0.29166666666666669</v>
      </c>
      <c r="H45" s="52">
        <v>1.081E-2</v>
      </c>
      <c r="I45" s="52">
        <v>1.081E-2</v>
      </c>
      <c r="J45" s="52">
        <v>1.06E-2</v>
      </c>
      <c r="K45" s="52">
        <v>1.0735E-2</v>
      </c>
      <c r="L45" s="53">
        <f>2/(EmaFast+1)*K45+(1-(2/(EmaFast+1)))*L44</f>
        <v>1.0394396754882629E-2</v>
      </c>
      <c r="M45" s="54">
        <f>2/(EmaSlow+1)*K45+(1-(2/(EmaSlow+1)))*M44</f>
        <v>9.3549841074497299E-3</v>
      </c>
      <c r="N45" s="55" t="str">
        <f>IF(L45&gt;M45,Up,Down)</f>
        <v>Up</v>
      </c>
      <c r="O45" s="55" t="str">
        <f>IF(N45=Up,IF(P44=FALSE,IF(N44=Down,"Открываем","Не трогаем"),IF(J45&lt;S44,"Закрываем по СЛ","Не трогаем")),IF(P44=TRUE,IF(J45&lt;S44,"Закрываем по СЛ","Закрываем"),"Не трогаем"))</f>
        <v>Не трогаем</v>
      </c>
      <c r="P45" s="55" t="b">
        <f t="shared" si="3"/>
        <v>1</v>
      </c>
      <c r="Q45" s="55" t="b">
        <f>IF(O45="Открываем",K45)</f>
        <v>0</v>
      </c>
      <c r="R45" s="55" t="b">
        <f>IF(O45="Закрываем",K45,IF(O45="Закрываем по СЛ",S44,FALSE))</f>
        <v>0</v>
      </c>
      <c r="S45" s="52">
        <f t="shared" si="4"/>
        <v>9.8269000000000085E-5</v>
      </c>
      <c r="T45" s="64">
        <f t="shared" si="5"/>
        <v>100</v>
      </c>
      <c r="U45" s="56"/>
      <c r="V45" s="56">
        <f t="shared" si="6"/>
        <v>10100.207730137032</v>
      </c>
      <c r="W45" s="62" t="str">
        <f>IF(O45="Открываем",C45,IF(O45="Закрываем",C45,IF(O45="Закрываем по СЛ",C45,W44)))</f>
        <v>04.01.2017 11:00:00</v>
      </c>
      <c r="X45" s="57">
        <f t="shared" si="1"/>
        <v>0</v>
      </c>
      <c r="Y45" s="45">
        <f t="shared" si="2"/>
        <v>0</v>
      </c>
      <c r="Z45" s="58">
        <f>IF(T45&lt;Z44,Z44,T45)</f>
        <v>100</v>
      </c>
      <c r="AA45" s="59">
        <f>IF(T45&lt;Z45,T45/Z45-1,)</f>
        <v>0</v>
      </c>
    </row>
    <row r="46" spans="1:27" ht="12.75" x14ac:dyDescent="0.2">
      <c r="A46" s="31">
        <v>45</v>
      </c>
      <c r="B46" s="32">
        <f t="shared" si="0"/>
        <v>7</v>
      </c>
      <c r="C46" s="33" t="s">
        <v>89</v>
      </c>
      <c r="D46" s="34">
        <v>2017</v>
      </c>
      <c r="E46" s="34">
        <v>1</v>
      </c>
      <c r="F46" s="34">
        <v>8</v>
      </c>
      <c r="G46" s="35">
        <v>0.45833333333333331</v>
      </c>
      <c r="H46" s="36">
        <v>1.0659999999999999E-2</v>
      </c>
      <c r="I46" s="36">
        <v>1.1008E-2</v>
      </c>
      <c r="J46" s="36">
        <v>1.0657E-2</v>
      </c>
      <c r="K46" s="36">
        <v>1.0977000000000001E-2</v>
      </c>
      <c r="L46" s="38">
        <f>2/(EmaFast+1)*K46+(1-(2/(EmaFast+1)))*L45</f>
        <v>1.0431984061019235E-2</v>
      </c>
      <c r="M46" s="39">
        <f>2/(EmaSlow+1)*K46+(1-(2/(EmaSlow+1)))*M45</f>
        <v>9.3786631715745503E-3</v>
      </c>
      <c r="N46" s="40" t="str">
        <f>IF(L46&gt;M46,Up,Down)</f>
        <v>Up</v>
      </c>
      <c r="O46" s="40" t="str">
        <f>IF(N46=Up,IF(P45=FALSE,IF(N45=Down,"Открываем","Не трогаем"),IF(J46&lt;S45,"Закрываем по СЛ","Не трогаем")),IF(P45=TRUE,IF(J46&lt;S45,"Закрываем по СЛ","Закрываем"),"Не трогаем"))</f>
        <v>Не трогаем</v>
      </c>
      <c r="P46" s="40" t="b">
        <f t="shared" si="3"/>
        <v>1</v>
      </c>
      <c r="Q46" s="40" t="b">
        <f>IF(O46="Открываем",K46)</f>
        <v>0</v>
      </c>
      <c r="R46" s="40" t="b">
        <f>IF(O46="Закрываем",K46,IF(O46="Закрываем по СЛ",S45,FALSE))</f>
        <v>0</v>
      </c>
      <c r="S46" s="36">
        <f t="shared" si="4"/>
        <v>9.8269000000000085E-5</v>
      </c>
      <c r="T46" s="64">
        <f t="shared" si="5"/>
        <v>100</v>
      </c>
      <c r="U46" s="43"/>
      <c r="V46" s="43">
        <f t="shared" si="6"/>
        <v>10100.207730137032</v>
      </c>
      <c r="W46" s="61" t="str">
        <f>IF(O46="Открываем",C46,IF(O46="Закрываем",C46,IF(O46="Закрываем по СЛ",C46,W45)))</f>
        <v>04.01.2017 11:00:00</v>
      </c>
      <c r="X46" s="44">
        <f t="shared" si="1"/>
        <v>0</v>
      </c>
      <c r="Y46" s="45">
        <f t="shared" si="2"/>
        <v>0</v>
      </c>
      <c r="Z46" s="41">
        <f>IF(T46&lt;Z45,Z45,T46)</f>
        <v>100</v>
      </c>
      <c r="AA46" s="46">
        <f>IF(T46&lt;Z46,T46/Z46-1,)</f>
        <v>0</v>
      </c>
    </row>
    <row r="47" spans="1:27" ht="12.75" x14ac:dyDescent="0.2">
      <c r="A47" s="47">
        <v>46</v>
      </c>
      <c r="B47" s="48">
        <f t="shared" si="0"/>
        <v>7</v>
      </c>
      <c r="C47" s="49" t="s">
        <v>90</v>
      </c>
      <c r="D47" s="50">
        <v>2017</v>
      </c>
      <c r="E47" s="50">
        <v>1</v>
      </c>
      <c r="F47" s="50">
        <v>8</v>
      </c>
      <c r="G47" s="51">
        <v>0.625</v>
      </c>
      <c r="H47" s="52">
        <v>1.0983E-2</v>
      </c>
      <c r="I47" s="52">
        <v>1.132E-2</v>
      </c>
      <c r="J47" s="52">
        <v>1.0959999999999999E-2</v>
      </c>
      <c r="K47" s="52">
        <v>1.116E-2</v>
      </c>
      <c r="L47" s="53">
        <f>2/(EmaFast+1)*K47+(1-(2/(EmaFast+1)))*L46</f>
        <v>1.047895283127606E-2</v>
      </c>
      <c r="M47" s="54">
        <f>2/(EmaSlow+1)*K47+(1-(2/(EmaSlow+1)))*M46</f>
        <v>9.4046680887778424E-3</v>
      </c>
      <c r="N47" s="55" t="str">
        <f>IF(L47&gt;M47,Up,Down)</f>
        <v>Up</v>
      </c>
      <c r="O47" s="55" t="str">
        <f>IF(N47=Up,IF(P46=FALSE,IF(N46=Down,"Открываем","Не трогаем"),IF(J47&lt;S46,"Закрываем по СЛ","Не трогаем")),IF(P46=TRUE,IF(J47&lt;S46,"Закрываем по СЛ","Закрываем"),"Не трогаем"))</f>
        <v>Не трогаем</v>
      </c>
      <c r="P47" s="55" t="b">
        <f t="shared" si="3"/>
        <v>1</v>
      </c>
      <c r="Q47" s="55" t="b">
        <f>IF(O47="Открываем",K47)</f>
        <v>0</v>
      </c>
      <c r="R47" s="55" t="b">
        <f>IF(O47="Закрываем",K47,IF(O47="Закрываем по СЛ",S46,FALSE))</f>
        <v>0</v>
      </c>
      <c r="S47" s="52">
        <f t="shared" si="4"/>
        <v>9.8269000000000085E-5</v>
      </c>
      <c r="T47" s="64">
        <f t="shared" si="5"/>
        <v>100</v>
      </c>
      <c r="U47" s="56"/>
      <c r="V47" s="56">
        <f t="shared" si="6"/>
        <v>10100.207730137032</v>
      </c>
      <c r="W47" s="62" t="str">
        <f>IF(O47="Открываем",C47,IF(O47="Закрываем",C47,IF(O47="Закрываем по СЛ",C47,W46)))</f>
        <v>04.01.2017 11:00:00</v>
      </c>
      <c r="X47" s="57">
        <f t="shared" si="1"/>
        <v>0</v>
      </c>
      <c r="Y47" s="45">
        <f t="shared" si="2"/>
        <v>0</v>
      </c>
      <c r="Z47" s="58">
        <f>IF(T47&lt;Z46,Z46,T47)</f>
        <v>100</v>
      </c>
      <c r="AA47" s="59">
        <f>IF(T47&lt;Z47,T47/Z47-1,)</f>
        <v>0</v>
      </c>
    </row>
    <row r="48" spans="1:27" ht="12.75" x14ac:dyDescent="0.2">
      <c r="A48" s="31">
        <v>47</v>
      </c>
      <c r="B48" s="32">
        <f t="shared" si="0"/>
        <v>7</v>
      </c>
      <c r="C48" s="33" t="s">
        <v>91</v>
      </c>
      <c r="D48" s="34">
        <v>2017</v>
      </c>
      <c r="E48" s="34">
        <v>1</v>
      </c>
      <c r="F48" s="34">
        <v>8</v>
      </c>
      <c r="G48" s="35">
        <v>0.79166666666666663</v>
      </c>
      <c r="H48" s="36">
        <v>1.1161000000000001E-2</v>
      </c>
      <c r="I48" s="36">
        <v>1.1379999999999999E-2</v>
      </c>
      <c r="J48" s="36">
        <v>1.1089999999999999E-2</v>
      </c>
      <c r="K48" s="36">
        <v>1.123E-2</v>
      </c>
      <c r="L48" s="38">
        <f>2/(EmaFast+1)*K48+(1-(2/(EmaFast+1)))*L47</f>
        <v>1.0527407487322766E-2</v>
      </c>
      <c r="M48" s="39">
        <f>2/(EmaSlow+1)*K48+(1-(2/(EmaSlow+1)))*M47</f>
        <v>9.431315269963568E-3</v>
      </c>
      <c r="N48" s="40" t="str">
        <f>IF(L48&gt;M48,Up,Down)</f>
        <v>Up</v>
      </c>
      <c r="O48" s="40" t="str">
        <f>IF(N48=Up,IF(P47=FALSE,IF(N47=Down,"Открываем","Не трогаем"),IF(J48&lt;S47,"Закрываем по СЛ","Не трогаем")),IF(P47=TRUE,IF(J48&lt;S47,"Закрываем по СЛ","Закрываем"),"Не трогаем"))</f>
        <v>Не трогаем</v>
      </c>
      <c r="P48" s="40" t="b">
        <f t="shared" si="3"/>
        <v>1</v>
      </c>
      <c r="Q48" s="40" t="b">
        <f>IF(O48="Открываем",K48)</f>
        <v>0</v>
      </c>
      <c r="R48" s="40" t="b">
        <f>IF(O48="Закрываем",K48,IF(O48="Закрываем по СЛ",S47,FALSE))</f>
        <v>0</v>
      </c>
      <c r="S48" s="36">
        <f t="shared" si="4"/>
        <v>9.8269000000000085E-5</v>
      </c>
      <c r="T48" s="64">
        <f t="shared" si="5"/>
        <v>100</v>
      </c>
      <c r="U48" s="43"/>
      <c r="V48" s="43">
        <f t="shared" si="6"/>
        <v>10100.207730137032</v>
      </c>
      <c r="W48" s="61" t="str">
        <f>IF(O48="Открываем",C48,IF(O48="Закрываем",C48,IF(O48="Закрываем по СЛ",C48,W47)))</f>
        <v>04.01.2017 11:00:00</v>
      </c>
      <c r="X48" s="44">
        <f t="shared" si="1"/>
        <v>0</v>
      </c>
      <c r="Y48" s="45">
        <f t="shared" si="2"/>
        <v>0</v>
      </c>
      <c r="Z48" s="41">
        <f>IF(T48&lt;Z47,Z47,T48)</f>
        <v>100</v>
      </c>
      <c r="AA48" s="46">
        <f>IF(T48&lt;Z48,T48/Z48-1,)</f>
        <v>0</v>
      </c>
    </row>
    <row r="49" spans="1:27" ht="12.75" x14ac:dyDescent="0.2">
      <c r="A49" s="47">
        <v>48</v>
      </c>
      <c r="B49" s="48">
        <f t="shared" si="0"/>
        <v>7</v>
      </c>
      <c r="C49" s="49" t="s">
        <v>92</v>
      </c>
      <c r="D49" s="50">
        <v>2017</v>
      </c>
      <c r="E49" s="50">
        <v>1</v>
      </c>
      <c r="F49" s="50">
        <v>8</v>
      </c>
      <c r="G49" s="51">
        <v>0.95833333333333337</v>
      </c>
      <c r="H49" s="52">
        <v>1.123E-2</v>
      </c>
      <c r="I49" s="52">
        <v>1.149E-2</v>
      </c>
      <c r="J49" s="52">
        <v>1.1206000000000001E-2</v>
      </c>
      <c r="K49" s="52">
        <v>1.1313999999999999E-2</v>
      </c>
      <c r="L49" s="53">
        <f>2/(EmaFast+1)*K49+(1-(2/(EmaFast+1)))*L48</f>
        <v>1.0578155391366459E-2</v>
      </c>
      <c r="M49" s="54">
        <f>2/(EmaSlow+1)*K49+(1-(2/(EmaSlow+1)))*M48</f>
        <v>9.458799718577238E-3</v>
      </c>
      <c r="N49" s="55" t="str">
        <f>IF(L49&gt;M49,Up,Down)</f>
        <v>Up</v>
      </c>
      <c r="O49" s="55" t="str">
        <f>IF(N49=Up,IF(P48=FALSE,IF(N48=Down,"Открываем","Не трогаем"),IF(J49&lt;S48,"Закрываем по СЛ","Не трогаем")),IF(P48=TRUE,IF(J49&lt;S48,"Закрываем по СЛ","Закрываем"),"Не трогаем"))</f>
        <v>Не трогаем</v>
      </c>
      <c r="P49" s="55" t="b">
        <f t="shared" si="3"/>
        <v>1</v>
      </c>
      <c r="Q49" s="55" t="b">
        <f>IF(O49="Открываем",K49)</f>
        <v>0</v>
      </c>
      <c r="R49" s="55" t="b">
        <f>IF(O49="Закрываем",K49,IF(O49="Закрываем по СЛ",S48,FALSE))</f>
        <v>0</v>
      </c>
      <c r="S49" s="52">
        <f t="shared" si="4"/>
        <v>9.8269000000000085E-5</v>
      </c>
      <c r="T49" s="64">
        <f t="shared" si="5"/>
        <v>100</v>
      </c>
      <c r="U49" s="56"/>
      <c r="V49" s="56">
        <f t="shared" si="6"/>
        <v>10100.207730137032</v>
      </c>
      <c r="W49" s="62" t="str">
        <f>IF(O49="Открываем",C49,IF(O49="Закрываем",C49,IF(O49="Закрываем по СЛ",C49,W48)))</f>
        <v>04.01.2017 11:00:00</v>
      </c>
      <c r="X49" s="57">
        <f t="shared" si="1"/>
        <v>0</v>
      </c>
      <c r="Y49" s="45">
        <f t="shared" si="2"/>
        <v>0</v>
      </c>
      <c r="Z49" s="58">
        <f>IF(T49&lt;Z48,Z48,T49)</f>
        <v>100</v>
      </c>
      <c r="AA49" s="59">
        <f>IF(T49&lt;Z49,T49/Z49-1,)</f>
        <v>0</v>
      </c>
    </row>
    <row r="50" spans="1:27" ht="12.75" x14ac:dyDescent="0.2">
      <c r="A50" s="31">
        <v>49</v>
      </c>
      <c r="B50" s="32">
        <f t="shared" si="0"/>
        <v>1</v>
      </c>
      <c r="C50" s="33" t="s">
        <v>93</v>
      </c>
      <c r="D50" s="34">
        <v>2017</v>
      </c>
      <c r="E50" s="34">
        <v>1</v>
      </c>
      <c r="F50" s="34">
        <v>9</v>
      </c>
      <c r="G50" s="35">
        <v>0.125</v>
      </c>
      <c r="H50" s="36">
        <v>1.1313999999999999E-2</v>
      </c>
      <c r="I50" s="36">
        <v>1.1656E-2</v>
      </c>
      <c r="J50" s="36">
        <v>1.1299999999999999E-2</v>
      </c>
      <c r="K50" s="36">
        <v>1.1605000000000001E-2</v>
      </c>
      <c r="L50" s="38">
        <f>2/(EmaFast+1)*K50+(1-(2/(EmaFast+1)))*L49</f>
        <v>1.064440343063314E-2</v>
      </c>
      <c r="M50" s="39">
        <f>2/(EmaSlow+1)*K50+(1-(2/(EmaSlow+1)))*M49</f>
        <v>9.4901311095469138E-3</v>
      </c>
      <c r="N50" s="40" t="str">
        <f>IF(L50&gt;M50,Up,Down)</f>
        <v>Up</v>
      </c>
      <c r="O50" s="40" t="str">
        <f>IF(N50=Up,IF(P49=FALSE,IF(N49=Down,"Открываем","Не трогаем"),IF(J50&lt;S49,"Закрываем по СЛ","Не трогаем")),IF(P49=TRUE,IF(J50&lt;S49,"Закрываем по СЛ","Закрываем"),"Не трогаем"))</f>
        <v>Не трогаем</v>
      </c>
      <c r="P50" s="40" t="b">
        <f t="shared" si="3"/>
        <v>1</v>
      </c>
      <c r="Q50" s="40" t="b">
        <f>IF(O50="Открываем",K50)</f>
        <v>0</v>
      </c>
      <c r="R50" s="40" t="b">
        <f>IF(O50="Закрываем",K50,IF(O50="Закрываем по СЛ",S49,FALSE))</f>
        <v>0</v>
      </c>
      <c r="S50" s="36">
        <f t="shared" si="4"/>
        <v>9.8269000000000085E-5</v>
      </c>
      <c r="T50" s="64">
        <f t="shared" si="5"/>
        <v>100</v>
      </c>
      <c r="U50" s="43"/>
      <c r="V50" s="43">
        <f t="shared" si="6"/>
        <v>10100.207730137032</v>
      </c>
      <c r="W50" s="61" t="str">
        <f>IF(O50="Открываем",C50,IF(O50="Закрываем",C50,IF(O50="Закрываем по СЛ",C50,W49)))</f>
        <v>04.01.2017 11:00:00</v>
      </c>
      <c r="X50" s="44">
        <f t="shared" si="1"/>
        <v>0</v>
      </c>
      <c r="Y50" s="45">
        <f t="shared" si="2"/>
        <v>0</v>
      </c>
      <c r="Z50" s="41">
        <f>IF(T50&lt;Z49,Z49,T50)</f>
        <v>100</v>
      </c>
      <c r="AA50" s="46">
        <f>IF(T50&lt;Z50,T50/Z50-1,)</f>
        <v>0</v>
      </c>
    </row>
    <row r="51" spans="1:27" ht="12.75" x14ac:dyDescent="0.2">
      <c r="A51" s="47">
        <v>50</v>
      </c>
      <c r="B51" s="48">
        <f t="shared" si="0"/>
        <v>1</v>
      </c>
      <c r="C51" s="49" t="s">
        <v>94</v>
      </c>
      <c r="D51" s="50">
        <v>2017</v>
      </c>
      <c r="E51" s="50">
        <v>1</v>
      </c>
      <c r="F51" s="50">
        <v>9</v>
      </c>
      <c r="G51" s="51">
        <v>0.29166666666666669</v>
      </c>
      <c r="H51" s="52">
        <v>1.1605000000000001E-2</v>
      </c>
      <c r="I51" s="52">
        <v>1.1663E-2</v>
      </c>
      <c r="J51" s="52">
        <v>1.1474E-2</v>
      </c>
      <c r="K51" s="52">
        <v>1.1663E-2</v>
      </c>
      <c r="L51" s="53">
        <f>2/(EmaFast+1)*K51+(1-(2/(EmaFast+1)))*L50</f>
        <v>1.0710119338334229E-2</v>
      </c>
      <c r="M51" s="54">
        <f>2/(EmaSlow+1)*K51+(1-(2/(EmaSlow+1)))*M50</f>
        <v>9.5218518232761569E-3</v>
      </c>
      <c r="N51" s="55" t="str">
        <f>IF(L51&gt;M51,Up,Down)</f>
        <v>Up</v>
      </c>
      <c r="O51" s="55" t="str">
        <f>IF(N51=Up,IF(P50=FALSE,IF(N50=Down,"Открываем","Не трогаем"),IF(J51&lt;S50,"Закрываем по СЛ","Не трогаем")),IF(P50=TRUE,IF(J51&lt;S50,"Закрываем по СЛ","Закрываем"),"Не трогаем"))</f>
        <v>Не трогаем</v>
      </c>
      <c r="P51" s="55" t="b">
        <f t="shared" si="3"/>
        <v>1</v>
      </c>
      <c r="Q51" s="55" t="b">
        <f>IF(O51="Открываем",K51)</f>
        <v>0</v>
      </c>
      <c r="R51" s="55" t="b">
        <f>IF(O51="Закрываем",K51,IF(O51="Закрываем по СЛ",S50,FALSE))</f>
        <v>0</v>
      </c>
      <c r="S51" s="52">
        <f t="shared" si="4"/>
        <v>9.8269000000000085E-5</v>
      </c>
      <c r="T51" s="64">
        <f t="shared" si="5"/>
        <v>100</v>
      </c>
      <c r="U51" s="56"/>
      <c r="V51" s="56">
        <f t="shared" si="6"/>
        <v>10100.207730137032</v>
      </c>
      <c r="W51" s="62" t="str">
        <f>IF(O51="Открываем",C51,IF(O51="Закрываем",C51,IF(O51="Закрываем по СЛ",C51,W50)))</f>
        <v>04.01.2017 11:00:00</v>
      </c>
      <c r="X51" s="57">
        <f t="shared" si="1"/>
        <v>0</v>
      </c>
      <c r="Y51" s="45">
        <f t="shared" si="2"/>
        <v>0</v>
      </c>
      <c r="Z51" s="58">
        <f>IF(T51&lt;Z50,Z50,T51)</f>
        <v>100</v>
      </c>
      <c r="AA51" s="59">
        <f>IF(T51&lt;Z51,T51/Z51-1,)</f>
        <v>0</v>
      </c>
    </row>
    <row r="52" spans="1:27" ht="12.75" x14ac:dyDescent="0.2">
      <c r="A52" s="31">
        <v>51</v>
      </c>
      <c r="B52" s="32">
        <f t="shared" si="0"/>
        <v>1</v>
      </c>
      <c r="C52" s="33" t="s">
        <v>95</v>
      </c>
      <c r="D52" s="34">
        <v>2017</v>
      </c>
      <c r="E52" s="34">
        <v>1</v>
      </c>
      <c r="F52" s="34">
        <v>9</v>
      </c>
      <c r="G52" s="35">
        <v>0.45833333333333331</v>
      </c>
      <c r="H52" s="36">
        <v>1.1655E-2</v>
      </c>
      <c r="I52" s="36">
        <v>1.2200000000000001E-2</v>
      </c>
      <c r="J52" s="36">
        <v>1.1622E-2</v>
      </c>
      <c r="K52" s="36">
        <v>1.1742000000000001E-2</v>
      </c>
      <c r="L52" s="38">
        <f>2/(EmaFast+1)*K52+(1-(2/(EmaFast+1)))*L51</f>
        <v>1.0776692284248152E-2</v>
      </c>
      <c r="M52" s="39">
        <f>2/(EmaSlow+1)*K52+(1-(2/(EmaSlow+1)))*M51</f>
        <v>9.5542627455640957E-3</v>
      </c>
      <c r="N52" s="40" t="str">
        <f>IF(L52&gt;M52,Up,Down)</f>
        <v>Up</v>
      </c>
      <c r="O52" s="40" t="str">
        <f>IF(N52=Up,IF(P51=FALSE,IF(N51=Down,"Открываем","Не трогаем"),IF(J52&lt;S51,"Закрываем по СЛ","Не трогаем")),IF(P51=TRUE,IF(J52&lt;S51,"Закрываем по СЛ","Закрываем"),"Не трогаем"))</f>
        <v>Не трогаем</v>
      </c>
      <c r="P52" s="40" t="b">
        <f t="shared" si="3"/>
        <v>1</v>
      </c>
      <c r="Q52" s="40" t="b">
        <f>IF(O52="Открываем",K52)</f>
        <v>0</v>
      </c>
      <c r="R52" s="40" t="b">
        <f>IF(O52="Закрываем",K52,IF(O52="Закрываем по СЛ",S51,FALSE))</f>
        <v>0</v>
      </c>
      <c r="S52" s="36">
        <f t="shared" si="4"/>
        <v>9.8269000000000085E-5</v>
      </c>
      <c r="T52" s="64">
        <f t="shared" si="5"/>
        <v>100</v>
      </c>
      <c r="U52" s="43"/>
      <c r="V52" s="43">
        <f t="shared" si="6"/>
        <v>10100.207730137032</v>
      </c>
      <c r="W52" s="61" t="str">
        <f>IF(O52="Открываем",C52,IF(O52="Закрываем",C52,IF(O52="Закрываем по СЛ",C52,W51)))</f>
        <v>04.01.2017 11:00:00</v>
      </c>
      <c r="X52" s="44">
        <f t="shared" si="1"/>
        <v>0</v>
      </c>
      <c r="Y52" s="45">
        <f t="shared" si="2"/>
        <v>0</v>
      </c>
      <c r="Z52" s="41">
        <f>IF(T52&lt;Z51,Z51,T52)</f>
        <v>100</v>
      </c>
      <c r="AA52" s="46">
        <f>IF(T52&lt;Z52,T52/Z52-1,)</f>
        <v>0</v>
      </c>
    </row>
    <row r="53" spans="1:27" ht="12.75" x14ac:dyDescent="0.2">
      <c r="A53" s="47">
        <v>52</v>
      </c>
      <c r="B53" s="48">
        <f t="shared" si="0"/>
        <v>1</v>
      </c>
      <c r="C53" s="49" t="s">
        <v>96</v>
      </c>
      <c r="D53" s="50">
        <v>2017</v>
      </c>
      <c r="E53" s="50">
        <v>1</v>
      </c>
      <c r="F53" s="50">
        <v>9</v>
      </c>
      <c r="G53" s="51">
        <v>0.625</v>
      </c>
      <c r="H53" s="52">
        <v>1.1742000000000001E-2</v>
      </c>
      <c r="I53" s="52">
        <v>1.2008E-2</v>
      </c>
      <c r="J53" s="52">
        <v>1.166E-2</v>
      </c>
      <c r="K53" s="52">
        <v>1.1932E-2</v>
      </c>
      <c r="L53" s="53">
        <f>2/(EmaFast+1)*K53+(1-(2/(EmaFast+1)))*L52</f>
        <v>1.0851228265909563E-2</v>
      </c>
      <c r="M53" s="54">
        <f>2/(EmaSlow+1)*K53+(1-(2/(EmaSlow+1)))*M52</f>
        <v>9.5889742383295836E-3</v>
      </c>
      <c r="N53" s="55" t="str">
        <f>IF(L53&gt;M53,Up,Down)</f>
        <v>Up</v>
      </c>
      <c r="O53" s="55" t="str">
        <f>IF(N53=Up,IF(P52=FALSE,IF(N52=Down,"Открываем","Не трогаем"),IF(J53&lt;S52,"Закрываем по СЛ","Не трогаем")),IF(P52=TRUE,IF(J53&lt;S52,"Закрываем по СЛ","Закрываем"),"Не трогаем"))</f>
        <v>Не трогаем</v>
      </c>
      <c r="P53" s="55" t="b">
        <f t="shared" si="3"/>
        <v>1</v>
      </c>
      <c r="Q53" s="55" t="b">
        <f>IF(O53="Открываем",K53)</f>
        <v>0</v>
      </c>
      <c r="R53" s="55" t="b">
        <f>IF(O53="Закрываем",K53,IF(O53="Закрываем по СЛ",S52,FALSE))</f>
        <v>0</v>
      </c>
      <c r="S53" s="52">
        <f t="shared" si="4"/>
        <v>9.8269000000000085E-5</v>
      </c>
      <c r="T53" s="64">
        <f t="shared" si="5"/>
        <v>100</v>
      </c>
      <c r="U53" s="56"/>
      <c r="V53" s="56">
        <f t="shared" si="6"/>
        <v>10100.207730137032</v>
      </c>
      <c r="W53" s="62" t="str">
        <f>IF(O53="Открываем",C53,IF(O53="Закрываем",C53,IF(O53="Закрываем по СЛ",C53,W52)))</f>
        <v>04.01.2017 11:00:00</v>
      </c>
      <c r="X53" s="57">
        <f t="shared" si="1"/>
        <v>0</v>
      </c>
      <c r="Y53" s="45">
        <f t="shared" si="2"/>
        <v>0</v>
      </c>
      <c r="Z53" s="58">
        <f>IF(T53&lt;Z52,Z52,T53)</f>
        <v>100</v>
      </c>
      <c r="AA53" s="59">
        <f>IF(T53&lt;Z53,T53/Z53-1,)</f>
        <v>0</v>
      </c>
    </row>
    <row r="54" spans="1:27" ht="12.75" x14ac:dyDescent="0.2">
      <c r="A54" s="31">
        <v>53</v>
      </c>
      <c r="B54" s="32">
        <f t="shared" si="0"/>
        <v>1</v>
      </c>
      <c r="C54" s="33" t="s">
        <v>97</v>
      </c>
      <c r="D54" s="34">
        <v>2017</v>
      </c>
      <c r="E54" s="34">
        <v>1</v>
      </c>
      <c r="F54" s="34">
        <v>9</v>
      </c>
      <c r="G54" s="35">
        <v>0.79166666666666663</v>
      </c>
      <c r="H54" s="36">
        <v>1.1892E-2</v>
      </c>
      <c r="I54" s="36">
        <v>1.2031E-2</v>
      </c>
      <c r="J54" s="36">
        <v>1.1594999999999999E-2</v>
      </c>
      <c r="K54" s="36">
        <v>1.1623E-2</v>
      </c>
      <c r="L54" s="38">
        <f>2/(EmaFast+1)*K54+(1-(2/(EmaFast+1)))*L53</f>
        <v>1.0901019990689591E-2</v>
      </c>
      <c r="M54" s="39">
        <f>2/(EmaSlow+1)*K54+(1-(2/(EmaSlow+1)))*M53</f>
        <v>9.6186680450692976E-3</v>
      </c>
      <c r="N54" s="40" t="str">
        <f>IF(L54&gt;M54,Up,Down)</f>
        <v>Up</v>
      </c>
      <c r="O54" s="40" t="str">
        <f>IF(N54=Up,IF(P53=FALSE,IF(N53=Down,"Открываем","Не трогаем"),IF(J54&lt;S53,"Закрываем по СЛ","Не трогаем")),IF(P53=TRUE,IF(J54&lt;S53,"Закрываем по СЛ","Закрываем"),"Не трогаем"))</f>
        <v>Не трогаем</v>
      </c>
      <c r="P54" s="40" t="b">
        <f t="shared" si="3"/>
        <v>1</v>
      </c>
      <c r="Q54" s="40" t="b">
        <f>IF(O54="Открываем",K54)</f>
        <v>0</v>
      </c>
      <c r="R54" s="40" t="b">
        <f>IF(O54="Закрываем",K54,IF(O54="Закрываем по СЛ",S53,FALSE))</f>
        <v>0</v>
      </c>
      <c r="S54" s="36">
        <f t="shared" si="4"/>
        <v>9.8269000000000085E-5</v>
      </c>
      <c r="T54" s="64">
        <f t="shared" si="5"/>
        <v>100</v>
      </c>
      <c r="U54" s="43"/>
      <c r="V54" s="43">
        <f t="shared" si="6"/>
        <v>10100.207730137032</v>
      </c>
      <c r="W54" s="61" t="str">
        <f>IF(O54="Открываем",C54,IF(O54="Закрываем",C54,IF(O54="Закрываем по СЛ",C54,W53)))</f>
        <v>04.01.2017 11:00:00</v>
      </c>
      <c r="X54" s="44">
        <f t="shared" si="1"/>
        <v>0</v>
      </c>
      <c r="Y54" s="45">
        <f t="shared" si="2"/>
        <v>0</v>
      </c>
      <c r="Z54" s="41">
        <f>IF(T54&lt;Z53,Z53,T54)</f>
        <v>100</v>
      </c>
      <c r="AA54" s="46">
        <f>IF(T54&lt;Z54,T54/Z54-1,)</f>
        <v>0</v>
      </c>
    </row>
    <row r="55" spans="1:27" ht="12.75" x14ac:dyDescent="0.2">
      <c r="A55" s="47">
        <v>54</v>
      </c>
      <c r="B55" s="48">
        <f t="shared" si="0"/>
        <v>1</v>
      </c>
      <c r="C55" s="49" t="s">
        <v>98</v>
      </c>
      <c r="D55" s="50">
        <v>2017</v>
      </c>
      <c r="E55" s="50">
        <v>1</v>
      </c>
      <c r="F55" s="50">
        <v>9</v>
      </c>
      <c r="G55" s="51">
        <v>0.95833333333333337</v>
      </c>
      <c r="H55" s="52">
        <v>1.162E-2</v>
      </c>
      <c r="I55" s="52">
        <v>1.1730000000000001E-2</v>
      </c>
      <c r="J55" s="52">
        <v>1.1224E-2</v>
      </c>
      <c r="K55" s="52">
        <v>1.1423000000000001E-2</v>
      </c>
      <c r="L55" s="53">
        <f>2/(EmaFast+1)*K55+(1-(2/(EmaFast+1)))*L54</f>
        <v>1.093469612032252E-2</v>
      </c>
      <c r="M55" s="54">
        <f>2/(EmaSlow+1)*K55+(1-(2/(EmaSlow+1)))*M54</f>
        <v>9.6450086575500388E-3</v>
      </c>
      <c r="N55" s="55" t="str">
        <f>IF(L55&gt;M55,Up,Down)</f>
        <v>Up</v>
      </c>
      <c r="O55" s="55" t="str">
        <f>IF(N55=Up,IF(P54=FALSE,IF(N54=Down,"Открываем","Не трогаем"),IF(J55&lt;S54,"Закрываем по СЛ","Не трогаем")),IF(P54=TRUE,IF(J55&lt;S54,"Закрываем по СЛ","Закрываем"),"Не трогаем"))</f>
        <v>Не трогаем</v>
      </c>
      <c r="P55" s="55" t="b">
        <f t="shared" si="3"/>
        <v>1</v>
      </c>
      <c r="Q55" s="55" t="b">
        <f>IF(O55="Открываем",K55)</f>
        <v>0</v>
      </c>
      <c r="R55" s="55" t="b">
        <f>IF(O55="Закрываем",K55,IF(O55="Закрываем по СЛ",S54,FALSE))</f>
        <v>0</v>
      </c>
      <c r="S55" s="52">
        <f t="shared" si="4"/>
        <v>9.8269000000000085E-5</v>
      </c>
      <c r="T55" s="64">
        <f t="shared" si="5"/>
        <v>100</v>
      </c>
      <c r="U55" s="56"/>
      <c r="V55" s="56">
        <f t="shared" si="6"/>
        <v>10100.207730137032</v>
      </c>
      <c r="W55" s="62" t="str">
        <f>IF(O55="Открываем",C55,IF(O55="Закрываем",C55,IF(O55="Закрываем по СЛ",C55,W54)))</f>
        <v>04.01.2017 11:00:00</v>
      </c>
      <c r="X55" s="57">
        <f t="shared" si="1"/>
        <v>0</v>
      </c>
      <c r="Y55" s="45">
        <f t="shared" si="2"/>
        <v>0</v>
      </c>
      <c r="Z55" s="58">
        <f>IF(T55&lt;Z54,Z54,T55)</f>
        <v>100</v>
      </c>
      <c r="AA55" s="59">
        <f>IF(T55&lt;Z55,T55/Z55-1,)</f>
        <v>0</v>
      </c>
    </row>
    <row r="56" spans="1:27" ht="12.75" x14ac:dyDescent="0.2">
      <c r="A56" s="31">
        <v>55</v>
      </c>
      <c r="B56" s="32">
        <f t="shared" si="0"/>
        <v>2</v>
      </c>
      <c r="C56" s="33" t="s">
        <v>99</v>
      </c>
      <c r="D56" s="34">
        <v>2017</v>
      </c>
      <c r="E56" s="34">
        <v>1</v>
      </c>
      <c r="F56" s="34">
        <v>10</v>
      </c>
      <c r="G56" s="35">
        <v>0.125</v>
      </c>
      <c r="H56" s="36">
        <v>1.1521999999999999E-2</v>
      </c>
      <c r="I56" s="36">
        <v>1.162E-2</v>
      </c>
      <c r="J56" s="36">
        <v>1.1382E-2</v>
      </c>
      <c r="K56" s="36">
        <v>1.15E-2</v>
      </c>
      <c r="L56" s="38">
        <f>2/(EmaFast+1)*K56+(1-(2/(EmaFast+1)))*L55</f>
        <v>1.097116733836623E-2</v>
      </c>
      <c r="M56" s="39">
        <f>2/(EmaSlow+1)*K56+(1-(2/(EmaSlow+1)))*M55</f>
        <v>9.6720888231332496E-3</v>
      </c>
      <c r="N56" s="40" t="str">
        <f>IF(L56&gt;M56,Up,Down)</f>
        <v>Up</v>
      </c>
      <c r="O56" s="40" t="str">
        <f>IF(N56=Up,IF(P55=FALSE,IF(N55=Down,"Открываем","Не трогаем"),IF(J56&lt;S55,"Закрываем по СЛ","Не трогаем")),IF(P55=TRUE,IF(J56&lt;S55,"Закрываем по СЛ","Закрываем"),"Не трогаем"))</f>
        <v>Не трогаем</v>
      </c>
      <c r="P56" s="40" t="b">
        <f t="shared" si="3"/>
        <v>1</v>
      </c>
      <c r="Q56" s="40" t="b">
        <f>IF(O56="Открываем",K56)</f>
        <v>0</v>
      </c>
      <c r="R56" s="40" t="b">
        <f>IF(O56="Закрываем",K56,IF(O56="Закрываем по СЛ",S55,FALSE))</f>
        <v>0</v>
      </c>
      <c r="S56" s="36">
        <f t="shared" si="4"/>
        <v>9.8269000000000085E-5</v>
      </c>
      <c r="T56" s="64">
        <f t="shared" si="5"/>
        <v>100</v>
      </c>
      <c r="U56" s="43"/>
      <c r="V56" s="43">
        <f t="shared" si="6"/>
        <v>10100.207730137032</v>
      </c>
      <c r="W56" s="61" t="str">
        <f>IF(O56="Открываем",C56,IF(O56="Закрываем",C56,IF(O56="Закрываем по СЛ",C56,W55)))</f>
        <v>04.01.2017 11:00:00</v>
      </c>
      <c r="X56" s="44">
        <f t="shared" si="1"/>
        <v>0</v>
      </c>
      <c r="Y56" s="45">
        <f t="shared" si="2"/>
        <v>0</v>
      </c>
      <c r="Z56" s="41">
        <f>IF(T56&lt;Z55,Z55,T56)</f>
        <v>100</v>
      </c>
      <c r="AA56" s="46">
        <f>IF(T56&lt;Z56,T56/Z56-1,)</f>
        <v>0</v>
      </c>
    </row>
    <row r="57" spans="1:27" ht="12.75" x14ac:dyDescent="0.2">
      <c r="A57" s="47">
        <v>56</v>
      </c>
      <c r="B57" s="48">
        <f t="shared" si="0"/>
        <v>2</v>
      </c>
      <c r="C57" s="49" t="s">
        <v>100</v>
      </c>
      <c r="D57" s="50">
        <v>2017</v>
      </c>
      <c r="E57" s="50">
        <v>1</v>
      </c>
      <c r="F57" s="50">
        <v>10</v>
      </c>
      <c r="G57" s="51">
        <v>0.29166666666666669</v>
      </c>
      <c r="H57" s="52">
        <v>1.1457E-2</v>
      </c>
      <c r="I57" s="52">
        <v>1.1636000000000001E-2</v>
      </c>
      <c r="J57" s="52">
        <v>1.141E-2</v>
      </c>
      <c r="K57" s="52">
        <v>1.142E-2</v>
      </c>
      <c r="L57" s="53">
        <f>2/(EmaFast+1)*K57+(1-(2/(EmaFast+1)))*L56</f>
        <v>1.1000124284278085E-2</v>
      </c>
      <c r="M57" s="54">
        <f>2/(EmaSlow+1)*K57+(1-(2/(EmaSlow+1)))*M56</f>
        <v>9.6976057746203572E-3</v>
      </c>
      <c r="N57" s="55" t="str">
        <f>IF(L57&gt;M57,Up,Down)</f>
        <v>Up</v>
      </c>
      <c r="O57" s="55" t="str">
        <f>IF(N57=Up,IF(P56=FALSE,IF(N56=Down,"Открываем","Не трогаем"),IF(J57&lt;S56,"Закрываем по СЛ","Не трогаем")),IF(P56=TRUE,IF(J57&lt;S56,"Закрываем по СЛ","Закрываем"),"Не трогаем"))</f>
        <v>Не трогаем</v>
      </c>
      <c r="P57" s="55" t="b">
        <f t="shared" si="3"/>
        <v>1</v>
      </c>
      <c r="Q57" s="55" t="b">
        <f>IF(O57="Открываем",K57)</f>
        <v>0</v>
      </c>
      <c r="R57" s="55" t="b">
        <f>IF(O57="Закрываем",K57,IF(O57="Закрываем по СЛ",S56,FALSE))</f>
        <v>0</v>
      </c>
      <c r="S57" s="52">
        <f t="shared" si="4"/>
        <v>9.8269000000000085E-5</v>
      </c>
      <c r="T57" s="64">
        <f t="shared" si="5"/>
        <v>100</v>
      </c>
      <c r="U57" s="56"/>
      <c r="V57" s="56">
        <f t="shared" si="6"/>
        <v>10100.207730137032</v>
      </c>
      <c r="W57" s="62" t="str">
        <f>IF(O57="Открываем",C57,IF(O57="Закрываем",C57,IF(O57="Закрываем по СЛ",C57,W56)))</f>
        <v>04.01.2017 11:00:00</v>
      </c>
      <c r="X57" s="57">
        <f t="shared" si="1"/>
        <v>0</v>
      </c>
      <c r="Y57" s="45">
        <f t="shared" si="2"/>
        <v>0</v>
      </c>
      <c r="Z57" s="58">
        <f>IF(T57&lt;Z56,Z56,T57)</f>
        <v>100</v>
      </c>
      <c r="AA57" s="59">
        <f>IF(T57&lt;Z57,T57/Z57-1,)</f>
        <v>0</v>
      </c>
    </row>
    <row r="58" spans="1:27" ht="12.75" x14ac:dyDescent="0.2">
      <c r="A58" s="31">
        <v>57</v>
      </c>
      <c r="B58" s="32">
        <f t="shared" si="0"/>
        <v>2</v>
      </c>
      <c r="C58" s="33" t="s">
        <v>101</v>
      </c>
      <c r="D58" s="34">
        <v>2017</v>
      </c>
      <c r="E58" s="34">
        <v>1</v>
      </c>
      <c r="F58" s="34">
        <v>10</v>
      </c>
      <c r="G58" s="35">
        <v>0.45833333333333331</v>
      </c>
      <c r="H58" s="36">
        <v>1.1421000000000001E-2</v>
      </c>
      <c r="I58" s="36">
        <v>1.1561E-2</v>
      </c>
      <c r="J58" s="36">
        <v>1.123E-2</v>
      </c>
      <c r="K58" s="36">
        <v>1.1561E-2</v>
      </c>
      <c r="L58" s="38">
        <f>2/(EmaFast+1)*K58+(1-(2/(EmaFast+1)))*L57</f>
        <v>1.1036309814324663E-2</v>
      </c>
      <c r="M58" s="39">
        <f>2/(EmaSlow+1)*K58+(1-(2/(EmaSlow+1)))*M57</f>
        <v>9.7248086100273599E-3</v>
      </c>
      <c r="N58" s="40" t="str">
        <f>IF(L58&gt;M58,Up,Down)</f>
        <v>Up</v>
      </c>
      <c r="O58" s="40" t="str">
        <f>IF(N58=Up,IF(P57=FALSE,IF(N57=Down,"Открываем","Не трогаем"),IF(J58&lt;S57,"Закрываем по СЛ","Не трогаем")),IF(P57=TRUE,IF(J58&lt;S57,"Закрываем по СЛ","Закрываем"),"Не трогаем"))</f>
        <v>Не трогаем</v>
      </c>
      <c r="P58" s="40" t="b">
        <f t="shared" si="3"/>
        <v>1</v>
      </c>
      <c r="Q58" s="40" t="b">
        <f>IF(O58="Открываем",K58)</f>
        <v>0</v>
      </c>
      <c r="R58" s="40" t="b">
        <f>IF(O58="Закрываем",K58,IF(O58="Закрываем по СЛ",S57,FALSE))</f>
        <v>0</v>
      </c>
      <c r="S58" s="36">
        <f t="shared" si="4"/>
        <v>9.8269000000000085E-5</v>
      </c>
      <c r="T58" s="64">
        <f t="shared" si="5"/>
        <v>100</v>
      </c>
      <c r="U58" s="43"/>
      <c r="V58" s="43">
        <f t="shared" si="6"/>
        <v>10100.207730137032</v>
      </c>
      <c r="W58" s="61" t="str">
        <f>IF(O58="Открываем",C58,IF(O58="Закрываем",C58,IF(O58="Закрываем по СЛ",C58,W57)))</f>
        <v>04.01.2017 11:00:00</v>
      </c>
      <c r="X58" s="44">
        <f t="shared" si="1"/>
        <v>0</v>
      </c>
      <c r="Y58" s="45">
        <f t="shared" si="2"/>
        <v>0</v>
      </c>
      <c r="Z58" s="41">
        <f>IF(T58&lt;Z57,Z57,T58)</f>
        <v>100</v>
      </c>
      <c r="AA58" s="46">
        <f>IF(T58&lt;Z58,T58/Z58-1,)</f>
        <v>0</v>
      </c>
    </row>
    <row r="59" spans="1:27" ht="12.75" x14ac:dyDescent="0.2">
      <c r="A59" s="47">
        <v>58</v>
      </c>
      <c r="B59" s="48">
        <f t="shared" si="0"/>
        <v>2</v>
      </c>
      <c r="C59" s="49" t="s">
        <v>102</v>
      </c>
      <c r="D59" s="50">
        <v>2017</v>
      </c>
      <c r="E59" s="50">
        <v>1</v>
      </c>
      <c r="F59" s="50">
        <v>10</v>
      </c>
      <c r="G59" s="51">
        <v>0.625</v>
      </c>
      <c r="H59" s="52">
        <v>1.1558000000000001E-2</v>
      </c>
      <c r="I59" s="52">
        <v>1.1787000000000001E-2</v>
      </c>
      <c r="J59" s="52">
        <v>1.1535E-2</v>
      </c>
      <c r="K59" s="52">
        <v>1.1674E-2</v>
      </c>
      <c r="L59" s="53">
        <f>2/(EmaFast+1)*K59+(1-(2/(EmaFast+1)))*L58</f>
        <v>1.1077451116626297E-2</v>
      </c>
      <c r="M59" s="54">
        <f>2/(EmaSlow+1)*K59+(1-(2/(EmaSlow+1)))*M58</f>
        <v>9.7532639587860834E-3</v>
      </c>
      <c r="N59" s="55" t="str">
        <f>IF(L59&gt;M59,Up,Down)</f>
        <v>Up</v>
      </c>
      <c r="O59" s="55" t="str">
        <f>IF(N59=Up,IF(P58=FALSE,IF(N58=Down,"Открываем","Не трогаем"),IF(J59&lt;S58,"Закрываем по СЛ","Не трогаем")),IF(P58=TRUE,IF(J59&lt;S58,"Закрываем по СЛ","Закрываем"),"Не трогаем"))</f>
        <v>Не трогаем</v>
      </c>
      <c r="P59" s="55" t="b">
        <f t="shared" si="3"/>
        <v>1</v>
      </c>
      <c r="Q59" s="55" t="b">
        <f>IF(O59="Открываем",K59)</f>
        <v>0</v>
      </c>
      <c r="R59" s="55" t="b">
        <f>IF(O59="Закрываем",K59,IF(O59="Закрываем по СЛ",S58,FALSE))</f>
        <v>0</v>
      </c>
      <c r="S59" s="52">
        <f t="shared" si="4"/>
        <v>9.8269000000000085E-5</v>
      </c>
      <c r="T59" s="64">
        <f t="shared" si="5"/>
        <v>100</v>
      </c>
      <c r="U59" s="56"/>
      <c r="V59" s="56">
        <f t="shared" si="6"/>
        <v>10100.207730137032</v>
      </c>
      <c r="W59" s="62" t="str">
        <f>IF(O59="Открываем",C59,IF(O59="Закрываем",C59,IF(O59="Закрываем по СЛ",C59,W58)))</f>
        <v>04.01.2017 11:00:00</v>
      </c>
      <c r="X59" s="57">
        <f t="shared" si="1"/>
        <v>0</v>
      </c>
      <c r="Y59" s="45">
        <f t="shared" si="2"/>
        <v>0</v>
      </c>
      <c r="Z59" s="58">
        <f>IF(T59&lt;Z58,Z58,T59)</f>
        <v>100</v>
      </c>
      <c r="AA59" s="59">
        <f>IF(T59&lt;Z59,T59/Z59-1,)</f>
        <v>0</v>
      </c>
    </row>
    <row r="60" spans="1:27" ht="12.75" x14ac:dyDescent="0.2">
      <c r="A60" s="31">
        <v>59</v>
      </c>
      <c r="B60" s="32">
        <f t="shared" si="0"/>
        <v>2</v>
      </c>
      <c r="C60" s="33" t="s">
        <v>103</v>
      </c>
      <c r="D60" s="34">
        <v>2017</v>
      </c>
      <c r="E60" s="34">
        <v>1</v>
      </c>
      <c r="F60" s="34">
        <v>10</v>
      </c>
      <c r="G60" s="35">
        <v>0.79166666666666663</v>
      </c>
      <c r="H60" s="36">
        <v>1.1679999999999999E-2</v>
      </c>
      <c r="I60" s="36">
        <v>1.1849999999999999E-2</v>
      </c>
      <c r="J60" s="36">
        <v>1.159E-2</v>
      </c>
      <c r="K60" s="36">
        <v>1.1769E-2</v>
      </c>
      <c r="L60" s="38">
        <f>2/(EmaFast+1)*K60+(1-(2/(EmaFast+1)))*L59</f>
        <v>1.112206717361815E-2</v>
      </c>
      <c r="M60" s="39">
        <f>2/(EmaSlow+1)*K60+(1-(2/(EmaSlow+1)))*M59</f>
        <v>9.7826907623074551E-3</v>
      </c>
      <c r="N60" s="40" t="str">
        <f>IF(L60&gt;M60,Up,Down)</f>
        <v>Up</v>
      </c>
      <c r="O60" s="40" t="str">
        <f>IF(N60=Up,IF(P59=FALSE,IF(N59=Down,"Открываем","Не трогаем"),IF(J60&lt;S59,"Закрываем по СЛ","Не трогаем")),IF(P59=TRUE,IF(J60&lt;S59,"Закрываем по СЛ","Закрываем"),"Не трогаем"))</f>
        <v>Не трогаем</v>
      </c>
      <c r="P60" s="40" t="b">
        <f t="shared" si="3"/>
        <v>1</v>
      </c>
      <c r="Q60" s="40" t="b">
        <f>IF(O60="Открываем",K60)</f>
        <v>0</v>
      </c>
      <c r="R60" s="40" t="b">
        <f>IF(O60="Закрываем",K60,IF(O60="Закрываем по СЛ",S59,FALSE))</f>
        <v>0</v>
      </c>
      <c r="S60" s="36">
        <f t="shared" si="4"/>
        <v>9.8269000000000085E-5</v>
      </c>
      <c r="T60" s="64">
        <f t="shared" si="5"/>
        <v>100</v>
      </c>
      <c r="U60" s="43"/>
      <c r="V60" s="43">
        <f t="shared" si="6"/>
        <v>10100.207730137032</v>
      </c>
      <c r="W60" s="61" t="str">
        <f>IF(O60="Открываем",C60,IF(O60="Закрываем",C60,IF(O60="Закрываем по СЛ",C60,W59)))</f>
        <v>04.01.2017 11:00:00</v>
      </c>
      <c r="X60" s="44">
        <f t="shared" si="1"/>
        <v>0</v>
      </c>
      <c r="Y60" s="45">
        <f t="shared" si="2"/>
        <v>0</v>
      </c>
      <c r="Z60" s="41">
        <f>IF(T60&lt;Z59,Z59,T60)</f>
        <v>100</v>
      </c>
      <c r="AA60" s="46">
        <f>IF(T60&lt;Z60,T60/Z60-1,)</f>
        <v>0</v>
      </c>
    </row>
    <row r="61" spans="1:27" ht="12.75" x14ac:dyDescent="0.2">
      <c r="A61" s="47">
        <v>60</v>
      </c>
      <c r="B61" s="48">
        <f t="shared" si="0"/>
        <v>2</v>
      </c>
      <c r="C61" s="49" t="s">
        <v>104</v>
      </c>
      <c r="D61" s="50">
        <v>2017</v>
      </c>
      <c r="E61" s="50">
        <v>1</v>
      </c>
      <c r="F61" s="50">
        <v>10</v>
      </c>
      <c r="G61" s="51">
        <v>0.95833333333333337</v>
      </c>
      <c r="H61" s="52">
        <v>1.1776999999999999E-2</v>
      </c>
      <c r="I61" s="52">
        <v>1.1783E-2</v>
      </c>
      <c r="J61" s="52">
        <v>1.1573E-2</v>
      </c>
      <c r="K61" s="52">
        <v>1.1580999999999999E-2</v>
      </c>
      <c r="L61" s="53">
        <f>2/(EmaFast+1)*K61+(1-(2/(EmaFast+1)))*L60</f>
        <v>1.1151675743062141E-2</v>
      </c>
      <c r="M61" s="54">
        <f>2/(EmaSlow+1)*K61+(1-(2/(EmaSlow+1)))*M60</f>
        <v>9.808943451908806E-3</v>
      </c>
      <c r="N61" s="55" t="str">
        <f>IF(L61&gt;M61,Up,Down)</f>
        <v>Up</v>
      </c>
      <c r="O61" s="55" t="str">
        <f>IF(N61=Up,IF(P60=FALSE,IF(N60=Down,"Открываем","Не трогаем"),IF(J61&lt;S60,"Закрываем по СЛ","Не трогаем")),IF(P60=TRUE,IF(J61&lt;S60,"Закрываем по СЛ","Закрываем"),"Не трогаем"))</f>
        <v>Не трогаем</v>
      </c>
      <c r="P61" s="55" t="b">
        <f t="shared" si="3"/>
        <v>1</v>
      </c>
      <c r="Q61" s="55" t="b">
        <f>IF(O61="Открываем",K61)</f>
        <v>0</v>
      </c>
      <c r="R61" s="55" t="b">
        <f>IF(O61="Закрываем",K61,IF(O61="Закрываем по СЛ",S60,FALSE))</f>
        <v>0</v>
      </c>
      <c r="S61" s="52">
        <f t="shared" si="4"/>
        <v>9.8269000000000085E-5</v>
      </c>
      <c r="T61" s="64">
        <f t="shared" si="5"/>
        <v>100</v>
      </c>
      <c r="U61" s="56"/>
      <c r="V61" s="56">
        <f t="shared" si="6"/>
        <v>10100.207730137032</v>
      </c>
      <c r="W61" s="62" t="str">
        <f>IF(O61="Открываем",C61,IF(O61="Закрываем",C61,IF(O61="Закрываем по СЛ",C61,W60)))</f>
        <v>04.01.2017 11:00:00</v>
      </c>
      <c r="X61" s="57">
        <f t="shared" si="1"/>
        <v>0</v>
      </c>
      <c r="Y61" s="45">
        <f t="shared" si="2"/>
        <v>0</v>
      </c>
      <c r="Z61" s="58">
        <f>IF(T61&lt;Z60,Z60,T61)</f>
        <v>100</v>
      </c>
      <c r="AA61" s="59">
        <f>IF(T61&lt;Z61,T61/Z61-1,)</f>
        <v>0</v>
      </c>
    </row>
    <row r="62" spans="1:27" ht="12.75" x14ac:dyDescent="0.2">
      <c r="A62" s="31">
        <v>61</v>
      </c>
      <c r="B62" s="32">
        <f t="shared" si="0"/>
        <v>3</v>
      </c>
      <c r="C62" s="33" t="s">
        <v>105</v>
      </c>
      <c r="D62" s="34">
        <v>2017</v>
      </c>
      <c r="E62" s="34">
        <v>1</v>
      </c>
      <c r="F62" s="34">
        <v>11</v>
      </c>
      <c r="G62" s="35">
        <v>0.125</v>
      </c>
      <c r="H62" s="36">
        <v>1.1592E-2</v>
      </c>
      <c r="I62" s="36">
        <v>1.1650000000000001E-2</v>
      </c>
      <c r="J62" s="36">
        <v>1.1572000000000001E-2</v>
      </c>
      <c r="K62" s="36">
        <v>1.1639E-2</v>
      </c>
      <c r="L62" s="38">
        <f>2/(EmaFast+1)*K62+(1-(2/(EmaFast+1)))*L61</f>
        <v>1.1183116017703295E-2</v>
      </c>
      <c r="M62" s="39">
        <f>2/(EmaSlow+1)*K62+(1-(2/(EmaSlow+1)))*M61</f>
        <v>9.8356596058955387E-3</v>
      </c>
      <c r="N62" s="40" t="str">
        <f>IF(L62&gt;M62,Up,Down)</f>
        <v>Up</v>
      </c>
      <c r="O62" s="40" t="str">
        <f>IF(N62=Up,IF(P61=FALSE,IF(N61=Down,"Открываем","Не трогаем"),IF(J62&lt;S61,"Закрываем по СЛ","Не трогаем")),IF(P61=TRUE,IF(J62&lt;S61,"Закрываем по СЛ","Закрываем"),"Не трогаем"))</f>
        <v>Не трогаем</v>
      </c>
      <c r="P62" s="40" t="b">
        <f t="shared" si="3"/>
        <v>1</v>
      </c>
      <c r="Q62" s="40" t="b">
        <f>IF(O62="Открываем",K62)</f>
        <v>0</v>
      </c>
      <c r="R62" s="40" t="b">
        <f>IF(O62="Закрываем",K62,IF(O62="Закрываем по СЛ",S61,FALSE))</f>
        <v>0</v>
      </c>
      <c r="S62" s="36">
        <f t="shared" si="4"/>
        <v>9.8269000000000085E-5</v>
      </c>
      <c r="T62" s="64">
        <f t="shared" si="5"/>
        <v>100</v>
      </c>
      <c r="U62" s="43"/>
      <c r="V62" s="43">
        <f t="shared" si="6"/>
        <v>10100.207730137032</v>
      </c>
      <c r="W62" s="61" t="str">
        <f>IF(O62="Открываем",C62,IF(O62="Закрываем",C62,IF(O62="Закрываем по СЛ",C62,W61)))</f>
        <v>04.01.2017 11:00:00</v>
      </c>
      <c r="X62" s="44">
        <f t="shared" si="1"/>
        <v>0</v>
      </c>
      <c r="Y62" s="45">
        <f t="shared" si="2"/>
        <v>0</v>
      </c>
      <c r="Z62" s="41">
        <f>IF(T62&lt;Z61,Z61,T62)</f>
        <v>100</v>
      </c>
      <c r="AA62" s="46">
        <f>IF(T62&lt;Z62,T62/Z62-1,)</f>
        <v>0</v>
      </c>
    </row>
    <row r="63" spans="1:27" ht="12.75" x14ac:dyDescent="0.2">
      <c r="A63" s="47">
        <v>62</v>
      </c>
      <c r="B63" s="48">
        <f t="shared" si="0"/>
        <v>3</v>
      </c>
      <c r="C63" s="49" t="s">
        <v>106</v>
      </c>
      <c r="D63" s="50">
        <v>2017</v>
      </c>
      <c r="E63" s="50">
        <v>1</v>
      </c>
      <c r="F63" s="50">
        <v>11</v>
      </c>
      <c r="G63" s="51">
        <v>0.29166666666666669</v>
      </c>
      <c r="H63" s="52">
        <v>1.1639999999999999E-2</v>
      </c>
      <c r="I63" s="52">
        <v>1.1675E-2</v>
      </c>
      <c r="J63" s="52">
        <v>1.1520000000000001E-2</v>
      </c>
      <c r="K63" s="52">
        <v>1.1560000000000001E-2</v>
      </c>
      <c r="L63" s="53">
        <f>2/(EmaFast+1)*K63+(1-(2/(EmaFast+1)))*L62</f>
        <v>1.1207431113335341E-2</v>
      </c>
      <c r="M63" s="54">
        <f>2/(EmaSlow+1)*K63+(1-(2/(EmaSlow+1)))*M62</f>
        <v>9.860832458364218E-3</v>
      </c>
      <c r="N63" s="55" t="str">
        <f>IF(L63&gt;M63,Up,Down)</f>
        <v>Up</v>
      </c>
      <c r="O63" s="55" t="str">
        <f>IF(N63=Up,IF(P62=FALSE,IF(N62=Down,"Открываем","Не трогаем"),IF(J63&lt;S62,"Закрываем по СЛ","Не трогаем")),IF(P62=TRUE,IF(J63&lt;S62,"Закрываем по СЛ","Закрываем"),"Не трогаем"))</f>
        <v>Не трогаем</v>
      </c>
      <c r="P63" s="55" t="b">
        <f t="shared" si="3"/>
        <v>1</v>
      </c>
      <c r="Q63" s="55" t="b">
        <f>IF(O63="Открываем",K63)</f>
        <v>0</v>
      </c>
      <c r="R63" s="55" t="b">
        <f>IF(O63="Закрываем",K63,IF(O63="Закрываем по СЛ",S62,FALSE))</f>
        <v>0</v>
      </c>
      <c r="S63" s="52">
        <f t="shared" si="4"/>
        <v>9.8269000000000085E-5</v>
      </c>
      <c r="T63" s="64">
        <f t="shared" si="5"/>
        <v>100</v>
      </c>
      <c r="U63" s="56"/>
      <c r="V63" s="56">
        <f t="shared" si="6"/>
        <v>10100.207730137032</v>
      </c>
      <c r="W63" s="62" t="str">
        <f>IF(O63="Открываем",C63,IF(O63="Закрываем",C63,IF(O63="Закрываем по СЛ",C63,W62)))</f>
        <v>04.01.2017 11:00:00</v>
      </c>
      <c r="X63" s="57">
        <f t="shared" si="1"/>
        <v>0</v>
      </c>
      <c r="Y63" s="45">
        <f t="shared" si="2"/>
        <v>0</v>
      </c>
      <c r="Z63" s="58">
        <f>IF(T63&lt;Z62,Z62,T63)</f>
        <v>100</v>
      </c>
      <c r="AA63" s="59">
        <f>IF(T63&lt;Z63,T63/Z63-1,)</f>
        <v>0</v>
      </c>
    </row>
    <row r="64" spans="1:27" ht="12.75" x14ac:dyDescent="0.2">
      <c r="A64" s="31">
        <v>63</v>
      </c>
      <c r="B64" s="32">
        <f t="shared" si="0"/>
        <v>3</v>
      </c>
      <c r="C64" s="33" t="s">
        <v>107</v>
      </c>
      <c r="D64" s="34">
        <v>2017</v>
      </c>
      <c r="E64" s="34">
        <v>1</v>
      </c>
      <c r="F64" s="34">
        <v>11</v>
      </c>
      <c r="G64" s="35">
        <v>0.45833333333333331</v>
      </c>
      <c r="H64" s="36">
        <v>1.1561E-2</v>
      </c>
      <c r="I64" s="36">
        <v>1.2E-2</v>
      </c>
      <c r="J64" s="36">
        <v>1.1561E-2</v>
      </c>
      <c r="K64" s="36">
        <v>1.1875999999999999E-2</v>
      </c>
      <c r="L64" s="38">
        <f>2/(EmaFast+1)*K64+(1-(2/(EmaFast+1)))*L63</f>
        <v>1.1250564589894351E-2</v>
      </c>
      <c r="M64" s="39">
        <f>2/(EmaSlow+1)*K64+(1-(2/(EmaSlow+1)))*M63</f>
        <v>9.8902509626216748E-3</v>
      </c>
      <c r="N64" s="40" t="str">
        <f>IF(L64&gt;M64,Up,Down)</f>
        <v>Up</v>
      </c>
      <c r="O64" s="40" t="str">
        <f>IF(N64=Up,IF(P63=FALSE,IF(N63=Down,"Открываем","Не трогаем"),IF(J64&lt;S63,"Закрываем по СЛ","Не трогаем")),IF(P63=TRUE,IF(J64&lt;S63,"Закрываем по СЛ","Закрываем"),"Не трогаем"))</f>
        <v>Не трогаем</v>
      </c>
      <c r="P64" s="40" t="b">
        <f t="shared" si="3"/>
        <v>1</v>
      </c>
      <c r="Q64" s="40" t="b">
        <f>IF(O64="Открываем",K64)</f>
        <v>0</v>
      </c>
      <c r="R64" s="40" t="b">
        <f>IF(O64="Закрываем",K64,IF(O64="Закрываем по СЛ",S63,FALSE))</f>
        <v>0</v>
      </c>
      <c r="S64" s="36">
        <f t="shared" si="4"/>
        <v>9.8269000000000085E-5</v>
      </c>
      <c r="T64" s="64">
        <f t="shared" si="5"/>
        <v>100</v>
      </c>
      <c r="U64" s="43"/>
      <c r="V64" s="43">
        <f t="shared" si="6"/>
        <v>10100.207730137032</v>
      </c>
      <c r="W64" s="61" t="str">
        <f>IF(O64="Открываем",C64,IF(O64="Закрываем",C64,IF(O64="Закрываем по СЛ",C64,W63)))</f>
        <v>04.01.2017 11:00:00</v>
      </c>
      <c r="X64" s="44">
        <f t="shared" si="1"/>
        <v>0</v>
      </c>
      <c r="Y64" s="45">
        <f t="shared" si="2"/>
        <v>0</v>
      </c>
      <c r="Z64" s="41">
        <f>IF(T64&lt;Z63,Z63,T64)</f>
        <v>100</v>
      </c>
      <c r="AA64" s="46">
        <f>IF(T64&lt;Z64,T64/Z64-1,)</f>
        <v>0</v>
      </c>
    </row>
    <row r="65" spans="1:27" ht="12.75" x14ac:dyDescent="0.2">
      <c r="A65" s="47">
        <v>64</v>
      </c>
      <c r="B65" s="48">
        <f t="shared" si="0"/>
        <v>3</v>
      </c>
      <c r="C65" s="49" t="s">
        <v>108</v>
      </c>
      <c r="D65" s="50">
        <v>2017</v>
      </c>
      <c r="E65" s="50">
        <v>1</v>
      </c>
      <c r="F65" s="50">
        <v>11</v>
      </c>
      <c r="G65" s="51">
        <v>0.625</v>
      </c>
      <c r="H65" s="52">
        <v>1.1875999999999999E-2</v>
      </c>
      <c r="I65" s="52">
        <v>1.2345E-2</v>
      </c>
      <c r="J65" s="52">
        <v>1.1875E-2</v>
      </c>
      <c r="K65" s="52">
        <v>1.2194E-2</v>
      </c>
      <c r="L65" s="53">
        <f>2/(EmaFast+1)*K65+(1-(2/(EmaFast+1)))*L64</f>
        <v>1.131143139054633E-2</v>
      </c>
      <c r="M65" s="54">
        <f>2/(EmaSlow+1)*K65+(1-(2/(EmaSlow+1)))*M64</f>
        <v>9.9238823354301162E-3</v>
      </c>
      <c r="N65" s="55" t="str">
        <f>IF(L65&gt;M65,Up,Down)</f>
        <v>Up</v>
      </c>
      <c r="O65" s="55" t="str">
        <f>IF(N65=Up,IF(P64=FALSE,IF(N64=Down,"Открываем","Не трогаем"),IF(J65&lt;S64,"Закрываем по СЛ","Не трогаем")),IF(P64=TRUE,IF(J65&lt;S64,"Закрываем по СЛ","Закрываем"),"Не трогаем"))</f>
        <v>Не трогаем</v>
      </c>
      <c r="P65" s="55" t="b">
        <f t="shared" si="3"/>
        <v>1</v>
      </c>
      <c r="Q65" s="55" t="b">
        <f>IF(O65="Открываем",K65)</f>
        <v>0</v>
      </c>
      <c r="R65" s="55" t="b">
        <f>IF(O65="Закрываем",K65,IF(O65="Закрываем по СЛ",S64,FALSE))</f>
        <v>0</v>
      </c>
      <c r="S65" s="52">
        <f t="shared" si="4"/>
        <v>9.8269000000000085E-5</v>
      </c>
      <c r="T65" s="64">
        <f t="shared" si="5"/>
        <v>100</v>
      </c>
      <c r="U65" s="56"/>
      <c r="V65" s="56">
        <f t="shared" si="6"/>
        <v>10100.207730137032</v>
      </c>
      <c r="W65" s="62" t="str">
        <f>IF(O65="Открываем",C65,IF(O65="Закрываем",C65,IF(O65="Закрываем по СЛ",C65,W64)))</f>
        <v>04.01.2017 11:00:00</v>
      </c>
      <c r="X65" s="57">
        <f t="shared" si="1"/>
        <v>0</v>
      </c>
      <c r="Y65" s="45">
        <f t="shared" si="2"/>
        <v>0</v>
      </c>
      <c r="Z65" s="58">
        <f>IF(T65&lt;Z64,Z64,T65)</f>
        <v>100</v>
      </c>
      <c r="AA65" s="59">
        <f>IF(T65&lt;Z65,T65/Z65-1,)</f>
        <v>0</v>
      </c>
    </row>
    <row r="66" spans="1:27" ht="12.75" x14ac:dyDescent="0.2">
      <c r="A66" s="31">
        <v>65</v>
      </c>
      <c r="B66" s="32">
        <f t="shared" si="0"/>
        <v>3</v>
      </c>
      <c r="C66" s="33" t="s">
        <v>109</v>
      </c>
      <c r="D66" s="34">
        <v>2017</v>
      </c>
      <c r="E66" s="34">
        <v>1</v>
      </c>
      <c r="F66" s="34">
        <v>11</v>
      </c>
      <c r="G66" s="35">
        <v>0.79166666666666663</v>
      </c>
      <c r="H66" s="36">
        <v>1.2191E-2</v>
      </c>
      <c r="I66" s="36">
        <v>1.2460000000000001E-2</v>
      </c>
      <c r="J66" s="36">
        <v>1.1957000000000001E-2</v>
      </c>
      <c r="K66" s="36">
        <v>1.2158E-2</v>
      </c>
      <c r="L66" s="38">
        <f>2/(EmaFast+1)*K66+(1-(2/(EmaFast+1)))*L65</f>
        <v>1.1366048720188503E-2</v>
      </c>
      <c r="M66" s="39">
        <f>2/(EmaSlow+1)*K66+(1-(2/(EmaSlow+1)))*M65</f>
        <v>9.9564971918471943E-3</v>
      </c>
      <c r="N66" s="40" t="str">
        <f>IF(L66&gt;M66,Up,Down)</f>
        <v>Up</v>
      </c>
      <c r="O66" s="40" t="str">
        <f>IF(N66=Up,IF(P65=FALSE,IF(N65=Down,"Открываем","Не трогаем"),IF(J66&lt;S65,"Закрываем по СЛ","Не трогаем")),IF(P65=TRUE,IF(J66&lt;S65,"Закрываем по СЛ","Закрываем"),"Не трогаем"))</f>
        <v>Не трогаем</v>
      </c>
      <c r="P66" s="40" t="b">
        <f t="shared" si="3"/>
        <v>1</v>
      </c>
      <c r="Q66" s="40" t="b">
        <f>IF(O66="Открываем",K66)</f>
        <v>0</v>
      </c>
      <c r="R66" s="40" t="b">
        <f>IF(O66="Закрываем",K66,IF(O66="Закрываем по СЛ",S65,FALSE))</f>
        <v>0</v>
      </c>
      <c r="S66" s="36">
        <f t="shared" si="4"/>
        <v>9.8269000000000085E-5</v>
      </c>
      <c r="T66" s="64">
        <f t="shared" si="5"/>
        <v>100</v>
      </c>
      <c r="U66" s="43"/>
      <c r="V66" s="43">
        <f t="shared" si="6"/>
        <v>10100.207730137032</v>
      </c>
      <c r="W66" s="61" t="str">
        <f>IF(O66="Открываем",C66,IF(O66="Закрываем",C66,IF(O66="Закрываем по СЛ",C66,W65)))</f>
        <v>04.01.2017 11:00:00</v>
      </c>
      <c r="X66" s="44">
        <f t="shared" si="1"/>
        <v>0</v>
      </c>
      <c r="Y66" s="45">
        <f t="shared" si="2"/>
        <v>0</v>
      </c>
      <c r="Z66" s="41">
        <f>IF(T66&lt;Z65,Z65,T66)</f>
        <v>100</v>
      </c>
      <c r="AA66" s="46">
        <f>IF(T66&lt;Z66,T66/Z66-1,)</f>
        <v>0</v>
      </c>
    </row>
    <row r="67" spans="1:27" ht="12.75" x14ac:dyDescent="0.2">
      <c r="A67" s="47">
        <v>66</v>
      </c>
      <c r="B67" s="48">
        <f t="shared" si="0"/>
        <v>3</v>
      </c>
      <c r="C67" s="49" t="s">
        <v>110</v>
      </c>
      <c r="D67" s="50">
        <v>2017</v>
      </c>
      <c r="E67" s="50">
        <v>1</v>
      </c>
      <c r="F67" s="50">
        <v>11</v>
      </c>
      <c r="G67" s="51">
        <v>0.95833333333333337</v>
      </c>
      <c r="H67" s="52">
        <v>1.2158E-2</v>
      </c>
      <c r="I67" s="52">
        <v>1.2407E-2</v>
      </c>
      <c r="J67" s="52">
        <v>1.2078999999999999E-2</v>
      </c>
      <c r="K67" s="52">
        <v>1.2326999999999999E-2</v>
      </c>
      <c r="L67" s="53">
        <f>2/(EmaFast+1)*K67+(1-(2/(EmaFast+1)))*L66</f>
        <v>1.1428045576950535E-2</v>
      </c>
      <c r="M67" s="54">
        <f>2/(EmaSlow+1)*K67+(1-(2/(EmaSlow+1)))*M66</f>
        <v>9.991103072258185E-3</v>
      </c>
      <c r="N67" s="55" t="str">
        <f>IF(L67&gt;M67,Up,Down)</f>
        <v>Up</v>
      </c>
      <c r="O67" s="55" t="str">
        <f>IF(N67=Up,IF(P66=FALSE,IF(N66=Down,"Открываем","Не трогаем"),IF(J67&lt;S66,"Закрываем по СЛ","Не трогаем")),IF(P66=TRUE,IF(J67&lt;S66,"Закрываем по СЛ","Закрываем"),"Не трогаем"))</f>
        <v>Не трогаем</v>
      </c>
      <c r="P67" s="55" t="b">
        <f t="shared" ref="P67:P130" si="7">IF(O67="Не трогаем",P66,NOT(P66))</f>
        <v>1</v>
      </c>
      <c r="Q67" s="55" t="b">
        <f>IF(O67="Открываем",K67)</f>
        <v>0</v>
      </c>
      <c r="R67" s="55" t="b">
        <f>IF(O67="Закрываем",K67,IF(O67="Закрываем по СЛ",S66,FALSE))</f>
        <v>0</v>
      </c>
      <c r="S67" s="52">
        <f t="shared" ref="S67:S130" si="8">IF(O67="Открываем",Q67*(1+SL),IF(O67="Закрываем",,IF(O67="Закрываем по СЛ",,S66)))</f>
        <v>9.8269000000000085E-5</v>
      </c>
      <c r="T67" s="64">
        <f t="shared" ref="T67:T130" si="9">IF(P67=TRUE,T66,IF(Q67=FALSE,IF(R67=FALSE,T66,((V66-V66*(X67*FeeMargin))*(R67*(1-slippageSell)))*(1-Fee)),"Что за хрень?"))</f>
        <v>100</v>
      </c>
      <c r="U67" s="56"/>
      <c r="V67" s="56">
        <f t="shared" ref="V67:V130" si="10">IF(P67=TRUE,IF(Q67=FALSE,IF(R67=FALSE,V66,),T66/(Q67*(1+slippageBuy))*(1-Fee)),"Нет позиции")</f>
        <v>10100.207730137032</v>
      </c>
      <c r="W67" s="62" t="str">
        <f>IF(O67="Открываем",C67,IF(O67="Закрываем",C67,IF(O67="Закрываем по СЛ",C67,W66)))</f>
        <v>04.01.2017 11:00:00</v>
      </c>
      <c r="X67" s="57">
        <f t="shared" si="1"/>
        <v>0</v>
      </c>
      <c r="Y67" s="45">
        <f t="shared" si="2"/>
        <v>0</v>
      </c>
      <c r="Z67" s="58">
        <f>IF(T67&lt;Z66,Z66,T67)</f>
        <v>100</v>
      </c>
      <c r="AA67" s="59">
        <f>IF(T67&lt;Z67,T67/Z67-1,)</f>
        <v>0</v>
      </c>
    </row>
    <row r="68" spans="1:27" ht="12.75" x14ac:dyDescent="0.2">
      <c r="A68" s="31">
        <v>67</v>
      </c>
      <c r="B68" s="32">
        <f t="shared" si="0"/>
        <v>4</v>
      </c>
      <c r="C68" s="33" t="s">
        <v>111</v>
      </c>
      <c r="D68" s="34">
        <v>2017</v>
      </c>
      <c r="E68" s="34">
        <v>1</v>
      </c>
      <c r="F68" s="34">
        <v>12</v>
      </c>
      <c r="G68" s="35">
        <v>0.125</v>
      </c>
      <c r="H68" s="36">
        <v>1.2408000000000001E-2</v>
      </c>
      <c r="I68" s="36">
        <v>1.26E-2</v>
      </c>
      <c r="J68" s="36">
        <v>1.2146000000000001E-2</v>
      </c>
      <c r="K68" s="36">
        <v>1.2212000000000001E-2</v>
      </c>
      <c r="L68" s="38">
        <f>2/(EmaFast+1)*K68+(1-(2/(EmaFast+1)))*L67</f>
        <v>1.1478623281663405E-2</v>
      </c>
      <c r="M68" s="39">
        <f>2/(EmaSlow+1)*K68+(1-(2/(EmaSlow+1)))*M67</f>
        <v>1.002352492521792E-2</v>
      </c>
      <c r="N68" s="40" t="str">
        <f>IF(L68&gt;M68,Up,Down)</f>
        <v>Up</v>
      </c>
      <c r="O68" s="40" t="str">
        <f>IF(N68=Up,IF(P67=FALSE,IF(N67=Down,"Открываем","Не трогаем"),IF(J68&lt;S67,"Закрываем по СЛ","Не трогаем")),IF(P67=TRUE,IF(J68&lt;S67,"Закрываем по СЛ","Закрываем"),"Не трогаем"))</f>
        <v>Не трогаем</v>
      </c>
      <c r="P68" s="40" t="b">
        <f t="shared" si="7"/>
        <v>1</v>
      </c>
      <c r="Q68" s="40" t="b">
        <f>IF(O68="Открываем",K68)</f>
        <v>0</v>
      </c>
      <c r="R68" s="40" t="b">
        <f>IF(O68="Закрываем",K68,IF(O68="Закрываем по СЛ",S67,FALSE))</f>
        <v>0</v>
      </c>
      <c r="S68" s="36">
        <f t="shared" si="8"/>
        <v>9.8269000000000085E-5</v>
      </c>
      <c r="T68" s="64">
        <f t="shared" si="9"/>
        <v>100</v>
      </c>
      <c r="U68" s="43"/>
      <c r="V68" s="43">
        <f t="shared" si="10"/>
        <v>10100.207730137032</v>
      </c>
      <c r="W68" s="61" t="str">
        <f>IF(O68="Открываем",C68,IF(O68="Закрываем",C68,IF(O68="Закрываем по СЛ",C68,W67)))</f>
        <v>04.01.2017 11:00:00</v>
      </c>
      <c r="X68" s="44">
        <f t="shared" si="1"/>
        <v>0</v>
      </c>
      <c r="Y68" s="45">
        <f t="shared" si="2"/>
        <v>0</v>
      </c>
      <c r="Z68" s="41">
        <f>IF(T68&lt;Z67,Z67,T68)</f>
        <v>100</v>
      </c>
      <c r="AA68" s="46">
        <f>IF(T68&lt;Z68,T68/Z68-1,)</f>
        <v>0</v>
      </c>
    </row>
    <row r="69" spans="1:27" ht="12.75" x14ac:dyDescent="0.2">
      <c r="A69" s="47">
        <v>68</v>
      </c>
      <c r="B69" s="48">
        <f t="shared" si="0"/>
        <v>4</v>
      </c>
      <c r="C69" s="49" t="s">
        <v>112</v>
      </c>
      <c r="D69" s="50">
        <v>2017</v>
      </c>
      <c r="E69" s="50">
        <v>1</v>
      </c>
      <c r="F69" s="50">
        <v>12</v>
      </c>
      <c r="G69" s="51">
        <v>0.29166666666666669</v>
      </c>
      <c r="H69" s="52">
        <v>1.2201E-2</v>
      </c>
      <c r="I69" s="52">
        <v>1.2239999999999999E-2</v>
      </c>
      <c r="J69" s="52">
        <v>1.201E-2</v>
      </c>
      <c r="K69" s="52">
        <v>1.2199E-2</v>
      </c>
      <c r="L69" s="53">
        <f>2/(EmaFast+1)*K69+(1-(2/(EmaFast+1)))*L68</f>
        <v>1.1525099198975444E-2</v>
      </c>
      <c r="M69" s="54">
        <f>2/(EmaSlow+1)*K69+(1-(2/(EmaSlow+1)))*M68</f>
        <v>1.0055283685433717E-2</v>
      </c>
      <c r="N69" s="55" t="str">
        <f>IF(L69&gt;M69,Up,Down)</f>
        <v>Up</v>
      </c>
      <c r="O69" s="55" t="str">
        <f>IF(N69=Up,IF(P68=FALSE,IF(N68=Down,"Открываем","Не трогаем"),IF(J69&lt;S68,"Закрываем по СЛ","Не трогаем")),IF(P68=TRUE,IF(J69&lt;S68,"Закрываем по СЛ","Закрываем"),"Не трогаем"))</f>
        <v>Не трогаем</v>
      </c>
      <c r="P69" s="55" t="b">
        <f t="shared" si="7"/>
        <v>1</v>
      </c>
      <c r="Q69" s="55" t="b">
        <f>IF(O69="Открываем",K69)</f>
        <v>0</v>
      </c>
      <c r="R69" s="55" t="b">
        <f>IF(O69="Закрываем",K69,IF(O69="Закрываем по СЛ",S68,FALSE))</f>
        <v>0</v>
      </c>
      <c r="S69" s="52">
        <f t="shared" si="8"/>
        <v>9.8269000000000085E-5</v>
      </c>
      <c r="T69" s="64">
        <f t="shared" si="9"/>
        <v>100</v>
      </c>
      <c r="U69" s="56"/>
      <c r="V69" s="56">
        <f t="shared" si="10"/>
        <v>10100.207730137032</v>
      </c>
      <c r="W69" s="62" t="str">
        <f>IF(O69="Открываем",C69,IF(O69="Закрываем",C69,IF(O69="Закрываем по СЛ",C69,W68)))</f>
        <v>04.01.2017 11:00:00</v>
      </c>
      <c r="X69" s="57">
        <f t="shared" si="1"/>
        <v>0</v>
      </c>
      <c r="Y69" s="45">
        <f t="shared" si="2"/>
        <v>0</v>
      </c>
      <c r="Z69" s="58">
        <f>IF(T69&lt;Z68,Z68,T69)</f>
        <v>100</v>
      </c>
      <c r="AA69" s="59">
        <f>IF(T69&lt;Z69,T69/Z69-1,)</f>
        <v>0</v>
      </c>
    </row>
    <row r="70" spans="1:27" ht="12.75" x14ac:dyDescent="0.2">
      <c r="A70" s="31">
        <v>69</v>
      </c>
      <c r="B70" s="32">
        <f t="shared" si="0"/>
        <v>4</v>
      </c>
      <c r="C70" s="33" t="s">
        <v>113</v>
      </c>
      <c r="D70" s="34">
        <v>2017</v>
      </c>
      <c r="E70" s="34">
        <v>1</v>
      </c>
      <c r="F70" s="34">
        <v>12</v>
      </c>
      <c r="G70" s="35">
        <v>0.45833333333333331</v>
      </c>
      <c r="H70" s="36">
        <v>1.2189E-2</v>
      </c>
      <c r="I70" s="36">
        <v>1.2189E-2</v>
      </c>
      <c r="J70" s="36">
        <v>1.1977E-2</v>
      </c>
      <c r="K70" s="36">
        <v>1.2086E-2</v>
      </c>
      <c r="L70" s="38">
        <f>2/(EmaFast+1)*K70+(1-(2/(EmaFast+1)))*L69</f>
        <v>1.1561286347428642E-2</v>
      </c>
      <c r="M70" s="39">
        <f>2/(EmaSlow+1)*K70+(1-(2/(EmaSlow+1)))*M69</f>
        <v>1.008492917907702E-2</v>
      </c>
      <c r="N70" s="40" t="str">
        <f>IF(L70&gt;M70,Up,Down)</f>
        <v>Up</v>
      </c>
      <c r="O70" s="40" t="str">
        <f>IF(N70=Up,IF(P69=FALSE,IF(N69=Down,"Открываем","Не трогаем"),IF(J70&lt;S69,"Закрываем по СЛ","Не трогаем")),IF(P69=TRUE,IF(J70&lt;S69,"Закрываем по СЛ","Закрываем"),"Не трогаем"))</f>
        <v>Не трогаем</v>
      </c>
      <c r="P70" s="40" t="b">
        <f t="shared" si="7"/>
        <v>1</v>
      </c>
      <c r="Q70" s="40" t="b">
        <f>IF(O70="Открываем",K70)</f>
        <v>0</v>
      </c>
      <c r="R70" s="40" t="b">
        <f>IF(O70="Закрываем",K70,IF(O70="Закрываем по СЛ",S69,FALSE))</f>
        <v>0</v>
      </c>
      <c r="S70" s="36">
        <f t="shared" si="8"/>
        <v>9.8269000000000085E-5</v>
      </c>
      <c r="T70" s="64">
        <f t="shared" si="9"/>
        <v>100</v>
      </c>
      <c r="U70" s="43"/>
      <c r="V70" s="43">
        <f t="shared" si="10"/>
        <v>10100.207730137032</v>
      </c>
      <c r="W70" s="61" t="str">
        <f>IF(O70="Открываем",C70,IF(O70="Закрываем",C70,IF(O70="Закрываем по СЛ",C70,W69)))</f>
        <v>04.01.2017 11:00:00</v>
      </c>
      <c r="X70" s="44">
        <f t="shared" si="1"/>
        <v>0</v>
      </c>
      <c r="Y70" s="45">
        <f t="shared" si="2"/>
        <v>0</v>
      </c>
      <c r="Z70" s="41">
        <f>IF(T70&lt;Z69,Z69,T70)</f>
        <v>100</v>
      </c>
      <c r="AA70" s="46">
        <f>IF(T70&lt;Z70,T70/Z70-1,)</f>
        <v>0</v>
      </c>
    </row>
    <row r="71" spans="1:27" ht="12.75" x14ac:dyDescent="0.2">
      <c r="A71" s="47">
        <v>70</v>
      </c>
      <c r="B71" s="48">
        <f t="shared" si="0"/>
        <v>4</v>
      </c>
      <c r="C71" s="49" t="s">
        <v>114</v>
      </c>
      <c r="D71" s="50">
        <v>2017</v>
      </c>
      <c r="E71" s="50">
        <v>1</v>
      </c>
      <c r="F71" s="50">
        <v>12</v>
      </c>
      <c r="G71" s="51">
        <v>0.625</v>
      </c>
      <c r="H71" s="52">
        <v>1.2078999999999999E-2</v>
      </c>
      <c r="I71" s="52">
        <v>1.2200000000000001E-2</v>
      </c>
      <c r="J71" s="52">
        <v>1.2041E-2</v>
      </c>
      <c r="K71" s="52">
        <v>1.2064999999999999E-2</v>
      </c>
      <c r="L71" s="53">
        <f>2/(EmaFast+1)*K71+(1-(2/(EmaFast+1)))*L70</f>
        <v>1.1593784002433246E-2</v>
      </c>
      <c r="M71" s="54">
        <f>2/(EmaSlow+1)*K71+(1-(2/(EmaSlow+1)))*M70</f>
        <v>1.0113835322448158E-2</v>
      </c>
      <c r="N71" s="55" t="str">
        <f>IF(L71&gt;M71,Up,Down)</f>
        <v>Up</v>
      </c>
      <c r="O71" s="55" t="str">
        <f>IF(N71=Up,IF(P70=FALSE,IF(N70=Down,"Открываем","Не трогаем"),IF(J71&lt;S70,"Закрываем по СЛ","Не трогаем")),IF(P70=TRUE,IF(J71&lt;S70,"Закрываем по СЛ","Закрываем"),"Не трогаем"))</f>
        <v>Не трогаем</v>
      </c>
      <c r="P71" s="55" t="b">
        <f t="shared" si="7"/>
        <v>1</v>
      </c>
      <c r="Q71" s="55" t="b">
        <f>IF(O71="Открываем",K71)</f>
        <v>0</v>
      </c>
      <c r="R71" s="55" t="b">
        <f>IF(O71="Закрываем",K71,IF(O71="Закрываем по СЛ",S70,FALSE))</f>
        <v>0</v>
      </c>
      <c r="S71" s="52">
        <f t="shared" si="8"/>
        <v>9.8269000000000085E-5</v>
      </c>
      <c r="T71" s="64">
        <f t="shared" si="9"/>
        <v>100</v>
      </c>
      <c r="U71" s="56"/>
      <c r="V71" s="56">
        <f t="shared" si="10"/>
        <v>10100.207730137032</v>
      </c>
      <c r="W71" s="62" t="str">
        <f>IF(O71="Открываем",C71,IF(O71="Закрываем",C71,IF(O71="Закрываем по СЛ",C71,W70)))</f>
        <v>04.01.2017 11:00:00</v>
      </c>
      <c r="X71" s="57">
        <f t="shared" si="1"/>
        <v>0</v>
      </c>
      <c r="Y71" s="45">
        <f t="shared" si="2"/>
        <v>0</v>
      </c>
      <c r="Z71" s="58">
        <f>IF(T71&lt;Z70,Z70,T71)</f>
        <v>100</v>
      </c>
      <c r="AA71" s="59">
        <f>IF(T71&lt;Z71,T71/Z71-1,)</f>
        <v>0</v>
      </c>
    </row>
    <row r="72" spans="1:27" ht="12.75" x14ac:dyDescent="0.2">
      <c r="A72" s="31">
        <v>71</v>
      </c>
      <c r="B72" s="32">
        <f t="shared" si="0"/>
        <v>4</v>
      </c>
      <c r="C72" s="33" t="s">
        <v>115</v>
      </c>
      <c r="D72" s="34">
        <v>2017</v>
      </c>
      <c r="E72" s="34">
        <v>1</v>
      </c>
      <c r="F72" s="34">
        <v>12</v>
      </c>
      <c r="G72" s="35">
        <v>0.79166666666666663</v>
      </c>
      <c r="H72" s="36">
        <v>1.2082000000000001E-2</v>
      </c>
      <c r="I72" s="36">
        <v>1.2185E-2</v>
      </c>
      <c r="J72" s="36">
        <v>1.1955E-2</v>
      </c>
      <c r="K72" s="36">
        <v>1.2144E-2</v>
      </c>
      <c r="L72" s="38">
        <f>2/(EmaFast+1)*K72+(1-(2/(EmaFast+1)))*L71</f>
        <v>1.1629281808727876E-2</v>
      </c>
      <c r="M72" s="39">
        <f>2/(EmaSlow+1)*K72+(1-(2/(EmaSlow+1)))*M71</f>
        <v>1.0143472762996361E-2</v>
      </c>
      <c r="N72" s="40" t="str">
        <f>IF(L72&gt;M72,Up,Down)</f>
        <v>Up</v>
      </c>
      <c r="O72" s="40" t="str">
        <f>IF(N72=Up,IF(P71=FALSE,IF(N71=Down,"Открываем","Не трогаем"),IF(J72&lt;S71,"Закрываем по СЛ","Не трогаем")),IF(P71=TRUE,IF(J72&lt;S71,"Закрываем по СЛ","Закрываем"),"Не трогаем"))</f>
        <v>Не трогаем</v>
      </c>
      <c r="P72" s="40" t="b">
        <f t="shared" si="7"/>
        <v>1</v>
      </c>
      <c r="Q72" s="40" t="b">
        <f>IF(O72="Открываем",K72)</f>
        <v>0</v>
      </c>
      <c r="R72" s="40" t="b">
        <f>IF(O72="Закрываем",K72,IF(O72="Закрываем по СЛ",S71,FALSE))</f>
        <v>0</v>
      </c>
      <c r="S72" s="36">
        <f t="shared" si="8"/>
        <v>9.8269000000000085E-5</v>
      </c>
      <c r="T72" s="64">
        <f t="shared" si="9"/>
        <v>100</v>
      </c>
      <c r="U72" s="43"/>
      <c r="V72" s="43">
        <f t="shared" si="10"/>
        <v>10100.207730137032</v>
      </c>
      <c r="W72" s="61" t="str">
        <f>IF(O72="Открываем",C72,IF(O72="Закрываем",C72,IF(O72="Закрываем по СЛ",C72,W71)))</f>
        <v>04.01.2017 11:00:00</v>
      </c>
      <c r="X72" s="44">
        <f t="shared" si="1"/>
        <v>0</v>
      </c>
      <c r="Y72" s="45">
        <f t="shared" si="2"/>
        <v>0</v>
      </c>
      <c r="Z72" s="41">
        <f>IF(T72&lt;Z71,Z71,T72)</f>
        <v>100</v>
      </c>
      <c r="AA72" s="46">
        <f>IF(T72&lt;Z72,T72/Z72-1,)</f>
        <v>0</v>
      </c>
    </row>
    <row r="73" spans="1:27" ht="12.75" x14ac:dyDescent="0.2">
      <c r="A73" s="47">
        <v>72</v>
      </c>
      <c r="B73" s="48">
        <f t="shared" si="0"/>
        <v>4</v>
      </c>
      <c r="C73" s="49" t="s">
        <v>116</v>
      </c>
      <c r="D73" s="50">
        <v>2017</v>
      </c>
      <c r="E73" s="50">
        <v>1</v>
      </c>
      <c r="F73" s="50">
        <v>12</v>
      </c>
      <c r="G73" s="51">
        <v>0.95833333333333337</v>
      </c>
      <c r="H73" s="52">
        <v>1.218E-2</v>
      </c>
      <c r="I73" s="52">
        <v>1.218E-2</v>
      </c>
      <c r="J73" s="52">
        <v>1.1920999999999999E-2</v>
      </c>
      <c r="K73" s="52">
        <v>1.2050999999999999E-2</v>
      </c>
      <c r="L73" s="53">
        <f>2/(EmaFast+1)*K73+(1-(2/(EmaFast+1)))*L72</f>
        <v>1.165648943397124E-2</v>
      </c>
      <c r="M73" s="54">
        <f>2/(EmaSlow+1)*K73+(1-(2/(EmaSlow+1)))*M72</f>
        <v>1.017131987594532E-2</v>
      </c>
      <c r="N73" s="55" t="str">
        <f>IF(L73&gt;M73,Up,Down)</f>
        <v>Up</v>
      </c>
      <c r="O73" s="55" t="str">
        <f>IF(N73=Up,IF(P72=FALSE,IF(N72=Down,"Открываем","Не трогаем"),IF(J73&lt;S72,"Закрываем по СЛ","Не трогаем")),IF(P72=TRUE,IF(J73&lt;S72,"Закрываем по СЛ","Закрываем"),"Не трогаем"))</f>
        <v>Не трогаем</v>
      </c>
      <c r="P73" s="55" t="b">
        <f t="shared" si="7"/>
        <v>1</v>
      </c>
      <c r="Q73" s="55" t="b">
        <f>IF(O73="Открываем",K73)</f>
        <v>0</v>
      </c>
      <c r="R73" s="55" t="b">
        <f>IF(O73="Закрываем",K73,IF(O73="Закрываем по СЛ",S72,FALSE))</f>
        <v>0</v>
      </c>
      <c r="S73" s="52">
        <f t="shared" si="8"/>
        <v>9.8269000000000085E-5</v>
      </c>
      <c r="T73" s="64">
        <f t="shared" si="9"/>
        <v>100</v>
      </c>
      <c r="U73" s="56"/>
      <c r="V73" s="56">
        <f t="shared" si="10"/>
        <v>10100.207730137032</v>
      </c>
      <c r="W73" s="62" t="str">
        <f>IF(O73="Открываем",C73,IF(O73="Закрываем",C73,IF(O73="Закрываем по СЛ",C73,W72)))</f>
        <v>04.01.2017 11:00:00</v>
      </c>
      <c r="X73" s="57">
        <f t="shared" si="1"/>
        <v>0</v>
      </c>
      <c r="Y73" s="45">
        <f t="shared" si="2"/>
        <v>0</v>
      </c>
      <c r="Z73" s="58">
        <f>IF(T73&lt;Z72,Z72,T73)</f>
        <v>100</v>
      </c>
      <c r="AA73" s="59">
        <f>IF(T73&lt;Z73,T73/Z73-1,)</f>
        <v>0</v>
      </c>
    </row>
    <row r="74" spans="1:27" ht="12.75" x14ac:dyDescent="0.2">
      <c r="A74" s="31">
        <v>73</v>
      </c>
      <c r="B74" s="32">
        <f t="shared" si="0"/>
        <v>5</v>
      </c>
      <c r="C74" s="33" t="s">
        <v>117</v>
      </c>
      <c r="D74" s="34">
        <v>2017</v>
      </c>
      <c r="E74" s="34">
        <v>1</v>
      </c>
      <c r="F74" s="34">
        <v>13</v>
      </c>
      <c r="G74" s="35">
        <v>0.125</v>
      </c>
      <c r="H74" s="36">
        <v>1.2031999999999999E-2</v>
      </c>
      <c r="I74" s="36">
        <v>1.2049000000000001E-2</v>
      </c>
      <c r="J74" s="36">
        <v>1.1951E-2</v>
      </c>
      <c r="K74" s="36">
        <v>1.2042000000000001E-2</v>
      </c>
      <c r="L74" s="38">
        <f>2/(EmaFast+1)*K74+(1-(2/(EmaFast+1)))*L73</f>
        <v>1.1681361083392452E-2</v>
      </c>
      <c r="M74" s="39">
        <f>2/(EmaSlow+1)*K74+(1-(2/(EmaSlow+1)))*M73</f>
        <v>1.0198629074836629E-2</v>
      </c>
      <c r="N74" s="40" t="str">
        <f>IF(L74&gt;M74,Up,Down)</f>
        <v>Up</v>
      </c>
      <c r="O74" s="40" t="str">
        <f>IF(N74=Up,IF(P73=FALSE,IF(N73=Down,"Открываем","Не трогаем"),IF(J74&lt;S73,"Закрываем по СЛ","Не трогаем")),IF(P73=TRUE,IF(J74&lt;S73,"Закрываем по СЛ","Закрываем"),"Не трогаем"))</f>
        <v>Не трогаем</v>
      </c>
      <c r="P74" s="40" t="b">
        <f t="shared" si="7"/>
        <v>1</v>
      </c>
      <c r="Q74" s="40" t="b">
        <f>IF(O74="Открываем",K74)</f>
        <v>0</v>
      </c>
      <c r="R74" s="40" t="b">
        <f>IF(O74="Закрываем",K74,IF(O74="Закрываем по СЛ",S73,FALSE))</f>
        <v>0</v>
      </c>
      <c r="S74" s="36">
        <f t="shared" si="8"/>
        <v>9.8269000000000085E-5</v>
      </c>
      <c r="T74" s="64">
        <f t="shared" si="9"/>
        <v>100</v>
      </c>
      <c r="U74" s="43"/>
      <c r="V74" s="43">
        <f t="shared" si="10"/>
        <v>10100.207730137032</v>
      </c>
      <c r="W74" s="61" t="str">
        <f>IF(O74="Открываем",C74,IF(O74="Закрываем",C74,IF(O74="Закрываем по СЛ",C74,W73)))</f>
        <v>04.01.2017 11:00:00</v>
      </c>
      <c r="X74" s="44">
        <f t="shared" si="1"/>
        <v>0</v>
      </c>
      <c r="Y74" s="45">
        <f t="shared" si="2"/>
        <v>0</v>
      </c>
      <c r="Z74" s="41">
        <f>IF(T74&lt;Z73,Z73,T74)</f>
        <v>100</v>
      </c>
      <c r="AA74" s="46">
        <f>IF(T74&lt;Z74,T74/Z74-1,)</f>
        <v>0</v>
      </c>
    </row>
    <row r="75" spans="1:27" ht="12.75" x14ac:dyDescent="0.2">
      <c r="A75" s="47">
        <v>74</v>
      </c>
      <c r="B75" s="48">
        <f t="shared" si="0"/>
        <v>5</v>
      </c>
      <c r="C75" s="49" t="s">
        <v>118</v>
      </c>
      <c r="D75" s="50">
        <v>2017</v>
      </c>
      <c r="E75" s="50">
        <v>1</v>
      </c>
      <c r="F75" s="50">
        <v>13</v>
      </c>
      <c r="G75" s="51">
        <v>0.29166666666666669</v>
      </c>
      <c r="H75" s="52">
        <v>1.2038999999999999E-2</v>
      </c>
      <c r="I75" s="52">
        <v>1.2215E-2</v>
      </c>
      <c r="J75" s="52">
        <v>1.2021E-2</v>
      </c>
      <c r="K75" s="52">
        <v>1.218E-2</v>
      </c>
      <c r="L75" s="53">
        <f>2/(EmaFast+1)*K75+(1-(2/(EmaFast+1)))*L74</f>
        <v>1.1713531336076811E-2</v>
      </c>
      <c r="M75" s="54">
        <f>2/(EmaSlow+1)*K75+(1-(2/(EmaSlow+1)))*M74</f>
        <v>1.0227554197831714E-2</v>
      </c>
      <c r="N75" s="55" t="str">
        <f>IF(L75&gt;M75,Up,Down)</f>
        <v>Up</v>
      </c>
      <c r="O75" s="55" t="str">
        <f>IF(N75=Up,IF(P74=FALSE,IF(N74=Down,"Открываем","Не трогаем"),IF(J75&lt;S74,"Закрываем по СЛ","Не трогаем")),IF(P74=TRUE,IF(J75&lt;S74,"Закрываем по СЛ","Закрываем"),"Не трогаем"))</f>
        <v>Не трогаем</v>
      </c>
      <c r="P75" s="55" t="b">
        <f t="shared" si="7"/>
        <v>1</v>
      </c>
      <c r="Q75" s="55" t="b">
        <f>IF(O75="Открываем",K75)</f>
        <v>0</v>
      </c>
      <c r="R75" s="55" t="b">
        <f>IF(O75="Закрываем",K75,IF(O75="Закрываем по СЛ",S74,FALSE))</f>
        <v>0</v>
      </c>
      <c r="S75" s="52">
        <f t="shared" si="8"/>
        <v>9.8269000000000085E-5</v>
      </c>
      <c r="T75" s="64">
        <f t="shared" si="9"/>
        <v>100</v>
      </c>
      <c r="U75" s="56"/>
      <c r="V75" s="56">
        <f t="shared" si="10"/>
        <v>10100.207730137032</v>
      </c>
      <c r="W75" s="62" t="str">
        <f>IF(O75="Открываем",C75,IF(O75="Закрываем",C75,IF(O75="Закрываем по СЛ",C75,W74)))</f>
        <v>04.01.2017 11:00:00</v>
      </c>
      <c r="X75" s="57">
        <f t="shared" si="1"/>
        <v>0</v>
      </c>
      <c r="Y75" s="45">
        <f t="shared" si="2"/>
        <v>0</v>
      </c>
      <c r="Z75" s="58">
        <f>IF(T75&lt;Z74,Z74,T75)</f>
        <v>100</v>
      </c>
      <c r="AA75" s="59">
        <f>IF(T75&lt;Z75,T75/Z75-1,)</f>
        <v>0</v>
      </c>
    </row>
    <row r="76" spans="1:27" ht="12.75" x14ac:dyDescent="0.2">
      <c r="A76" s="31">
        <v>75</v>
      </c>
      <c r="B76" s="32">
        <f t="shared" si="0"/>
        <v>5</v>
      </c>
      <c r="C76" s="33" t="s">
        <v>119</v>
      </c>
      <c r="D76" s="34">
        <v>2017</v>
      </c>
      <c r="E76" s="34">
        <v>1</v>
      </c>
      <c r="F76" s="34">
        <v>13</v>
      </c>
      <c r="G76" s="35">
        <v>0.45833333333333331</v>
      </c>
      <c r="H76" s="36">
        <v>1.2163999999999999E-2</v>
      </c>
      <c r="I76" s="36">
        <v>1.2189999999999999E-2</v>
      </c>
      <c r="J76" s="36">
        <v>1.197E-2</v>
      </c>
      <c r="K76" s="36">
        <v>1.2012E-2</v>
      </c>
      <c r="L76" s="38">
        <f>2/(EmaFast+1)*K76+(1-(2/(EmaFast+1)))*L75</f>
        <v>1.1732787378910566E-2</v>
      </c>
      <c r="M76" s="39">
        <f>2/(EmaSlow+1)*K76+(1-(2/(EmaSlow+1)))*M75</f>
        <v>1.0253604501513004E-2</v>
      </c>
      <c r="N76" s="40" t="str">
        <f>IF(L76&gt;M76,Up,Down)</f>
        <v>Up</v>
      </c>
      <c r="O76" s="40" t="str">
        <f>IF(N76=Up,IF(P75=FALSE,IF(N75=Down,"Открываем","Не трогаем"),IF(J76&lt;S75,"Закрываем по СЛ","Не трогаем")),IF(P75=TRUE,IF(J76&lt;S75,"Закрываем по СЛ","Закрываем"),"Не трогаем"))</f>
        <v>Не трогаем</v>
      </c>
      <c r="P76" s="40" t="b">
        <f t="shared" si="7"/>
        <v>1</v>
      </c>
      <c r="Q76" s="40" t="b">
        <f>IF(O76="Открываем",K76)</f>
        <v>0</v>
      </c>
      <c r="R76" s="40" t="b">
        <f>IF(O76="Закрываем",K76,IF(O76="Закрываем по СЛ",S75,FALSE))</f>
        <v>0</v>
      </c>
      <c r="S76" s="36">
        <f t="shared" si="8"/>
        <v>9.8269000000000085E-5</v>
      </c>
      <c r="T76" s="64">
        <f t="shared" si="9"/>
        <v>100</v>
      </c>
      <c r="U76" s="43"/>
      <c r="V76" s="43">
        <f t="shared" si="10"/>
        <v>10100.207730137032</v>
      </c>
      <c r="W76" s="61" t="str">
        <f>IF(O76="Открываем",C76,IF(O76="Закрываем",C76,IF(O76="Закрываем по СЛ",C76,W75)))</f>
        <v>04.01.2017 11:00:00</v>
      </c>
      <c r="X76" s="44">
        <f t="shared" si="1"/>
        <v>0</v>
      </c>
      <c r="Y76" s="45">
        <f t="shared" si="2"/>
        <v>0</v>
      </c>
      <c r="Z76" s="41">
        <f>IF(T76&lt;Z75,Z75,T76)</f>
        <v>100</v>
      </c>
      <c r="AA76" s="46">
        <f>IF(T76&lt;Z76,T76/Z76-1,)</f>
        <v>0</v>
      </c>
    </row>
    <row r="77" spans="1:27" ht="12.75" x14ac:dyDescent="0.2">
      <c r="A77" s="47">
        <v>76</v>
      </c>
      <c r="B77" s="48">
        <f t="shared" si="0"/>
        <v>5</v>
      </c>
      <c r="C77" s="49" t="s">
        <v>120</v>
      </c>
      <c r="D77" s="50">
        <v>2017</v>
      </c>
      <c r="E77" s="50">
        <v>1</v>
      </c>
      <c r="F77" s="50">
        <v>13</v>
      </c>
      <c r="G77" s="51">
        <v>0.625</v>
      </c>
      <c r="H77" s="52">
        <v>1.2011000000000001E-2</v>
      </c>
      <c r="I77" s="52">
        <v>1.2045E-2</v>
      </c>
      <c r="J77" s="52">
        <v>1.1697000000000001E-2</v>
      </c>
      <c r="K77" s="52">
        <v>1.1704000000000001E-2</v>
      </c>
      <c r="L77" s="53">
        <f>2/(EmaFast+1)*K77+(1-(2/(EmaFast+1)))*L76</f>
        <v>1.1730930128658272E-2</v>
      </c>
      <c r="M77" s="54">
        <f>2/(EmaSlow+1)*K77+(1-(2/(EmaSlow+1)))*M76</f>
        <v>1.0274778158425223E-2</v>
      </c>
      <c r="N77" s="55" t="str">
        <f>IF(L77&gt;M77,Up,Down)</f>
        <v>Up</v>
      </c>
      <c r="O77" s="55" t="str">
        <f>IF(N77=Up,IF(P76=FALSE,IF(N76=Down,"Открываем","Не трогаем"),IF(J77&lt;S76,"Закрываем по СЛ","Не трогаем")),IF(P76=TRUE,IF(J77&lt;S76,"Закрываем по СЛ","Закрываем"),"Не трогаем"))</f>
        <v>Не трогаем</v>
      </c>
      <c r="P77" s="55" t="b">
        <f t="shared" si="7"/>
        <v>1</v>
      </c>
      <c r="Q77" s="55" t="b">
        <f>IF(O77="Открываем",K77)</f>
        <v>0</v>
      </c>
      <c r="R77" s="55" t="b">
        <f>IF(O77="Закрываем",K77,IF(O77="Закрываем по СЛ",S76,FALSE))</f>
        <v>0</v>
      </c>
      <c r="S77" s="52">
        <f t="shared" si="8"/>
        <v>9.8269000000000085E-5</v>
      </c>
      <c r="T77" s="64">
        <f t="shared" si="9"/>
        <v>100</v>
      </c>
      <c r="U77" s="56"/>
      <c r="V77" s="56">
        <f t="shared" si="10"/>
        <v>10100.207730137032</v>
      </c>
      <c r="W77" s="62" t="str">
        <f>IF(O77="Открываем",C77,IF(O77="Закрываем",C77,IF(O77="Закрываем по СЛ",C77,W76)))</f>
        <v>04.01.2017 11:00:00</v>
      </c>
      <c r="X77" s="57">
        <f t="shared" si="1"/>
        <v>0</v>
      </c>
      <c r="Y77" s="45">
        <f t="shared" si="2"/>
        <v>0</v>
      </c>
      <c r="Z77" s="58">
        <f>IF(T77&lt;Z76,Z76,T77)</f>
        <v>100</v>
      </c>
      <c r="AA77" s="59">
        <f>IF(T77&lt;Z77,T77/Z77-1,)</f>
        <v>0</v>
      </c>
    </row>
    <row r="78" spans="1:27" ht="12.75" x14ac:dyDescent="0.2">
      <c r="A78" s="31">
        <v>77</v>
      </c>
      <c r="B78" s="32">
        <f t="shared" si="0"/>
        <v>5</v>
      </c>
      <c r="C78" s="33" t="s">
        <v>121</v>
      </c>
      <c r="D78" s="34">
        <v>2017</v>
      </c>
      <c r="E78" s="34">
        <v>1</v>
      </c>
      <c r="F78" s="34">
        <v>13</v>
      </c>
      <c r="G78" s="35">
        <v>0.79166666666666663</v>
      </c>
      <c r="H78" s="36">
        <v>1.1708E-2</v>
      </c>
      <c r="I78" s="36">
        <v>1.174E-2</v>
      </c>
      <c r="J78" s="36">
        <v>1.15E-2</v>
      </c>
      <c r="K78" s="36">
        <v>1.1516E-2</v>
      </c>
      <c r="L78" s="38">
        <f>2/(EmaFast+1)*K78+(1-(2/(EmaFast+1)))*L77</f>
        <v>1.1717063668744835E-2</v>
      </c>
      <c r="M78" s="39">
        <f>2/(EmaSlow+1)*K78+(1-(2/(EmaSlow+1)))*M77</f>
        <v>1.0292898185309526E-2</v>
      </c>
      <c r="N78" s="40" t="str">
        <f>IF(L78&gt;M78,Up,Down)</f>
        <v>Up</v>
      </c>
      <c r="O78" s="40" t="str">
        <f>IF(N78=Up,IF(P77=FALSE,IF(N77=Down,"Открываем","Не трогаем"),IF(J78&lt;S77,"Закрываем по СЛ","Не трогаем")),IF(P77=TRUE,IF(J78&lt;S77,"Закрываем по СЛ","Закрываем"),"Не трогаем"))</f>
        <v>Не трогаем</v>
      </c>
      <c r="P78" s="40" t="b">
        <f t="shared" si="7"/>
        <v>1</v>
      </c>
      <c r="Q78" s="40" t="b">
        <f>IF(O78="Открываем",K78)</f>
        <v>0</v>
      </c>
      <c r="R78" s="40" t="b">
        <f>IF(O78="Закрываем",K78,IF(O78="Закрываем по СЛ",S77,FALSE))</f>
        <v>0</v>
      </c>
      <c r="S78" s="36">
        <f t="shared" si="8"/>
        <v>9.8269000000000085E-5</v>
      </c>
      <c r="T78" s="64">
        <f t="shared" si="9"/>
        <v>100</v>
      </c>
      <c r="U78" s="43"/>
      <c r="V78" s="43">
        <f t="shared" si="10"/>
        <v>10100.207730137032</v>
      </c>
      <c r="W78" s="61" t="str">
        <f>IF(O78="Открываем",C78,IF(O78="Закрываем",C78,IF(O78="Закрываем по СЛ",C78,W77)))</f>
        <v>04.01.2017 11:00:00</v>
      </c>
      <c r="X78" s="44">
        <f t="shared" si="1"/>
        <v>0</v>
      </c>
      <c r="Y78" s="45">
        <f t="shared" si="2"/>
        <v>0</v>
      </c>
      <c r="Z78" s="41">
        <f>IF(T78&lt;Z77,Z77,T78)</f>
        <v>100</v>
      </c>
      <c r="AA78" s="46">
        <f>IF(T78&lt;Z78,T78/Z78-1,)</f>
        <v>0</v>
      </c>
    </row>
    <row r="79" spans="1:27" ht="12.75" x14ac:dyDescent="0.2">
      <c r="A79" s="47">
        <v>78</v>
      </c>
      <c r="B79" s="48">
        <f t="shared" si="0"/>
        <v>5</v>
      </c>
      <c r="C79" s="49" t="s">
        <v>122</v>
      </c>
      <c r="D79" s="50">
        <v>2017</v>
      </c>
      <c r="E79" s="50">
        <v>1</v>
      </c>
      <c r="F79" s="50">
        <v>13</v>
      </c>
      <c r="G79" s="51">
        <v>0.95833333333333337</v>
      </c>
      <c r="H79" s="52">
        <v>1.1554999999999999E-2</v>
      </c>
      <c r="I79" s="52">
        <v>1.18E-2</v>
      </c>
      <c r="J79" s="52">
        <v>1.1523E-2</v>
      </c>
      <c r="K79" s="52">
        <v>1.1712E-2</v>
      </c>
      <c r="L79" s="53">
        <f>2/(EmaFast+1)*K79+(1-(2/(EmaFast+1)))*L78</f>
        <v>1.1716736980438716E-2</v>
      </c>
      <c r="M79" s="54">
        <f>2/(EmaSlow+1)*K79+(1-(2/(EmaSlow+1)))*M78</f>
        <v>1.0313615000122527E-2</v>
      </c>
      <c r="N79" s="55" t="str">
        <f>IF(L79&gt;M79,Up,Down)</f>
        <v>Up</v>
      </c>
      <c r="O79" s="55" t="str">
        <f>IF(N79=Up,IF(P78=FALSE,IF(N78=Down,"Открываем","Не трогаем"),IF(J79&lt;S78,"Закрываем по СЛ","Не трогаем")),IF(P78=TRUE,IF(J79&lt;S78,"Закрываем по СЛ","Закрываем"),"Не трогаем"))</f>
        <v>Не трогаем</v>
      </c>
      <c r="P79" s="55" t="b">
        <f t="shared" si="7"/>
        <v>1</v>
      </c>
      <c r="Q79" s="55" t="b">
        <f>IF(O79="Открываем",K79)</f>
        <v>0</v>
      </c>
      <c r="R79" s="55" t="b">
        <f>IF(O79="Закрываем",K79,IF(O79="Закрываем по СЛ",S78,FALSE))</f>
        <v>0</v>
      </c>
      <c r="S79" s="52">
        <f t="shared" si="8"/>
        <v>9.8269000000000085E-5</v>
      </c>
      <c r="T79" s="64">
        <f t="shared" si="9"/>
        <v>100</v>
      </c>
      <c r="U79" s="56"/>
      <c r="V79" s="56">
        <f t="shared" si="10"/>
        <v>10100.207730137032</v>
      </c>
      <c r="W79" s="62" t="str">
        <f>IF(O79="Открываем",C79,IF(O79="Закрываем",C79,IF(O79="Закрываем по СЛ",C79,W78)))</f>
        <v>04.01.2017 11:00:00</v>
      </c>
      <c r="X79" s="57">
        <f t="shared" si="1"/>
        <v>0</v>
      </c>
      <c r="Y79" s="45">
        <f t="shared" si="2"/>
        <v>0</v>
      </c>
      <c r="Z79" s="58">
        <f>IF(T79&lt;Z78,Z78,T79)</f>
        <v>100</v>
      </c>
      <c r="AA79" s="59">
        <f>IF(T79&lt;Z79,T79/Z79-1,)</f>
        <v>0</v>
      </c>
    </row>
    <row r="80" spans="1:27" ht="12.75" x14ac:dyDescent="0.2">
      <c r="A80" s="31">
        <v>79</v>
      </c>
      <c r="B80" s="32">
        <f t="shared" si="0"/>
        <v>6</v>
      </c>
      <c r="C80" s="33" t="s">
        <v>123</v>
      </c>
      <c r="D80" s="34">
        <v>2017</v>
      </c>
      <c r="E80" s="34">
        <v>1</v>
      </c>
      <c r="F80" s="34">
        <v>14</v>
      </c>
      <c r="G80" s="35">
        <v>0.125</v>
      </c>
      <c r="H80" s="36">
        <v>1.1709000000000001E-2</v>
      </c>
      <c r="I80" s="36">
        <v>1.1709000000000001E-2</v>
      </c>
      <c r="J80" s="36">
        <v>1.1533E-2</v>
      </c>
      <c r="K80" s="36">
        <v>1.1679999999999999E-2</v>
      </c>
      <c r="L80" s="38">
        <f>2/(EmaFast+1)*K80+(1-(2/(EmaFast+1)))*L79</f>
        <v>1.1714366852668478E-2</v>
      </c>
      <c r="M80" s="39">
        <f>2/(EmaSlow+1)*K80+(1-(2/(EmaSlow+1)))*M79</f>
        <v>1.0333562226398111E-2</v>
      </c>
      <c r="N80" s="40" t="str">
        <f>IF(L80&gt;M80,Up,Down)</f>
        <v>Up</v>
      </c>
      <c r="O80" s="40" t="str">
        <f>IF(N80=Up,IF(P79=FALSE,IF(N79=Down,"Открываем","Не трогаем"),IF(J80&lt;S79,"Закрываем по СЛ","Не трогаем")),IF(P79=TRUE,IF(J80&lt;S79,"Закрываем по СЛ","Закрываем"),"Не трогаем"))</f>
        <v>Не трогаем</v>
      </c>
      <c r="P80" s="40" t="b">
        <f t="shared" si="7"/>
        <v>1</v>
      </c>
      <c r="Q80" s="40" t="b">
        <f>IF(O80="Открываем",K80)</f>
        <v>0</v>
      </c>
      <c r="R80" s="40" t="b">
        <f>IF(O80="Закрываем",K80,IF(O80="Закрываем по СЛ",S79,FALSE))</f>
        <v>0</v>
      </c>
      <c r="S80" s="36">
        <f t="shared" si="8"/>
        <v>9.8269000000000085E-5</v>
      </c>
      <c r="T80" s="64">
        <f t="shared" si="9"/>
        <v>100</v>
      </c>
      <c r="U80" s="43"/>
      <c r="V80" s="43">
        <f t="shared" si="10"/>
        <v>10100.207730137032</v>
      </c>
      <c r="W80" s="61" t="str">
        <f>IF(O80="Открываем",C80,IF(O80="Закрываем",C80,IF(O80="Закрываем по СЛ",C80,W79)))</f>
        <v>04.01.2017 11:00:00</v>
      </c>
      <c r="X80" s="44">
        <f t="shared" si="1"/>
        <v>0</v>
      </c>
      <c r="Y80" s="45">
        <f t="shared" si="2"/>
        <v>0</v>
      </c>
      <c r="Z80" s="41">
        <f>IF(T80&lt;Z79,Z79,T80)</f>
        <v>100</v>
      </c>
      <c r="AA80" s="46">
        <f>IF(T80&lt;Z80,T80/Z80-1,)</f>
        <v>0</v>
      </c>
    </row>
    <row r="81" spans="1:27" ht="12.75" x14ac:dyDescent="0.2">
      <c r="A81" s="47">
        <v>80</v>
      </c>
      <c r="B81" s="48">
        <f t="shared" si="0"/>
        <v>6</v>
      </c>
      <c r="C81" s="49" t="s">
        <v>124</v>
      </c>
      <c r="D81" s="50">
        <v>2017</v>
      </c>
      <c r="E81" s="50">
        <v>1</v>
      </c>
      <c r="F81" s="50">
        <v>14</v>
      </c>
      <c r="G81" s="51">
        <v>0.29166666666666669</v>
      </c>
      <c r="H81" s="52">
        <v>1.1679999999999999E-2</v>
      </c>
      <c r="I81" s="52">
        <v>1.1690000000000001E-2</v>
      </c>
      <c r="J81" s="52">
        <v>1.1545E-2</v>
      </c>
      <c r="K81" s="52">
        <v>1.163E-2</v>
      </c>
      <c r="L81" s="53">
        <f>2/(EmaFast+1)*K81+(1-(2/(EmaFast+1)))*L80</f>
        <v>1.1708923829915674E-2</v>
      </c>
      <c r="M81" s="54">
        <f>2/(EmaSlow+1)*K81+(1-(2/(EmaSlow+1)))*M80</f>
        <v>1.0352488325282811E-2</v>
      </c>
      <c r="N81" s="55" t="str">
        <f>IF(L81&gt;M81,Up,Down)</f>
        <v>Up</v>
      </c>
      <c r="O81" s="55" t="str">
        <f>IF(N81=Up,IF(P80=FALSE,IF(N80=Down,"Открываем","Не трогаем"),IF(J81&lt;S80,"Закрываем по СЛ","Не трогаем")),IF(P80=TRUE,IF(J81&lt;S80,"Закрываем по СЛ","Закрываем"),"Не трогаем"))</f>
        <v>Не трогаем</v>
      </c>
      <c r="P81" s="55" t="b">
        <f t="shared" si="7"/>
        <v>1</v>
      </c>
      <c r="Q81" s="55" t="b">
        <f>IF(O81="Открываем",K81)</f>
        <v>0</v>
      </c>
      <c r="R81" s="55" t="b">
        <f>IF(O81="Закрываем",K81,IF(O81="Закрываем по СЛ",S80,FALSE))</f>
        <v>0</v>
      </c>
      <c r="S81" s="52">
        <f t="shared" si="8"/>
        <v>9.8269000000000085E-5</v>
      </c>
      <c r="T81" s="64">
        <f t="shared" si="9"/>
        <v>100</v>
      </c>
      <c r="U81" s="56"/>
      <c r="V81" s="56">
        <f t="shared" si="10"/>
        <v>10100.207730137032</v>
      </c>
      <c r="W81" s="62" t="str">
        <f>IF(O81="Открываем",C81,IF(O81="Закрываем",C81,IF(O81="Закрываем по СЛ",C81,W80)))</f>
        <v>04.01.2017 11:00:00</v>
      </c>
      <c r="X81" s="57">
        <f t="shared" si="1"/>
        <v>0</v>
      </c>
      <c r="Y81" s="45">
        <f t="shared" si="2"/>
        <v>0</v>
      </c>
      <c r="Z81" s="58">
        <f>IF(T81&lt;Z80,Z80,T81)</f>
        <v>100</v>
      </c>
      <c r="AA81" s="59">
        <f>IF(T81&lt;Z81,T81/Z81-1,)</f>
        <v>0</v>
      </c>
    </row>
    <row r="82" spans="1:27" ht="12.75" x14ac:dyDescent="0.2">
      <c r="A82" s="31">
        <v>81</v>
      </c>
      <c r="B82" s="32">
        <f t="shared" si="0"/>
        <v>6</v>
      </c>
      <c r="C82" s="33" t="s">
        <v>125</v>
      </c>
      <c r="D82" s="34">
        <v>2017</v>
      </c>
      <c r="E82" s="34">
        <v>1</v>
      </c>
      <c r="F82" s="34">
        <v>14</v>
      </c>
      <c r="G82" s="35">
        <v>0.45833333333333331</v>
      </c>
      <c r="H82" s="36">
        <v>1.163E-2</v>
      </c>
      <c r="I82" s="36">
        <v>1.1650000000000001E-2</v>
      </c>
      <c r="J82" s="36">
        <v>1.15E-2</v>
      </c>
      <c r="K82" s="36">
        <v>1.15E-2</v>
      </c>
      <c r="L82" s="38">
        <f>2/(EmaFast+1)*K82+(1-(2/(EmaFast+1)))*L81</f>
        <v>1.1695444873146922E-2</v>
      </c>
      <c r="M82" s="39">
        <f>2/(EmaSlow+1)*K82+(1-(2/(EmaSlow+1)))*M81</f>
        <v>1.0369240320534157E-2</v>
      </c>
      <c r="N82" s="40" t="str">
        <f>IF(L82&gt;M82,Up,Down)</f>
        <v>Up</v>
      </c>
      <c r="O82" s="40" t="str">
        <f>IF(N82=Up,IF(P81=FALSE,IF(N81=Down,"Открываем","Не трогаем"),IF(J82&lt;S81,"Закрываем по СЛ","Не трогаем")),IF(P81=TRUE,IF(J82&lt;S81,"Закрываем по СЛ","Закрываем"),"Не трогаем"))</f>
        <v>Не трогаем</v>
      </c>
      <c r="P82" s="40" t="b">
        <f t="shared" si="7"/>
        <v>1</v>
      </c>
      <c r="Q82" s="40" t="b">
        <f>IF(O82="Открываем",K82)</f>
        <v>0</v>
      </c>
      <c r="R82" s="40" t="b">
        <f>IF(O82="Закрываем",K82,IF(O82="Закрываем по СЛ",S81,FALSE))</f>
        <v>0</v>
      </c>
      <c r="S82" s="36">
        <f t="shared" si="8"/>
        <v>9.8269000000000085E-5</v>
      </c>
      <c r="T82" s="64">
        <f t="shared" si="9"/>
        <v>100</v>
      </c>
      <c r="U82" s="43"/>
      <c r="V82" s="43">
        <f t="shared" si="10"/>
        <v>10100.207730137032</v>
      </c>
      <c r="W82" s="61" t="str">
        <f>IF(O82="Открываем",C82,IF(O82="Закрываем",C82,IF(O82="Закрываем по СЛ",C82,W81)))</f>
        <v>04.01.2017 11:00:00</v>
      </c>
      <c r="X82" s="44">
        <f t="shared" si="1"/>
        <v>0</v>
      </c>
      <c r="Y82" s="45">
        <f t="shared" si="2"/>
        <v>0</v>
      </c>
      <c r="Z82" s="41">
        <f>IF(T82&lt;Z81,Z81,T82)</f>
        <v>100</v>
      </c>
      <c r="AA82" s="46">
        <f>IF(T82&lt;Z82,T82/Z82-1,)</f>
        <v>0</v>
      </c>
    </row>
    <row r="83" spans="1:27" ht="12.75" x14ac:dyDescent="0.2">
      <c r="A83" s="47">
        <v>82</v>
      </c>
      <c r="B83" s="48">
        <f t="shared" si="0"/>
        <v>6</v>
      </c>
      <c r="C83" s="49" t="s">
        <v>126</v>
      </c>
      <c r="D83" s="50">
        <v>2017</v>
      </c>
      <c r="E83" s="50">
        <v>1</v>
      </c>
      <c r="F83" s="50">
        <v>14</v>
      </c>
      <c r="G83" s="51">
        <v>0.625</v>
      </c>
      <c r="H83" s="52">
        <v>1.1534000000000001E-2</v>
      </c>
      <c r="I83" s="52">
        <v>1.1599999999999999E-2</v>
      </c>
      <c r="J83" s="52">
        <v>1.1478E-2</v>
      </c>
      <c r="K83" s="52">
        <v>1.1514E-2</v>
      </c>
      <c r="L83" s="53">
        <f>2/(EmaFast+1)*K83+(1-(2/(EmaFast+1)))*L82</f>
        <v>1.1683738752298735E-2</v>
      </c>
      <c r="M83" s="54">
        <f>2/(EmaSlow+1)*K83+(1-(2/(EmaSlow+1)))*M82</f>
        <v>1.0385952140672346E-2</v>
      </c>
      <c r="N83" s="55" t="str">
        <f>IF(L83&gt;M83,Up,Down)</f>
        <v>Up</v>
      </c>
      <c r="O83" s="55" t="str">
        <f>IF(N83=Up,IF(P82=FALSE,IF(N82=Down,"Открываем","Не трогаем"),IF(J83&lt;S82,"Закрываем по СЛ","Не трогаем")),IF(P82=TRUE,IF(J83&lt;S82,"Закрываем по СЛ","Закрываем"),"Не трогаем"))</f>
        <v>Не трогаем</v>
      </c>
      <c r="P83" s="55" t="b">
        <f t="shared" si="7"/>
        <v>1</v>
      </c>
      <c r="Q83" s="55" t="b">
        <f>IF(O83="Открываем",K83)</f>
        <v>0</v>
      </c>
      <c r="R83" s="55" t="b">
        <f>IF(O83="Закрываем",K83,IF(O83="Закрываем по СЛ",S82,FALSE))</f>
        <v>0</v>
      </c>
      <c r="S83" s="52">
        <f t="shared" si="8"/>
        <v>9.8269000000000085E-5</v>
      </c>
      <c r="T83" s="64">
        <f t="shared" si="9"/>
        <v>100</v>
      </c>
      <c r="U83" s="56"/>
      <c r="V83" s="56">
        <f t="shared" si="10"/>
        <v>10100.207730137032</v>
      </c>
      <c r="W83" s="62" t="str">
        <f>IF(O83="Открываем",C83,IF(O83="Закрываем",C83,IF(O83="Закрываем по СЛ",C83,W82)))</f>
        <v>04.01.2017 11:00:00</v>
      </c>
      <c r="X83" s="57">
        <f t="shared" si="1"/>
        <v>0</v>
      </c>
      <c r="Y83" s="45">
        <f t="shared" si="2"/>
        <v>0</v>
      </c>
      <c r="Z83" s="58">
        <f>IF(T83&lt;Z82,Z82,T83)</f>
        <v>100</v>
      </c>
      <c r="AA83" s="59">
        <f>IF(T83&lt;Z83,T83/Z83-1,)</f>
        <v>0</v>
      </c>
    </row>
    <row r="84" spans="1:27" ht="12.75" x14ac:dyDescent="0.2">
      <c r="A84" s="31">
        <v>83</v>
      </c>
      <c r="B84" s="32">
        <f t="shared" si="0"/>
        <v>6</v>
      </c>
      <c r="C84" s="33" t="s">
        <v>127</v>
      </c>
      <c r="D84" s="34">
        <v>2017</v>
      </c>
      <c r="E84" s="34">
        <v>1</v>
      </c>
      <c r="F84" s="34">
        <v>14</v>
      </c>
      <c r="G84" s="35">
        <v>0.79166666666666663</v>
      </c>
      <c r="H84" s="36">
        <v>1.1528E-2</v>
      </c>
      <c r="I84" s="36">
        <v>1.17E-2</v>
      </c>
      <c r="J84" s="36">
        <v>1.1509999999999999E-2</v>
      </c>
      <c r="K84" s="36">
        <v>1.17E-2</v>
      </c>
      <c r="L84" s="38">
        <f>2/(EmaFast+1)*K84+(1-(2/(EmaFast+1)))*L83</f>
        <v>1.1684787865053656E-2</v>
      </c>
      <c r="M84" s="39">
        <f>2/(EmaSlow+1)*K84+(1-(2/(EmaSlow+1)))*M83</f>
        <v>1.0405135321100488E-2</v>
      </c>
      <c r="N84" s="40" t="str">
        <f>IF(L84&gt;M84,Up,Down)</f>
        <v>Up</v>
      </c>
      <c r="O84" s="40" t="str">
        <f>IF(N84=Up,IF(P83=FALSE,IF(N83=Down,"Открываем","Не трогаем"),IF(J84&lt;S83,"Закрываем по СЛ","Не трогаем")),IF(P83=TRUE,IF(J84&lt;S83,"Закрываем по СЛ","Закрываем"),"Не трогаем"))</f>
        <v>Не трогаем</v>
      </c>
      <c r="P84" s="40" t="b">
        <f t="shared" si="7"/>
        <v>1</v>
      </c>
      <c r="Q84" s="40" t="b">
        <f>IF(O84="Открываем",K84)</f>
        <v>0</v>
      </c>
      <c r="R84" s="40" t="b">
        <f>IF(O84="Закрываем",K84,IF(O84="Закрываем по СЛ",S83,FALSE))</f>
        <v>0</v>
      </c>
      <c r="S84" s="36">
        <f t="shared" si="8"/>
        <v>9.8269000000000085E-5</v>
      </c>
      <c r="T84" s="64">
        <f t="shared" si="9"/>
        <v>100</v>
      </c>
      <c r="U84" s="43"/>
      <c r="V84" s="43">
        <f t="shared" si="10"/>
        <v>10100.207730137032</v>
      </c>
      <c r="W84" s="61" t="str">
        <f>IF(O84="Открываем",C84,IF(O84="Закрываем",C84,IF(O84="Закрываем по СЛ",C84,W83)))</f>
        <v>04.01.2017 11:00:00</v>
      </c>
      <c r="X84" s="44">
        <f t="shared" si="1"/>
        <v>0</v>
      </c>
      <c r="Y84" s="45">
        <f t="shared" si="2"/>
        <v>0</v>
      </c>
      <c r="Z84" s="41">
        <f>IF(T84&lt;Z83,Z83,T84)</f>
        <v>100</v>
      </c>
      <c r="AA84" s="46">
        <f>IF(T84&lt;Z84,T84/Z84-1,)</f>
        <v>0</v>
      </c>
    </row>
    <row r="85" spans="1:27" ht="12.75" x14ac:dyDescent="0.2">
      <c r="A85" s="47">
        <v>84</v>
      </c>
      <c r="B85" s="48">
        <f t="shared" si="0"/>
        <v>6</v>
      </c>
      <c r="C85" s="49" t="s">
        <v>128</v>
      </c>
      <c r="D85" s="50">
        <v>2017</v>
      </c>
      <c r="E85" s="50">
        <v>1</v>
      </c>
      <c r="F85" s="50">
        <v>14</v>
      </c>
      <c r="G85" s="51">
        <v>0.95833333333333337</v>
      </c>
      <c r="H85" s="52">
        <v>1.1701E-2</v>
      </c>
      <c r="I85" s="52">
        <v>1.2E-2</v>
      </c>
      <c r="J85" s="52">
        <v>1.1677999999999999E-2</v>
      </c>
      <c r="K85" s="52">
        <v>1.184E-2</v>
      </c>
      <c r="L85" s="53">
        <f>2/(EmaFast+1)*K85+(1-(2/(EmaFast+1)))*L84</f>
        <v>1.1694801551179227E-2</v>
      </c>
      <c r="M85" s="54">
        <f>2/(EmaSlow+1)*K85+(1-(2/(EmaSlow+1)))*M84</f>
        <v>1.0426082250719459E-2</v>
      </c>
      <c r="N85" s="55" t="str">
        <f>IF(L85&gt;M85,Up,Down)</f>
        <v>Up</v>
      </c>
      <c r="O85" s="55" t="str">
        <f>IF(N85=Up,IF(P84=FALSE,IF(N84=Down,"Открываем","Не трогаем"),IF(J85&lt;S84,"Закрываем по СЛ","Не трогаем")),IF(P84=TRUE,IF(J85&lt;S84,"Закрываем по СЛ","Закрываем"),"Не трогаем"))</f>
        <v>Не трогаем</v>
      </c>
      <c r="P85" s="55" t="b">
        <f t="shared" si="7"/>
        <v>1</v>
      </c>
      <c r="Q85" s="55" t="b">
        <f>IF(O85="Открываем",K85)</f>
        <v>0</v>
      </c>
      <c r="R85" s="55" t="b">
        <f>IF(O85="Закрываем",K85,IF(O85="Закрываем по СЛ",S84,FALSE))</f>
        <v>0</v>
      </c>
      <c r="S85" s="52">
        <f t="shared" si="8"/>
        <v>9.8269000000000085E-5</v>
      </c>
      <c r="T85" s="64">
        <f t="shared" si="9"/>
        <v>100</v>
      </c>
      <c r="U85" s="56"/>
      <c r="V85" s="56">
        <f t="shared" si="10"/>
        <v>10100.207730137032</v>
      </c>
      <c r="W85" s="62" t="str">
        <f>IF(O85="Открываем",C85,IF(O85="Закрываем",C85,IF(O85="Закрываем по СЛ",C85,W84)))</f>
        <v>04.01.2017 11:00:00</v>
      </c>
      <c r="X85" s="57">
        <f t="shared" si="1"/>
        <v>0</v>
      </c>
      <c r="Y85" s="45">
        <f t="shared" si="2"/>
        <v>0</v>
      </c>
      <c r="Z85" s="58">
        <f>IF(T85&lt;Z84,Z84,T85)</f>
        <v>100</v>
      </c>
      <c r="AA85" s="59">
        <f>IF(T85&lt;Z85,T85/Z85-1,)</f>
        <v>0</v>
      </c>
    </row>
    <row r="86" spans="1:27" ht="12.75" x14ac:dyDescent="0.2">
      <c r="A86" s="31">
        <v>85</v>
      </c>
      <c r="B86" s="32">
        <f t="shared" si="0"/>
        <v>7</v>
      </c>
      <c r="C86" s="33" t="s">
        <v>129</v>
      </c>
      <c r="D86" s="34">
        <v>2017</v>
      </c>
      <c r="E86" s="34">
        <v>1</v>
      </c>
      <c r="F86" s="34">
        <v>15</v>
      </c>
      <c r="G86" s="35">
        <v>0.125</v>
      </c>
      <c r="H86" s="36">
        <v>1.1832000000000001E-2</v>
      </c>
      <c r="I86" s="36">
        <v>1.1915E-2</v>
      </c>
      <c r="J86" s="36">
        <v>1.1766E-2</v>
      </c>
      <c r="K86" s="36">
        <v>1.188E-2</v>
      </c>
      <c r="L86" s="38">
        <f>2/(EmaFast+1)*K86+(1-(2/(EmaFast+1)))*L85</f>
        <v>1.1706749838199923E-2</v>
      </c>
      <c r="M86" s="39">
        <f>2/(EmaSlow+1)*K86+(1-(2/(EmaSlow+1)))*M85</f>
        <v>1.0447307327351291E-2</v>
      </c>
      <c r="N86" s="40" t="str">
        <f>IF(L86&gt;M86,Up,Down)</f>
        <v>Up</v>
      </c>
      <c r="O86" s="40" t="str">
        <f>IF(N86=Up,IF(P85=FALSE,IF(N85=Down,"Открываем","Не трогаем"),IF(J86&lt;S85,"Закрываем по СЛ","Не трогаем")),IF(P85=TRUE,IF(J86&lt;S85,"Закрываем по СЛ","Закрываем"),"Не трогаем"))</f>
        <v>Не трогаем</v>
      </c>
      <c r="P86" s="40" t="b">
        <f t="shared" si="7"/>
        <v>1</v>
      </c>
      <c r="Q86" s="40" t="b">
        <f>IF(O86="Открываем",K86)</f>
        <v>0</v>
      </c>
      <c r="R86" s="40" t="b">
        <f>IF(O86="Закрываем",K86,IF(O86="Закрываем по СЛ",S85,FALSE))</f>
        <v>0</v>
      </c>
      <c r="S86" s="36">
        <f t="shared" si="8"/>
        <v>9.8269000000000085E-5</v>
      </c>
      <c r="T86" s="64">
        <f t="shared" si="9"/>
        <v>100</v>
      </c>
      <c r="U86" s="43"/>
      <c r="V86" s="43">
        <f t="shared" si="10"/>
        <v>10100.207730137032</v>
      </c>
      <c r="W86" s="61" t="str">
        <f>IF(O86="Открываем",C86,IF(O86="Закрываем",C86,IF(O86="Закрываем по СЛ",C86,W85)))</f>
        <v>04.01.2017 11:00:00</v>
      </c>
      <c r="X86" s="44">
        <f t="shared" si="1"/>
        <v>0</v>
      </c>
      <c r="Y86" s="45">
        <f t="shared" si="2"/>
        <v>0</v>
      </c>
      <c r="Z86" s="41">
        <f>IF(T86&lt;Z85,Z85,T86)</f>
        <v>100</v>
      </c>
      <c r="AA86" s="46">
        <f>IF(T86&lt;Z86,T86/Z86-1,)</f>
        <v>0</v>
      </c>
    </row>
    <row r="87" spans="1:27" ht="12.75" x14ac:dyDescent="0.2">
      <c r="A87" s="47">
        <v>86</v>
      </c>
      <c r="B87" s="48">
        <f t="shared" si="0"/>
        <v>7</v>
      </c>
      <c r="C87" s="49" t="s">
        <v>130</v>
      </c>
      <c r="D87" s="50">
        <v>2017</v>
      </c>
      <c r="E87" s="50">
        <v>1</v>
      </c>
      <c r="F87" s="50">
        <v>15</v>
      </c>
      <c r="G87" s="51">
        <v>0.29166666666666669</v>
      </c>
      <c r="H87" s="52">
        <v>1.187E-2</v>
      </c>
      <c r="I87" s="52">
        <v>1.206E-2</v>
      </c>
      <c r="J87" s="52">
        <v>1.1823E-2</v>
      </c>
      <c r="K87" s="52">
        <v>1.1993999999999999E-2</v>
      </c>
      <c r="L87" s="53">
        <f>2/(EmaFast+1)*K87+(1-(2/(EmaFast+1)))*L86</f>
        <v>1.1725282106703155E-2</v>
      </c>
      <c r="M87" s="54">
        <f>2/(EmaSlow+1)*K87+(1-(2/(EmaSlow+1)))*M86</f>
        <v>1.0469886782426455E-2</v>
      </c>
      <c r="N87" s="55" t="str">
        <f>IF(L87&gt;M87,Up,Down)</f>
        <v>Up</v>
      </c>
      <c r="O87" s="55" t="str">
        <f>IF(N87=Up,IF(P86=FALSE,IF(N86=Down,"Открываем","Не трогаем"),IF(J87&lt;S86,"Закрываем по СЛ","Не трогаем")),IF(P86=TRUE,IF(J87&lt;S86,"Закрываем по СЛ","Закрываем"),"Не трогаем"))</f>
        <v>Не трогаем</v>
      </c>
      <c r="P87" s="55" t="b">
        <f t="shared" si="7"/>
        <v>1</v>
      </c>
      <c r="Q87" s="55" t="b">
        <f>IF(O87="Открываем",K87)</f>
        <v>0</v>
      </c>
      <c r="R87" s="55" t="b">
        <f>IF(O87="Закрываем",K87,IF(O87="Закрываем по СЛ",S86,FALSE))</f>
        <v>0</v>
      </c>
      <c r="S87" s="52">
        <f t="shared" si="8"/>
        <v>9.8269000000000085E-5</v>
      </c>
      <c r="T87" s="64">
        <f t="shared" si="9"/>
        <v>100</v>
      </c>
      <c r="U87" s="56"/>
      <c r="V87" s="56">
        <f t="shared" si="10"/>
        <v>10100.207730137032</v>
      </c>
      <c r="W87" s="62" t="str">
        <f>IF(O87="Открываем",C87,IF(O87="Закрываем",C87,IF(O87="Закрываем по СЛ",C87,W86)))</f>
        <v>04.01.2017 11:00:00</v>
      </c>
      <c r="X87" s="57">
        <f t="shared" si="1"/>
        <v>0</v>
      </c>
      <c r="Y87" s="45">
        <f t="shared" si="2"/>
        <v>0</v>
      </c>
      <c r="Z87" s="58">
        <f>IF(T87&lt;Z86,Z86,T87)</f>
        <v>100</v>
      </c>
      <c r="AA87" s="59">
        <f>IF(T87&lt;Z87,T87/Z87-1,)</f>
        <v>0</v>
      </c>
    </row>
    <row r="88" spans="1:27" ht="12.75" x14ac:dyDescent="0.2">
      <c r="A88" s="31">
        <v>87</v>
      </c>
      <c r="B88" s="32">
        <f t="shared" si="0"/>
        <v>7</v>
      </c>
      <c r="C88" s="33" t="s">
        <v>131</v>
      </c>
      <c r="D88" s="34">
        <v>2017</v>
      </c>
      <c r="E88" s="34">
        <v>1</v>
      </c>
      <c r="F88" s="34">
        <v>15</v>
      </c>
      <c r="G88" s="35">
        <v>0.45833333333333331</v>
      </c>
      <c r="H88" s="36">
        <v>1.1993999999999999E-2</v>
      </c>
      <c r="I88" s="36">
        <v>1.2030000000000001E-2</v>
      </c>
      <c r="J88" s="36">
        <v>1.1946999999999999E-2</v>
      </c>
      <c r="K88" s="36">
        <v>1.1955E-2</v>
      </c>
      <c r="L88" s="38">
        <f>2/(EmaFast+1)*K88+(1-(2/(EmaFast+1)))*L87</f>
        <v>1.1740102615948114E-2</v>
      </c>
      <c r="M88" s="39">
        <f>2/(EmaSlow+1)*K88+(1-(2/(EmaSlow+1)))*M87</f>
        <v>1.0491567267354536E-2</v>
      </c>
      <c r="N88" s="40" t="str">
        <f>IF(L88&gt;M88,Up,Down)</f>
        <v>Up</v>
      </c>
      <c r="O88" s="40" t="str">
        <f>IF(N88=Up,IF(P87=FALSE,IF(N87=Down,"Открываем","Не трогаем"),IF(J88&lt;S87,"Закрываем по СЛ","Не трогаем")),IF(P87=TRUE,IF(J88&lt;S87,"Закрываем по СЛ","Закрываем"),"Не трогаем"))</f>
        <v>Не трогаем</v>
      </c>
      <c r="P88" s="40" t="b">
        <f t="shared" si="7"/>
        <v>1</v>
      </c>
      <c r="Q88" s="40" t="b">
        <f>IF(O88="Открываем",K88)</f>
        <v>0</v>
      </c>
      <c r="R88" s="40" t="b">
        <f>IF(O88="Закрываем",K88,IF(O88="Закрываем по СЛ",S87,FALSE))</f>
        <v>0</v>
      </c>
      <c r="S88" s="36">
        <f t="shared" si="8"/>
        <v>9.8269000000000085E-5</v>
      </c>
      <c r="T88" s="64">
        <f t="shared" si="9"/>
        <v>100</v>
      </c>
      <c r="U88" s="43"/>
      <c r="V88" s="43">
        <f t="shared" si="10"/>
        <v>10100.207730137032</v>
      </c>
      <c r="W88" s="61" t="str">
        <f>IF(O88="Открываем",C88,IF(O88="Закрываем",C88,IF(O88="Закрываем по СЛ",C88,W87)))</f>
        <v>04.01.2017 11:00:00</v>
      </c>
      <c r="X88" s="44">
        <f t="shared" si="1"/>
        <v>0</v>
      </c>
      <c r="Y88" s="45">
        <f t="shared" si="2"/>
        <v>0</v>
      </c>
      <c r="Z88" s="41">
        <f>IF(T88&lt;Z87,Z87,T88)</f>
        <v>100</v>
      </c>
      <c r="AA88" s="46">
        <f>IF(T88&lt;Z88,T88/Z88-1,)</f>
        <v>0</v>
      </c>
    </row>
    <row r="89" spans="1:27" ht="12.75" x14ac:dyDescent="0.2">
      <c r="A89" s="47">
        <v>88</v>
      </c>
      <c r="B89" s="48">
        <f t="shared" si="0"/>
        <v>7</v>
      </c>
      <c r="C89" s="49" t="s">
        <v>132</v>
      </c>
      <c r="D89" s="50">
        <v>2017</v>
      </c>
      <c r="E89" s="50">
        <v>1</v>
      </c>
      <c r="F89" s="50">
        <v>15</v>
      </c>
      <c r="G89" s="51">
        <v>0.625</v>
      </c>
      <c r="H89" s="52">
        <v>1.1963E-2</v>
      </c>
      <c r="I89" s="52">
        <v>1.2E-2</v>
      </c>
      <c r="J89" s="52">
        <v>1.1859E-2</v>
      </c>
      <c r="K89" s="52">
        <v>1.1922E-2</v>
      </c>
      <c r="L89" s="53">
        <f>2/(EmaFast+1)*K89+(1-(2/(EmaFast+1)))*L88</f>
        <v>1.1751837931048236E-2</v>
      </c>
      <c r="M89" s="54">
        <f>2/(EmaSlow+1)*K89+(1-(2/(EmaSlow+1)))*M88</f>
        <v>1.0512449497028193E-2</v>
      </c>
      <c r="N89" s="55" t="str">
        <f>IF(L89&gt;M89,Up,Down)</f>
        <v>Up</v>
      </c>
      <c r="O89" s="55" t="str">
        <f>IF(N89=Up,IF(P88=FALSE,IF(N88=Down,"Открываем","Не трогаем"),IF(J89&lt;S88,"Закрываем по СЛ","Не трогаем")),IF(P88=TRUE,IF(J89&lt;S88,"Закрываем по СЛ","Закрываем"),"Не трогаем"))</f>
        <v>Не трогаем</v>
      </c>
      <c r="P89" s="55" t="b">
        <f t="shared" si="7"/>
        <v>1</v>
      </c>
      <c r="Q89" s="55" t="b">
        <f>IF(O89="Открываем",K89)</f>
        <v>0</v>
      </c>
      <c r="R89" s="55" t="b">
        <f>IF(O89="Закрываем",K89,IF(O89="Закрываем по СЛ",S88,FALSE))</f>
        <v>0</v>
      </c>
      <c r="S89" s="52">
        <f t="shared" si="8"/>
        <v>9.8269000000000085E-5</v>
      </c>
      <c r="T89" s="64">
        <f t="shared" si="9"/>
        <v>100</v>
      </c>
      <c r="U89" s="56"/>
      <c r="V89" s="56">
        <f t="shared" si="10"/>
        <v>10100.207730137032</v>
      </c>
      <c r="W89" s="62" t="str">
        <f>IF(O89="Открываем",C89,IF(O89="Закрываем",C89,IF(O89="Закрываем по СЛ",C89,W88)))</f>
        <v>04.01.2017 11:00:00</v>
      </c>
      <c r="X89" s="57">
        <f t="shared" si="1"/>
        <v>0</v>
      </c>
      <c r="Y89" s="45">
        <f t="shared" si="2"/>
        <v>0</v>
      </c>
      <c r="Z89" s="58">
        <f>IF(T89&lt;Z88,Z88,T89)</f>
        <v>100</v>
      </c>
      <c r="AA89" s="59">
        <f>IF(T89&lt;Z89,T89/Z89-1,)</f>
        <v>0</v>
      </c>
    </row>
    <row r="90" spans="1:27" ht="12.75" x14ac:dyDescent="0.2">
      <c r="A90" s="31">
        <v>89</v>
      </c>
      <c r="B90" s="32">
        <f t="shared" si="0"/>
        <v>7</v>
      </c>
      <c r="C90" s="33" t="s">
        <v>133</v>
      </c>
      <c r="D90" s="34">
        <v>2017</v>
      </c>
      <c r="E90" s="34">
        <v>1</v>
      </c>
      <c r="F90" s="34">
        <v>15</v>
      </c>
      <c r="G90" s="35">
        <v>0.79166666666666663</v>
      </c>
      <c r="H90" s="36">
        <v>1.1898000000000001E-2</v>
      </c>
      <c r="I90" s="36">
        <v>1.1956E-2</v>
      </c>
      <c r="J90" s="36">
        <v>1.1801000000000001E-2</v>
      </c>
      <c r="K90" s="36">
        <v>1.1920999999999999E-2</v>
      </c>
      <c r="L90" s="38">
        <f>2/(EmaFast+1)*K90+(1-(2/(EmaFast+1)))*L89</f>
        <v>1.1762751612916093E-2</v>
      </c>
      <c r="M90" s="39">
        <f>2/(EmaSlow+1)*K90+(1-(2/(EmaSlow+1)))*M89</f>
        <v>1.0533012278093475E-2</v>
      </c>
      <c r="N90" s="40" t="str">
        <f>IF(L90&gt;M90,Up,Down)</f>
        <v>Up</v>
      </c>
      <c r="O90" s="40" t="str">
        <f>IF(N90=Up,IF(P89=FALSE,IF(N89=Down,"Открываем","Не трогаем"),IF(J90&lt;S89,"Закрываем по СЛ","Не трогаем")),IF(P89=TRUE,IF(J90&lt;S89,"Закрываем по СЛ","Закрываем"),"Не трогаем"))</f>
        <v>Не трогаем</v>
      </c>
      <c r="P90" s="40" t="b">
        <f t="shared" si="7"/>
        <v>1</v>
      </c>
      <c r="Q90" s="40" t="b">
        <f>IF(O90="Открываем",K90)</f>
        <v>0</v>
      </c>
      <c r="R90" s="40" t="b">
        <f>IF(O90="Закрываем",K90,IF(O90="Закрываем по СЛ",S89,FALSE))</f>
        <v>0</v>
      </c>
      <c r="S90" s="36">
        <f t="shared" si="8"/>
        <v>9.8269000000000085E-5</v>
      </c>
      <c r="T90" s="64">
        <f t="shared" si="9"/>
        <v>100</v>
      </c>
      <c r="U90" s="43"/>
      <c r="V90" s="43">
        <f t="shared" si="10"/>
        <v>10100.207730137032</v>
      </c>
      <c r="W90" s="61" t="str">
        <f>IF(O90="Открываем",C90,IF(O90="Закрываем",C90,IF(O90="Закрываем по СЛ",C90,W89)))</f>
        <v>04.01.2017 11:00:00</v>
      </c>
      <c r="X90" s="44">
        <f t="shared" si="1"/>
        <v>0</v>
      </c>
      <c r="Y90" s="45">
        <f t="shared" si="2"/>
        <v>0</v>
      </c>
      <c r="Z90" s="41">
        <f>IF(T90&lt;Z89,Z89,T90)</f>
        <v>100</v>
      </c>
      <c r="AA90" s="46">
        <f>IF(T90&lt;Z90,T90/Z90-1,)</f>
        <v>0</v>
      </c>
    </row>
    <row r="91" spans="1:27" ht="12.75" x14ac:dyDescent="0.2">
      <c r="A91" s="47">
        <v>90</v>
      </c>
      <c r="B91" s="48">
        <f t="shared" si="0"/>
        <v>7</v>
      </c>
      <c r="C91" s="49" t="s">
        <v>134</v>
      </c>
      <c r="D91" s="50">
        <v>2017</v>
      </c>
      <c r="E91" s="50">
        <v>1</v>
      </c>
      <c r="F91" s="50">
        <v>15</v>
      </c>
      <c r="G91" s="51">
        <v>0.95833333333333337</v>
      </c>
      <c r="H91" s="52">
        <v>1.1908999999999999E-2</v>
      </c>
      <c r="I91" s="52">
        <v>1.1952000000000001E-2</v>
      </c>
      <c r="J91" s="52">
        <v>1.1844E-2</v>
      </c>
      <c r="K91" s="52">
        <v>1.1856999999999999E-2</v>
      </c>
      <c r="L91" s="53">
        <f>2/(EmaFast+1)*K91+(1-(2/(EmaFast+1)))*L90</f>
        <v>1.1768832154018281E-2</v>
      </c>
      <c r="M91" s="54">
        <f>2/(EmaSlow+1)*K91+(1-(2/(EmaSlow+1)))*M90</f>
        <v>1.0552340566004518E-2</v>
      </c>
      <c r="N91" s="55" t="str">
        <f>IF(L91&gt;M91,Up,Down)</f>
        <v>Up</v>
      </c>
      <c r="O91" s="55" t="str">
        <f>IF(N91=Up,IF(P90=FALSE,IF(N90=Down,"Открываем","Не трогаем"),IF(J91&lt;S90,"Закрываем по СЛ","Не трогаем")),IF(P90=TRUE,IF(J91&lt;S90,"Закрываем по СЛ","Закрываем"),"Не трогаем"))</f>
        <v>Не трогаем</v>
      </c>
      <c r="P91" s="55" t="b">
        <f t="shared" si="7"/>
        <v>1</v>
      </c>
      <c r="Q91" s="55" t="b">
        <f>IF(O91="Открываем",K91)</f>
        <v>0</v>
      </c>
      <c r="R91" s="55" t="b">
        <f>IF(O91="Закрываем",K91,IF(O91="Закрываем по СЛ",S90,FALSE))</f>
        <v>0</v>
      </c>
      <c r="S91" s="52">
        <f t="shared" si="8"/>
        <v>9.8269000000000085E-5</v>
      </c>
      <c r="T91" s="64">
        <f t="shared" si="9"/>
        <v>100</v>
      </c>
      <c r="U91" s="56"/>
      <c r="V91" s="56">
        <f t="shared" si="10"/>
        <v>10100.207730137032</v>
      </c>
      <c r="W91" s="62" t="str">
        <f>IF(O91="Открываем",C91,IF(O91="Закрываем",C91,IF(O91="Закрываем по СЛ",C91,W90)))</f>
        <v>04.01.2017 11:00:00</v>
      </c>
      <c r="X91" s="57">
        <f t="shared" si="1"/>
        <v>0</v>
      </c>
      <c r="Y91" s="45">
        <f t="shared" si="2"/>
        <v>0</v>
      </c>
      <c r="Z91" s="58">
        <f>IF(T91&lt;Z90,Z90,T91)</f>
        <v>100</v>
      </c>
      <c r="AA91" s="59">
        <f>IF(T91&lt;Z91,T91/Z91-1,)</f>
        <v>0</v>
      </c>
    </row>
    <row r="92" spans="1:27" ht="12.75" x14ac:dyDescent="0.2">
      <c r="A92" s="31">
        <v>91</v>
      </c>
      <c r="B92" s="32">
        <f t="shared" si="0"/>
        <v>1</v>
      </c>
      <c r="C92" s="33" t="s">
        <v>135</v>
      </c>
      <c r="D92" s="34">
        <v>2017</v>
      </c>
      <c r="E92" s="34">
        <v>1</v>
      </c>
      <c r="F92" s="34">
        <v>16</v>
      </c>
      <c r="G92" s="35">
        <v>0.125</v>
      </c>
      <c r="H92" s="36">
        <v>1.1832000000000001E-2</v>
      </c>
      <c r="I92" s="36">
        <v>1.1860000000000001E-2</v>
      </c>
      <c r="J92" s="36">
        <v>1.1553000000000001E-2</v>
      </c>
      <c r="K92" s="36">
        <v>1.1646999999999999E-2</v>
      </c>
      <c r="L92" s="38">
        <f>2/(EmaFast+1)*K92+(1-(2/(EmaFast+1)))*L91</f>
        <v>1.1760972015049361E-2</v>
      </c>
      <c r="M92" s="39">
        <f>2/(EmaSlow+1)*K92+(1-(2/(EmaSlow+1)))*M91</f>
        <v>1.0568320995697883E-2</v>
      </c>
      <c r="N92" s="40" t="str">
        <f>IF(L92&gt;M92,Up,Down)</f>
        <v>Up</v>
      </c>
      <c r="O92" s="40" t="str">
        <f>IF(N92=Up,IF(P91=FALSE,IF(N91=Down,"Открываем","Не трогаем"),IF(J92&lt;S91,"Закрываем по СЛ","Не трогаем")),IF(P91=TRUE,IF(J92&lt;S91,"Закрываем по СЛ","Закрываем"),"Не трогаем"))</f>
        <v>Не трогаем</v>
      </c>
      <c r="P92" s="40" t="b">
        <f t="shared" si="7"/>
        <v>1</v>
      </c>
      <c r="Q92" s="40" t="b">
        <f>IF(O92="Открываем",K92)</f>
        <v>0</v>
      </c>
      <c r="R92" s="40" t="b">
        <f>IF(O92="Закрываем",K92,IF(O92="Закрываем по СЛ",S91,FALSE))</f>
        <v>0</v>
      </c>
      <c r="S92" s="36">
        <f t="shared" si="8"/>
        <v>9.8269000000000085E-5</v>
      </c>
      <c r="T92" s="64">
        <f t="shared" si="9"/>
        <v>100</v>
      </c>
      <c r="U92" s="43"/>
      <c r="V92" s="43">
        <f t="shared" si="10"/>
        <v>10100.207730137032</v>
      </c>
      <c r="W92" s="61" t="str">
        <f>IF(O92="Открываем",C92,IF(O92="Закрываем",C92,IF(O92="Закрываем по СЛ",C92,W91)))</f>
        <v>04.01.2017 11:00:00</v>
      </c>
      <c r="X92" s="44">
        <f t="shared" si="1"/>
        <v>0</v>
      </c>
      <c r="Y92" s="45">
        <f t="shared" si="2"/>
        <v>0</v>
      </c>
      <c r="Z92" s="41">
        <f>IF(T92&lt;Z91,Z91,T92)</f>
        <v>100</v>
      </c>
      <c r="AA92" s="46">
        <f>IF(T92&lt;Z92,T92/Z92-1,)</f>
        <v>0</v>
      </c>
    </row>
    <row r="93" spans="1:27" ht="12.75" x14ac:dyDescent="0.2">
      <c r="A93" s="47">
        <v>92</v>
      </c>
      <c r="B93" s="48">
        <f t="shared" si="0"/>
        <v>1</v>
      </c>
      <c r="C93" s="49" t="s">
        <v>136</v>
      </c>
      <c r="D93" s="50">
        <v>2017</v>
      </c>
      <c r="E93" s="50">
        <v>1</v>
      </c>
      <c r="F93" s="50">
        <v>16</v>
      </c>
      <c r="G93" s="51">
        <v>0.29166666666666669</v>
      </c>
      <c r="H93" s="52">
        <v>1.1646999999999999E-2</v>
      </c>
      <c r="I93" s="52">
        <v>1.1714E-2</v>
      </c>
      <c r="J93" s="52">
        <v>1.153E-2</v>
      </c>
      <c r="K93" s="52">
        <v>1.1592E-2</v>
      </c>
      <c r="L93" s="53">
        <f>2/(EmaFast+1)*K93+(1-(2/(EmaFast+1)))*L92</f>
        <v>1.1750070594723595E-2</v>
      </c>
      <c r="M93" s="54">
        <f>2/(EmaSlow+1)*K93+(1-(2/(EmaSlow+1)))*M92</f>
        <v>1.0583265214738789E-2</v>
      </c>
      <c r="N93" s="55" t="str">
        <f>IF(L93&gt;M93,Up,Down)</f>
        <v>Up</v>
      </c>
      <c r="O93" s="55" t="str">
        <f>IF(N93=Up,IF(P92=FALSE,IF(N92=Down,"Открываем","Не трогаем"),IF(J93&lt;S92,"Закрываем по СЛ","Не трогаем")),IF(P92=TRUE,IF(J93&lt;S92,"Закрываем по СЛ","Закрываем"),"Не трогаем"))</f>
        <v>Не трогаем</v>
      </c>
      <c r="P93" s="55" t="b">
        <f t="shared" si="7"/>
        <v>1</v>
      </c>
      <c r="Q93" s="55" t="b">
        <f>IF(O93="Открываем",K93)</f>
        <v>0</v>
      </c>
      <c r="R93" s="55" t="b">
        <f>IF(O93="Закрываем",K93,IF(O93="Закрываем по СЛ",S92,FALSE))</f>
        <v>0</v>
      </c>
      <c r="S93" s="52">
        <f t="shared" si="8"/>
        <v>9.8269000000000085E-5</v>
      </c>
      <c r="T93" s="64">
        <f t="shared" si="9"/>
        <v>100</v>
      </c>
      <c r="U93" s="56"/>
      <c r="V93" s="56">
        <f t="shared" si="10"/>
        <v>10100.207730137032</v>
      </c>
      <c r="W93" s="62" t="str">
        <f>IF(O93="Открываем",C93,IF(O93="Закрываем",C93,IF(O93="Закрываем по СЛ",C93,W92)))</f>
        <v>04.01.2017 11:00:00</v>
      </c>
      <c r="X93" s="57">
        <f t="shared" si="1"/>
        <v>0</v>
      </c>
      <c r="Y93" s="45">
        <f t="shared" si="2"/>
        <v>0</v>
      </c>
      <c r="Z93" s="58">
        <f>IF(T93&lt;Z92,Z92,T93)</f>
        <v>100</v>
      </c>
      <c r="AA93" s="59">
        <f>IF(T93&lt;Z93,T93/Z93-1,)</f>
        <v>0</v>
      </c>
    </row>
    <row r="94" spans="1:27" ht="12.75" x14ac:dyDescent="0.2">
      <c r="A94" s="31">
        <v>93</v>
      </c>
      <c r="B94" s="32">
        <f t="shared" si="0"/>
        <v>1</v>
      </c>
      <c r="C94" s="33" t="s">
        <v>137</v>
      </c>
      <c r="D94" s="34">
        <v>2017</v>
      </c>
      <c r="E94" s="34">
        <v>1</v>
      </c>
      <c r="F94" s="34">
        <v>16</v>
      </c>
      <c r="G94" s="35">
        <v>0.45833333333333331</v>
      </c>
      <c r="H94" s="36">
        <v>1.1592E-2</v>
      </c>
      <c r="I94" s="36">
        <v>1.1819E-2</v>
      </c>
      <c r="J94" s="36">
        <v>1.1592E-2</v>
      </c>
      <c r="K94" s="36">
        <v>1.1691E-2</v>
      </c>
      <c r="L94" s="38">
        <f>2/(EmaFast+1)*K94+(1-(2/(EmaFast+1)))*L93</f>
        <v>1.1746259588612395E-2</v>
      </c>
      <c r="M94" s="39">
        <f>2/(EmaSlow+1)*K94+(1-(2/(EmaSlow+1)))*M93</f>
        <v>1.059943652547253E-2</v>
      </c>
      <c r="N94" s="40" t="str">
        <f>IF(L94&gt;M94,Up,Down)</f>
        <v>Up</v>
      </c>
      <c r="O94" s="40" t="str">
        <f>IF(N94=Up,IF(P93=FALSE,IF(N93=Down,"Открываем","Не трогаем"),IF(J94&lt;S93,"Закрываем по СЛ","Не трогаем")),IF(P93=TRUE,IF(J94&lt;S93,"Закрываем по СЛ","Закрываем"),"Не трогаем"))</f>
        <v>Не трогаем</v>
      </c>
      <c r="P94" s="40" t="b">
        <f t="shared" si="7"/>
        <v>1</v>
      </c>
      <c r="Q94" s="40" t="b">
        <f>IF(O94="Открываем",K94)</f>
        <v>0</v>
      </c>
      <c r="R94" s="40" t="b">
        <f>IF(O94="Закрываем",K94,IF(O94="Закрываем по СЛ",S93,FALSE))</f>
        <v>0</v>
      </c>
      <c r="S94" s="36">
        <f t="shared" si="8"/>
        <v>9.8269000000000085E-5</v>
      </c>
      <c r="T94" s="64">
        <f t="shared" si="9"/>
        <v>100</v>
      </c>
      <c r="U94" s="43"/>
      <c r="V94" s="43">
        <f t="shared" si="10"/>
        <v>10100.207730137032</v>
      </c>
      <c r="W94" s="61" t="str">
        <f>IF(O94="Открываем",C94,IF(O94="Закрываем",C94,IF(O94="Закрываем по СЛ",C94,W93)))</f>
        <v>04.01.2017 11:00:00</v>
      </c>
      <c r="X94" s="44">
        <f t="shared" si="1"/>
        <v>0</v>
      </c>
      <c r="Y94" s="45">
        <f t="shared" si="2"/>
        <v>0</v>
      </c>
      <c r="Z94" s="41">
        <f>IF(T94&lt;Z93,Z93,T94)</f>
        <v>100</v>
      </c>
      <c r="AA94" s="46">
        <f>IF(T94&lt;Z94,T94/Z94-1,)</f>
        <v>0</v>
      </c>
    </row>
    <row r="95" spans="1:27" ht="12.75" x14ac:dyDescent="0.2">
      <c r="A95" s="47">
        <v>94</v>
      </c>
      <c r="B95" s="48">
        <f t="shared" si="0"/>
        <v>1</v>
      </c>
      <c r="C95" s="49" t="s">
        <v>138</v>
      </c>
      <c r="D95" s="50">
        <v>2017</v>
      </c>
      <c r="E95" s="50">
        <v>1</v>
      </c>
      <c r="F95" s="50">
        <v>16</v>
      </c>
      <c r="G95" s="51">
        <v>0.625</v>
      </c>
      <c r="H95" s="52">
        <v>1.1702000000000001E-2</v>
      </c>
      <c r="I95" s="52">
        <v>1.1704000000000001E-2</v>
      </c>
      <c r="J95" s="52">
        <v>1.1586000000000001E-2</v>
      </c>
      <c r="K95" s="52">
        <v>1.1589E-2</v>
      </c>
      <c r="L95" s="53">
        <f>2/(EmaFast+1)*K95+(1-(2/(EmaFast+1)))*L94</f>
        <v>1.1736113808701919E-2</v>
      </c>
      <c r="M95" s="54">
        <f>2/(EmaSlow+1)*K95+(1-(2/(EmaSlow+1)))*M94</f>
        <v>1.061388270758242E-2</v>
      </c>
      <c r="N95" s="55" t="str">
        <f>IF(L95&gt;M95,Up,Down)</f>
        <v>Up</v>
      </c>
      <c r="O95" s="55" t="str">
        <f>IF(N95=Up,IF(P94=FALSE,IF(N94=Down,"Открываем","Не трогаем"),IF(J95&lt;S94,"Закрываем по СЛ","Не трогаем")),IF(P94=TRUE,IF(J95&lt;S94,"Закрываем по СЛ","Закрываем"),"Не трогаем"))</f>
        <v>Не трогаем</v>
      </c>
      <c r="P95" s="55" t="b">
        <f t="shared" si="7"/>
        <v>1</v>
      </c>
      <c r="Q95" s="55" t="b">
        <f>IF(O95="Открываем",K95)</f>
        <v>0</v>
      </c>
      <c r="R95" s="55" t="b">
        <f>IF(O95="Закрываем",K95,IF(O95="Закрываем по СЛ",S94,FALSE))</f>
        <v>0</v>
      </c>
      <c r="S95" s="52">
        <f t="shared" si="8"/>
        <v>9.8269000000000085E-5</v>
      </c>
      <c r="T95" s="64">
        <f t="shared" si="9"/>
        <v>100</v>
      </c>
      <c r="U95" s="56"/>
      <c r="V95" s="56">
        <f t="shared" si="10"/>
        <v>10100.207730137032</v>
      </c>
      <c r="W95" s="62" t="str">
        <f>IF(O95="Открываем",C95,IF(O95="Закрываем",C95,IF(O95="Закрываем по СЛ",C95,W94)))</f>
        <v>04.01.2017 11:00:00</v>
      </c>
      <c r="X95" s="57">
        <f t="shared" si="1"/>
        <v>0</v>
      </c>
      <c r="Y95" s="45">
        <f t="shared" si="2"/>
        <v>0</v>
      </c>
      <c r="Z95" s="58">
        <f>IF(T95&lt;Z94,Z94,T95)</f>
        <v>100</v>
      </c>
      <c r="AA95" s="59">
        <f>IF(T95&lt;Z95,T95/Z95-1,)</f>
        <v>0</v>
      </c>
    </row>
    <row r="96" spans="1:27" ht="12.75" x14ac:dyDescent="0.2">
      <c r="A96" s="31">
        <v>95</v>
      </c>
      <c r="B96" s="32">
        <f t="shared" si="0"/>
        <v>1</v>
      </c>
      <c r="C96" s="33" t="s">
        <v>139</v>
      </c>
      <c r="D96" s="34">
        <v>2017</v>
      </c>
      <c r="E96" s="34">
        <v>1</v>
      </c>
      <c r="F96" s="34">
        <v>16</v>
      </c>
      <c r="G96" s="35">
        <v>0.79166666666666663</v>
      </c>
      <c r="H96" s="36">
        <v>1.158E-2</v>
      </c>
      <c r="I96" s="36">
        <v>1.162E-2</v>
      </c>
      <c r="J96" s="36">
        <v>1.15E-2</v>
      </c>
      <c r="K96" s="36">
        <v>1.1511E-2</v>
      </c>
      <c r="L96" s="38">
        <f>2/(EmaFast+1)*K96+(1-(2/(EmaFast+1)))*L95</f>
        <v>1.1721590337172764E-2</v>
      </c>
      <c r="M96" s="39">
        <f>2/(EmaSlow+1)*K96+(1-(2/(EmaSlow+1)))*M95</f>
        <v>1.0626979310391435E-2</v>
      </c>
      <c r="N96" s="40" t="str">
        <f>IF(L96&gt;M96,Up,Down)</f>
        <v>Up</v>
      </c>
      <c r="O96" s="40" t="str">
        <f>IF(N96=Up,IF(P95=FALSE,IF(N95=Down,"Открываем","Не трогаем"),IF(J96&lt;S95,"Закрываем по СЛ","Не трогаем")),IF(P95=TRUE,IF(J96&lt;S95,"Закрываем по СЛ","Закрываем"),"Не трогаем"))</f>
        <v>Не трогаем</v>
      </c>
      <c r="P96" s="40" t="b">
        <f t="shared" si="7"/>
        <v>1</v>
      </c>
      <c r="Q96" s="40" t="b">
        <f>IF(O96="Открываем",K96)</f>
        <v>0</v>
      </c>
      <c r="R96" s="40" t="b">
        <f>IF(O96="Закрываем",K96,IF(O96="Закрываем по СЛ",S95,FALSE))</f>
        <v>0</v>
      </c>
      <c r="S96" s="36">
        <f t="shared" si="8"/>
        <v>9.8269000000000085E-5</v>
      </c>
      <c r="T96" s="64">
        <f t="shared" si="9"/>
        <v>100</v>
      </c>
      <c r="U96" s="43"/>
      <c r="V96" s="43">
        <f t="shared" si="10"/>
        <v>10100.207730137032</v>
      </c>
      <c r="W96" s="61" t="str">
        <f>IF(O96="Открываем",C96,IF(O96="Закрываем",C96,IF(O96="Закрываем по СЛ",C96,W95)))</f>
        <v>04.01.2017 11:00:00</v>
      </c>
      <c r="X96" s="44">
        <f t="shared" si="1"/>
        <v>0</v>
      </c>
      <c r="Y96" s="45">
        <f t="shared" si="2"/>
        <v>0</v>
      </c>
      <c r="Z96" s="41">
        <f>IF(T96&lt;Z95,Z95,T96)</f>
        <v>100</v>
      </c>
      <c r="AA96" s="46">
        <f>IF(T96&lt;Z96,T96/Z96-1,)</f>
        <v>0</v>
      </c>
    </row>
    <row r="97" spans="1:27" ht="12.75" x14ac:dyDescent="0.2">
      <c r="A97" s="47">
        <v>96</v>
      </c>
      <c r="B97" s="48">
        <f t="shared" si="0"/>
        <v>1</v>
      </c>
      <c r="C97" s="49" t="s">
        <v>140</v>
      </c>
      <c r="D97" s="50">
        <v>2017</v>
      </c>
      <c r="E97" s="50">
        <v>1</v>
      </c>
      <c r="F97" s="50">
        <v>16</v>
      </c>
      <c r="G97" s="51">
        <v>0.95833333333333337</v>
      </c>
      <c r="H97" s="52">
        <v>1.1526E-2</v>
      </c>
      <c r="I97" s="52">
        <v>1.1632999999999999E-2</v>
      </c>
      <c r="J97" s="52">
        <v>1.1405E-2</v>
      </c>
      <c r="K97" s="52">
        <v>1.1471E-2</v>
      </c>
      <c r="L97" s="53">
        <f>2/(EmaFast+1)*K97+(1-(2/(EmaFast+1)))*L96</f>
        <v>1.170542321864549E-2</v>
      </c>
      <c r="M97" s="54">
        <f>2/(EmaSlow+1)*K97+(1-(2/(EmaSlow+1)))*M96</f>
        <v>1.0639300780312728E-2</v>
      </c>
      <c r="N97" s="55" t="str">
        <f>IF(L97&gt;M97,Up,Down)</f>
        <v>Up</v>
      </c>
      <c r="O97" s="55" t="str">
        <f>IF(N97=Up,IF(P96=FALSE,IF(N96=Down,"Открываем","Не трогаем"),IF(J97&lt;S96,"Закрываем по СЛ","Не трогаем")),IF(P96=TRUE,IF(J97&lt;S96,"Закрываем по СЛ","Закрываем"),"Не трогаем"))</f>
        <v>Не трогаем</v>
      </c>
      <c r="P97" s="55" t="b">
        <f t="shared" si="7"/>
        <v>1</v>
      </c>
      <c r="Q97" s="55" t="b">
        <f>IF(O97="Открываем",K97)</f>
        <v>0</v>
      </c>
      <c r="R97" s="55" t="b">
        <f>IF(O97="Закрываем",K97,IF(O97="Закрываем по СЛ",S96,FALSE))</f>
        <v>0</v>
      </c>
      <c r="S97" s="52">
        <f t="shared" si="8"/>
        <v>9.8269000000000085E-5</v>
      </c>
      <c r="T97" s="64">
        <f t="shared" si="9"/>
        <v>100</v>
      </c>
      <c r="U97" s="56"/>
      <c r="V97" s="56">
        <f t="shared" si="10"/>
        <v>10100.207730137032</v>
      </c>
      <c r="W97" s="62" t="str">
        <f>IF(O97="Открываем",C97,IF(O97="Закрываем",C97,IF(O97="Закрываем по СЛ",C97,W96)))</f>
        <v>04.01.2017 11:00:00</v>
      </c>
      <c r="X97" s="57">
        <f t="shared" si="1"/>
        <v>0</v>
      </c>
      <c r="Y97" s="45">
        <f t="shared" si="2"/>
        <v>0</v>
      </c>
      <c r="Z97" s="58">
        <f>IF(T97&lt;Z96,Z96,T97)</f>
        <v>100</v>
      </c>
      <c r="AA97" s="59">
        <f>IF(T97&lt;Z97,T97/Z97-1,)</f>
        <v>0</v>
      </c>
    </row>
    <row r="98" spans="1:27" ht="12.75" x14ac:dyDescent="0.2">
      <c r="A98" s="31">
        <v>97</v>
      </c>
      <c r="B98" s="32">
        <f t="shared" si="0"/>
        <v>2</v>
      </c>
      <c r="C98" s="33" t="s">
        <v>141</v>
      </c>
      <c r="D98" s="34">
        <v>2017</v>
      </c>
      <c r="E98" s="34">
        <v>1</v>
      </c>
      <c r="F98" s="34">
        <v>17</v>
      </c>
      <c r="G98" s="35">
        <v>0.125</v>
      </c>
      <c r="H98" s="36">
        <v>1.1528E-2</v>
      </c>
      <c r="I98" s="36">
        <v>1.1533E-2</v>
      </c>
      <c r="J98" s="36">
        <v>1.1476E-2</v>
      </c>
      <c r="K98" s="36">
        <v>1.1483999999999999E-2</v>
      </c>
      <c r="L98" s="38">
        <f>2/(EmaFast+1)*K98+(1-(2/(EmaFast+1)))*L97</f>
        <v>1.169113784970062E-2</v>
      </c>
      <c r="M98" s="39">
        <f>2/(EmaSlow+1)*K98+(1-(2/(EmaSlow+1)))*M97</f>
        <v>1.0651632155782615E-2</v>
      </c>
      <c r="N98" s="40" t="str">
        <f>IF(L98&gt;M98,Up,Down)</f>
        <v>Up</v>
      </c>
      <c r="O98" s="40" t="str">
        <f>IF(N98=Up,IF(P97=FALSE,IF(N97=Down,"Открываем","Не трогаем"),IF(J98&lt;S97,"Закрываем по СЛ","Не трогаем")),IF(P97=TRUE,IF(J98&lt;S97,"Закрываем по СЛ","Закрываем"),"Не трогаем"))</f>
        <v>Не трогаем</v>
      </c>
      <c r="P98" s="40" t="b">
        <f t="shared" si="7"/>
        <v>1</v>
      </c>
      <c r="Q98" s="40" t="b">
        <f>IF(O98="Открываем",K98)</f>
        <v>0</v>
      </c>
      <c r="R98" s="40" t="b">
        <f>IF(O98="Закрываем",K98,IF(O98="Закрываем по СЛ",S97,FALSE))</f>
        <v>0</v>
      </c>
      <c r="S98" s="36">
        <f t="shared" si="8"/>
        <v>9.8269000000000085E-5</v>
      </c>
      <c r="T98" s="64">
        <f t="shared" si="9"/>
        <v>100</v>
      </c>
      <c r="U98" s="43"/>
      <c r="V98" s="43">
        <f t="shared" si="10"/>
        <v>10100.207730137032</v>
      </c>
      <c r="W98" s="61" t="str">
        <f>IF(O98="Открываем",C98,IF(O98="Закрываем",C98,IF(O98="Закрываем по СЛ",C98,W97)))</f>
        <v>04.01.2017 11:00:00</v>
      </c>
      <c r="X98" s="44">
        <f t="shared" si="1"/>
        <v>0</v>
      </c>
      <c r="Y98" s="45">
        <f t="shared" si="2"/>
        <v>0</v>
      </c>
      <c r="Z98" s="41">
        <f>IF(T98&lt;Z97,Z97,T98)</f>
        <v>100</v>
      </c>
      <c r="AA98" s="46">
        <f>IF(T98&lt;Z98,T98/Z98-1,)</f>
        <v>0</v>
      </c>
    </row>
    <row r="99" spans="1:27" ht="12.75" x14ac:dyDescent="0.2">
      <c r="A99" s="47">
        <v>98</v>
      </c>
      <c r="B99" s="48">
        <f t="shared" si="0"/>
        <v>2</v>
      </c>
      <c r="C99" s="49" t="s">
        <v>142</v>
      </c>
      <c r="D99" s="50">
        <v>2017</v>
      </c>
      <c r="E99" s="50">
        <v>1</v>
      </c>
      <c r="F99" s="50">
        <v>17</v>
      </c>
      <c r="G99" s="51">
        <v>0.29166666666666669</v>
      </c>
      <c r="H99" s="52">
        <v>1.1478E-2</v>
      </c>
      <c r="I99" s="52">
        <v>1.1479E-2</v>
      </c>
      <c r="J99" s="52">
        <v>1.1143E-2</v>
      </c>
      <c r="K99" s="52">
        <v>1.116E-2</v>
      </c>
      <c r="L99" s="53">
        <f>2/(EmaFast+1)*K99+(1-(2/(EmaFast+1)))*L98</f>
        <v>1.1656870891655419E-2</v>
      </c>
      <c r="M99" s="54">
        <f>2/(EmaSlow+1)*K99+(1-(2/(EmaSlow+1)))*M98</f>
        <v>1.0659053584165351E-2</v>
      </c>
      <c r="N99" s="55" t="str">
        <f>IF(L99&gt;M99,Up,Down)</f>
        <v>Up</v>
      </c>
      <c r="O99" s="55" t="str">
        <f>IF(N99=Up,IF(P98=FALSE,IF(N98=Down,"Открываем","Не трогаем"),IF(J99&lt;S98,"Закрываем по СЛ","Не трогаем")),IF(P98=TRUE,IF(J99&lt;S98,"Закрываем по СЛ","Закрываем"),"Не трогаем"))</f>
        <v>Не трогаем</v>
      </c>
      <c r="P99" s="55" t="b">
        <f t="shared" si="7"/>
        <v>1</v>
      </c>
      <c r="Q99" s="55" t="b">
        <f>IF(O99="Открываем",K99)</f>
        <v>0</v>
      </c>
      <c r="R99" s="55" t="b">
        <f>IF(O99="Закрываем",K99,IF(O99="Закрываем по СЛ",S98,FALSE))</f>
        <v>0</v>
      </c>
      <c r="S99" s="52">
        <f t="shared" si="8"/>
        <v>9.8269000000000085E-5</v>
      </c>
      <c r="T99" s="64">
        <f t="shared" si="9"/>
        <v>100</v>
      </c>
      <c r="U99" s="56"/>
      <c r="V99" s="56">
        <f t="shared" si="10"/>
        <v>10100.207730137032</v>
      </c>
      <c r="W99" s="62" t="str">
        <f>IF(O99="Открываем",C99,IF(O99="Закрываем",C99,IF(O99="Закрываем по СЛ",C99,W98)))</f>
        <v>04.01.2017 11:00:00</v>
      </c>
      <c r="X99" s="57">
        <f t="shared" si="1"/>
        <v>0</v>
      </c>
      <c r="Y99" s="45">
        <f t="shared" si="2"/>
        <v>0</v>
      </c>
      <c r="Z99" s="58">
        <f>IF(T99&lt;Z98,Z98,T99)</f>
        <v>100</v>
      </c>
      <c r="AA99" s="59">
        <f>IF(T99&lt;Z99,T99/Z99-1,)</f>
        <v>0</v>
      </c>
    </row>
    <row r="100" spans="1:27" ht="12.75" x14ac:dyDescent="0.2">
      <c r="A100" s="31">
        <v>99</v>
      </c>
      <c r="B100" s="32">
        <f t="shared" si="0"/>
        <v>2</v>
      </c>
      <c r="C100" s="33" t="s">
        <v>143</v>
      </c>
      <c r="D100" s="34">
        <v>2017</v>
      </c>
      <c r="E100" s="34">
        <v>1</v>
      </c>
      <c r="F100" s="34">
        <v>17</v>
      </c>
      <c r="G100" s="35">
        <v>0.45833333333333331</v>
      </c>
      <c r="H100" s="36">
        <v>1.1157E-2</v>
      </c>
      <c r="I100" s="36">
        <v>1.1299999999999999E-2</v>
      </c>
      <c r="J100" s="36">
        <v>1.1041E-2</v>
      </c>
      <c r="K100" s="36">
        <v>1.1264E-2</v>
      </c>
      <c r="L100" s="38">
        <f>2/(EmaFast+1)*K100+(1-(2/(EmaFast+1)))*L99</f>
        <v>1.163152438251636E-2</v>
      </c>
      <c r="M100" s="39">
        <f>2/(EmaSlow+1)*K100+(1-(2/(EmaSlow+1)))*M99</f>
        <v>1.0667884918703083E-2</v>
      </c>
      <c r="N100" s="40" t="str">
        <f>IF(L100&gt;M100,Up,Down)</f>
        <v>Up</v>
      </c>
      <c r="O100" s="40" t="str">
        <f>IF(N100=Up,IF(P99=FALSE,IF(N99=Down,"Открываем","Не трогаем"),IF(J100&lt;S99,"Закрываем по СЛ","Не трогаем")),IF(P99=TRUE,IF(J100&lt;S99,"Закрываем по СЛ","Закрываем"),"Не трогаем"))</f>
        <v>Не трогаем</v>
      </c>
      <c r="P100" s="40" t="b">
        <f t="shared" si="7"/>
        <v>1</v>
      </c>
      <c r="Q100" s="40" t="b">
        <f>IF(O100="Открываем",K100)</f>
        <v>0</v>
      </c>
      <c r="R100" s="40" t="b">
        <f>IF(O100="Закрываем",K100,IF(O100="Закрываем по СЛ",S99,FALSE))</f>
        <v>0</v>
      </c>
      <c r="S100" s="36">
        <f t="shared" si="8"/>
        <v>9.8269000000000085E-5</v>
      </c>
      <c r="T100" s="64">
        <f t="shared" si="9"/>
        <v>100</v>
      </c>
      <c r="U100" s="43"/>
      <c r="V100" s="43">
        <f t="shared" si="10"/>
        <v>10100.207730137032</v>
      </c>
      <c r="W100" s="61" t="str">
        <f>IF(O100="Открываем",C100,IF(O100="Закрываем",C100,IF(O100="Закрываем по СЛ",C100,W99)))</f>
        <v>04.01.2017 11:00:00</v>
      </c>
      <c r="X100" s="44">
        <f t="shared" si="1"/>
        <v>0</v>
      </c>
      <c r="Y100" s="45">
        <f t="shared" si="2"/>
        <v>0</v>
      </c>
      <c r="Z100" s="41">
        <f>IF(T100&lt;Z99,Z99,T100)</f>
        <v>100</v>
      </c>
      <c r="AA100" s="46">
        <f>IF(T100&lt;Z100,T100/Z100-1,)</f>
        <v>0</v>
      </c>
    </row>
    <row r="101" spans="1:27" ht="12.75" x14ac:dyDescent="0.2">
      <c r="A101" s="47">
        <v>100</v>
      </c>
      <c r="B101" s="48">
        <f t="shared" si="0"/>
        <v>2</v>
      </c>
      <c r="C101" s="49" t="s">
        <v>144</v>
      </c>
      <c r="D101" s="50">
        <v>2017</v>
      </c>
      <c r="E101" s="50">
        <v>1</v>
      </c>
      <c r="F101" s="50">
        <v>17</v>
      </c>
      <c r="G101" s="51">
        <v>0.625</v>
      </c>
      <c r="H101" s="52">
        <v>1.1268E-2</v>
      </c>
      <c r="I101" s="52">
        <v>1.1587E-2</v>
      </c>
      <c r="J101" s="52">
        <v>1.1268E-2</v>
      </c>
      <c r="K101" s="52">
        <v>1.1549E-2</v>
      </c>
      <c r="L101" s="53">
        <f>2/(EmaFast+1)*K101+(1-(2/(EmaFast+1)))*L100</f>
        <v>1.1626200228805627E-2</v>
      </c>
      <c r="M101" s="54">
        <f>2/(EmaSlow+1)*K101+(1-(2/(EmaSlow+1)))*M100</f>
        <v>1.0680747912590631E-2</v>
      </c>
      <c r="N101" s="55" t="str">
        <f>IF(L101&gt;M101,Up,Down)</f>
        <v>Up</v>
      </c>
      <c r="O101" s="55" t="str">
        <f>IF(N101=Up,IF(P100=FALSE,IF(N100=Down,"Открываем","Не трогаем"),IF(J101&lt;S100,"Закрываем по СЛ","Не трогаем")),IF(P100=TRUE,IF(J101&lt;S100,"Закрываем по СЛ","Закрываем"),"Не трогаем"))</f>
        <v>Не трогаем</v>
      </c>
      <c r="P101" s="55" t="b">
        <f t="shared" si="7"/>
        <v>1</v>
      </c>
      <c r="Q101" s="55" t="b">
        <f>IF(O101="Открываем",K101)</f>
        <v>0</v>
      </c>
      <c r="R101" s="55" t="b">
        <f>IF(O101="Закрываем",K101,IF(O101="Закрываем по СЛ",S100,FALSE))</f>
        <v>0</v>
      </c>
      <c r="S101" s="52">
        <f t="shared" si="8"/>
        <v>9.8269000000000085E-5</v>
      </c>
      <c r="T101" s="64">
        <f t="shared" si="9"/>
        <v>100</v>
      </c>
      <c r="U101" s="56"/>
      <c r="V101" s="56">
        <f t="shared" si="10"/>
        <v>10100.207730137032</v>
      </c>
      <c r="W101" s="62" t="str">
        <f>IF(O101="Открываем",C101,IF(O101="Закрываем",C101,IF(O101="Закрываем по СЛ",C101,W100)))</f>
        <v>04.01.2017 11:00:00</v>
      </c>
      <c r="X101" s="57">
        <f t="shared" si="1"/>
        <v>0</v>
      </c>
      <c r="Y101" s="45">
        <f t="shared" si="2"/>
        <v>0</v>
      </c>
      <c r="Z101" s="58">
        <f>IF(T101&lt;Z100,Z100,T101)</f>
        <v>100</v>
      </c>
      <c r="AA101" s="59">
        <f>IF(T101&lt;Z101,T101/Z101-1,)</f>
        <v>0</v>
      </c>
    </row>
    <row r="102" spans="1:27" ht="12.75" x14ac:dyDescent="0.2">
      <c r="A102" s="31">
        <v>101</v>
      </c>
      <c r="B102" s="32">
        <f t="shared" si="0"/>
        <v>2</v>
      </c>
      <c r="C102" s="33" t="s">
        <v>145</v>
      </c>
      <c r="D102" s="34">
        <v>2017</v>
      </c>
      <c r="E102" s="34">
        <v>1</v>
      </c>
      <c r="F102" s="34">
        <v>17</v>
      </c>
      <c r="G102" s="35">
        <v>0.79166666666666663</v>
      </c>
      <c r="H102" s="36">
        <v>1.155E-2</v>
      </c>
      <c r="I102" s="36">
        <v>1.1730000000000001E-2</v>
      </c>
      <c r="J102" s="36">
        <v>1.1454000000000001E-2</v>
      </c>
      <c r="K102" s="36">
        <v>1.1653999999999999E-2</v>
      </c>
      <c r="L102" s="38">
        <f>2/(EmaFast+1)*K102+(1-(2/(EmaFast+1)))*L101</f>
        <v>1.1627993762431071E-2</v>
      </c>
      <c r="M102" s="39">
        <f>2/(EmaSlow+1)*K102+(1-(2/(EmaSlow+1)))*M101</f>
        <v>1.069495597226084E-2</v>
      </c>
      <c r="N102" s="40" t="str">
        <f>IF(L102&gt;M102,Up,Down)</f>
        <v>Up</v>
      </c>
      <c r="O102" s="40" t="str">
        <f>IF(N102=Up,IF(P101=FALSE,IF(N101=Down,"Открываем","Не трогаем"),IF(J102&lt;S101,"Закрываем по СЛ","Не трогаем")),IF(P101=TRUE,IF(J102&lt;S101,"Закрываем по СЛ","Закрываем"),"Не трогаем"))</f>
        <v>Не трогаем</v>
      </c>
      <c r="P102" s="40" t="b">
        <f t="shared" si="7"/>
        <v>1</v>
      </c>
      <c r="Q102" s="40" t="b">
        <f>IF(O102="Открываем",K102)</f>
        <v>0</v>
      </c>
      <c r="R102" s="40" t="b">
        <f>IF(O102="Закрываем",K102,IF(O102="Закрываем по СЛ",S101,FALSE))</f>
        <v>0</v>
      </c>
      <c r="S102" s="36">
        <f t="shared" si="8"/>
        <v>9.8269000000000085E-5</v>
      </c>
      <c r="T102" s="64">
        <f t="shared" si="9"/>
        <v>100</v>
      </c>
      <c r="U102" s="43"/>
      <c r="V102" s="43">
        <f t="shared" si="10"/>
        <v>10100.207730137032</v>
      </c>
      <c r="W102" s="61" t="str">
        <f>IF(O102="Открываем",C102,IF(O102="Закрываем",C102,IF(O102="Закрываем по СЛ",C102,W101)))</f>
        <v>04.01.2017 11:00:00</v>
      </c>
      <c r="X102" s="44">
        <f t="shared" si="1"/>
        <v>0</v>
      </c>
      <c r="Y102" s="45">
        <f t="shared" si="2"/>
        <v>0</v>
      </c>
      <c r="Z102" s="41">
        <f>IF(T102&lt;Z101,Z101,T102)</f>
        <v>100</v>
      </c>
      <c r="AA102" s="46">
        <f>IF(T102&lt;Z102,T102/Z102-1,)</f>
        <v>0</v>
      </c>
    </row>
    <row r="103" spans="1:27" ht="12.75" x14ac:dyDescent="0.2">
      <c r="A103" s="47">
        <v>102</v>
      </c>
      <c r="B103" s="48">
        <f t="shared" si="0"/>
        <v>2</v>
      </c>
      <c r="C103" s="49" t="s">
        <v>146</v>
      </c>
      <c r="D103" s="50">
        <v>2017</v>
      </c>
      <c r="E103" s="50">
        <v>1</v>
      </c>
      <c r="F103" s="50">
        <v>17</v>
      </c>
      <c r="G103" s="51">
        <v>0.95833333333333337</v>
      </c>
      <c r="H103" s="52">
        <v>1.1653999999999999E-2</v>
      </c>
      <c r="I103" s="52">
        <v>1.1937E-2</v>
      </c>
      <c r="J103" s="52">
        <v>1.1115999999999999E-2</v>
      </c>
      <c r="K103" s="52">
        <v>1.1310000000000001E-2</v>
      </c>
      <c r="L103" s="53">
        <f>2/(EmaFast+1)*K103+(1-(2/(EmaFast+1)))*L102</f>
        <v>1.1607478035822615E-2</v>
      </c>
      <c r="M103" s="54">
        <f>2/(EmaSlow+1)*K103+(1-(2/(EmaSlow+1)))*M102</f>
        <v>1.0703934717191339E-2</v>
      </c>
      <c r="N103" s="55" t="str">
        <f>IF(L103&gt;M103,Up,Down)</f>
        <v>Up</v>
      </c>
      <c r="O103" s="55" t="str">
        <f>IF(N103=Up,IF(P102=FALSE,IF(N102=Down,"Открываем","Не трогаем"),IF(J103&lt;S102,"Закрываем по СЛ","Не трогаем")),IF(P102=TRUE,IF(J103&lt;S102,"Закрываем по СЛ","Закрываем"),"Не трогаем"))</f>
        <v>Не трогаем</v>
      </c>
      <c r="P103" s="55" t="b">
        <f t="shared" si="7"/>
        <v>1</v>
      </c>
      <c r="Q103" s="55" t="b">
        <f>IF(O103="Открываем",K103)</f>
        <v>0</v>
      </c>
      <c r="R103" s="55" t="b">
        <f>IF(O103="Закрываем",K103,IF(O103="Закрываем по СЛ",S102,FALSE))</f>
        <v>0</v>
      </c>
      <c r="S103" s="52">
        <f t="shared" si="8"/>
        <v>9.8269000000000085E-5</v>
      </c>
      <c r="T103" s="64">
        <f t="shared" si="9"/>
        <v>100</v>
      </c>
      <c r="U103" s="56"/>
      <c r="V103" s="56">
        <f t="shared" si="10"/>
        <v>10100.207730137032</v>
      </c>
      <c r="W103" s="62" t="str">
        <f>IF(O103="Открываем",C103,IF(O103="Закрываем",C103,IF(O103="Закрываем по СЛ",C103,W102)))</f>
        <v>04.01.2017 11:00:00</v>
      </c>
      <c r="X103" s="57">
        <f t="shared" si="1"/>
        <v>0</v>
      </c>
      <c r="Y103" s="45">
        <f t="shared" si="2"/>
        <v>0</v>
      </c>
      <c r="Z103" s="58">
        <f>IF(T103&lt;Z102,Z102,T103)</f>
        <v>100</v>
      </c>
      <c r="AA103" s="59">
        <f>IF(T103&lt;Z103,T103/Z103-1,)</f>
        <v>0</v>
      </c>
    </row>
    <row r="104" spans="1:27" ht="12.75" x14ac:dyDescent="0.2">
      <c r="A104" s="31">
        <v>103</v>
      </c>
      <c r="B104" s="32">
        <f t="shared" si="0"/>
        <v>3</v>
      </c>
      <c r="C104" s="33" t="s">
        <v>147</v>
      </c>
      <c r="D104" s="34">
        <v>2017</v>
      </c>
      <c r="E104" s="34">
        <v>1</v>
      </c>
      <c r="F104" s="34">
        <v>18</v>
      </c>
      <c r="G104" s="35">
        <v>0.125</v>
      </c>
      <c r="H104" s="36">
        <v>1.1317000000000001E-2</v>
      </c>
      <c r="I104" s="36">
        <v>1.149E-2</v>
      </c>
      <c r="J104" s="36">
        <v>1.1306E-2</v>
      </c>
      <c r="K104" s="36">
        <v>1.149E-2</v>
      </c>
      <c r="L104" s="38">
        <f>2/(EmaFast+1)*K104+(1-(2/(EmaFast+1)))*L103</f>
        <v>1.1599898807705027E-2</v>
      </c>
      <c r="M104" s="39">
        <f>2/(EmaSlow+1)*K104+(1-(2/(EmaSlow+1)))*M103</f>
        <v>1.0715410122779788E-2</v>
      </c>
      <c r="N104" s="40" t="str">
        <f>IF(L104&gt;M104,Up,Down)</f>
        <v>Up</v>
      </c>
      <c r="O104" s="40" t="str">
        <f>IF(N104=Up,IF(P103=FALSE,IF(N103=Down,"Открываем","Не трогаем"),IF(J104&lt;S103,"Закрываем по СЛ","Не трогаем")),IF(P103=TRUE,IF(J104&lt;S103,"Закрываем по СЛ","Закрываем"),"Не трогаем"))</f>
        <v>Не трогаем</v>
      </c>
      <c r="P104" s="40" t="b">
        <f t="shared" si="7"/>
        <v>1</v>
      </c>
      <c r="Q104" s="40" t="b">
        <f>IF(O104="Открываем",K104)</f>
        <v>0</v>
      </c>
      <c r="R104" s="40" t="b">
        <f>IF(O104="Закрываем",K104,IF(O104="Закрываем по СЛ",S103,FALSE))</f>
        <v>0</v>
      </c>
      <c r="S104" s="36">
        <f t="shared" si="8"/>
        <v>9.8269000000000085E-5</v>
      </c>
      <c r="T104" s="64">
        <f t="shared" si="9"/>
        <v>100</v>
      </c>
      <c r="U104" s="43"/>
      <c r="V104" s="43">
        <f t="shared" si="10"/>
        <v>10100.207730137032</v>
      </c>
      <c r="W104" s="61" t="str">
        <f>IF(O104="Открываем",C104,IF(O104="Закрываем",C104,IF(O104="Закрываем по СЛ",C104,W103)))</f>
        <v>04.01.2017 11:00:00</v>
      </c>
      <c r="X104" s="44">
        <f t="shared" si="1"/>
        <v>0</v>
      </c>
      <c r="Y104" s="45">
        <f t="shared" si="2"/>
        <v>0</v>
      </c>
      <c r="Z104" s="41">
        <f>IF(T104&lt;Z103,Z103,T104)</f>
        <v>100</v>
      </c>
      <c r="AA104" s="46">
        <f>IF(T104&lt;Z104,T104/Z104-1,)</f>
        <v>0</v>
      </c>
    </row>
    <row r="105" spans="1:27" ht="12.75" x14ac:dyDescent="0.2">
      <c r="A105" s="47">
        <v>104</v>
      </c>
      <c r="B105" s="48">
        <f t="shared" si="0"/>
        <v>3</v>
      </c>
      <c r="C105" s="49" t="s">
        <v>148</v>
      </c>
      <c r="D105" s="50">
        <v>2017</v>
      </c>
      <c r="E105" s="50">
        <v>1</v>
      </c>
      <c r="F105" s="50">
        <v>18</v>
      </c>
      <c r="G105" s="51">
        <v>0.29166666666666669</v>
      </c>
      <c r="H105" s="52">
        <v>1.149E-2</v>
      </c>
      <c r="I105" s="52">
        <v>1.1532000000000001E-2</v>
      </c>
      <c r="J105" s="52">
        <v>1.1423000000000001E-2</v>
      </c>
      <c r="K105" s="52">
        <v>1.1436E-2</v>
      </c>
      <c r="L105" s="53">
        <f>2/(EmaFast+1)*K105+(1-(2/(EmaFast+1)))*L104</f>
        <v>1.1589324691078897E-2</v>
      </c>
      <c r="M105" s="54">
        <f>2/(EmaSlow+1)*K105+(1-(2/(EmaSlow+1)))*M104</f>
        <v>1.0725929683031179E-2</v>
      </c>
      <c r="N105" s="55" t="str">
        <f>IF(L105&gt;M105,Up,Down)</f>
        <v>Up</v>
      </c>
      <c r="O105" s="55" t="str">
        <f>IF(N105=Up,IF(P104=FALSE,IF(N104=Down,"Открываем","Не трогаем"),IF(J105&lt;S104,"Закрываем по СЛ","Не трогаем")),IF(P104=TRUE,IF(J105&lt;S104,"Закрываем по СЛ","Закрываем"),"Не трогаем"))</f>
        <v>Не трогаем</v>
      </c>
      <c r="P105" s="55" t="b">
        <f t="shared" si="7"/>
        <v>1</v>
      </c>
      <c r="Q105" s="55" t="b">
        <f>IF(O105="Открываем",K105)</f>
        <v>0</v>
      </c>
      <c r="R105" s="55" t="b">
        <f>IF(O105="Закрываем",K105,IF(O105="Закрываем по СЛ",S104,FALSE))</f>
        <v>0</v>
      </c>
      <c r="S105" s="52">
        <f t="shared" si="8"/>
        <v>9.8269000000000085E-5</v>
      </c>
      <c r="T105" s="64">
        <f t="shared" si="9"/>
        <v>100</v>
      </c>
      <c r="U105" s="56"/>
      <c r="V105" s="56">
        <f t="shared" si="10"/>
        <v>10100.207730137032</v>
      </c>
      <c r="W105" s="62" t="str">
        <f>IF(O105="Открываем",C105,IF(O105="Закрываем",C105,IF(O105="Закрываем по СЛ",C105,W104)))</f>
        <v>04.01.2017 11:00:00</v>
      </c>
      <c r="X105" s="57">
        <f t="shared" si="1"/>
        <v>0</v>
      </c>
      <c r="Y105" s="45">
        <f t="shared" si="2"/>
        <v>0</v>
      </c>
      <c r="Z105" s="58">
        <f>IF(T105&lt;Z104,Z104,T105)</f>
        <v>100</v>
      </c>
      <c r="AA105" s="59">
        <f>IF(T105&lt;Z105,T105/Z105-1,)</f>
        <v>0</v>
      </c>
    </row>
    <row r="106" spans="1:27" ht="12.75" x14ac:dyDescent="0.2">
      <c r="A106" s="31">
        <v>105</v>
      </c>
      <c r="B106" s="32">
        <f t="shared" si="0"/>
        <v>3</v>
      </c>
      <c r="C106" s="33" t="s">
        <v>149</v>
      </c>
      <c r="D106" s="34">
        <v>2017</v>
      </c>
      <c r="E106" s="34">
        <v>1</v>
      </c>
      <c r="F106" s="34">
        <v>18</v>
      </c>
      <c r="G106" s="35">
        <v>0.45833333333333331</v>
      </c>
      <c r="H106" s="36">
        <v>1.1428000000000001E-2</v>
      </c>
      <c r="I106" s="36">
        <v>1.153E-2</v>
      </c>
      <c r="J106" s="36">
        <v>1.1350000000000001E-2</v>
      </c>
      <c r="K106" s="36">
        <v>1.1469999999999999E-2</v>
      </c>
      <c r="L106" s="38">
        <f>2/(EmaFast+1)*K106+(1-(2/(EmaFast+1)))*L105</f>
        <v>1.1581626323912516E-2</v>
      </c>
      <c r="M106" s="39">
        <f>2/(EmaSlow+1)*K106+(1-(2/(EmaSlow+1)))*M105</f>
        <v>1.0736792023424886E-2</v>
      </c>
      <c r="N106" s="40" t="str">
        <f>IF(L106&gt;M106,Up,Down)</f>
        <v>Up</v>
      </c>
      <c r="O106" s="40" t="str">
        <f>IF(N106=Up,IF(P105=FALSE,IF(N105=Down,"Открываем","Не трогаем"),IF(J106&lt;S105,"Закрываем по СЛ","Не трогаем")),IF(P105=TRUE,IF(J106&lt;S105,"Закрываем по СЛ","Закрываем"),"Не трогаем"))</f>
        <v>Не трогаем</v>
      </c>
      <c r="P106" s="40" t="b">
        <f t="shared" si="7"/>
        <v>1</v>
      </c>
      <c r="Q106" s="40" t="b">
        <f>IF(O106="Открываем",K106)</f>
        <v>0</v>
      </c>
      <c r="R106" s="40" t="b">
        <f>IF(O106="Закрываем",K106,IF(O106="Закрываем по СЛ",S105,FALSE))</f>
        <v>0</v>
      </c>
      <c r="S106" s="36">
        <f t="shared" si="8"/>
        <v>9.8269000000000085E-5</v>
      </c>
      <c r="T106" s="64">
        <f t="shared" si="9"/>
        <v>100</v>
      </c>
      <c r="U106" s="43"/>
      <c r="V106" s="43">
        <f t="shared" si="10"/>
        <v>10100.207730137032</v>
      </c>
      <c r="W106" s="61" t="str">
        <f>IF(O106="Открываем",C106,IF(O106="Закрываем",C106,IF(O106="Закрываем по СЛ",C106,W105)))</f>
        <v>04.01.2017 11:00:00</v>
      </c>
      <c r="X106" s="44">
        <f t="shared" si="1"/>
        <v>0</v>
      </c>
      <c r="Y106" s="45">
        <f t="shared" si="2"/>
        <v>0</v>
      </c>
      <c r="Z106" s="41">
        <f>IF(T106&lt;Z105,Z105,T106)</f>
        <v>100</v>
      </c>
      <c r="AA106" s="46">
        <f>IF(T106&lt;Z106,T106/Z106-1,)</f>
        <v>0</v>
      </c>
    </row>
    <row r="107" spans="1:27" ht="12.75" x14ac:dyDescent="0.2">
      <c r="A107" s="47">
        <v>106</v>
      </c>
      <c r="B107" s="48">
        <f t="shared" si="0"/>
        <v>3</v>
      </c>
      <c r="C107" s="49" t="s">
        <v>150</v>
      </c>
      <c r="D107" s="50">
        <v>2017</v>
      </c>
      <c r="E107" s="50">
        <v>1</v>
      </c>
      <c r="F107" s="50">
        <v>18</v>
      </c>
      <c r="G107" s="51">
        <v>0.625</v>
      </c>
      <c r="H107" s="52">
        <v>1.1414000000000001E-2</v>
      </c>
      <c r="I107" s="52">
        <v>1.1596E-2</v>
      </c>
      <c r="J107" s="52">
        <v>1.1387E-2</v>
      </c>
      <c r="K107" s="52">
        <v>1.1568999999999999E-2</v>
      </c>
      <c r="L107" s="53">
        <f>2/(EmaFast+1)*K107+(1-(2/(EmaFast+1)))*L106</f>
        <v>1.1580811722369773E-2</v>
      </c>
      <c r="M107" s="54">
        <f>2/(EmaSlow+1)*K107+(1-(2/(EmaSlow+1)))*M106</f>
        <v>1.0748941044980725E-2</v>
      </c>
      <c r="N107" s="55" t="str">
        <f>IF(L107&gt;M107,Up,Down)</f>
        <v>Up</v>
      </c>
      <c r="O107" s="55" t="str">
        <f>IF(N107=Up,IF(P106=FALSE,IF(N106=Down,"Открываем","Не трогаем"),IF(J107&lt;S106,"Закрываем по СЛ","Не трогаем")),IF(P106=TRUE,IF(J107&lt;S106,"Закрываем по СЛ","Закрываем"),"Не трогаем"))</f>
        <v>Не трогаем</v>
      </c>
      <c r="P107" s="55" t="b">
        <f t="shared" si="7"/>
        <v>1</v>
      </c>
      <c r="Q107" s="55" t="b">
        <f>IF(O107="Открываем",K107)</f>
        <v>0</v>
      </c>
      <c r="R107" s="55" t="b">
        <f>IF(O107="Закрываем",K107,IF(O107="Закрываем по СЛ",S106,FALSE))</f>
        <v>0</v>
      </c>
      <c r="S107" s="52">
        <f t="shared" si="8"/>
        <v>9.8269000000000085E-5</v>
      </c>
      <c r="T107" s="64">
        <f t="shared" si="9"/>
        <v>100</v>
      </c>
      <c r="U107" s="56"/>
      <c r="V107" s="56">
        <f t="shared" si="10"/>
        <v>10100.207730137032</v>
      </c>
      <c r="W107" s="62" t="str">
        <f>IF(O107="Открываем",C107,IF(O107="Закрываем",C107,IF(O107="Закрываем по СЛ",C107,W106)))</f>
        <v>04.01.2017 11:00:00</v>
      </c>
      <c r="X107" s="57">
        <f t="shared" si="1"/>
        <v>0</v>
      </c>
      <c r="Y107" s="45">
        <f t="shared" si="2"/>
        <v>0</v>
      </c>
      <c r="Z107" s="58">
        <f>IF(T107&lt;Z106,Z106,T107)</f>
        <v>100</v>
      </c>
      <c r="AA107" s="59">
        <f>IF(T107&lt;Z107,T107/Z107-1,)</f>
        <v>0</v>
      </c>
    </row>
    <row r="108" spans="1:27" ht="12.75" x14ac:dyDescent="0.2">
      <c r="A108" s="31">
        <v>107</v>
      </c>
      <c r="B108" s="32">
        <f t="shared" si="0"/>
        <v>3</v>
      </c>
      <c r="C108" s="33" t="s">
        <v>151</v>
      </c>
      <c r="D108" s="34">
        <v>2017</v>
      </c>
      <c r="E108" s="34">
        <v>1</v>
      </c>
      <c r="F108" s="34">
        <v>18</v>
      </c>
      <c r="G108" s="35">
        <v>0.79166666666666663</v>
      </c>
      <c r="H108" s="36">
        <v>1.1577E-2</v>
      </c>
      <c r="I108" s="36">
        <v>1.1767E-2</v>
      </c>
      <c r="J108" s="36">
        <v>1.1554999999999999E-2</v>
      </c>
      <c r="K108" s="36">
        <v>1.1635E-2</v>
      </c>
      <c r="L108" s="38">
        <f>2/(EmaFast+1)*K108+(1-(2/(EmaFast+1)))*L107</f>
        <v>1.1584307740281401E-2</v>
      </c>
      <c r="M108" s="39">
        <f>2/(EmaSlow+1)*K108+(1-(2/(EmaSlow+1)))*M107</f>
        <v>1.0761876212207285E-2</v>
      </c>
      <c r="N108" s="40" t="str">
        <f>IF(L108&gt;M108,Up,Down)</f>
        <v>Up</v>
      </c>
      <c r="O108" s="40" t="str">
        <f>IF(N108=Up,IF(P107=FALSE,IF(N107=Down,"Открываем","Не трогаем"),IF(J108&lt;S107,"Закрываем по СЛ","Не трогаем")),IF(P107=TRUE,IF(J108&lt;S107,"Закрываем по СЛ","Закрываем"),"Не трогаем"))</f>
        <v>Не трогаем</v>
      </c>
      <c r="P108" s="40" t="b">
        <f t="shared" si="7"/>
        <v>1</v>
      </c>
      <c r="Q108" s="40" t="b">
        <f>IF(O108="Открываем",K108)</f>
        <v>0</v>
      </c>
      <c r="R108" s="40" t="b">
        <f>IF(O108="Закрываем",K108,IF(O108="Закрываем по СЛ",S107,FALSE))</f>
        <v>0</v>
      </c>
      <c r="S108" s="36">
        <f t="shared" si="8"/>
        <v>9.8269000000000085E-5</v>
      </c>
      <c r="T108" s="64">
        <f t="shared" si="9"/>
        <v>100</v>
      </c>
      <c r="U108" s="43"/>
      <c r="V108" s="43">
        <f t="shared" si="10"/>
        <v>10100.207730137032</v>
      </c>
      <c r="W108" s="61" t="str">
        <f>IF(O108="Открываем",C108,IF(O108="Закрываем",C108,IF(O108="Закрываем по СЛ",C108,W107)))</f>
        <v>04.01.2017 11:00:00</v>
      </c>
      <c r="X108" s="44">
        <f t="shared" si="1"/>
        <v>0</v>
      </c>
      <c r="Y108" s="45">
        <f t="shared" si="2"/>
        <v>0</v>
      </c>
      <c r="Z108" s="41">
        <f>IF(T108&lt;Z107,Z107,T108)</f>
        <v>100</v>
      </c>
      <c r="AA108" s="46">
        <f>IF(T108&lt;Z108,T108/Z108-1,)</f>
        <v>0</v>
      </c>
    </row>
    <row r="109" spans="1:27" ht="12.75" x14ac:dyDescent="0.2">
      <c r="A109" s="47">
        <v>108</v>
      </c>
      <c r="B109" s="48">
        <f t="shared" si="0"/>
        <v>3</v>
      </c>
      <c r="C109" s="49" t="s">
        <v>152</v>
      </c>
      <c r="D109" s="50">
        <v>2017</v>
      </c>
      <c r="E109" s="50">
        <v>1</v>
      </c>
      <c r="F109" s="50">
        <v>18</v>
      </c>
      <c r="G109" s="51">
        <v>0.95833333333333337</v>
      </c>
      <c r="H109" s="52">
        <v>1.1644E-2</v>
      </c>
      <c r="I109" s="52">
        <v>1.1644E-2</v>
      </c>
      <c r="J109" s="52">
        <v>1.1531E-2</v>
      </c>
      <c r="K109" s="52">
        <v>1.1531E-2</v>
      </c>
      <c r="L109" s="53">
        <f>2/(EmaFast+1)*K109+(1-(2/(EmaFast+1)))*L108</f>
        <v>1.1580868531230987E-2</v>
      </c>
      <c r="M109" s="54">
        <f>2/(EmaSlow+1)*K109+(1-(2/(EmaSlow+1)))*M108</f>
        <v>1.0773104296700609E-2</v>
      </c>
      <c r="N109" s="55" t="str">
        <f>IF(L109&gt;M109,Up,Down)</f>
        <v>Up</v>
      </c>
      <c r="O109" s="55" t="str">
        <f>IF(N109=Up,IF(P108=FALSE,IF(N108=Down,"Открываем","Не трогаем"),IF(J109&lt;S108,"Закрываем по СЛ","Не трогаем")),IF(P108=TRUE,IF(J109&lt;S108,"Закрываем по СЛ","Закрываем"),"Не трогаем"))</f>
        <v>Не трогаем</v>
      </c>
      <c r="P109" s="55" t="b">
        <f t="shared" si="7"/>
        <v>1</v>
      </c>
      <c r="Q109" s="55" t="b">
        <f>IF(O109="Открываем",K109)</f>
        <v>0</v>
      </c>
      <c r="R109" s="55" t="b">
        <f>IF(O109="Закрываем",K109,IF(O109="Закрываем по СЛ",S108,FALSE))</f>
        <v>0</v>
      </c>
      <c r="S109" s="52">
        <f t="shared" si="8"/>
        <v>9.8269000000000085E-5</v>
      </c>
      <c r="T109" s="64">
        <f t="shared" si="9"/>
        <v>100</v>
      </c>
      <c r="U109" s="56"/>
      <c r="V109" s="56">
        <f t="shared" si="10"/>
        <v>10100.207730137032</v>
      </c>
      <c r="W109" s="62" t="str">
        <f>IF(O109="Открываем",C109,IF(O109="Закрываем",C109,IF(O109="Закрываем по СЛ",C109,W108)))</f>
        <v>04.01.2017 11:00:00</v>
      </c>
      <c r="X109" s="57">
        <f t="shared" si="1"/>
        <v>0</v>
      </c>
      <c r="Y109" s="45">
        <f t="shared" si="2"/>
        <v>0</v>
      </c>
      <c r="Z109" s="58">
        <f>IF(T109&lt;Z108,Z108,T109)</f>
        <v>100</v>
      </c>
      <c r="AA109" s="59">
        <f>IF(T109&lt;Z109,T109/Z109-1,)</f>
        <v>0</v>
      </c>
    </row>
    <row r="110" spans="1:27" ht="12.75" x14ac:dyDescent="0.2">
      <c r="A110" s="31">
        <v>109</v>
      </c>
      <c r="B110" s="32">
        <f t="shared" si="0"/>
        <v>4</v>
      </c>
      <c r="C110" s="33" t="s">
        <v>153</v>
      </c>
      <c r="D110" s="34">
        <v>2017</v>
      </c>
      <c r="E110" s="34">
        <v>1</v>
      </c>
      <c r="F110" s="34">
        <v>19</v>
      </c>
      <c r="G110" s="35">
        <v>0.125</v>
      </c>
      <c r="H110" s="36">
        <v>1.1531E-2</v>
      </c>
      <c r="I110" s="36">
        <v>1.1531E-2</v>
      </c>
      <c r="J110" s="36">
        <v>1.1331000000000001E-2</v>
      </c>
      <c r="K110" s="36">
        <v>1.1502999999999999E-2</v>
      </c>
      <c r="L110" s="38">
        <f>2/(EmaFast+1)*K110+(1-(2/(EmaFast+1)))*L109</f>
        <v>1.1575844755022536E-2</v>
      </c>
      <c r="M110" s="39">
        <f>2/(EmaSlow+1)*K110+(1-(2/(EmaSlow+1)))*M109</f>
        <v>1.0783759708427609E-2</v>
      </c>
      <c r="N110" s="40" t="str">
        <f>IF(L110&gt;M110,Up,Down)</f>
        <v>Up</v>
      </c>
      <c r="O110" s="40" t="str">
        <f>IF(N110=Up,IF(P109=FALSE,IF(N109=Down,"Открываем","Не трогаем"),IF(J110&lt;S109,"Закрываем по СЛ","Не трогаем")),IF(P109=TRUE,IF(J110&lt;S109,"Закрываем по СЛ","Закрываем"),"Не трогаем"))</f>
        <v>Не трогаем</v>
      </c>
      <c r="P110" s="40" t="b">
        <f t="shared" si="7"/>
        <v>1</v>
      </c>
      <c r="Q110" s="40" t="b">
        <f>IF(O110="Открываем",K110)</f>
        <v>0</v>
      </c>
      <c r="R110" s="40" t="b">
        <f>IF(O110="Закрываем",K110,IF(O110="Закрываем по СЛ",S109,FALSE))</f>
        <v>0</v>
      </c>
      <c r="S110" s="36">
        <f t="shared" si="8"/>
        <v>9.8269000000000085E-5</v>
      </c>
      <c r="T110" s="64">
        <f t="shared" si="9"/>
        <v>100</v>
      </c>
      <c r="U110" s="43"/>
      <c r="V110" s="43">
        <f t="shared" si="10"/>
        <v>10100.207730137032</v>
      </c>
      <c r="W110" s="61" t="str">
        <f>IF(O110="Открываем",C110,IF(O110="Закрываем",C110,IF(O110="Закрываем по СЛ",C110,W109)))</f>
        <v>04.01.2017 11:00:00</v>
      </c>
      <c r="X110" s="44">
        <f t="shared" si="1"/>
        <v>0</v>
      </c>
      <c r="Y110" s="45">
        <f t="shared" si="2"/>
        <v>0</v>
      </c>
      <c r="Z110" s="41">
        <f>IF(T110&lt;Z109,Z109,T110)</f>
        <v>100</v>
      </c>
      <c r="AA110" s="46">
        <f>IF(T110&lt;Z110,T110/Z110-1,)</f>
        <v>0</v>
      </c>
    </row>
    <row r="111" spans="1:27" ht="12.75" x14ac:dyDescent="0.2">
      <c r="A111" s="47">
        <v>110</v>
      </c>
      <c r="B111" s="48">
        <f t="shared" si="0"/>
        <v>4</v>
      </c>
      <c r="C111" s="49" t="s">
        <v>154</v>
      </c>
      <c r="D111" s="50">
        <v>2017</v>
      </c>
      <c r="E111" s="50">
        <v>1</v>
      </c>
      <c r="F111" s="50">
        <v>19</v>
      </c>
      <c r="G111" s="51">
        <v>0.29166666666666669</v>
      </c>
      <c r="H111" s="52">
        <v>1.1502999999999999E-2</v>
      </c>
      <c r="I111" s="52">
        <v>1.1563E-2</v>
      </c>
      <c r="J111" s="52">
        <v>1.146E-2</v>
      </c>
      <c r="K111" s="52">
        <v>1.1532000000000001E-2</v>
      </c>
      <c r="L111" s="53">
        <f>2/(EmaFast+1)*K111+(1-(2/(EmaFast+1)))*L110</f>
        <v>1.1573016061150115E-2</v>
      </c>
      <c r="M111" s="54">
        <f>2/(EmaSlow+1)*K111+(1-(2/(EmaSlow+1)))*M110</f>
        <v>1.0794682924362971E-2</v>
      </c>
      <c r="N111" s="55" t="str">
        <f>IF(L111&gt;M111,Up,Down)</f>
        <v>Up</v>
      </c>
      <c r="O111" s="55" t="str">
        <f>IF(N111=Up,IF(P110=FALSE,IF(N110=Down,"Открываем","Не трогаем"),IF(J111&lt;S110,"Закрываем по СЛ","Не трогаем")),IF(P110=TRUE,IF(J111&lt;S110,"Закрываем по СЛ","Закрываем"),"Не трогаем"))</f>
        <v>Не трогаем</v>
      </c>
      <c r="P111" s="55" t="b">
        <f t="shared" si="7"/>
        <v>1</v>
      </c>
      <c r="Q111" s="55" t="b">
        <f>IF(O111="Открываем",K111)</f>
        <v>0</v>
      </c>
      <c r="R111" s="55" t="b">
        <f>IF(O111="Закрываем",K111,IF(O111="Закрываем по СЛ",S110,FALSE))</f>
        <v>0</v>
      </c>
      <c r="S111" s="52">
        <f t="shared" si="8"/>
        <v>9.8269000000000085E-5</v>
      </c>
      <c r="T111" s="64">
        <f t="shared" si="9"/>
        <v>100</v>
      </c>
      <c r="U111" s="56"/>
      <c r="V111" s="56">
        <f t="shared" si="10"/>
        <v>10100.207730137032</v>
      </c>
      <c r="W111" s="62" t="str">
        <f>IF(O111="Открываем",C111,IF(O111="Закрываем",C111,IF(O111="Закрываем по СЛ",C111,W110)))</f>
        <v>04.01.2017 11:00:00</v>
      </c>
      <c r="X111" s="57">
        <f t="shared" si="1"/>
        <v>0</v>
      </c>
      <c r="Y111" s="45">
        <f t="shared" si="2"/>
        <v>0</v>
      </c>
      <c r="Z111" s="58">
        <f>IF(T111&lt;Z110,Z110,T111)</f>
        <v>100</v>
      </c>
      <c r="AA111" s="59">
        <f>IF(T111&lt;Z111,T111/Z111-1,)</f>
        <v>0</v>
      </c>
    </row>
    <row r="112" spans="1:27" ht="12.75" x14ac:dyDescent="0.2">
      <c r="A112" s="31">
        <v>111</v>
      </c>
      <c r="B112" s="32">
        <f t="shared" si="0"/>
        <v>4</v>
      </c>
      <c r="C112" s="33" t="s">
        <v>155</v>
      </c>
      <c r="D112" s="34">
        <v>2017</v>
      </c>
      <c r="E112" s="34">
        <v>1</v>
      </c>
      <c r="F112" s="34">
        <v>19</v>
      </c>
      <c r="G112" s="35">
        <v>0.45833333333333331</v>
      </c>
      <c r="H112" s="36">
        <v>1.1488E-2</v>
      </c>
      <c r="I112" s="36">
        <v>1.1497E-2</v>
      </c>
      <c r="J112" s="36">
        <v>1.1405E-2</v>
      </c>
      <c r="K112" s="36">
        <v>1.1415E-2</v>
      </c>
      <c r="L112" s="38">
        <f>2/(EmaFast+1)*K112+(1-(2/(EmaFast+1)))*L111</f>
        <v>1.1562821476559786E-2</v>
      </c>
      <c r="M112" s="39">
        <f>2/(EmaSlow+1)*K112+(1-(2/(EmaSlow+1)))*M111</f>
        <v>1.0803738648094899E-2</v>
      </c>
      <c r="N112" s="40" t="str">
        <f>IF(L112&gt;M112,Up,Down)</f>
        <v>Up</v>
      </c>
      <c r="O112" s="40" t="str">
        <f>IF(N112=Up,IF(P111=FALSE,IF(N111=Down,"Открываем","Не трогаем"),IF(J112&lt;S111,"Закрываем по СЛ","Не трогаем")),IF(P111=TRUE,IF(J112&lt;S111,"Закрываем по СЛ","Закрываем"),"Не трогаем"))</f>
        <v>Не трогаем</v>
      </c>
      <c r="P112" s="40" t="b">
        <f t="shared" si="7"/>
        <v>1</v>
      </c>
      <c r="Q112" s="40" t="b">
        <f>IF(O112="Открываем",K112)</f>
        <v>0</v>
      </c>
      <c r="R112" s="40" t="b">
        <f>IF(O112="Закрываем",K112,IF(O112="Закрываем по СЛ",S111,FALSE))</f>
        <v>0</v>
      </c>
      <c r="S112" s="36">
        <f t="shared" si="8"/>
        <v>9.8269000000000085E-5</v>
      </c>
      <c r="T112" s="64">
        <f t="shared" si="9"/>
        <v>100</v>
      </c>
      <c r="U112" s="43"/>
      <c r="V112" s="43">
        <f t="shared" si="10"/>
        <v>10100.207730137032</v>
      </c>
      <c r="W112" s="61" t="str">
        <f>IF(O112="Открываем",C112,IF(O112="Закрываем",C112,IF(O112="Закрываем по СЛ",C112,W111)))</f>
        <v>04.01.2017 11:00:00</v>
      </c>
      <c r="X112" s="44">
        <f t="shared" si="1"/>
        <v>0</v>
      </c>
      <c r="Y112" s="45">
        <f t="shared" si="2"/>
        <v>0</v>
      </c>
      <c r="Z112" s="41">
        <f>IF(T112&lt;Z111,Z111,T112)</f>
        <v>100</v>
      </c>
      <c r="AA112" s="46">
        <f>IF(T112&lt;Z112,T112/Z112-1,)</f>
        <v>0</v>
      </c>
    </row>
    <row r="113" spans="1:27" ht="12.75" x14ac:dyDescent="0.2">
      <c r="A113" s="47">
        <v>112</v>
      </c>
      <c r="B113" s="48">
        <f t="shared" si="0"/>
        <v>4</v>
      </c>
      <c r="C113" s="49" t="s">
        <v>156</v>
      </c>
      <c r="D113" s="50">
        <v>2017</v>
      </c>
      <c r="E113" s="50">
        <v>1</v>
      </c>
      <c r="F113" s="50">
        <v>19</v>
      </c>
      <c r="G113" s="51">
        <v>0.625</v>
      </c>
      <c r="H113" s="52">
        <v>1.1439E-2</v>
      </c>
      <c r="I113" s="52">
        <v>1.1505E-2</v>
      </c>
      <c r="J113" s="52">
        <v>1.1428000000000001E-2</v>
      </c>
      <c r="K113" s="52">
        <v>1.1487000000000001E-2</v>
      </c>
      <c r="L113" s="53">
        <f>2/(EmaFast+1)*K113+(1-(2/(EmaFast+1)))*L112</f>
        <v>1.1557929768394638E-2</v>
      </c>
      <c r="M113" s="54">
        <f>2/(EmaSlow+1)*K113+(1-(2/(EmaSlow+1)))*M112</f>
        <v>1.0813713266370886E-2</v>
      </c>
      <c r="N113" s="55" t="str">
        <f>IF(L113&gt;M113,Up,Down)</f>
        <v>Up</v>
      </c>
      <c r="O113" s="55" t="str">
        <f>IF(N113=Up,IF(P112=FALSE,IF(N112=Down,"Открываем","Не трогаем"),IF(J113&lt;S112,"Закрываем по СЛ","Не трогаем")),IF(P112=TRUE,IF(J113&lt;S112,"Закрываем по СЛ","Закрываем"),"Не трогаем"))</f>
        <v>Не трогаем</v>
      </c>
      <c r="P113" s="55" t="b">
        <f t="shared" si="7"/>
        <v>1</v>
      </c>
      <c r="Q113" s="55" t="b">
        <f>IF(O113="Открываем",K113)</f>
        <v>0</v>
      </c>
      <c r="R113" s="55" t="b">
        <f>IF(O113="Закрываем",K113,IF(O113="Закрываем по СЛ",S112,FALSE))</f>
        <v>0</v>
      </c>
      <c r="S113" s="52">
        <f t="shared" si="8"/>
        <v>9.8269000000000085E-5</v>
      </c>
      <c r="T113" s="64">
        <f t="shared" si="9"/>
        <v>100</v>
      </c>
      <c r="U113" s="56"/>
      <c r="V113" s="56">
        <f t="shared" si="10"/>
        <v>10100.207730137032</v>
      </c>
      <c r="W113" s="62" t="str">
        <f>IF(O113="Открываем",C113,IF(O113="Закрываем",C113,IF(O113="Закрываем по СЛ",C113,W112)))</f>
        <v>04.01.2017 11:00:00</v>
      </c>
      <c r="X113" s="57">
        <f t="shared" si="1"/>
        <v>0</v>
      </c>
      <c r="Y113" s="45">
        <f t="shared" si="2"/>
        <v>0</v>
      </c>
      <c r="Z113" s="58">
        <f>IF(T113&lt;Z112,Z112,T113)</f>
        <v>100</v>
      </c>
      <c r="AA113" s="59">
        <f>IF(T113&lt;Z113,T113/Z113-1,)</f>
        <v>0</v>
      </c>
    </row>
    <row r="114" spans="1:27" ht="12.75" x14ac:dyDescent="0.2">
      <c r="A114" s="31">
        <v>113</v>
      </c>
      <c r="B114" s="32">
        <f t="shared" si="0"/>
        <v>4</v>
      </c>
      <c r="C114" s="33" t="s">
        <v>157</v>
      </c>
      <c r="D114" s="34">
        <v>2017</v>
      </c>
      <c r="E114" s="34">
        <v>1</v>
      </c>
      <c r="F114" s="34">
        <v>19</v>
      </c>
      <c r="G114" s="35">
        <v>0.79166666666666663</v>
      </c>
      <c r="H114" s="36">
        <v>1.1479E-2</v>
      </c>
      <c r="I114" s="36">
        <v>1.1629E-2</v>
      </c>
      <c r="J114" s="36">
        <v>1.1469999999999999E-2</v>
      </c>
      <c r="K114" s="36">
        <v>1.1524E-2</v>
      </c>
      <c r="L114" s="38">
        <f>2/(EmaFast+1)*K114+(1-(2/(EmaFast+1)))*L113</f>
        <v>1.1555740751078855E-2</v>
      </c>
      <c r="M114" s="39">
        <f>2/(EmaSlow+1)*K114+(1-(2/(EmaSlow+1)))*M113</f>
        <v>1.0824082415766934E-2</v>
      </c>
      <c r="N114" s="40" t="str">
        <f>IF(L114&gt;M114,Up,Down)</f>
        <v>Up</v>
      </c>
      <c r="O114" s="40" t="str">
        <f>IF(N114=Up,IF(P113=FALSE,IF(N113=Down,"Открываем","Не трогаем"),IF(J114&lt;S113,"Закрываем по СЛ","Не трогаем")),IF(P113=TRUE,IF(J114&lt;S113,"Закрываем по СЛ","Закрываем"),"Не трогаем"))</f>
        <v>Не трогаем</v>
      </c>
      <c r="P114" s="40" t="b">
        <f t="shared" si="7"/>
        <v>1</v>
      </c>
      <c r="Q114" s="40" t="b">
        <f>IF(O114="Открываем",K114)</f>
        <v>0</v>
      </c>
      <c r="R114" s="40" t="b">
        <f>IF(O114="Закрываем",K114,IF(O114="Закрываем по СЛ",S113,FALSE))</f>
        <v>0</v>
      </c>
      <c r="S114" s="36">
        <f t="shared" si="8"/>
        <v>9.8269000000000085E-5</v>
      </c>
      <c r="T114" s="64">
        <f t="shared" si="9"/>
        <v>100</v>
      </c>
      <c r="U114" s="43"/>
      <c r="V114" s="43">
        <f t="shared" si="10"/>
        <v>10100.207730137032</v>
      </c>
      <c r="W114" s="61" t="str">
        <f>IF(O114="Открываем",C114,IF(O114="Закрываем",C114,IF(O114="Закрываем по СЛ",C114,W113)))</f>
        <v>04.01.2017 11:00:00</v>
      </c>
      <c r="X114" s="44">
        <f t="shared" si="1"/>
        <v>0</v>
      </c>
      <c r="Y114" s="45">
        <f t="shared" si="2"/>
        <v>0</v>
      </c>
      <c r="Z114" s="41">
        <f>IF(T114&lt;Z113,Z113,T114)</f>
        <v>100</v>
      </c>
      <c r="AA114" s="46">
        <f>IF(T114&lt;Z114,T114/Z114-1,)</f>
        <v>0</v>
      </c>
    </row>
    <row r="115" spans="1:27" ht="12.75" x14ac:dyDescent="0.2">
      <c r="A115" s="47">
        <v>114</v>
      </c>
      <c r="B115" s="48">
        <f t="shared" si="0"/>
        <v>4</v>
      </c>
      <c r="C115" s="49" t="s">
        <v>158</v>
      </c>
      <c r="D115" s="50">
        <v>2017</v>
      </c>
      <c r="E115" s="50">
        <v>1</v>
      </c>
      <c r="F115" s="50">
        <v>19</v>
      </c>
      <c r="G115" s="51">
        <v>0.95833333333333337</v>
      </c>
      <c r="H115" s="52">
        <v>1.1528999999999999E-2</v>
      </c>
      <c r="I115" s="52">
        <v>1.1609E-2</v>
      </c>
      <c r="J115" s="52">
        <v>1.1497E-2</v>
      </c>
      <c r="K115" s="52">
        <v>1.1537E-2</v>
      </c>
      <c r="L115" s="53">
        <f>2/(EmaFast+1)*K115+(1-(2/(EmaFast+1)))*L114</f>
        <v>1.155453167036409E-2</v>
      </c>
      <c r="M115" s="54">
        <f>2/(EmaSlow+1)*K115+(1-(2/(EmaSlow+1)))*M114</f>
        <v>1.083448997174114E-2</v>
      </c>
      <c r="N115" s="55" t="str">
        <f>IF(L115&gt;M115,Up,Down)</f>
        <v>Up</v>
      </c>
      <c r="O115" s="55" t="str">
        <f>IF(N115=Up,IF(P114=FALSE,IF(N114=Down,"Открываем","Не трогаем"),IF(J115&lt;S114,"Закрываем по СЛ","Не трогаем")),IF(P114=TRUE,IF(J115&lt;S114,"Закрываем по СЛ","Закрываем"),"Не трогаем"))</f>
        <v>Не трогаем</v>
      </c>
      <c r="P115" s="55" t="b">
        <f t="shared" si="7"/>
        <v>1</v>
      </c>
      <c r="Q115" s="55" t="b">
        <f>IF(O115="Открываем",K115)</f>
        <v>0</v>
      </c>
      <c r="R115" s="55" t="b">
        <f>IF(O115="Закрываем",K115,IF(O115="Закрываем по СЛ",S114,FALSE))</f>
        <v>0</v>
      </c>
      <c r="S115" s="52">
        <f t="shared" si="8"/>
        <v>9.8269000000000085E-5</v>
      </c>
      <c r="T115" s="64">
        <f t="shared" si="9"/>
        <v>100</v>
      </c>
      <c r="U115" s="56"/>
      <c r="V115" s="56">
        <f t="shared" si="10"/>
        <v>10100.207730137032</v>
      </c>
      <c r="W115" s="62" t="str">
        <f>IF(O115="Открываем",C115,IF(O115="Закрываем",C115,IF(O115="Закрываем по СЛ",C115,W114)))</f>
        <v>04.01.2017 11:00:00</v>
      </c>
      <c r="X115" s="57">
        <f t="shared" si="1"/>
        <v>0</v>
      </c>
      <c r="Y115" s="45">
        <f t="shared" si="2"/>
        <v>0</v>
      </c>
      <c r="Z115" s="58">
        <f>IF(T115&lt;Z114,Z114,T115)</f>
        <v>100</v>
      </c>
      <c r="AA115" s="59">
        <f>IF(T115&lt;Z115,T115/Z115-1,)</f>
        <v>0</v>
      </c>
    </row>
    <row r="116" spans="1:27" ht="12.75" x14ac:dyDescent="0.2">
      <c r="A116" s="31">
        <v>115</v>
      </c>
      <c r="B116" s="32">
        <f t="shared" si="0"/>
        <v>5</v>
      </c>
      <c r="C116" s="33" t="s">
        <v>159</v>
      </c>
      <c r="D116" s="34">
        <v>2017</v>
      </c>
      <c r="E116" s="34">
        <v>1</v>
      </c>
      <c r="F116" s="34">
        <v>20</v>
      </c>
      <c r="G116" s="35">
        <v>0.125</v>
      </c>
      <c r="H116" s="36">
        <v>1.1537E-2</v>
      </c>
      <c r="I116" s="36">
        <v>1.1597E-2</v>
      </c>
      <c r="J116" s="36">
        <v>1.1519E-2</v>
      </c>
      <c r="K116" s="36">
        <v>1.1545E-2</v>
      </c>
      <c r="L116" s="38">
        <f>2/(EmaFast+1)*K116+(1-(2/(EmaFast+1)))*L115</f>
        <v>1.1553916723888988E-2</v>
      </c>
      <c r="M116" s="39">
        <f>2/(EmaSlow+1)*K116+(1-(2/(EmaSlow+1)))*M115</f>
        <v>1.0844862380912802E-2</v>
      </c>
      <c r="N116" s="40" t="str">
        <f>IF(L116&gt;M116,Up,Down)</f>
        <v>Up</v>
      </c>
      <c r="O116" s="40" t="str">
        <f>IF(N116=Up,IF(P115=FALSE,IF(N115=Down,"Открываем","Не трогаем"),IF(J116&lt;S115,"Закрываем по СЛ","Не трогаем")),IF(P115=TRUE,IF(J116&lt;S115,"Закрываем по СЛ","Закрываем"),"Не трогаем"))</f>
        <v>Не трогаем</v>
      </c>
      <c r="P116" s="40" t="b">
        <f t="shared" si="7"/>
        <v>1</v>
      </c>
      <c r="Q116" s="40" t="b">
        <f>IF(O116="Открываем",K116)</f>
        <v>0</v>
      </c>
      <c r="R116" s="40" t="b">
        <f>IF(O116="Закрываем",K116,IF(O116="Закрываем по СЛ",S115,FALSE))</f>
        <v>0</v>
      </c>
      <c r="S116" s="36">
        <f t="shared" si="8"/>
        <v>9.8269000000000085E-5</v>
      </c>
      <c r="T116" s="64">
        <f t="shared" si="9"/>
        <v>100</v>
      </c>
      <c r="U116" s="43"/>
      <c r="V116" s="43">
        <f t="shared" si="10"/>
        <v>10100.207730137032</v>
      </c>
      <c r="W116" s="61" t="str">
        <f>IF(O116="Открываем",C116,IF(O116="Закрываем",C116,IF(O116="Закрываем по СЛ",C116,W115)))</f>
        <v>04.01.2017 11:00:00</v>
      </c>
      <c r="X116" s="44">
        <f t="shared" si="1"/>
        <v>0</v>
      </c>
      <c r="Y116" s="45">
        <f t="shared" si="2"/>
        <v>0</v>
      </c>
      <c r="Z116" s="41">
        <f>IF(T116&lt;Z115,Z115,T116)</f>
        <v>100</v>
      </c>
      <c r="AA116" s="46">
        <f>IF(T116&lt;Z116,T116/Z116-1,)</f>
        <v>0</v>
      </c>
    </row>
    <row r="117" spans="1:27" ht="12.75" x14ac:dyDescent="0.2">
      <c r="A117" s="47">
        <v>116</v>
      </c>
      <c r="B117" s="48">
        <f t="shared" si="0"/>
        <v>5</v>
      </c>
      <c r="C117" s="49" t="s">
        <v>160</v>
      </c>
      <c r="D117" s="50">
        <v>2017</v>
      </c>
      <c r="E117" s="50">
        <v>1</v>
      </c>
      <c r="F117" s="50">
        <v>20</v>
      </c>
      <c r="G117" s="51">
        <v>0.29166666666666669</v>
      </c>
      <c r="H117" s="52">
        <v>1.1545E-2</v>
      </c>
      <c r="I117" s="52">
        <v>1.2054E-2</v>
      </c>
      <c r="J117" s="52">
        <v>1.1544E-2</v>
      </c>
      <c r="K117" s="52">
        <v>1.1898000000000001E-2</v>
      </c>
      <c r="L117" s="53">
        <f>2/(EmaFast+1)*K117+(1-(2/(EmaFast+1)))*L116</f>
        <v>1.1576115644928407E-2</v>
      </c>
      <c r="M117" s="54">
        <f>2/(EmaSlow+1)*K117+(1-(2/(EmaSlow+1)))*M116</f>
        <v>1.0860236652724294E-2</v>
      </c>
      <c r="N117" s="55" t="str">
        <f>IF(L117&gt;M117,Up,Down)</f>
        <v>Up</v>
      </c>
      <c r="O117" s="55" t="str">
        <f>IF(N117=Up,IF(P116=FALSE,IF(N116=Down,"Открываем","Не трогаем"),IF(J117&lt;S116,"Закрываем по СЛ","Не трогаем")),IF(P116=TRUE,IF(J117&lt;S116,"Закрываем по СЛ","Закрываем"),"Не трогаем"))</f>
        <v>Не трогаем</v>
      </c>
      <c r="P117" s="55" t="b">
        <f t="shared" si="7"/>
        <v>1</v>
      </c>
      <c r="Q117" s="55" t="b">
        <f>IF(O117="Открываем",K117)</f>
        <v>0</v>
      </c>
      <c r="R117" s="55" t="b">
        <f>IF(O117="Закрываем",K117,IF(O117="Закрываем по СЛ",S116,FALSE))</f>
        <v>0</v>
      </c>
      <c r="S117" s="52">
        <f t="shared" si="8"/>
        <v>9.8269000000000085E-5</v>
      </c>
      <c r="T117" s="64">
        <f t="shared" si="9"/>
        <v>100</v>
      </c>
      <c r="U117" s="56"/>
      <c r="V117" s="56">
        <f t="shared" si="10"/>
        <v>10100.207730137032</v>
      </c>
      <c r="W117" s="62" t="str">
        <f>IF(O117="Открываем",C117,IF(O117="Закрываем",C117,IF(O117="Закрываем по СЛ",C117,W116)))</f>
        <v>04.01.2017 11:00:00</v>
      </c>
      <c r="X117" s="57">
        <f t="shared" si="1"/>
        <v>0</v>
      </c>
      <c r="Y117" s="45">
        <f t="shared" si="2"/>
        <v>0</v>
      </c>
      <c r="Z117" s="58">
        <f>IF(T117&lt;Z116,Z116,T117)</f>
        <v>100</v>
      </c>
      <c r="AA117" s="59">
        <f>IF(T117&lt;Z117,T117/Z117-1,)</f>
        <v>0</v>
      </c>
    </row>
    <row r="118" spans="1:27" ht="12.75" x14ac:dyDescent="0.2">
      <c r="A118" s="31">
        <v>117</v>
      </c>
      <c r="B118" s="32">
        <f t="shared" si="0"/>
        <v>5</v>
      </c>
      <c r="C118" s="33" t="s">
        <v>161</v>
      </c>
      <c r="D118" s="34">
        <v>2017</v>
      </c>
      <c r="E118" s="34">
        <v>1</v>
      </c>
      <c r="F118" s="34">
        <v>20</v>
      </c>
      <c r="G118" s="35">
        <v>0.45833333333333331</v>
      </c>
      <c r="H118" s="36">
        <v>1.1946E-2</v>
      </c>
      <c r="I118" s="36">
        <v>1.1958999999999999E-2</v>
      </c>
      <c r="J118" s="36">
        <v>1.1821999999999999E-2</v>
      </c>
      <c r="K118" s="36">
        <v>1.1826E-2</v>
      </c>
      <c r="L118" s="38">
        <f>2/(EmaFast+1)*K118+(1-(2/(EmaFast+1)))*L117</f>
        <v>1.1592237216223348E-2</v>
      </c>
      <c r="M118" s="39">
        <f>2/(EmaSlow+1)*K118+(1-(2/(EmaSlow+1)))*M117</f>
        <v>1.0874335387721021E-2</v>
      </c>
      <c r="N118" s="40" t="str">
        <f>IF(L118&gt;M118,Up,Down)</f>
        <v>Up</v>
      </c>
      <c r="O118" s="40" t="str">
        <f>IF(N118=Up,IF(P117=FALSE,IF(N117=Down,"Открываем","Не трогаем"),IF(J118&lt;S117,"Закрываем по СЛ","Не трогаем")),IF(P117=TRUE,IF(J118&lt;S117,"Закрываем по СЛ","Закрываем"),"Не трогаем"))</f>
        <v>Не трогаем</v>
      </c>
      <c r="P118" s="40" t="b">
        <f t="shared" si="7"/>
        <v>1</v>
      </c>
      <c r="Q118" s="40" t="b">
        <f>IF(O118="Открываем",K118)</f>
        <v>0</v>
      </c>
      <c r="R118" s="40" t="b">
        <f>IF(O118="Закрываем",K118,IF(O118="Закрываем по СЛ",S117,FALSE))</f>
        <v>0</v>
      </c>
      <c r="S118" s="36">
        <f t="shared" si="8"/>
        <v>9.8269000000000085E-5</v>
      </c>
      <c r="T118" s="64">
        <f t="shared" si="9"/>
        <v>100</v>
      </c>
      <c r="U118" s="43"/>
      <c r="V118" s="43">
        <f t="shared" si="10"/>
        <v>10100.207730137032</v>
      </c>
      <c r="W118" s="61" t="str">
        <f>IF(O118="Открываем",C118,IF(O118="Закрываем",C118,IF(O118="Закрываем по СЛ",C118,W117)))</f>
        <v>04.01.2017 11:00:00</v>
      </c>
      <c r="X118" s="44">
        <f t="shared" si="1"/>
        <v>0</v>
      </c>
      <c r="Y118" s="45">
        <f t="shared" si="2"/>
        <v>0</v>
      </c>
      <c r="Z118" s="41">
        <f>IF(T118&lt;Z117,Z117,T118)</f>
        <v>100</v>
      </c>
      <c r="AA118" s="46">
        <f>IF(T118&lt;Z118,T118/Z118-1,)</f>
        <v>0</v>
      </c>
    </row>
    <row r="119" spans="1:27" ht="12.75" x14ac:dyDescent="0.2">
      <c r="A119" s="47">
        <v>118</v>
      </c>
      <c r="B119" s="48">
        <f t="shared" si="0"/>
        <v>5</v>
      </c>
      <c r="C119" s="49" t="s">
        <v>162</v>
      </c>
      <c r="D119" s="50">
        <v>2017</v>
      </c>
      <c r="E119" s="50">
        <v>1</v>
      </c>
      <c r="F119" s="50">
        <v>20</v>
      </c>
      <c r="G119" s="51">
        <v>0.625</v>
      </c>
      <c r="H119" s="52">
        <v>1.1821999999999999E-2</v>
      </c>
      <c r="I119" s="52">
        <v>1.1868E-2</v>
      </c>
      <c r="J119" s="52">
        <v>1.1741E-2</v>
      </c>
      <c r="K119" s="52">
        <v>1.1801000000000001E-2</v>
      </c>
      <c r="L119" s="53">
        <f>2/(EmaFast+1)*K119+(1-(2/(EmaFast+1)))*L118</f>
        <v>1.1605705782918616E-2</v>
      </c>
      <c r="M119" s="54">
        <f>2/(EmaSlow+1)*K119+(1-(2/(EmaSlow+1)))*M118</f>
        <v>1.0887863338265238E-2</v>
      </c>
      <c r="N119" s="55" t="str">
        <f>IF(L119&gt;M119,Up,Down)</f>
        <v>Up</v>
      </c>
      <c r="O119" s="55" t="str">
        <f>IF(N119=Up,IF(P118=FALSE,IF(N118=Down,"Открываем","Не трогаем"),IF(J119&lt;S118,"Закрываем по СЛ","Не трогаем")),IF(P118=TRUE,IF(J119&lt;S118,"Закрываем по СЛ","Закрываем"),"Не трогаем"))</f>
        <v>Не трогаем</v>
      </c>
      <c r="P119" s="55" t="b">
        <f t="shared" si="7"/>
        <v>1</v>
      </c>
      <c r="Q119" s="55" t="b">
        <f>IF(O119="Открываем",K119)</f>
        <v>0</v>
      </c>
      <c r="R119" s="55" t="b">
        <f>IF(O119="Закрываем",K119,IF(O119="Закрываем по СЛ",S118,FALSE))</f>
        <v>0</v>
      </c>
      <c r="S119" s="52">
        <f t="shared" si="8"/>
        <v>9.8269000000000085E-5</v>
      </c>
      <c r="T119" s="64">
        <f t="shared" si="9"/>
        <v>100</v>
      </c>
      <c r="U119" s="56"/>
      <c r="V119" s="56">
        <f t="shared" si="10"/>
        <v>10100.207730137032</v>
      </c>
      <c r="W119" s="62" t="str">
        <f>IF(O119="Открываем",C119,IF(O119="Закрываем",C119,IF(O119="Закрываем по СЛ",C119,W118)))</f>
        <v>04.01.2017 11:00:00</v>
      </c>
      <c r="X119" s="57">
        <f t="shared" si="1"/>
        <v>0</v>
      </c>
      <c r="Y119" s="45">
        <f t="shared" si="2"/>
        <v>0</v>
      </c>
      <c r="Z119" s="58">
        <f>IF(T119&lt;Z118,Z118,T119)</f>
        <v>100</v>
      </c>
      <c r="AA119" s="59">
        <f>IF(T119&lt;Z119,T119/Z119-1,)</f>
        <v>0</v>
      </c>
    </row>
    <row r="120" spans="1:27" ht="12.75" x14ac:dyDescent="0.2">
      <c r="A120" s="31">
        <v>119</v>
      </c>
      <c r="B120" s="32">
        <f t="shared" si="0"/>
        <v>5</v>
      </c>
      <c r="C120" s="33" t="s">
        <v>163</v>
      </c>
      <c r="D120" s="34">
        <v>2017</v>
      </c>
      <c r="E120" s="34">
        <v>1</v>
      </c>
      <c r="F120" s="34">
        <v>20</v>
      </c>
      <c r="G120" s="35">
        <v>0.79166666666666663</v>
      </c>
      <c r="H120" s="36">
        <v>1.1795999999999999E-2</v>
      </c>
      <c r="I120" s="36">
        <v>1.1861E-2</v>
      </c>
      <c r="J120" s="36">
        <v>1.1766E-2</v>
      </c>
      <c r="K120" s="36">
        <v>1.1811E-2</v>
      </c>
      <c r="L120" s="38">
        <f>2/(EmaFast+1)*K120+(1-(2/(EmaFast+1)))*L119</f>
        <v>1.1618950571117417E-2</v>
      </c>
      <c r="M120" s="39">
        <f>2/(EmaSlow+1)*K120+(1-(2/(EmaSlow+1)))*M119</f>
        <v>1.0901339785881804E-2</v>
      </c>
      <c r="N120" s="40" t="str">
        <f>IF(L120&gt;M120,Up,Down)</f>
        <v>Up</v>
      </c>
      <c r="O120" s="40" t="str">
        <f>IF(N120=Up,IF(P119=FALSE,IF(N119=Down,"Открываем","Не трогаем"),IF(J120&lt;S119,"Закрываем по СЛ","Не трогаем")),IF(P119=TRUE,IF(J120&lt;S119,"Закрываем по СЛ","Закрываем"),"Не трогаем"))</f>
        <v>Не трогаем</v>
      </c>
      <c r="P120" s="40" t="b">
        <f t="shared" si="7"/>
        <v>1</v>
      </c>
      <c r="Q120" s="40" t="b">
        <f>IF(O120="Открываем",K120)</f>
        <v>0</v>
      </c>
      <c r="R120" s="40" t="b">
        <f>IF(O120="Закрываем",K120,IF(O120="Закрываем по СЛ",S119,FALSE))</f>
        <v>0</v>
      </c>
      <c r="S120" s="36">
        <f t="shared" si="8"/>
        <v>9.8269000000000085E-5</v>
      </c>
      <c r="T120" s="64">
        <f t="shared" si="9"/>
        <v>100</v>
      </c>
      <c r="U120" s="43"/>
      <c r="V120" s="43">
        <f t="shared" si="10"/>
        <v>10100.207730137032</v>
      </c>
      <c r="W120" s="61" t="str">
        <f>IF(O120="Открываем",C120,IF(O120="Закрываем",C120,IF(O120="Закрываем по СЛ",C120,W119)))</f>
        <v>04.01.2017 11:00:00</v>
      </c>
      <c r="X120" s="44">
        <f t="shared" si="1"/>
        <v>0</v>
      </c>
      <c r="Y120" s="45">
        <f t="shared" si="2"/>
        <v>0</v>
      </c>
      <c r="Z120" s="41">
        <f>IF(T120&lt;Z119,Z119,T120)</f>
        <v>100</v>
      </c>
      <c r="AA120" s="46">
        <f>IF(T120&lt;Z120,T120/Z120-1,)</f>
        <v>0</v>
      </c>
    </row>
    <row r="121" spans="1:27" ht="12.75" x14ac:dyDescent="0.2">
      <c r="A121" s="47">
        <v>120</v>
      </c>
      <c r="B121" s="48">
        <f t="shared" si="0"/>
        <v>5</v>
      </c>
      <c r="C121" s="49" t="s">
        <v>164</v>
      </c>
      <c r="D121" s="50">
        <v>2017</v>
      </c>
      <c r="E121" s="50">
        <v>1</v>
      </c>
      <c r="F121" s="50">
        <v>20</v>
      </c>
      <c r="G121" s="51">
        <v>0.95833333333333337</v>
      </c>
      <c r="H121" s="52">
        <v>1.1805E-2</v>
      </c>
      <c r="I121" s="52">
        <v>1.188E-2</v>
      </c>
      <c r="J121" s="52">
        <v>1.1795E-2</v>
      </c>
      <c r="K121" s="52">
        <v>1.1845E-2</v>
      </c>
      <c r="L121" s="53">
        <f>2/(EmaFast+1)*K121+(1-(2/(EmaFast+1)))*L120</f>
        <v>1.1633534405238873E-2</v>
      </c>
      <c r="M121" s="54">
        <f>2/(EmaSlow+1)*K121+(1-(2/(EmaSlow+1)))*M120</f>
        <v>1.0915115847401777E-2</v>
      </c>
      <c r="N121" s="55" t="str">
        <f>IF(L121&gt;M121,Up,Down)</f>
        <v>Up</v>
      </c>
      <c r="O121" s="55" t="str">
        <f>IF(N121=Up,IF(P120=FALSE,IF(N120=Down,"Открываем","Не трогаем"),IF(J121&lt;S120,"Закрываем по СЛ","Не трогаем")),IF(P120=TRUE,IF(J121&lt;S120,"Закрываем по СЛ","Закрываем"),"Не трогаем"))</f>
        <v>Не трогаем</v>
      </c>
      <c r="P121" s="55" t="b">
        <f t="shared" si="7"/>
        <v>1</v>
      </c>
      <c r="Q121" s="55" t="b">
        <f>IF(O121="Открываем",K121)</f>
        <v>0</v>
      </c>
      <c r="R121" s="55" t="b">
        <f>IF(O121="Закрываем",K121,IF(O121="Закрываем по СЛ",S120,FALSE))</f>
        <v>0</v>
      </c>
      <c r="S121" s="52">
        <f t="shared" si="8"/>
        <v>9.8269000000000085E-5</v>
      </c>
      <c r="T121" s="64">
        <f t="shared" si="9"/>
        <v>100</v>
      </c>
      <c r="U121" s="56"/>
      <c r="V121" s="56">
        <f t="shared" si="10"/>
        <v>10100.207730137032</v>
      </c>
      <c r="W121" s="62" t="str">
        <f>IF(O121="Открываем",C121,IF(O121="Закрываем",C121,IF(O121="Закрываем по СЛ",C121,W120)))</f>
        <v>04.01.2017 11:00:00</v>
      </c>
      <c r="X121" s="57">
        <f t="shared" si="1"/>
        <v>0</v>
      </c>
      <c r="Y121" s="45">
        <f t="shared" si="2"/>
        <v>0</v>
      </c>
      <c r="Z121" s="58">
        <f>IF(T121&lt;Z120,Z120,T121)</f>
        <v>100</v>
      </c>
      <c r="AA121" s="59">
        <f>IF(T121&lt;Z121,T121/Z121-1,)</f>
        <v>0</v>
      </c>
    </row>
    <row r="122" spans="1:27" ht="12.75" x14ac:dyDescent="0.2">
      <c r="A122" s="31">
        <v>121</v>
      </c>
      <c r="B122" s="32">
        <f t="shared" si="0"/>
        <v>6</v>
      </c>
      <c r="C122" s="33" t="s">
        <v>165</v>
      </c>
      <c r="D122" s="34">
        <v>2017</v>
      </c>
      <c r="E122" s="34">
        <v>1</v>
      </c>
      <c r="F122" s="34">
        <v>21</v>
      </c>
      <c r="G122" s="35">
        <v>0.125</v>
      </c>
      <c r="H122" s="36">
        <v>1.1846000000000001E-2</v>
      </c>
      <c r="I122" s="36">
        <v>1.1904E-2</v>
      </c>
      <c r="J122" s="36">
        <v>1.15E-2</v>
      </c>
      <c r="K122" s="36">
        <v>1.1528999999999999E-2</v>
      </c>
      <c r="L122" s="38">
        <f>2/(EmaFast+1)*K122+(1-(2/(EmaFast+1)))*L121</f>
        <v>1.1626790250062172E-2</v>
      </c>
      <c r="M122" s="39">
        <f>2/(EmaSlow+1)*K122+(1-(2/(EmaSlow+1)))*M121</f>
        <v>1.0924077659848467E-2</v>
      </c>
      <c r="N122" s="40" t="str">
        <f>IF(L122&gt;M122,Up,Down)</f>
        <v>Up</v>
      </c>
      <c r="O122" s="40" t="str">
        <f>IF(N122=Up,IF(P121=FALSE,IF(N121=Down,"Открываем","Не трогаем"),IF(J122&lt;S121,"Закрываем по СЛ","Не трогаем")),IF(P121=TRUE,IF(J122&lt;S121,"Закрываем по СЛ","Закрываем"),"Не трогаем"))</f>
        <v>Не трогаем</v>
      </c>
      <c r="P122" s="40" t="b">
        <f t="shared" si="7"/>
        <v>1</v>
      </c>
      <c r="Q122" s="40" t="b">
        <f>IF(O122="Открываем",K122)</f>
        <v>0</v>
      </c>
      <c r="R122" s="40" t="b">
        <f>IF(O122="Закрываем",K122,IF(O122="Закрываем по СЛ",S121,FALSE))</f>
        <v>0</v>
      </c>
      <c r="S122" s="36">
        <f t="shared" si="8"/>
        <v>9.8269000000000085E-5</v>
      </c>
      <c r="T122" s="64">
        <f t="shared" si="9"/>
        <v>100</v>
      </c>
      <c r="U122" s="43"/>
      <c r="V122" s="43">
        <f t="shared" si="10"/>
        <v>10100.207730137032</v>
      </c>
      <c r="W122" s="61" t="str">
        <f>IF(O122="Открываем",C122,IF(O122="Закрываем",C122,IF(O122="Закрываем по СЛ",C122,W121)))</f>
        <v>04.01.2017 11:00:00</v>
      </c>
      <c r="X122" s="44">
        <f t="shared" si="1"/>
        <v>0</v>
      </c>
      <c r="Y122" s="45">
        <f t="shared" si="2"/>
        <v>0</v>
      </c>
      <c r="Z122" s="41">
        <f>IF(T122&lt;Z121,Z121,T122)</f>
        <v>100</v>
      </c>
      <c r="AA122" s="46">
        <f>IF(T122&lt;Z122,T122/Z122-1,)</f>
        <v>0</v>
      </c>
    </row>
    <row r="123" spans="1:27" ht="12.75" x14ac:dyDescent="0.2">
      <c r="A123" s="47">
        <v>122</v>
      </c>
      <c r="B123" s="48">
        <f t="shared" si="0"/>
        <v>6</v>
      </c>
      <c r="C123" s="49" t="s">
        <v>166</v>
      </c>
      <c r="D123" s="50">
        <v>2017</v>
      </c>
      <c r="E123" s="50">
        <v>1</v>
      </c>
      <c r="F123" s="50">
        <v>21</v>
      </c>
      <c r="G123" s="51">
        <v>0.29166666666666669</v>
      </c>
      <c r="H123" s="52">
        <v>1.1512E-2</v>
      </c>
      <c r="I123" s="52">
        <v>1.1697000000000001E-2</v>
      </c>
      <c r="J123" s="52">
        <v>1.1487000000000001E-2</v>
      </c>
      <c r="K123" s="52">
        <v>1.1528999999999999E-2</v>
      </c>
      <c r="L123" s="53">
        <f>2/(EmaFast+1)*K123+(1-(2/(EmaFast+1)))*L122</f>
        <v>1.1620481201671064E-2</v>
      </c>
      <c r="M123" s="54">
        <f>2/(EmaSlow+1)*K123+(1-(2/(EmaSlow+1)))*M122</f>
        <v>1.0932908642916373E-2</v>
      </c>
      <c r="N123" s="55" t="str">
        <f>IF(L123&gt;M123,Up,Down)</f>
        <v>Up</v>
      </c>
      <c r="O123" s="55" t="str">
        <f>IF(N123=Up,IF(P122=FALSE,IF(N122=Down,"Открываем","Не трогаем"),IF(J123&lt;S122,"Закрываем по СЛ","Не трогаем")),IF(P122=TRUE,IF(J123&lt;S122,"Закрываем по СЛ","Закрываем"),"Не трогаем"))</f>
        <v>Не трогаем</v>
      </c>
      <c r="P123" s="55" t="b">
        <f t="shared" si="7"/>
        <v>1</v>
      </c>
      <c r="Q123" s="55" t="b">
        <f>IF(O123="Открываем",K123)</f>
        <v>0</v>
      </c>
      <c r="R123" s="55" t="b">
        <f>IF(O123="Закрываем",K123,IF(O123="Закрываем по СЛ",S122,FALSE))</f>
        <v>0</v>
      </c>
      <c r="S123" s="52">
        <f t="shared" si="8"/>
        <v>9.8269000000000085E-5</v>
      </c>
      <c r="T123" s="64">
        <f t="shared" si="9"/>
        <v>100</v>
      </c>
      <c r="U123" s="56"/>
      <c r="V123" s="56">
        <f t="shared" si="10"/>
        <v>10100.207730137032</v>
      </c>
      <c r="W123" s="62" t="str">
        <f>IF(O123="Открываем",C123,IF(O123="Закрываем",C123,IF(O123="Закрываем по СЛ",C123,W122)))</f>
        <v>04.01.2017 11:00:00</v>
      </c>
      <c r="X123" s="57">
        <f t="shared" si="1"/>
        <v>0</v>
      </c>
      <c r="Y123" s="45">
        <f t="shared" si="2"/>
        <v>0</v>
      </c>
      <c r="Z123" s="58">
        <f>IF(T123&lt;Z122,Z122,T123)</f>
        <v>100</v>
      </c>
      <c r="AA123" s="59">
        <f>IF(T123&lt;Z123,T123/Z123-1,)</f>
        <v>0</v>
      </c>
    </row>
    <row r="124" spans="1:27" ht="12.75" x14ac:dyDescent="0.2">
      <c r="A124" s="31">
        <v>123</v>
      </c>
      <c r="B124" s="32">
        <f t="shared" si="0"/>
        <v>6</v>
      </c>
      <c r="C124" s="33" t="s">
        <v>167</v>
      </c>
      <c r="D124" s="34">
        <v>2017</v>
      </c>
      <c r="E124" s="34">
        <v>1</v>
      </c>
      <c r="F124" s="34">
        <v>21</v>
      </c>
      <c r="G124" s="35">
        <v>0.45833333333333331</v>
      </c>
      <c r="H124" s="36">
        <v>1.1528999999999999E-2</v>
      </c>
      <c r="I124" s="36">
        <v>1.1619000000000001E-2</v>
      </c>
      <c r="J124" s="36">
        <v>1.1488E-2</v>
      </c>
      <c r="K124" s="36">
        <v>1.1599999999999999E-2</v>
      </c>
      <c r="L124" s="38">
        <f>2/(EmaFast+1)*K124+(1-(2/(EmaFast+1)))*L123</f>
        <v>1.161915983382132E-2</v>
      </c>
      <c r="M124" s="39">
        <f>2/(EmaSlow+1)*K124+(1-(2/(EmaSlow+1)))*M123</f>
        <v>1.0942647202873797E-2</v>
      </c>
      <c r="N124" s="40" t="str">
        <f>IF(L124&gt;M124,Up,Down)</f>
        <v>Up</v>
      </c>
      <c r="O124" s="40" t="str">
        <f>IF(N124=Up,IF(P123=FALSE,IF(N123=Down,"Открываем","Не трогаем"),IF(J124&lt;S123,"Закрываем по СЛ","Не трогаем")),IF(P123=TRUE,IF(J124&lt;S123,"Закрываем по СЛ","Закрываем"),"Не трогаем"))</f>
        <v>Не трогаем</v>
      </c>
      <c r="P124" s="40" t="b">
        <f t="shared" si="7"/>
        <v>1</v>
      </c>
      <c r="Q124" s="40" t="b">
        <f>IF(O124="Открываем",K124)</f>
        <v>0</v>
      </c>
      <c r="R124" s="40" t="b">
        <f>IF(O124="Закрываем",K124,IF(O124="Закрываем по СЛ",S123,FALSE))</f>
        <v>0</v>
      </c>
      <c r="S124" s="36">
        <f t="shared" si="8"/>
        <v>9.8269000000000085E-5</v>
      </c>
      <c r="T124" s="64">
        <f t="shared" si="9"/>
        <v>100</v>
      </c>
      <c r="U124" s="43"/>
      <c r="V124" s="43">
        <f t="shared" si="10"/>
        <v>10100.207730137032</v>
      </c>
      <c r="W124" s="61" t="str">
        <f>IF(O124="Открываем",C124,IF(O124="Закрываем",C124,IF(O124="Закрываем по СЛ",C124,W123)))</f>
        <v>04.01.2017 11:00:00</v>
      </c>
      <c r="X124" s="44">
        <f t="shared" si="1"/>
        <v>0</v>
      </c>
      <c r="Y124" s="45">
        <f t="shared" si="2"/>
        <v>0</v>
      </c>
      <c r="Z124" s="41">
        <f>IF(T124&lt;Z123,Z123,T124)</f>
        <v>100</v>
      </c>
      <c r="AA124" s="46">
        <f>IF(T124&lt;Z124,T124/Z124-1,)</f>
        <v>0</v>
      </c>
    </row>
    <row r="125" spans="1:27" ht="12.75" x14ac:dyDescent="0.2">
      <c r="A125" s="47">
        <v>124</v>
      </c>
      <c r="B125" s="48">
        <f t="shared" si="0"/>
        <v>6</v>
      </c>
      <c r="C125" s="49" t="s">
        <v>168</v>
      </c>
      <c r="D125" s="50">
        <v>2017</v>
      </c>
      <c r="E125" s="50">
        <v>1</v>
      </c>
      <c r="F125" s="50">
        <v>21</v>
      </c>
      <c r="G125" s="51">
        <v>0.625</v>
      </c>
      <c r="H125" s="52">
        <v>1.1559E-2</v>
      </c>
      <c r="I125" s="52">
        <v>1.21E-2</v>
      </c>
      <c r="J125" s="52">
        <v>1.1516999999999999E-2</v>
      </c>
      <c r="K125" s="52">
        <v>1.1780000000000001E-2</v>
      </c>
      <c r="L125" s="53">
        <f>2/(EmaFast+1)*K125+(1-(2/(EmaFast+1)))*L124</f>
        <v>1.1629536618736074E-2</v>
      </c>
      <c r="M125" s="54">
        <f>2/(EmaSlow+1)*K125+(1-(2/(EmaSlow+1)))*M124</f>
        <v>1.0954871331298998E-2</v>
      </c>
      <c r="N125" s="55" t="str">
        <f>IF(L125&gt;M125,Up,Down)</f>
        <v>Up</v>
      </c>
      <c r="O125" s="55" t="str">
        <f>IF(N125=Up,IF(P124=FALSE,IF(N124=Down,"Открываем","Не трогаем"),IF(J125&lt;S124,"Закрываем по СЛ","Не трогаем")),IF(P124=TRUE,IF(J125&lt;S124,"Закрываем по СЛ","Закрываем"),"Не трогаем"))</f>
        <v>Не трогаем</v>
      </c>
      <c r="P125" s="55" t="b">
        <f t="shared" si="7"/>
        <v>1</v>
      </c>
      <c r="Q125" s="55" t="b">
        <f>IF(O125="Открываем",K125)</f>
        <v>0</v>
      </c>
      <c r="R125" s="55" t="b">
        <f>IF(O125="Закрываем",K125,IF(O125="Закрываем по СЛ",S124,FALSE))</f>
        <v>0</v>
      </c>
      <c r="S125" s="52">
        <f t="shared" si="8"/>
        <v>9.8269000000000085E-5</v>
      </c>
      <c r="T125" s="64">
        <f t="shared" si="9"/>
        <v>100</v>
      </c>
      <c r="U125" s="56"/>
      <c r="V125" s="56">
        <f t="shared" si="10"/>
        <v>10100.207730137032</v>
      </c>
      <c r="W125" s="62" t="str">
        <f>IF(O125="Открываем",C125,IF(O125="Закрываем",C125,IF(O125="Закрываем по СЛ",C125,W124)))</f>
        <v>04.01.2017 11:00:00</v>
      </c>
      <c r="X125" s="57">
        <f t="shared" si="1"/>
        <v>0</v>
      </c>
      <c r="Y125" s="45">
        <f t="shared" si="2"/>
        <v>0</v>
      </c>
      <c r="Z125" s="58">
        <f>IF(T125&lt;Z124,Z124,T125)</f>
        <v>100</v>
      </c>
      <c r="AA125" s="59">
        <f>IF(T125&lt;Z125,T125/Z125-1,)</f>
        <v>0</v>
      </c>
    </row>
    <row r="126" spans="1:27" ht="12.75" x14ac:dyDescent="0.2">
      <c r="A126" s="31">
        <v>125</v>
      </c>
      <c r="B126" s="32">
        <f t="shared" si="0"/>
        <v>6</v>
      </c>
      <c r="C126" s="33" t="s">
        <v>169</v>
      </c>
      <c r="D126" s="34">
        <v>2017</v>
      </c>
      <c r="E126" s="34">
        <v>1</v>
      </c>
      <c r="F126" s="34">
        <v>21</v>
      </c>
      <c r="G126" s="35">
        <v>0.79166666666666663</v>
      </c>
      <c r="H126" s="36">
        <v>1.1749000000000001E-2</v>
      </c>
      <c r="I126" s="36">
        <v>1.1894999999999999E-2</v>
      </c>
      <c r="J126" s="36">
        <v>1.1748E-2</v>
      </c>
      <c r="K126" s="36">
        <v>1.1820000000000001E-2</v>
      </c>
      <c r="L126" s="38">
        <f>2/(EmaFast+1)*K126+(1-(2/(EmaFast+1)))*L125</f>
        <v>1.1641824578817617E-2</v>
      </c>
      <c r="M126" s="39">
        <f>2/(EmaSlow+1)*K126+(1-(2/(EmaSlow+1)))*M125</f>
        <v>1.0967500946900473E-2</v>
      </c>
      <c r="N126" s="40" t="str">
        <f>IF(L126&gt;M126,Up,Down)</f>
        <v>Up</v>
      </c>
      <c r="O126" s="40" t="str">
        <f>IF(N126=Up,IF(P125=FALSE,IF(N125=Down,"Открываем","Не трогаем"),IF(J126&lt;S125,"Закрываем по СЛ","Не трогаем")),IF(P125=TRUE,IF(J126&lt;S125,"Закрываем по СЛ","Закрываем"),"Не трогаем"))</f>
        <v>Не трогаем</v>
      </c>
      <c r="P126" s="40" t="b">
        <f t="shared" si="7"/>
        <v>1</v>
      </c>
      <c r="Q126" s="40" t="b">
        <f>IF(O126="Открываем",K126)</f>
        <v>0</v>
      </c>
      <c r="R126" s="40" t="b">
        <f>IF(O126="Закрываем",K126,IF(O126="Закрываем по СЛ",S125,FALSE))</f>
        <v>0</v>
      </c>
      <c r="S126" s="36">
        <f t="shared" si="8"/>
        <v>9.8269000000000085E-5</v>
      </c>
      <c r="T126" s="64">
        <f t="shared" si="9"/>
        <v>100</v>
      </c>
      <c r="U126" s="43"/>
      <c r="V126" s="43">
        <f t="shared" si="10"/>
        <v>10100.207730137032</v>
      </c>
      <c r="W126" s="61" t="str">
        <f>IF(O126="Открываем",C126,IF(O126="Закрываем",C126,IF(O126="Закрываем по СЛ",C126,W125)))</f>
        <v>04.01.2017 11:00:00</v>
      </c>
      <c r="X126" s="44">
        <f t="shared" si="1"/>
        <v>0</v>
      </c>
      <c r="Y126" s="45">
        <f t="shared" si="2"/>
        <v>0</v>
      </c>
      <c r="Z126" s="41">
        <f>IF(T126&lt;Z125,Z125,T126)</f>
        <v>100</v>
      </c>
      <c r="AA126" s="46">
        <f>IF(T126&lt;Z126,T126/Z126-1,)</f>
        <v>0</v>
      </c>
    </row>
    <row r="127" spans="1:27" ht="12.75" x14ac:dyDescent="0.2">
      <c r="A127" s="47">
        <v>126</v>
      </c>
      <c r="B127" s="48">
        <f t="shared" si="0"/>
        <v>6</v>
      </c>
      <c r="C127" s="49" t="s">
        <v>170</v>
      </c>
      <c r="D127" s="50">
        <v>2017</v>
      </c>
      <c r="E127" s="50">
        <v>1</v>
      </c>
      <c r="F127" s="50">
        <v>21</v>
      </c>
      <c r="G127" s="51">
        <v>0.95833333333333337</v>
      </c>
      <c r="H127" s="52">
        <v>1.1825E-2</v>
      </c>
      <c r="I127" s="52">
        <v>1.1875E-2</v>
      </c>
      <c r="J127" s="52">
        <v>1.1767E-2</v>
      </c>
      <c r="K127" s="52">
        <v>1.1849E-2</v>
      </c>
      <c r="L127" s="53">
        <f>2/(EmaFast+1)*K127+(1-(2/(EmaFast+1)))*L126</f>
        <v>1.1655190735022932E-2</v>
      </c>
      <c r="M127" s="54">
        <f>2/(EmaSlow+1)*K127+(1-(2/(EmaSlow+1)))*M126</f>
        <v>1.0980369546215795E-2</v>
      </c>
      <c r="N127" s="55" t="str">
        <f>IF(L127&gt;M127,Up,Down)</f>
        <v>Up</v>
      </c>
      <c r="O127" s="55" t="str">
        <f>IF(N127=Up,IF(P126=FALSE,IF(N126=Down,"Открываем","Не трогаем"),IF(J127&lt;S126,"Закрываем по СЛ","Не трогаем")),IF(P126=TRUE,IF(J127&lt;S126,"Закрываем по СЛ","Закрываем"),"Не трогаем"))</f>
        <v>Не трогаем</v>
      </c>
      <c r="P127" s="55" t="b">
        <f t="shared" si="7"/>
        <v>1</v>
      </c>
      <c r="Q127" s="55" t="b">
        <f>IF(O127="Открываем",K127)</f>
        <v>0</v>
      </c>
      <c r="R127" s="55" t="b">
        <f>IF(O127="Закрываем",K127,IF(O127="Закрываем по СЛ",S126,FALSE))</f>
        <v>0</v>
      </c>
      <c r="S127" s="52">
        <f t="shared" si="8"/>
        <v>9.8269000000000085E-5</v>
      </c>
      <c r="T127" s="64">
        <f t="shared" si="9"/>
        <v>100</v>
      </c>
      <c r="U127" s="56"/>
      <c r="V127" s="56">
        <f t="shared" si="10"/>
        <v>10100.207730137032</v>
      </c>
      <c r="W127" s="62" t="str">
        <f>IF(O127="Открываем",C127,IF(O127="Закрываем",C127,IF(O127="Закрываем по СЛ",C127,W126)))</f>
        <v>04.01.2017 11:00:00</v>
      </c>
      <c r="X127" s="57">
        <f t="shared" si="1"/>
        <v>0</v>
      </c>
      <c r="Y127" s="45">
        <f t="shared" si="2"/>
        <v>0</v>
      </c>
      <c r="Z127" s="58">
        <f>IF(T127&lt;Z126,Z126,T127)</f>
        <v>100</v>
      </c>
      <c r="AA127" s="59">
        <f>IF(T127&lt;Z127,T127/Z127-1,)</f>
        <v>0</v>
      </c>
    </row>
    <row r="128" spans="1:27" ht="12.75" x14ac:dyDescent="0.2">
      <c r="A128" s="31">
        <v>127</v>
      </c>
      <c r="B128" s="32">
        <f t="shared" si="0"/>
        <v>7</v>
      </c>
      <c r="C128" s="33" t="s">
        <v>171</v>
      </c>
      <c r="D128" s="34">
        <v>2017</v>
      </c>
      <c r="E128" s="34">
        <v>1</v>
      </c>
      <c r="F128" s="34">
        <v>22</v>
      </c>
      <c r="G128" s="35">
        <v>0.125</v>
      </c>
      <c r="H128" s="36">
        <v>1.1807E-2</v>
      </c>
      <c r="I128" s="36">
        <v>1.1807E-2</v>
      </c>
      <c r="J128" s="36">
        <v>1.1615E-2</v>
      </c>
      <c r="K128" s="36">
        <v>1.1665E-2</v>
      </c>
      <c r="L128" s="38">
        <f>2/(EmaFast+1)*K128+(1-(2/(EmaFast+1)))*L127</f>
        <v>1.1655823590827905E-2</v>
      </c>
      <c r="M128" s="39">
        <f>2/(EmaSlow+1)*K128+(1-(2/(EmaSlow+1)))*M127</f>
        <v>1.0990364151380529E-2</v>
      </c>
      <c r="N128" s="40" t="str">
        <f>IF(L128&gt;M128,Up,Down)</f>
        <v>Up</v>
      </c>
      <c r="O128" s="40" t="str">
        <f>IF(N128=Up,IF(P127=FALSE,IF(N127=Down,"Открываем","Не трогаем"),IF(J128&lt;S127,"Закрываем по СЛ","Не трогаем")),IF(P127=TRUE,IF(J128&lt;S127,"Закрываем по СЛ","Закрываем"),"Не трогаем"))</f>
        <v>Не трогаем</v>
      </c>
      <c r="P128" s="40" t="b">
        <f t="shared" si="7"/>
        <v>1</v>
      </c>
      <c r="Q128" s="40" t="b">
        <f>IF(O128="Открываем",K128)</f>
        <v>0</v>
      </c>
      <c r="R128" s="40" t="b">
        <f>IF(O128="Закрываем",K128,IF(O128="Закрываем по СЛ",S127,FALSE))</f>
        <v>0</v>
      </c>
      <c r="S128" s="36">
        <f t="shared" si="8"/>
        <v>9.8269000000000085E-5</v>
      </c>
      <c r="T128" s="64">
        <f t="shared" si="9"/>
        <v>100</v>
      </c>
      <c r="U128" s="43"/>
      <c r="V128" s="43">
        <f t="shared" si="10"/>
        <v>10100.207730137032</v>
      </c>
      <c r="W128" s="61" t="str">
        <f>IF(O128="Открываем",C128,IF(O128="Закрываем",C128,IF(O128="Закрываем по СЛ",C128,W127)))</f>
        <v>04.01.2017 11:00:00</v>
      </c>
      <c r="X128" s="44">
        <f t="shared" si="1"/>
        <v>0</v>
      </c>
      <c r="Y128" s="45">
        <f t="shared" si="2"/>
        <v>0</v>
      </c>
      <c r="Z128" s="41">
        <f>IF(T128&lt;Z127,Z127,T128)</f>
        <v>100</v>
      </c>
      <c r="AA128" s="46">
        <f>IF(T128&lt;Z128,T128/Z128-1,)</f>
        <v>0</v>
      </c>
    </row>
    <row r="129" spans="1:27" ht="12.75" x14ac:dyDescent="0.2">
      <c r="A129" s="47">
        <v>128</v>
      </c>
      <c r="B129" s="48">
        <f t="shared" si="0"/>
        <v>7</v>
      </c>
      <c r="C129" s="49" t="s">
        <v>172</v>
      </c>
      <c r="D129" s="50">
        <v>2017</v>
      </c>
      <c r="E129" s="50">
        <v>1</v>
      </c>
      <c r="F129" s="50">
        <v>22</v>
      </c>
      <c r="G129" s="51">
        <v>0.29166666666666669</v>
      </c>
      <c r="H129" s="52">
        <v>1.1611E-2</v>
      </c>
      <c r="I129" s="52">
        <v>1.1750999999999999E-2</v>
      </c>
      <c r="J129" s="52">
        <v>1.1611E-2</v>
      </c>
      <c r="K129" s="52">
        <v>1.1669000000000001E-2</v>
      </c>
      <c r="L129" s="53">
        <f>2/(EmaFast+1)*K129+(1-(2/(EmaFast+1)))*L128</f>
        <v>1.1656673681742235E-2</v>
      </c>
      <c r="M129" s="54">
        <f>2/(EmaSlow+1)*K129+(1-(2/(EmaSlow+1)))*M128</f>
        <v>1.1000271244061105E-2</v>
      </c>
      <c r="N129" s="55" t="str">
        <f>IF(L129&gt;M129,Up,Down)</f>
        <v>Up</v>
      </c>
      <c r="O129" s="55" t="str">
        <f>IF(N129=Up,IF(P128=FALSE,IF(N128=Down,"Открываем","Не трогаем"),IF(J129&lt;S128,"Закрываем по СЛ","Не трогаем")),IF(P128=TRUE,IF(J129&lt;S128,"Закрываем по СЛ","Закрываем"),"Не трогаем"))</f>
        <v>Не трогаем</v>
      </c>
      <c r="P129" s="55" t="b">
        <f t="shared" si="7"/>
        <v>1</v>
      </c>
      <c r="Q129" s="55" t="b">
        <f>IF(O129="Открываем",K129)</f>
        <v>0</v>
      </c>
      <c r="R129" s="55" t="b">
        <f>IF(O129="Закрываем",K129,IF(O129="Закрываем по СЛ",S128,FALSE))</f>
        <v>0</v>
      </c>
      <c r="S129" s="52">
        <f t="shared" si="8"/>
        <v>9.8269000000000085E-5</v>
      </c>
      <c r="T129" s="64">
        <f t="shared" si="9"/>
        <v>100</v>
      </c>
      <c r="U129" s="56"/>
      <c r="V129" s="56">
        <f t="shared" si="10"/>
        <v>10100.207730137032</v>
      </c>
      <c r="W129" s="62" t="str">
        <f>IF(O129="Открываем",C129,IF(O129="Закрываем",C129,IF(O129="Закрываем по СЛ",C129,W128)))</f>
        <v>04.01.2017 11:00:00</v>
      </c>
      <c r="X129" s="57">
        <f t="shared" si="1"/>
        <v>0</v>
      </c>
      <c r="Y129" s="45">
        <f t="shared" si="2"/>
        <v>0</v>
      </c>
      <c r="Z129" s="58">
        <f>IF(T129&lt;Z128,Z128,T129)</f>
        <v>100</v>
      </c>
      <c r="AA129" s="59">
        <f>IF(T129&lt;Z129,T129/Z129-1,)</f>
        <v>0</v>
      </c>
    </row>
    <row r="130" spans="1:27" ht="12.75" x14ac:dyDescent="0.2">
      <c r="A130" s="31">
        <v>129</v>
      </c>
      <c r="B130" s="32">
        <f t="shared" si="0"/>
        <v>7</v>
      </c>
      <c r="C130" s="33" t="s">
        <v>173</v>
      </c>
      <c r="D130" s="34">
        <v>2017</v>
      </c>
      <c r="E130" s="34">
        <v>1</v>
      </c>
      <c r="F130" s="34">
        <v>22</v>
      </c>
      <c r="G130" s="35">
        <v>0.45833333333333331</v>
      </c>
      <c r="H130" s="36">
        <v>1.1688E-2</v>
      </c>
      <c r="I130" s="36">
        <v>1.17E-2</v>
      </c>
      <c r="J130" s="36">
        <v>1.1623E-2</v>
      </c>
      <c r="K130" s="36">
        <v>1.1689E-2</v>
      </c>
      <c r="L130" s="38">
        <f>2/(EmaFast+1)*K130+(1-(2/(EmaFast+1)))*L129</f>
        <v>1.1658759250662093E-2</v>
      </c>
      <c r="M130" s="39">
        <f>2/(EmaSlow+1)*K130+(1-(2/(EmaSlow+1)))*M129</f>
        <v>1.1010325678454374E-2</v>
      </c>
      <c r="N130" s="40" t="str">
        <f>IF(L130&gt;M130,Up,Down)</f>
        <v>Up</v>
      </c>
      <c r="O130" s="40" t="str">
        <f>IF(N130=Up,IF(P129=FALSE,IF(N129=Down,"Открываем","Не трогаем"),IF(J130&lt;S129,"Закрываем по СЛ","Не трогаем")),IF(P129=TRUE,IF(J130&lt;S129,"Закрываем по СЛ","Закрываем"),"Не трогаем"))</f>
        <v>Не трогаем</v>
      </c>
      <c r="P130" s="40" t="b">
        <f t="shared" si="7"/>
        <v>1</v>
      </c>
      <c r="Q130" s="40" t="b">
        <f>IF(O130="Открываем",K130)</f>
        <v>0</v>
      </c>
      <c r="R130" s="40" t="b">
        <f>IF(O130="Закрываем",K130,IF(O130="Закрываем по СЛ",S129,FALSE))</f>
        <v>0</v>
      </c>
      <c r="S130" s="36">
        <f t="shared" si="8"/>
        <v>9.8269000000000085E-5</v>
      </c>
      <c r="T130" s="64">
        <f t="shared" si="9"/>
        <v>100</v>
      </c>
      <c r="U130" s="43"/>
      <c r="V130" s="43">
        <f t="shared" si="10"/>
        <v>10100.207730137032</v>
      </c>
      <c r="W130" s="61" t="str">
        <f>IF(O130="Открываем",C130,IF(O130="Закрываем",C130,IF(O130="Закрываем по СЛ",C130,W129)))</f>
        <v>04.01.2017 11:00:00</v>
      </c>
      <c r="X130" s="44">
        <f t="shared" si="1"/>
        <v>0</v>
      </c>
      <c r="Y130" s="45">
        <f t="shared" si="2"/>
        <v>0</v>
      </c>
      <c r="Z130" s="41">
        <f>IF(T130&lt;Z129,Z129,T130)</f>
        <v>100</v>
      </c>
      <c r="AA130" s="46">
        <f>IF(T130&lt;Z130,T130/Z130-1,)</f>
        <v>0</v>
      </c>
    </row>
    <row r="131" spans="1:27" ht="12.75" x14ac:dyDescent="0.2">
      <c r="A131" s="47">
        <v>130</v>
      </c>
      <c r="B131" s="48">
        <f t="shared" si="0"/>
        <v>7</v>
      </c>
      <c r="C131" s="49" t="s">
        <v>174</v>
      </c>
      <c r="D131" s="50">
        <v>2017</v>
      </c>
      <c r="E131" s="50">
        <v>1</v>
      </c>
      <c r="F131" s="50">
        <v>22</v>
      </c>
      <c r="G131" s="51">
        <v>0.625</v>
      </c>
      <c r="H131" s="52">
        <v>1.1690000000000001E-2</v>
      </c>
      <c r="I131" s="52">
        <v>1.1849999999999999E-2</v>
      </c>
      <c r="J131" s="52">
        <v>1.1679999999999999E-2</v>
      </c>
      <c r="K131" s="52">
        <v>1.1749000000000001E-2</v>
      </c>
      <c r="L131" s="53">
        <f>2/(EmaFast+1)*K131+(1-(2/(EmaFast+1)))*L130</f>
        <v>1.1664581234490346E-2</v>
      </c>
      <c r="M131" s="54">
        <f>2/(EmaSlow+1)*K131+(1-(2/(EmaSlow+1)))*M130</f>
        <v>1.1021109245192267E-2</v>
      </c>
      <c r="N131" s="55" t="str">
        <f>IF(L131&gt;M131,Up,Down)</f>
        <v>Up</v>
      </c>
      <c r="O131" s="55" t="str">
        <f>IF(N131=Up,IF(P130=FALSE,IF(N130=Down,"Открываем","Не трогаем"),IF(J131&lt;S130,"Закрываем по СЛ","Не трогаем")),IF(P130=TRUE,IF(J131&lt;S130,"Закрываем по СЛ","Закрываем"),"Не трогаем"))</f>
        <v>Не трогаем</v>
      </c>
      <c r="P131" s="55" t="b">
        <f t="shared" ref="P131:P190" si="11">IF(O131="Не трогаем",P130,NOT(P130))</f>
        <v>1</v>
      </c>
      <c r="Q131" s="55" t="b">
        <f>IF(O131="Открываем",K131)</f>
        <v>0</v>
      </c>
      <c r="R131" s="55" t="b">
        <f>IF(O131="Закрываем",K131,IF(O131="Закрываем по СЛ",S130,FALSE))</f>
        <v>0</v>
      </c>
      <c r="S131" s="52">
        <f t="shared" ref="S131:S190" si="12">IF(O131="Открываем",Q131*(1+SL),IF(O131="Закрываем",,IF(O131="Закрываем по СЛ",,S130)))</f>
        <v>9.8269000000000085E-5</v>
      </c>
      <c r="T131" s="64">
        <f t="shared" ref="T131:T190" si="13">IF(P131=TRUE,T130,IF(Q131=FALSE,IF(R131=FALSE,T130,((V130-V130*(X131*FeeMargin))*(R131*(1-slippageSell)))*(1-Fee)),"Что за хрень?"))</f>
        <v>100</v>
      </c>
      <c r="U131" s="56"/>
      <c r="V131" s="56">
        <f t="shared" ref="V131:V190" si="14">IF(P131=TRUE,IF(Q131=FALSE,IF(R131=FALSE,V130,),T130/(Q131*(1+slippageBuy))*(1-Fee)),"Нет позиции")</f>
        <v>10100.207730137032</v>
      </c>
      <c r="W131" s="62" t="str">
        <f>IF(O131="Открываем",C131,IF(O131="Закрываем",C131,IF(O131="Закрываем по СЛ",C131,W130)))</f>
        <v>04.01.2017 11:00:00</v>
      </c>
      <c r="X131" s="57">
        <f t="shared" si="1"/>
        <v>0</v>
      </c>
      <c r="Y131" s="45">
        <f t="shared" si="2"/>
        <v>0</v>
      </c>
      <c r="Z131" s="58">
        <f>IF(T131&lt;Z130,Z130,T131)</f>
        <v>100</v>
      </c>
      <c r="AA131" s="59">
        <f>IF(T131&lt;Z131,T131/Z131-1,)</f>
        <v>0</v>
      </c>
    </row>
    <row r="132" spans="1:27" ht="12.75" x14ac:dyDescent="0.2">
      <c r="A132" s="31">
        <v>131</v>
      </c>
      <c r="B132" s="32">
        <f t="shared" si="0"/>
        <v>7</v>
      </c>
      <c r="C132" s="33" t="s">
        <v>175</v>
      </c>
      <c r="D132" s="34">
        <v>2017</v>
      </c>
      <c r="E132" s="34">
        <v>1</v>
      </c>
      <c r="F132" s="34">
        <v>22</v>
      </c>
      <c r="G132" s="35">
        <v>0.79166666666666663</v>
      </c>
      <c r="H132" s="36">
        <v>1.1753E-2</v>
      </c>
      <c r="I132" s="36">
        <v>1.1753E-2</v>
      </c>
      <c r="J132" s="36">
        <v>1.166E-2</v>
      </c>
      <c r="K132" s="36">
        <v>1.1710999999999999E-2</v>
      </c>
      <c r="L132" s="38">
        <f>2/(EmaFast+1)*K132+(1-(2/(EmaFast+1)))*L131</f>
        <v>1.1667575993555486E-2</v>
      </c>
      <c r="M132" s="39">
        <f>2/(EmaSlow+1)*K132+(1-(2/(EmaSlow+1)))*M131</f>
        <v>1.1031180643072673E-2</v>
      </c>
      <c r="N132" s="40" t="str">
        <f>IF(L132&gt;M132,Up,Down)</f>
        <v>Up</v>
      </c>
      <c r="O132" s="40" t="str">
        <f>IF(N132=Up,IF(P131=FALSE,IF(N131=Down,"Открываем","Не трогаем"),IF(J132&lt;S131,"Закрываем по СЛ","Не трогаем")),IF(P131=TRUE,IF(J132&lt;S131,"Закрываем по СЛ","Закрываем"),"Не трогаем"))</f>
        <v>Не трогаем</v>
      </c>
      <c r="P132" s="40" t="b">
        <f t="shared" si="11"/>
        <v>1</v>
      </c>
      <c r="Q132" s="40" t="b">
        <f>IF(O132="Открываем",K132)</f>
        <v>0</v>
      </c>
      <c r="R132" s="40" t="b">
        <f>IF(O132="Закрываем",K132,IF(O132="Закрываем по СЛ",S131,FALSE))</f>
        <v>0</v>
      </c>
      <c r="S132" s="36">
        <f t="shared" si="12"/>
        <v>9.8269000000000085E-5</v>
      </c>
      <c r="T132" s="64">
        <f t="shared" si="13"/>
        <v>100</v>
      </c>
      <c r="U132" s="43"/>
      <c r="V132" s="43">
        <f t="shared" si="14"/>
        <v>10100.207730137032</v>
      </c>
      <c r="W132" s="61" t="str">
        <f>IF(O132="Открываем",C132,IF(O132="Закрываем",C132,IF(O132="Закрываем по СЛ",C132,W131)))</f>
        <v>04.01.2017 11:00:00</v>
      </c>
      <c r="X132" s="44">
        <f t="shared" si="1"/>
        <v>0</v>
      </c>
      <c r="Y132" s="45">
        <f t="shared" si="2"/>
        <v>0</v>
      </c>
      <c r="Z132" s="41">
        <f>IF(T132&lt;Z131,Z131,T132)</f>
        <v>100</v>
      </c>
      <c r="AA132" s="46">
        <f>IF(T132&lt;Z132,T132/Z132-1,)</f>
        <v>0</v>
      </c>
    </row>
    <row r="133" spans="1:27" ht="12.75" x14ac:dyDescent="0.2">
      <c r="A133" s="47">
        <v>132</v>
      </c>
      <c r="B133" s="48">
        <f t="shared" si="0"/>
        <v>7</v>
      </c>
      <c r="C133" s="49" t="s">
        <v>176</v>
      </c>
      <c r="D133" s="50">
        <v>2017</v>
      </c>
      <c r="E133" s="50">
        <v>1</v>
      </c>
      <c r="F133" s="50">
        <v>22</v>
      </c>
      <c r="G133" s="51">
        <v>0.95833333333333337</v>
      </c>
      <c r="H133" s="52">
        <v>1.1710999999999999E-2</v>
      </c>
      <c r="I133" s="52">
        <v>1.1722E-2</v>
      </c>
      <c r="J133" s="52">
        <v>1.1533E-2</v>
      </c>
      <c r="K133" s="52">
        <v>1.1542999999999999E-2</v>
      </c>
      <c r="L133" s="53">
        <f>2/(EmaFast+1)*K133+(1-(2/(EmaFast+1)))*L132</f>
        <v>1.1659538832680939E-2</v>
      </c>
      <c r="M133" s="54">
        <f>2/(EmaSlow+1)*K133+(1-(2/(EmaSlow+1)))*M132</f>
        <v>1.1038652458502269E-2</v>
      </c>
      <c r="N133" s="55" t="str">
        <f>IF(L133&gt;M133,Up,Down)</f>
        <v>Up</v>
      </c>
      <c r="O133" s="55" t="str">
        <f>IF(N133=Up,IF(P132=FALSE,IF(N132=Down,"Открываем","Не трогаем"),IF(J133&lt;S132,"Закрываем по СЛ","Не трогаем")),IF(P132=TRUE,IF(J133&lt;S132,"Закрываем по СЛ","Закрываем"),"Не трогаем"))</f>
        <v>Не трогаем</v>
      </c>
      <c r="P133" s="55" t="b">
        <f t="shared" si="11"/>
        <v>1</v>
      </c>
      <c r="Q133" s="55" t="b">
        <f>IF(O133="Открываем",K133)</f>
        <v>0</v>
      </c>
      <c r="R133" s="55" t="b">
        <f>IF(O133="Закрываем",K133,IF(O133="Закрываем по СЛ",S132,FALSE))</f>
        <v>0</v>
      </c>
      <c r="S133" s="52">
        <f t="shared" si="12"/>
        <v>9.8269000000000085E-5</v>
      </c>
      <c r="T133" s="64">
        <f t="shared" si="13"/>
        <v>100</v>
      </c>
      <c r="U133" s="56"/>
      <c r="V133" s="56">
        <f t="shared" si="14"/>
        <v>10100.207730137032</v>
      </c>
      <c r="W133" s="62" t="str">
        <f>IF(O133="Открываем",C133,IF(O133="Закрываем",C133,IF(O133="Закрываем по СЛ",C133,W132)))</f>
        <v>04.01.2017 11:00:00</v>
      </c>
      <c r="X133" s="57">
        <f t="shared" si="1"/>
        <v>0</v>
      </c>
      <c r="Y133" s="45">
        <f t="shared" si="2"/>
        <v>0</v>
      </c>
      <c r="Z133" s="58">
        <f>IF(T133&lt;Z132,Z132,T133)</f>
        <v>100</v>
      </c>
      <c r="AA133" s="59">
        <f>IF(T133&lt;Z133,T133/Z133-1,)</f>
        <v>0</v>
      </c>
    </row>
    <row r="134" spans="1:27" ht="12.75" x14ac:dyDescent="0.2">
      <c r="A134" s="31">
        <v>133</v>
      </c>
      <c r="B134" s="32">
        <f t="shared" si="0"/>
        <v>1</v>
      </c>
      <c r="C134" s="33" t="s">
        <v>177</v>
      </c>
      <c r="D134" s="34">
        <v>2017</v>
      </c>
      <c r="E134" s="34">
        <v>1</v>
      </c>
      <c r="F134" s="34">
        <v>23</v>
      </c>
      <c r="G134" s="35">
        <v>0.125</v>
      </c>
      <c r="H134" s="36">
        <v>1.1544E-2</v>
      </c>
      <c r="I134" s="36">
        <v>1.1679999999999999E-2</v>
      </c>
      <c r="J134" s="36">
        <v>1.154E-2</v>
      </c>
      <c r="K134" s="36">
        <v>1.1571E-2</v>
      </c>
      <c r="L134" s="38">
        <f>2/(EmaFast+1)*K134+(1-(2/(EmaFast+1)))*L133</f>
        <v>1.165382664992733E-2</v>
      </c>
      <c r="M134" s="39">
        <f>2/(EmaSlow+1)*K134+(1-(2/(EmaSlow+1)))*M133</f>
        <v>1.1046423955458441E-2</v>
      </c>
      <c r="N134" s="40" t="str">
        <f>IF(L134&gt;M134,Up,Down)</f>
        <v>Up</v>
      </c>
      <c r="O134" s="40" t="str">
        <f>IF(N134=Up,IF(P133=FALSE,IF(N133=Down,"Открываем","Не трогаем"),IF(J134&lt;S133,"Закрываем по СЛ","Не трогаем")),IF(P133=TRUE,IF(J134&lt;S133,"Закрываем по СЛ","Закрываем"),"Не трогаем"))</f>
        <v>Не трогаем</v>
      </c>
      <c r="P134" s="40" t="b">
        <f t="shared" si="11"/>
        <v>1</v>
      </c>
      <c r="Q134" s="40" t="b">
        <f>IF(O134="Открываем",K134)</f>
        <v>0</v>
      </c>
      <c r="R134" s="40" t="b">
        <f>IF(O134="Закрываем",K134,IF(O134="Закрываем по СЛ",S133,FALSE))</f>
        <v>0</v>
      </c>
      <c r="S134" s="36">
        <f t="shared" si="12"/>
        <v>9.8269000000000085E-5</v>
      </c>
      <c r="T134" s="64">
        <f t="shared" si="13"/>
        <v>100</v>
      </c>
      <c r="U134" s="43"/>
      <c r="V134" s="43">
        <f t="shared" si="14"/>
        <v>10100.207730137032</v>
      </c>
      <c r="W134" s="61" t="str">
        <f>IF(O134="Открываем",C134,IF(O134="Закрываем",C134,IF(O134="Закрываем по СЛ",C134,W133)))</f>
        <v>04.01.2017 11:00:00</v>
      </c>
      <c r="X134" s="44">
        <f t="shared" si="1"/>
        <v>0</v>
      </c>
      <c r="Y134" s="45">
        <f t="shared" si="2"/>
        <v>0</v>
      </c>
      <c r="Z134" s="41">
        <f>IF(T134&lt;Z133,Z133,T134)</f>
        <v>100</v>
      </c>
      <c r="AA134" s="46">
        <f>IF(T134&lt;Z134,T134/Z134-1,)</f>
        <v>0</v>
      </c>
    </row>
    <row r="135" spans="1:27" ht="12.75" x14ac:dyDescent="0.2">
      <c r="A135" s="47">
        <v>134</v>
      </c>
      <c r="B135" s="48">
        <f t="shared" si="0"/>
        <v>1</v>
      </c>
      <c r="C135" s="49" t="s">
        <v>178</v>
      </c>
      <c r="D135" s="50">
        <v>2017</v>
      </c>
      <c r="E135" s="50">
        <v>1</v>
      </c>
      <c r="F135" s="50">
        <v>23</v>
      </c>
      <c r="G135" s="51">
        <v>0.29166666666666669</v>
      </c>
      <c r="H135" s="52">
        <v>1.1560000000000001E-2</v>
      </c>
      <c r="I135" s="52">
        <v>1.1674E-2</v>
      </c>
      <c r="J135" s="52">
        <v>1.1546000000000001E-2</v>
      </c>
      <c r="K135" s="52">
        <v>1.1674E-2</v>
      </c>
      <c r="L135" s="53">
        <f>2/(EmaFast+1)*K135+(1-(2/(EmaFast+1)))*L134</f>
        <v>1.1655128156383632E-2</v>
      </c>
      <c r="M135" s="54">
        <f>2/(EmaSlow+1)*K135+(1-(2/(EmaSlow+1)))*M134</f>
        <v>1.1055585649539339E-2</v>
      </c>
      <c r="N135" s="55" t="str">
        <f>IF(L135&gt;M135,Up,Down)</f>
        <v>Up</v>
      </c>
      <c r="O135" s="55" t="str">
        <f>IF(N135=Up,IF(P134=FALSE,IF(N134=Down,"Открываем","Не трогаем"),IF(J135&lt;S134,"Закрываем по СЛ","Не трогаем")),IF(P134=TRUE,IF(J135&lt;S134,"Закрываем по СЛ","Закрываем"),"Не трогаем"))</f>
        <v>Не трогаем</v>
      </c>
      <c r="P135" s="55" t="b">
        <f t="shared" si="11"/>
        <v>1</v>
      </c>
      <c r="Q135" s="55" t="b">
        <f>IF(O135="Открываем",K135)</f>
        <v>0</v>
      </c>
      <c r="R135" s="55" t="b">
        <f>IF(O135="Закрываем",K135,IF(O135="Закрываем по СЛ",S134,FALSE))</f>
        <v>0</v>
      </c>
      <c r="S135" s="52">
        <f t="shared" si="12"/>
        <v>9.8269000000000085E-5</v>
      </c>
      <c r="T135" s="64">
        <f t="shared" si="13"/>
        <v>100</v>
      </c>
      <c r="U135" s="56"/>
      <c r="V135" s="56">
        <f t="shared" si="14"/>
        <v>10100.207730137032</v>
      </c>
      <c r="W135" s="62" t="str">
        <f>IF(O135="Открываем",C135,IF(O135="Закрываем",C135,IF(O135="Закрываем по СЛ",C135,W134)))</f>
        <v>04.01.2017 11:00:00</v>
      </c>
      <c r="X135" s="57">
        <f t="shared" si="1"/>
        <v>0</v>
      </c>
      <c r="Y135" s="45">
        <f t="shared" si="2"/>
        <v>0</v>
      </c>
      <c r="Z135" s="58">
        <f>IF(T135&lt;Z134,Z134,T135)</f>
        <v>100</v>
      </c>
      <c r="AA135" s="59">
        <f>IF(T135&lt;Z135,T135/Z135-1,)</f>
        <v>0</v>
      </c>
    </row>
    <row r="136" spans="1:27" ht="12.75" x14ac:dyDescent="0.2">
      <c r="A136" s="31">
        <v>135</v>
      </c>
      <c r="B136" s="32">
        <f t="shared" si="0"/>
        <v>1</v>
      </c>
      <c r="C136" s="33" t="s">
        <v>179</v>
      </c>
      <c r="D136" s="34">
        <v>2017</v>
      </c>
      <c r="E136" s="34">
        <v>1</v>
      </c>
      <c r="F136" s="34">
        <v>23</v>
      </c>
      <c r="G136" s="35">
        <v>0.45833333333333331</v>
      </c>
      <c r="H136" s="36">
        <v>1.1674E-2</v>
      </c>
      <c r="I136" s="36">
        <v>1.1762E-2</v>
      </c>
      <c r="J136" s="36">
        <v>1.1674E-2</v>
      </c>
      <c r="K136" s="36">
        <v>1.1691999999999999E-2</v>
      </c>
      <c r="L136" s="38">
        <f>2/(EmaFast+1)*K136+(1-(2/(EmaFast+1)))*L135</f>
        <v>1.1657506985004045E-2</v>
      </c>
      <c r="M136" s="39">
        <f>2/(EmaSlow+1)*K136+(1-(2/(EmaSlow+1)))*M135</f>
        <v>1.106487636998402E-2</v>
      </c>
      <c r="N136" s="40" t="str">
        <f>IF(L136&gt;M136,Up,Down)</f>
        <v>Up</v>
      </c>
      <c r="O136" s="40" t="str">
        <f>IF(N136=Up,IF(P135=FALSE,IF(N135=Down,"Открываем","Не трогаем"),IF(J136&lt;S135,"Закрываем по СЛ","Не трогаем")),IF(P135=TRUE,IF(J136&lt;S135,"Закрываем по СЛ","Закрываем"),"Не трогаем"))</f>
        <v>Не трогаем</v>
      </c>
      <c r="P136" s="40" t="b">
        <f t="shared" si="11"/>
        <v>1</v>
      </c>
      <c r="Q136" s="40" t="b">
        <f>IF(O136="Открываем",K136)</f>
        <v>0</v>
      </c>
      <c r="R136" s="40" t="b">
        <f>IF(O136="Закрываем",K136,IF(O136="Закрываем по СЛ",S135,FALSE))</f>
        <v>0</v>
      </c>
      <c r="S136" s="36">
        <f t="shared" si="12"/>
        <v>9.8269000000000085E-5</v>
      </c>
      <c r="T136" s="64">
        <f t="shared" si="13"/>
        <v>100</v>
      </c>
      <c r="U136" s="43"/>
      <c r="V136" s="43">
        <f t="shared" si="14"/>
        <v>10100.207730137032</v>
      </c>
      <c r="W136" s="61" t="str">
        <f>IF(O136="Открываем",C136,IF(O136="Закрываем",C136,IF(O136="Закрываем по СЛ",C136,W135)))</f>
        <v>04.01.2017 11:00:00</v>
      </c>
      <c r="X136" s="44">
        <f t="shared" si="1"/>
        <v>0</v>
      </c>
      <c r="Y136" s="45">
        <f t="shared" si="2"/>
        <v>0</v>
      </c>
      <c r="Z136" s="41">
        <f>IF(T136&lt;Z135,Z135,T136)</f>
        <v>100</v>
      </c>
      <c r="AA136" s="46">
        <f>IF(T136&lt;Z136,T136/Z136-1,)</f>
        <v>0</v>
      </c>
    </row>
    <row r="137" spans="1:27" ht="12.75" x14ac:dyDescent="0.2">
      <c r="A137" s="47">
        <v>136</v>
      </c>
      <c r="B137" s="48">
        <f t="shared" si="0"/>
        <v>1</v>
      </c>
      <c r="C137" s="49" t="s">
        <v>180</v>
      </c>
      <c r="D137" s="50">
        <v>2017</v>
      </c>
      <c r="E137" s="50">
        <v>1</v>
      </c>
      <c r="F137" s="50">
        <v>23</v>
      </c>
      <c r="G137" s="51">
        <v>0.625</v>
      </c>
      <c r="H137" s="52">
        <v>1.1719E-2</v>
      </c>
      <c r="I137" s="52">
        <v>1.1719E-2</v>
      </c>
      <c r="J137" s="52">
        <v>1.1587999999999999E-2</v>
      </c>
      <c r="K137" s="52">
        <v>1.1592999999999999E-2</v>
      </c>
      <c r="L137" s="53">
        <f>2/(EmaFast+1)*K137+(1-(2/(EmaFast+1)))*L136</f>
        <v>1.1653345244036042E-2</v>
      </c>
      <c r="M137" s="54">
        <f>2/(EmaSlow+1)*K137+(1-(2/(EmaSlow+1)))*M136</f>
        <v>1.1072586203998851E-2</v>
      </c>
      <c r="N137" s="55" t="str">
        <f>IF(L137&gt;M137,Up,Down)</f>
        <v>Up</v>
      </c>
      <c r="O137" s="55" t="str">
        <f>IF(N137=Up,IF(P136=FALSE,IF(N136=Down,"Открываем","Не трогаем"),IF(J137&lt;S136,"Закрываем по СЛ","Не трогаем")),IF(P136=TRUE,IF(J137&lt;S136,"Закрываем по СЛ","Закрываем"),"Не трогаем"))</f>
        <v>Не трогаем</v>
      </c>
      <c r="P137" s="55" t="b">
        <f t="shared" si="11"/>
        <v>1</v>
      </c>
      <c r="Q137" s="55" t="b">
        <f>IF(O137="Открываем",K137)</f>
        <v>0</v>
      </c>
      <c r="R137" s="55" t="b">
        <f>IF(O137="Закрываем",K137,IF(O137="Закрываем по СЛ",S136,FALSE))</f>
        <v>0</v>
      </c>
      <c r="S137" s="52">
        <f t="shared" si="12"/>
        <v>9.8269000000000085E-5</v>
      </c>
      <c r="T137" s="64">
        <f t="shared" si="13"/>
        <v>100</v>
      </c>
      <c r="U137" s="56"/>
      <c r="V137" s="56">
        <f t="shared" si="14"/>
        <v>10100.207730137032</v>
      </c>
      <c r="W137" s="62" t="str">
        <f>IF(O137="Открываем",C137,IF(O137="Закрываем",C137,IF(O137="Закрываем по СЛ",C137,W136)))</f>
        <v>04.01.2017 11:00:00</v>
      </c>
      <c r="X137" s="57">
        <f t="shared" si="1"/>
        <v>0</v>
      </c>
      <c r="Y137" s="45">
        <f t="shared" si="2"/>
        <v>0</v>
      </c>
      <c r="Z137" s="58">
        <f>IF(T137&lt;Z136,Z136,T137)</f>
        <v>100</v>
      </c>
      <c r="AA137" s="59">
        <f>IF(T137&lt;Z137,T137/Z137-1,)</f>
        <v>0</v>
      </c>
    </row>
    <row r="138" spans="1:27" ht="12.75" x14ac:dyDescent="0.2">
      <c r="A138" s="31">
        <v>137</v>
      </c>
      <c r="B138" s="32">
        <f t="shared" si="0"/>
        <v>1</v>
      </c>
      <c r="C138" s="33" t="s">
        <v>181</v>
      </c>
      <c r="D138" s="34">
        <v>2017</v>
      </c>
      <c r="E138" s="34">
        <v>1</v>
      </c>
      <c r="F138" s="34">
        <v>23</v>
      </c>
      <c r="G138" s="35">
        <v>0.79166666666666663</v>
      </c>
      <c r="H138" s="36">
        <v>1.1609E-2</v>
      </c>
      <c r="I138" s="36">
        <v>1.1653E-2</v>
      </c>
      <c r="J138" s="36">
        <v>1.1561E-2</v>
      </c>
      <c r="K138" s="36">
        <v>1.1629E-2</v>
      </c>
      <c r="L138" s="38">
        <f>2/(EmaFast+1)*K138+(1-(2/(EmaFast+1)))*L137</f>
        <v>1.1651774583130492E-2</v>
      </c>
      <c r="M138" s="39">
        <f>2/(EmaSlow+1)*K138+(1-(2/(EmaSlow+1)))*M137</f>
        <v>1.1080709033137555E-2</v>
      </c>
      <c r="N138" s="40" t="str">
        <f>IF(L138&gt;M138,Up,Down)</f>
        <v>Up</v>
      </c>
      <c r="O138" s="40" t="str">
        <f>IF(N138=Up,IF(P137=FALSE,IF(N137=Down,"Открываем","Не трогаем"),IF(J138&lt;S137,"Закрываем по СЛ","Не трогаем")),IF(P137=TRUE,IF(J138&lt;S137,"Закрываем по СЛ","Закрываем"),"Не трогаем"))</f>
        <v>Не трогаем</v>
      </c>
      <c r="P138" s="40" t="b">
        <f t="shared" si="11"/>
        <v>1</v>
      </c>
      <c r="Q138" s="40" t="b">
        <f>IF(O138="Открываем",K138)</f>
        <v>0</v>
      </c>
      <c r="R138" s="40" t="b">
        <f>IF(O138="Закрываем",K138,IF(O138="Закрываем по СЛ",S137,FALSE))</f>
        <v>0</v>
      </c>
      <c r="S138" s="36">
        <f t="shared" si="12"/>
        <v>9.8269000000000085E-5</v>
      </c>
      <c r="T138" s="64">
        <f t="shared" si="13"/>
        <v>100</v>
      </c>
      <c r="U138" s="43"/>
      <c r="V138" s="43">
        <f t="shared" si="14"/>
        <v>10100.207730137032</v>
      </c>
      <c r="W138" s="61" t="str">
        <f>IF(O138="Открываем",C138,IF(O138="Закрываем",C138,IF(O138="Закрываем по СЛ",C138,W137)))</f>
        <v>04.01.2017 11:00:00</v>
      </c>
      <c r="X138" s="44">
        <f t="shared" si="1"/>
        <v>0</v>
      </c>
      <c r="Y138" s="45">
        <f t="shared" si="2"/>
        <v>0</v>
      </c>
      <c r="Z138" s="41">
        <f>IF(T138&lt;Z137,Z137,T138)</f>
        <v>100</v>
      </c>
      <c r="AA138" s="46">
        <f>IF(T138&lt;Z138,T138/Z138-1,)</f>
        <v>0</v>
      </c>
    </row>
    <row r="139" spans="1:27" ht="12.75" x14ac:dyDescent="0.2">
      <c r="A139" s="47">
        <v>138</v>
      </c>
      <c r="B139" s="48">
        <f t="shared" si="0"/>
        <v>1</v>
      </c>
      <c r="C139" s="49" t="s">
        <v>182</v>
      </c>
      <c r="D139" s="50">
        <v>2017</v>
      </c>
      <c r="E139" s="50">
        <v>1</v>
      </c>
      <c r="F139" s="50">
        <v>23</v>
      </c>
      <c r="G139" s="51">
        <v>0.95833333333333337</v>
      </c>
      <c r="H139" s="52">
        <v>1.163E-2</v>
      </c>
      <c r="I139" s="52">
        <v>1.1779E-2</v>
      </c>
      <c r="J139" s="52">
        <v>1.1629E-2</v>
      </c>
      <c r="K139" s="52">
        <v>1.1736E-2</v>
      </c>
      <c r="L139" s="53">
        <f>2/(EmaFast+1)*K139+(1-(2/(EmaFast+1)))*L138</f>
        <v>1.1657208480993043E-2</v>
      </c>
      <c r="M139" s="54">
        <f>2/(EmaSlow+1)*K139+(1-(2/(EmaSlow+1)))*M138</f>
        <v>1.1090275324624598E-2</v>
      </c>
      <c r="N139" s="55" t="str">
        <f>IF(L139&gt;M139,Up,Down)</f>
        <v>Up</v>
      </c>
      <c r="O139" s="55" t="str">
        <f>IF(N139=Up,IF(P138=FALSE,IF(N138=Down,"Открываем","Не трогаем"),IF(J139&lt;S138,"Закрываем по СЛ","Не трогаем")),IF(P138=TRUE,IF(J139&lt;S138,"Закрываем по СЛ","Закрываем"),"Не трогаем"))</f>
        <v>Не трогаем</v>
      </c>
      <c r="P139" s="55" t="b">
        <f t="shared" si="11"/>
        <v>1</v>
      </c>
      <c r="Q139" s="55" t="b">
        <f>IF(O139="Открываем",K139)</f>
        <v>0</v>
      </c>
      <c r="R139" s="55" t="b">
        <f>IF(O139="Закрываем",K139,IF(O139="Закрываем по СЛ",S138,FALSE))</f>
        <v>0</v>
      </c>
      <c r="S139" s="52">
        <f t="shared" si="12"/>
        <v>9.8269000000000085E-5</v>
      </c>
      <c r="T139" s="64">
        <f t="shared" si="13"/>
        <v>100</v>
      </c>
      <c r="U139" s="56"/>
      <c r="V139" s="56">
        <f t="shared" si="14"/>
        <v>10100.207730137032</v>
      </c>
      <c r="W139" s="62" t="str">
        <f>IF(O139="Открываем",C139,IF(O139="Закрываем",C139,IF(O139="Закрываем по СЛ",C139,W138)))</f>
        <v>04.01.2017 11:00:00</v>
      </c>
      <c r="X139" s="57">
        <f t="shared" si="1"/>
        <v>0</v>
      </c>
      <c r="Y139" s="45">
        <f t="shared" si="2"/>
        <v>0</v>
      </c>
      <c r="Z139" s="58">
        <f>IF(T139&lt;Z138,Z138,T139)</f>
        <v>100</v>
      </c>
      <c r="AA139" s="59">
        <f>IF(T139&lt;Z139,T139/Z139-1,)</f>
        <v>0</v>
      </c>
    </row>
    <row r="140" spans="1:27" ht="12.75" x14ac:dyDescent="0.2">
      <c r="A140" s="31">
        <v>139</v>
      </c>
      <c r="B140" s="32">
        <f t="shared" si="0"/>
        <v>2</v>
      </c>
      <c r="C140" s="33" t="s">
        <v>183</v>
      </c>
      <c r="D140" s="34">
        <v>2017</v>
      </c>
      <c r="E140" s="34">
        <v>1</v>
      </c>
      <c r="F140" s="34">
        <v>24</v>
      </c>
      <c r="G140" s="35">
        <v>0.125</v>
      </c>
      <c r="H140" s="36">
        <v>1.1787000000000001E-2</v>
      </c>
      <c r="I140" s="36">
        <v>1.1849999999999999E-2</v>
      </c>
      <c r="J140" s="36">
        <v>1.1665999999999999E-2</v>
      </c>
      <c r="K140" s="36">
        <v>1.1681E-2</v>
      </c>
      <c r="L140" s="38">
        <f>2/(EmaFast+1)*K140+(1-(2/(EmaFast+1)))*L139</f>
        <v>1.165874341770317E-2</v>
      </c>
      <c r="M140" s="39">
        <f>2/(EmaSlow+1)*K140+(1-(2/(EmaSlow+1)))*M139</f>
        <v>1.109889904251329E-2</v>
      </c>
      <c r="N140" s="40" t="str">
        <f>IF(L140&gt;M140,Up,Down)</f>
        <v>Up</v>
      </c>
      <c r="O140" s="40" t="str">
        <f>IF(N140=Up,IF(P139=FALSE,IF(N139=Down,"Открываем","Не трогаем"),IF(J140&lt;S139,"Закрываем по СЛ","Не трогаем")),IF(P139=TRUE,IF(J140&lt;S139,"Закрываем по СЛ","Закрываем"),"Не трогаем"))</f>
        <v>Не трогаем</v>
      </c>
      <c r="P140" s="40" t="b">
        <f t="shared" si="11"/>
        <v>1</v>
      </c>
      <c r="Q140" s="40" t="b">
        <f>IF(O140="Открываем",K140)</f>
        <v>0</v>
      </c>
      <c r="R140" s="40" t="b">
        <f>IF(O140="Закрываем",K140,IF(O140="Закрываем по СЛ",S139,FALSE))</f>
        <v>0</v>
      </c>
      <c r="S140" s="36">
        <f t="shared" si="12"/>
        <v>9.8269000000000085E-5</v>
      </c>
      <c r="T140" s="64">
        <f t="shared" si="13"/>
        <v>100</v>
      </c>
      <c r="U140" s="43"/>
      <c r="V140" s="43">
        <f t="shared" si="14"/>
        <v>10100.207730137032</v>
      </c>
      <c r="W140" s="61" t="str">
        <f>IF(O140="Открываем",C140,IF(O140="Закрываем",C140,IF(O140="Закрываем по СЛ",C140,W139)))</f>
        <v>04.01.2017 11:00:00</v>
      </c>
      <c r="X140" s="44">
        <f t="shared" si="1"/>
        <v>0</v>
      </c>
      <c r="Y140" s="45">
        <f t="shared" si="2"/>
        <v>0</v>
      </c>
      <c r="Z140" s="41">
        <f>IF(T140&lt;Z139,Z139,T140)</f>
        <v>100</v>
      </c>
      <c r="AA140" s="46">
        <f>IF(T140&lt;Z140,T140/Z140-1,)</f>
        <v>0</v>
      </c>
    </row>
    <row r="141" spans="1:27" ht="12.75" x14ac:dyDescent="0.2">
      <c r="A141" s="47">
        <v>140</v>
      </c>
      <c r="B141" s="48">
        <f t="shared" si="0"/>
        <v>2</v>
      </c>
      <c r="C141" s="49" t="s">
        <v>184</v>
      </c>
      <c r="D141" s="50">
        <v>2017</v>
      </c>
      <c r="E141" s="50">
        <v>1</v>
      </c>
      <c r="F141" s="50">
        <v>24</v>
      </c>
      <c r="G141" s="51">
        <v>0.29166666666666669</v>
      </c>
      <c r="H141" s="52">
        <v>1.1665999999999999E-2</v>
      </c>
      <c r="I141" s="52">
        <v>1.1686E-2</v>
      </c>
      <c r="J141" s="52">
        <v>1.1605000000000001E-2</v>
      </c>
      <c r="K141" s="52">
        <v>1.1615E-2</v>
      </c>
      <c r="L141" s="53">
        <f>2/(EmaFast+1)*K141+(1-(2/(EmaFast+1)))*L140</f>
        <v>1.1655921261722321E-2</v>
      </c>
      <c r="M141" s="54">
        <f>2/(EmaSlow+1)*K141+(1-(2/(EmaSlow+1)))*M140</f>
        <v>1.1106433363060541E-2</v>
      </c>
      <c r="N141" s="55" t="str">
        <f>IF(L141&gt;M141,Up,Down)</f>
        <v>Up</v>
      </c>
      <c r="O141" s="55" t="str">
        <f>IF(N141=Up,IF(P140=FALSE,IF(N140=Down,"Открываем","Не трогаем"),IF(J141&lt;S140,"Закрываем по СЛ","Не трогаем")),IF(P140=TRUE,IF(J141&lt;S140,"Закрываем по СЛ","Закрываем"),"Не трогаем"))</f>
        <v>Не трогаем</v>
      </c>
      <c r="P141" s="55" t="b">
        <f t="shared" si="11"/>
        <v>1</v>
      </c>
      <c r="Q141" s="55" t="b">
        <f>IF(O141="Открываем",K141)</f>
        <v>0</v>
      </c>
      <c r="R141" s="55" t="b">
        <f>IF(O141="Закрываем",K141,IF(O141="Закрываем по СЛ",S140,FALSE))</f>
        <v>0</v>
      </c>
      <c r="S141" s="52">
        <f t="shared" si="12"/>
        <v>9.8269000000000085E-5</v>
      </c>
      <c r="T141" s="64">
        <f t="shared" si="13"/>
        <v>100</v>
      </c>
      <c r="U141" s="56"/>
      <c r="V141" s="56">
        <f t="shared" si="14"/>
        <v>10100.207730137032</v>
      </c>
      <c r="W141" s="62" t="str">
        <f>IF(O141="Открываем",C141,IF(O141="Закрываем",C141,IF(O141="Закрываем по СЛ",C141,W140)))</f>
        <v>04.01.2017 11:00:00</v>
      </c>
      <c r="X141" s="57">
        <f t="shared" si="1"/>
        <v>0</v>
      </c>
      <c r="Y141" s="45">
        <f t="shared" si="2"/>
        <v>0</v>
      </c>
      <c r="Z141" s="58">
        <f>IF(T141&lt;Z140,Z140,T141)</f>
        <v>100</v>
      </c>
      <c r="AA141" s="59">
        <f>IF(T141&lt;Z141,T141/Z141-1,)</f>
        <v>0</v>
      </c>
    </row>
    <row r="142" spans="1:27" ht="12.75" x14ac:dyDescent="0.2">
      <c r="A142" s="31">
        <v>141</v>
      </c>
      <c r="B142" s="32">
        <f t="shared" si="0"/>
        <v>2</v>
      </c>
      <c r="C142" s="33" t="s">
        <v>185</v>
      </c>
      <c r="D142" s="34">
        <v>2017</v>
      </c>
      <c r="E142" s="34">
        <v>1</v>
      </c>
      <c r="F142" s="34">
        <v>24</v>
      </c>
      <c r="G142" s="35">
        <v>0.45833333333333331</v>
      </c>
      <c r="H142" s="36">
        <v>1.1619000000000001E-2</v>
      </c>
      <c r="I142" s="36">
        <v>1.175E-2</v>
      </c>
      <c r="J142" s="36">
        <v>1.1605000000000001E-2</v>
      </c>
      <c r="K142" s="36">
        <v>1.1698E-2</v>
      </c>
      <c r="L142" s="38">
        <f>2/(EmaFast+1)*K142+(1-(2/(EmaFast+1)))*L141</f>
        <v>1.1658636019030558E-2</v>
      </c>
      <c r="M142" s="39">
        <f>2/(EmaSlow+1)*K142+(1-(2/(EmaSlow+1)))*M141</f>
        <v>1.1115069372358928E-2</v>
      </c>
      <c r="N142" s="40" t="str">
        <f>IF(L142&gt;M142,Up,Down)</f>
        <v>Up</v>
      </c>
      <c r="O142" s="40" t="str">
        <f>IF(N142=Up,IF(P141=FALSE,IF(N141=Down,"Открываем","Не трогаем"),IF(J142&lt;S141,"Закрываем по СЛ","Не трогаем")),IF(P141=TRUE,IF(J142&lt;S141,"Закрываем по СЛ","Закрываем"),"Не трогаем"))</f>
        <v>Не трогаем</v>
      </c>
      <c r="P142" s="40" t="b">
        <f t="shared" si="11"/>
        <v>1</v>
      </c>
      <c r="Q142" s="40" t="b">
        <f>IF(O142="Открываем",K142)</f>
        <v>0</v>
      </c>
      <c r="R142" s="40" t="b">
        <f>IF(O142="Закрываем",K142,IF(O142="Закрываем по СЛ",S141,FALSE))</f>
        <v>0</v>
      </c>
      <c r="S142" s="36">
        <f t="shared" si="12"/>
        <v>9.8269000000000085E-5</v>
      </c>
      <c r="T142" s="64">
        <f t="shared" si="13"/>
        <v>100</v>
      </c>
      <c r="U142" s="43"/>
      <c r="V142" s="43">
        <f t="shared" si="14"/>
        <v>10100.207730137032</v>
      </c>
      <c r="W142" s="61" t="str">
        <f>IF(O142="Открываем",C142,IF(O142="Закрываем",C142,IF(O142="Закрываем по СЛ",C142,W141)))</f>
        <v>04.01.2017 11:00:00</v>
      </c>
      <c r="X142" s="44">
        <f t="shared" si="1"/>
        <v>0</v>
      </c>
      <c r="Y142" s="45">
        <f t="shared" si="2"/>
        <v>0</v>
      </c>
      <c r="Z142" s="41">
        <f>IF(T142&lt;Z141,Z141,T142)</f>
        <v>100</v>
      </c>
      <c r="AA142" s="46">
        <f>IF(T142&lt;Z142,T142/Z142-1,)</f>
        <v>0</v>
      </c>
    </row>
    <row r="143" spans="1:27" ht="12.75" x14ac:dyDescent="0.2">
      <c r="A143" s="47">
        <v>142</v>
      </c>
      <c r="B143" s="48">
        <f t="shared" si="0"/>
        <v>2</v>
      </c>
      <c r="C143" s="49" t="s">
        <v>186</v>
      </c>
      <c r="D143" s="50">
        <v>2017</v>
      </c>
      <c r="E143" s="50">
        <v>1</v>
      </c>
      <c r="F143" s="50">
        <v>24</v>
      </c>
      <c r="G143" s="51">
        <v>0.625</v>
      </c>
      <c r="H143" s="52">
        <v>1.1695000000000001E-2</v>
      </c>
      <c r="I143" s="52">
        <v>1.1731999999999999E-2</v>
      </c>
      <c r="J143" s="52">
        <v>1.1649E-2</v>
      </c>
      <c r="K143" s="52">
        <v>1.17E-2</v>
      </c>
      <c r="L143" s="53">
        <f>2/(EmaFast+1)*K143+(1-(2/(EmaFast+1)))*L142</f>
        <v>1.1661304662964072E-2</v>
      </c>
      <c r="M143" s="54">
        <f>2/(EmaSlow+1)*K143+(1-(2/(EmaSlow+1)))*M142</f>
        <v>1.1123608505609164E-2</v>
      </c>
      <c r="N143" s="55" t="str">
        <f>IF(L143&gt;M143,Up,Down)</f>
        <v>Up</v>
      </c>
      <c r="O143" s="55" t="str">
        <f>IF(N143=Up,IF(P142=FALSE,IF(N142=Down,"Открываем","Не трогаем"),IF(J143&lt;S142,"Закрываем по СЛ","Не трогаем")),IF(P142=TRUE,IF(J143&lt;S142,"Закрываем по СЛ","Закрываем"),"Не трогаем"))</f>
        <v>Не трогаем</v>
      </c>
      <c r="P143" s="55" t="b">
        <f t="shared" si="11"/>
        <v>1</v>
      </c>
      <c r="Q143" s="55" t="b">
        <f>IF(O143="Открываем",K143)</f>
        <v>0</v>
      </c>
      <c r="R143" s="55" t="b">
        <f>IF(O143="Закрываем",K143,IF(O143="Закрываем по СЛ",S142,FALSE))</f>
        <v>0</v>
      </c>
      <c r="S143" s="52">
        <f t="shared" si="12"/>
        <v>9.8269000000000085E-5</v>
      </c>
      <c r="T143" s="64">
        <f t="shared" si="13"/>
        <v>100</v>
      </c>
      <c r="U143" s="56"/>
      <c r="V143" s="56">
        <f t="shared" si="14"/>
        <v>10100.207730137032</v>
      </c>
      <c r="W143" s="62" t="str">
        <f>IF(O143="Открываем",C143,IF(O143="Закрываем",C143,IF(O143="Закрываем по СЛ",C143,W142)))</f>
        <v>04.01.2017 11:00:00</v>
      </c>
      <c r="X143" s="57">
        <f t="shared" si="1"/>
        <v>0</v>
      </c>
      <c r="Y143" s="45">
        <f t="shared" si="2"/>
        <v>0</v>
      </c>
      <c r="Z143" s="58">
        <f>IF(T143&lt;Z142,Z142,T143)</f>
        <v>100</v>
      </c>
      <c r="AA143" s="59">
        <f>IF(T143&lt;Z143,T143/Z143-1,)</f>
        <v>0</v>
      </c>
    </row>
    <row r="144" spans="1:27" ht="12.75" x14ac:dyDescent="0.2">
      <c r="A144" s="31">
        <v>143</v>
      </c>
      <c r="B144" s="32">
        <f t="shared" si="0"/>
        <v>2</v>
      </c>
      <c r="C144" s="33" t="s">
        <v>187</v>
      </c>
      <c r="D144" s="34">
        <v>2017</v>
      </c>
      <c r="E144" s="34">
        <v>1</v>
      </c>
      <c r="F144" s="34">
        <v>24</v>
      </c>
      <c r="G144" s="35">
        <v>0.79166666666666663</v>
      </c>
      <c r="H144" s="36">
        <v>1.17E-2</v>
      </c>
      <c r="I144" s="36">
        <v>1.1750999999999999E-2</v>
      </c>
      <c r="J144" s="36">
        <v>1.1637E-2</v>
      </c>
      <c r="K144" s="36">
        <v>1.1721000000000001E-2</v>
      </c>
      <c r="L144" s="38">
        <f>2/(EmaFast+1)*K144+(1-(2/(EmaFast+1)))*L143</f>
        <v>1.1665155975030907E-2</v>
      </c>
      <c r="M144" s="39">
        <f>2/(EmaSlow+1)*K144+(1-(2/(EmaSlow+1)))*M143</f>
        <v>1.11323295493229E-2</v>
      </c>
      <c r="N144" s="40" t="str">
        <f>IF(L144&gt;M144,Up,Down)</f>
        <v>Up</v>
      </c>
      <c r="O144" s="40" t="str">
        <f>IF(N144=Up,IF(P143=FALSE,IF(N143=Down,"Открываем","Не трогаем"),IF(J144&lt;S143,"Закрываем по СЛ","Не трогаем")),IF(P143=TRUE,IF(J144&lt;S143,"Закрываем по СЛ","Закрываем"),"Не трогаем"))</f>
        <v>Не трогаем</v>
      </c>
      <c r="P144" s="40" t="b">
        <f t="shared" si="11"/>
        <v>1</v>
      </c>
      <c r="Q144" s="40" t="b">
        <f>IF(O144="Открываем",K144)</f>
        <v>0</v>
      </c>
      <c r="R144" s="40" t="b">
        <f>IF(O144="Закрываем",K144,IF(O144="Закрываем по СЛ",S143,FALSE))</f>
        <v>0</v>
      </c>
      <c r="S144" s="36">
        <f t="shared" si="12"/>
        <v>9.8269000000000085E-5</v>
      </c>
      <c r="T144" s="64">
        <f t="shared" si="13"/>
        <v>100</v>
      </c>
      <c r="U144" s="43"/>
      <c r="V144" s="43">
        <f t="shared" si="14"/>
        <v>10100.207730137032</v>
      </c>
      <c r="W144" s="61" t="str">
        <f>IF(O144="Открываем",C144,IF(O144="Закрываем",C144,IF(O144="Закрываем по СЛ",C144,W143)))</f>
        <v>04.01.2017 11:00:00</v>
      </c>
      <c r="X144" s="44">
        <f t="shared" si="1"/>
        <v>0</v>
      </c>
      <c r="Y144" s="45">
        <f t="shared" si="2"/>
        <v>0</v>
      </c>
      <c r="Z144" s="41">
        <f>IF(T144&lt;Z143,Z143,T144)</f>
        <v>100</v>
      </c>
      <c r="AA144" s="46">
        <f>IF(T144&lt;Z144,T144/Z144-1,)</f>
        <v>0</v>
      </c>
    </row>
    <row r="145" spans="1:27" ht="12.75" x14ac:dyDescent="0.2">
      <c r="A145" s="47">
        <v>144</v>
      </c>
      <c r="B145" s="48">
        <f t="shared" si="0"/>
        <v>2</v>
      </c>
      <c r="C145" s="49" t="s">
        <v>188</v>
      </c>
      <c r="D145" s="50">
        <v>2017</v>
      </c>
      <c r="E145" s="50">
        <v>1</v>
      </c>
      <c r="F145" s="50">
        <v>24</v>
      </c>
      <c r="G145" s="51">
        <v>0.95833333333333337</v>
      </c>
      <c r="H145" s="52">
        <v>1.1721000000000001E-2</v>
      </c>
      <c r="I145" s="52">
        <v>1.1908E-2</v>
      </c>
      <c r="J145" s="52">
        <v>1.1695000000000001E-2</v>
      </c>
      <c r="K145" s="52">
        <v>1.1908E-2</v>
      </c>
      <c r="L145" s="53">
        <f>2/(EmaFast+1)*K145+(1-(2/(EmaFast+1)))*L144</f>
        <v>1.1680823331480527E-2</v>
      </c>
      <c r="M145" s="54">
        <f>2/(EmaSlow+1)*K145+(1-(2/(EmaSlow+1)))*M144</f>
        <v>1.1143653205537164E-2</v>
      </c>
      <c r="N145" s="55" t="str">
        <f>IF(L145&gt;M145,Up,Down)</f>
        <v>Up</v>
      </c>
      <c r="O145" s="55" t="str">
        <f>IF(N145=Up,IF(P144=FALSE,IF(N144=Down,"Открываем","Не трогаем"),IF(J145&lt;S144,"Закрываем по СЛ","Не трогаем")),IF(P144=TRUE,IF(J145&lt;S144,"Закрываем по СЛ","Закрываем"),"Не трогаем"))</f>
        <v>Не трогаем</v>
      </c>
      <c r="P145" s="55" t="b">
        <f t="shared" si="11"/>
        <v>1</v>
      </c>
      <c r="Q145" s="55" t="b">
        <f>IF(O145="Открываем",K145)</f>
        <v>0</v>
      </c>
      <c r="R145" s="55" t="b">
        <f>IF(O145="Закрываем",K145,IF(O145="Закрываем по СЛ",S144,FALSE))</f>
        <v>0</v>
      </c>
      <c r="S145" s="52">
        <f t="shared" si="12"/>
        <v>9.8269000000000085E-5</v>
      </c>
      <c r="T145" s="64">
        <f t="shared" si="13"/>
        <v>100</v>
      </c>
      <c r="U145" s="56"/>
      <c r="V145" s="56">
        <f t="shared" si="14"/>
        <v>10100.207730137032</v>
      </c>
      <c r="W145" s="62" t="str">
        <f>IF(O145="Открываем",C145,IF(O145="Закрываем",C145,IF(O145="Закрываем по СЛ",C145,W144)))</f>
        <v>04.01.2017 11:00:00</v>
      </c>
      <c r="X145" s="57">
        <f t="shared" si="1"/>
        <v>0</v>
      </c>
      <c r="Y145" s="45">
        <f t="shared" si="2"/>
        <v>0</v>
      </c>
      <c r="Z145" s="58">
        <f>IF(T145&lt;Z144,Z144,T145)</f>
        <v>100</v>
      </c>
      <c r="AA145" s="59">
        <f>IF(T145&lt;Z145,T145/Z145-1,)</f>
        <v>0</v>
      </c>
    </row>
    <row r="146" spans="1:27" ht="12.75" x14ac:dyDescent="0.2">
      <c r="A146" s="31">
        <v>145</v>
      </c>
      <c r="B146" s="32">
        <f t="shared" si="0"/>
        <v>3</v>
      </c>
      <c r="C146" s="33" t="s">
        <v>189</v>
      </c>
      <c r="D146" s="34">
        <v>2017</v>
      </c>
      <c r="E146" s="34">
        <v>1</v>
      </c>
      <c r="F146" s="34">
        <v>25</v>
      </c>
      <c r="G146" s="35">
        <v>0.125</v>
      </c>
      <c r="H146" s="36">
        <v>1.1880999999999999E-2</v>
      </c>
      <c r="I146" s="36">
        <v>1.189E-2</v>
      </c>
      <c r="J146" s="36">
        <v>1.1726E-2</v>
      </c>
      <c r="K146" s="36">
        <v>1.1727E-2</v>
      </c>
      <c r="L146" s="38">
        <f>2/(EmaFast+1)*K146+(1-(2/(EmaFast+1)))*L145</f>
        <v>1.1683802471385009E-2</v>
      </c>
      <c r="M146" s="39">
        <f>2/(EmaSlow+1)*K146+(1-(2/(EmaSlow+1)))*M145</f>
        <v>1.1152169217135161E-2</v>
      </c>
      <c r="N146" s="40" t="str">
        <f>IF(L146&gt;M146,Up,Down)</f>
        <v>Up</v>
      </c>
      <c r="O146" s="40" t="str">
        <f>IF(N146=Up,IF(P145=FALSE,IF(N145=Down,"Открываем","Не трогаем"),IF(J146&lt;S145,"Закрываем по СЛ","Не трогаем")),IF(P145=TRUE,IF(J146&lt;S145,"Закрываем по СЛ","Закрываем"),"Не трогаем"))</f>
        <v>Не трогаем</v>
      </c>
      <c r="P146" s="40" t="b">
        <f t="shared" si="11"/>
        <v>1</v>
      </c>
      <c r="Q146" s="40" t="b">
        <f>IF(O146="Открываем",K146)</f>
        <v>0</v>
      </c>
      <c r="R146" s="40" t="b">
        <f>IF(O146="Закрываем",K146,IF(O146="Закрываем по СЛ",S145,FALSE))</f>
        <v>0</v>
      </c>
      <c r="S146" s="36">
        <f t="shared" si="12"/>
        <v>9.8269000000000085E-5</v>
      </c>
      <c r="T146" s="64">
        <f t="shared" si="13"/>
        <v>100</v>
      </c>
      <c r="U146" s="43"/>
      <c r="V146" s="43">
        <f t="shared" si="14"/>
        <v>10100.207730137032</v>
      </c>
      <c r="W146" s="61" t="str">
        <f>IF(O146="Открываем",C146,IF(O146="Закрываем",C146,IF(O146="Закрываем по СЛ",C146,W145)))</f>
        <v>04.01.2017 11:00:00</v>
      </c>
      <c r="X146" s="44">
        <f t="shared" si="1"/>
        <v>0</v>
      </c>
      <c r="Y146" s="45">
        <f t="shared" si="2"/>
        <v>0</v>
      </c>
      <c r="Z146" s="41">
        <f>IF(T146&lt;Z145,Z145,T146)</f>
        <v>100</v>
      </c>
      <c r="AA146" s="46">
        <f>IF(T146&lt;Z146,T146/Z146-1,)</f>
        <v>0</v>
      </c>
    </row>
    <row r="147" spans="1:27" ht="12.75" x14ac:dyDescent="0.2">
      <c r="A147" s="47">
        <v>146</v>
      </c>
      <c r="B147" s="48">
        <f t="shared" si="0"/>
        <v>3</v>
      </c>
      <c r="C147" s="49" t="s">
        <v>190</v>
      </c>
      <c r="D147" s="50">
        <v>2017</v>
      </c>
      <c r="E147" s="50">
        <v>1</v>
      </c>
      <c r="F147" s="50">
        <v>25</v>
      </c>
      <c r="G147" s="51">
        <v>0.29166666666666669</v>
      </c>
      <c r="H147" s="52">
        <v>1.1764999999999999E-2</v>
      </c>
      <c r="I147" s="52">
        <v>1.179E-2</v>
      </c>
      <c r="J147" s="52">
        <v>1.1650000000000001E-2</v>
      </c>
      <c r="K147" s="52">
        <v>1.1665999999999999E-2</v>
      </c>
      <c r="L147" s="53">
        <f>2/(EmaFast+1)*K147+(1-(2/(EmaFast+1)))*L146</f>
        <v>1.1682653924844041E-2</v>
      </c>
      <c r="M147" s="54">
        <f>2/(EmaSlow+1)*K147+(1-(2/(EmaSlow+1)))*M146</f>
        <v>1.1159670396447056E-2</v>
      </c>
      <c r="N147" s="55" t="str">
        <f>IF(L147&gt;M147,Up,Down)</f>
        <v>Up</v>
      </c>
      <c r="O147" s="55" t="str">
        <f>IF(N147=Up,IF(P146=FALSE,IF(N146=Down,"Открываем","Не трогаем"),IF(J147&lt;S146,"Закрываем по СЛ","Не трогаем")),IF(P146=TRUE,IF(J147&lt;S146,"Закрываем по СЛ","Закрываем"),"Не трогаем"))</f>
        <v>Не трогаем</v>
      </c>
      <c r="P147" s="55" t="b">
        <f t="shared" si="11"/>
        <v>1</v>
      </c>
      <c r="Q147" s="55" t="b">
        <f>IF(O147="Открываем",K147)</f>
        <v>0</v>
      </c>
      <c r="R147" s="55" t="b">
        <f>IF(O147="Закрываем",K147,IF(O147="Закрываем по СЛ",S146,FALSE))</f>
        <v>0</v>
      </c>
      <c r="S147" s="52">
        <f t="shared" si="12"/>
        <v>9.8269000000000085E-5</v>
      </c>
      <c r="T147" s="64">
        <f t="shared" si="13"/>
        <v>100</v>
      </c>
      <c r="U147" s="56"/>
      <c r="V147" s="56">
        <f t="shared" si="14"/>
        <v>10100.207730137032</v>
      </c>
      <c r="W147" s="62" t="str">
        <f>IF(O147="Открываем",C147,IF(O147="Закрываем",C147,IF(O147="Закрываем по СЛ",C147,W146)))</f>
        <v>04.01.2017 11:00:00</v>
      </c>
      <c r="X147" s="57">
        <f t="shared" si="1"/>
        <v>0</v>
      </c>
      <c r="Y147" s="45">
        <f t="shared" si="2"/>
        <v>0</v>
      </c>
      <c r="Z147" s="58">
        <f>IF(T147&lt;Z146,Z146,T147)</f>
        <v>100</v>
      </c>
      <c r="AA147" s="59">
        <f>IF(T147&lt;Z147,T147/Z147-1,)</f>
        <v>0</v>
      </c>
    </row>
    <row r="148" spans="1:27" ht="12.75" x14ac:dyDescent="0.2">
      <c r="A148" s="31">
        <v>147</v>
      </c>
      <c r="B148" s="32">
        <f t="shared" si="0"/>
        <v>3</v>
      </c>
      <c r="C148" s="33" t="s">
        <v>191</v>
      </c>
      <c r="D148" s="34">
        <v>2017</v>
      </c>
      <c r="E148" s="34">
        <v>1</v>
      </c>
      <c r="F148" s="34">
        <v>25</v>
      </c>
      <c r="G148" s="35">
        <v>0.45833333333333331</v>
      </c>
      <c r="H148" s="36">
        <v>1.1653E-2</v>
      </c>
      <c r="I148" s="36">
        <v>1.1709000000000001E-2</v>
      </c>
      <c r="J148" s="36">
        <v>1.1650000000000001E-2</v>
      </c>
      <c r="K148" s="36">
        <v>1.1709000000000001E-2</v>
      </c>
      <c r="L148" s="38">
        <f>2/(EmaFast+1)*K148+(1-(2/(EmaFast+1)))*L147</f>
        <v>1.1684353671628296E-2</v>
      </c>
      <c r="M148" s="39">
        <f>2/(EmaSlow+1)*K148+(1-(2/(EmaSlow+1)))*M147</f>
        <v>1.1167689806717902E-2</v>
      </c>
      <c r="N148" s="40" t="str">
        <f>IF(L148&gt;M148,Up,Down)</f>
        <v>Up</v>
      </c>
      <c r="O148" s="40" t="str">
        <f>IF(N148=Up,IF(P147=FALSE,IF(N147=Down,"Открываем","Не трогаем"),IF(J148&lt;S147,"Закрываем по СЛ","Не трогаем")),IF(P147=TRUE,IF(J148&lt;S147,"Закрываем по СЛ","Закрываем"),"Не трогаем"))</f>
        <v>Не трогаем</v>
      </c>
      <c r="P148" s="40" t="b">
        <f t="shared" si="11"/>
        <v>1</v>
      </c>
      <c r="Q148" s="40" t="b">
        <f>IF(O148="Открываем",K148)</f>
        <v>0</v>
      </c>
      <c r="R148" s="40" t="b">
        <f>IF(O148="Закрываем",K148,IF(O148="Закрываем по СЛ",S147,FALSE))</f>
        <v>0</v>
      </c>
      <c r="S148" s="36">
        <f t="shared" si="12"/>
        <v>9.8269000000000085E-5</v>
      </c>
      <c r="T148" s="64">
        <f t="shared" si="13"/>
        <v>100</v>
      </c>
      <c r="U148" s="43"/>
      <c r="V148" s="43">
        <f t="shared" si="14"/>
        <v>10100.207730137032</v>
      </c>
      <c r="W148" s="61" t="str">
        <f>IF(O148="Открываем",C148,IF(O148="Закрываем",C148,IF(O148="Закрываем по СЛ",C148,W147)))</f>
        <v>04.01.2017 11:00:00</v>
      </c>
      <c r="X148" s="44">
        <f t="shared" si="1"/>
        <v>0</v>
      </c>
      <c r="Y148" s="45">
        <f t="shared" si="2"/>
        <v>0</v>
      </c>
      <c r="Z148" s="41">
        <f>IF(T148&lt;Z147,Z147,T148)</f>
        <v>100</v>
      </c>
      <c r="AA148" s="46">
        <f>IF(T148&lt;Z148,T148/Z148-1,)</f>
        <v>0</v>
      </c>
    </row>
    <row r="149" spans="1:27" ht="12.75" x14ac:dyDescent="0.2">
      <c r="A149" s="47">
        <v>148</v>
      </c>
      <c r="B149" s="48">
        <f t="shared" si="0"/>
        <v>3</v>
      </c>
      <c r="C149" s="49" t="s">
        <v>192</v>
      </c>
      <c r="D149" s="50">
        <v>2017</v>
      </c>
      <c r="E149" s="50">
        <v>1</v>
      </c>
      <c r="F149" s="50">
        <v>25</v>
      </c>
      <c r="G149" s="51">
        <v>0.625</v>
      </c>
      <c r="H149" s="52">
        <v>1.1679E-2</v>
      </c>
      <c r="I149" s="52">
        <v>1.172E-2</v>
      </c>
      <c r="J149" s="52">
        <v>1.1669000000000001E-2</v>
      </c>
      <c r="K149" s="52">
        <v>1.1691999999999999E-2</v>
      </c>
      <c r="L149" s="53">
        <f>2/(EmaFast+1)*K149+(1-(2/(EmaFast+1)))*L148</f>
        <v>1.1684846983136148E-2</v>
      </c>
      <c r="M149" s="54">
        <f>2/(EmaSlow+1)*K149+(1-(2/(EmaSlow+1)))*M148</f>
        <v>1.1175343970123481E-2</v>
      </c>
      <c r="N149" s="55" t="str">
        <f>IF(L149&gt;M149,Up,Down)</f>
        <v>Up</v>
      </c>
      <c r="O149" s="55" t="str">
        <f>IF(N149=Up,IF(P148=FALSE,IF(N148=Down,"Открываем","Не трогаем"),IF(J149&lt;S148,"Закрываем по СЛ","Не трогаем")),IF(P148=TRUE,IF(J149&lt;S148,"Закрываем по СЛ","Закрываем"),"Не трогаем"))</f>
        <v>Не трогаем</v>
      </c>
      <c r="P149" s="55" t="b">
        <f t="shared" si="11"/>
        <v>1</v>
      </c>
      <c r="Q149" s="55" t="b">
        <f>IF(O149="Открываем",K149)</f>
        <v>0</v>
      </c>
      <c r="R149" s="55" t="b">
        <f>IF(O149="Закрываем",K149,IF(O149="Закрываем по СЛ",S148,FALSE))</f>
        <v>0</v>
      </c>
      <c r="S149" s="52">
        <f t="shared" si="12"/>
        <v>9.8269000000000085E-5</v>
      </c>
      <c r="T149" s="64">
        <f t="shared" si="13"/>
        <v>100</v>
      </c>
      <c r="U149" s="56"/>
      <c r="V149" s="56">
        <f t="shared" si="14"/>
        <v>10100.207730137032</v>
      </c>
      <c r="W149" s="62" t="str">
        <f>IF(O149="Открываем",C149,IF(O149="Закрываем",C149,IF(O149="Закрываем по СЛ",C149,W148)))</f>
        <v>04.01.2017 11:00:00</v>
      </c>
      <c r="X149" s="57">
        <f t="shared" si="1"/>
        <v>0</v>
      </c>
      <c r="Y149" s="45">
        <f t="shared" si="2"/>
        <v>0</v>
      </c>
      <c r="Z149" s="58">
        <f>IF(T149&lt;Z148,Z148,T149)</f>
        <v>100</v>
      </c>
      <c r="AA149" s="59">
        <f>IF(T149&lt;Z149,T149/Z149-1,)</f>
        <v>0</v>
      </c>
    </row>
    <row r="150" spans="1:27" ht="12.75" x14ac:dyDescent="0.2">
      <c r="A150" s="31">
        <v>149</v>
      </c>
      <c r="B150" s="32">
        <f t="shared" si="0"/>
        <v>3</v>
      </c>
      <c r="C150" s="33" t="s">
        <v>193</v>
      </c>
      <c r="D150" s="34">
        <v>2017</v>
      </c>
      <c r="E150" s="34">
        <v>1</v>
      </c>
      <c r="F150" s="34">
        <v>25</v>
      </c>
      <c r="G150" s="35">
        <v>0.79166666666666663</v>
      </c>
      <c r="H150" s="36">
        <v>1.1719E-2</v>
      </c>
      <c r="I150" s="36">
        <v>1.172E-2</v>
      </c>
      <c r="J150" s="36">
        <v>1.1635E-2</v>
      </c>
      <c r="K150" s="36">
        <v>1.172E-2</v>
      </c>
      <c r="L150" s="38">
        <f>2/(EmaFast+1)*K150+(1-(2/(EmaFast+1)))*L149</f>
        <v>1.168711491970801E-2</v>
      </c>
      <c r="M150" s="39">
        <f>2/(EmaSlow+1)*K150+(1-(2/(EmaSlow+1)))*M149</f>
        <v>1.1183295153041386E-2</v>
      </c>
      <c r="N150" s="40" t="str">
        <f>IF(L150&gt;M150,Up,Down)</f>
        <v>Up</v>
      </c>
      <c r="O150" s="40" t="str">
        <f>IF(N150=Up,IF(P149=FALSE,IF(N149=Down,"Открываем","Не трогаем"),IF(J150&lt;S149,"Закрываем по СЛ","Не трогаем")),IF(P149=TRUE,IF(J150&lt;S149,"Закрываем по СЛ","Закрываем"),"Не трогаем"))</f>
        <v>Не трогаем</v>
      </c>
      <c r="P150" s="40" t="b">
        <f t="shared" si="11"/>
        <v>1</v>
      </c>
      <c r="Q150" s="40" t="b">
        <f>IF(O150="Открываем",K150)</f>
        <v>0</v>
      </c>
      <c r="R150" s="40" t="b">
        <f>IF(O150="Закрываем",K150,IF(O150="Закрываем по СЛ",S149,FALSE))</f>
        <v>0</v>
      </c>
      <c r="S150" s="36">
        <f t="shared" si="12"/>
        <v>9.8269000000000085E-5</v>
      </c>
      <c r="T150" s="64">
        <f t="shared" si="13"/>
        <v>100</v>
      </c>
      <c r="U150" s="43"/>
      <c r="V150" s="43">
        <f t="shared" si="14"/>
        <v>10100.207730137032</v>
      </c>
      <c r="W150" s="61" t="str">
        <f>IF(O150="Открываем",C150,IF(O150="Закрываем",C150,IF(O150="Закрываем по СЛ",C150,W149)))</f>
        <v>04.01.2017 11:00:00</v>
      </c>
      <c r="X150" s="44">
        <f t="shared" si="1"/>
        <v>0</v>
      </c>
      <c r="Y150" s="45">
        <f t="shared" si="2"/>
        <v>0</v>
      </c>
      <c r="Z150" s="41">
        <f>IF(T150&lt;Z149,Z149,T150)</f>
        <v>100</v>
      </c>
      <c r="AA150" s="46">
        <f>IF(T150&lt;Z150,T150/Z150-1,)</f>
        <v>0</v>
      </c>
    </row>
    <row r="151" spans="1:27" ht="12.75" x14ac:dyDescent="0.2">
      <c r="A151" s="47">
        <v>150</v>
      </c>
      <c r="B151" s="48">
        <f t="shared" si="0"/>
        <v>3</v>
      </c>
      <c r="C151" s="49" t="s">
        <v>194</v>
      </c>
      <c r="D151" s="50">
        <v>2017</v>
      </c>
      <c r="E151" s="50">
        <v>1</v>
      </c>
      <c r="F151" s="50">
        <v>25</v>
      </c>
      <c r="G151" s="51">
        <v>0.95833333333333337</v>
      </c>
      <c r="H151" s="52">
        <v>1.172E-2</v>
      </c>
      <c r="I151" s="52">
        <v>1.174E-2</v>
      </c>
      <c r="J151" s="52">
        <v>1.1672E-2</v>
      </c>
      <c r="K151" s="52">
        <v>1.1698E-2</v>
      </c>
      <c r="L151" s="53">
        <f>2/(EmaFast+1)*K151+(1-(2/(EmaFast+1)))*L150</f>
        <v>1.1687817182952654E-2</v>
      </c>
      <c r="M151" s="54">
        <f>2/(EmaSlow+1)*K151+(1-(2/(EmaSlow+1)))*M150</f>
        <v>1.1190809092413045E-2</v>
      </c>
      <c r="N151" s="55" t="str">
        <f>IF(L151&gt;M151,Up,Down)</f>
        <v>Up</v>
      </c>
      <c r="O151" s="55" t="str">
        <f>IF(N151=Up,IF(P150=FALSE,IF(N150=Down,"Открываем","Не трогаем"),IF(J151&lt;S150,"Закрываем по СЛ","Не трогаем")),IF(P150=TRUE,IF(J151&lt;S150,"Закрываем по СЛ","Закрываем"),"Не трогаем"))</f>
        <v>Не трогаем</v>
      </c>
      <c r="P151" s="55" t="b">
        <f t="shared" si="11"/>
        <v>1</v>
      </c>
      <c r="Q151" s="55" t="b">
        <f>IF(O151="Открываем",K151)</f>
        <v>0</v>
      </c>
      <c r="R151" s="55" t="b">
        <f>IF(O151="Закрываем",K151,IF(O151="Закрываем по СЛ",S150,FALSE))</f>
        <v>0</v>
      </c>
      <c r="S151" s="52">
        <f t="shared" si="12"/>
        <v>9.8269000000000085E-5</v>
      </c>
      <c r="T151" s="64">
        <f t="shared" si="13"/>
        <v>100</v>
      </c>
      <c r="U151" s="56"/>
      <c r="V151" s="56">
        <f t="shared" si="14"/>
        <v>10100.207730137032</v>
      </c>
      <c r="W151" s="62" t="str">
        <f>IF(O151="Открываем",C151,IF(O151="Закрываем",C151,IF(O151="Закрываем по СЛ",C151,W150)))</f>
        <v>04.01.2017 11:00:00</v>
      </c>
      <c r="X151" s="57">
        <f t="shared" si="1"/>
        <v>0</v>
      </c>
      <c r="Y151" s="45">
        <f t="shared" si="2"/>
        <v>0</v>
      </c>
      <c r="Z151" s="58">
        <f>IF(T151&lt;Z150,Z150,T151)</f>
        <v>100</v>
      </c>
      <c r="AA151" s="59">
        <f>IF(T151&lt;Z151,T151/Z151-1,)</f>
        <v>0</v>
      </c>
    </row>
    <row r="152" spans="1:27" ht="12.75" x14ac:dyDescent="0.2">
      <c r="A152" s="31">
        <v>151</v>
      </c>
      <c r="B152" s="32">
        <f t="shared" si="0"/>
        <v>4</v>
      </c>
      <c r="C152" s="33" t="s">
        <v>195</v>
      </c>
      <c r="D152" s="34">
        <v>2017</v>
      </c>
      <c r="E152" s="34">
        <v>1</v>
      </c>
      <c r="F152" s="34">
        <v>26</v>
      </c>
      <c r="G152" s="35">
        <v>0.125</v>
      </c>
      <c r="H152" s="36">
        <v>1.1693E-2</v>
      </c>
      <c r="I152" s="36">
        <v>1.1726E-2</v>
      </c>
      <c r="J152" s="36">
        <v>1.1644E-2</v>
      </c>
      <c r="K152" s="36">
        <v>1.1681E-2</v>
      </c>
      <c r="L152" s="38">
        <f>2/(EmaFast+1)*K152+(1-(2/(EmaFast+1)))*L151</f>
        <v>1.1687377364697646E-2</v>
      </c>
      <c r="M152" s="39">
        <f>2/(EmaSlow+1)*K152+(1-(2/(EmaSlow+1)))*M151</f>
        <v>1.1197965164056651E-2</v>
      </c>
      <c r="N152" s="40" t="str">
        <f>IF(L152&gt;M152,Up,Down)</f>
        <v>Up</v>
      </c>
      <c r="O152" s="40" t="str">
        <f>IF(N152=Up,IF(P151=FALSE,IF(N151=Down,"Открываем","Не трогаем"),IF(J152&lt;S151,"Закрываем по СЛ","Не трогаем")),IF(P151=TRUE,IF(J152&lt;S151,"Закрываем по СЛ","Закрываем"),"Не трогаем"))</f>
        <v>Не трогаем</v>
      </c>
      <c r="P152" s="40" t="b">
        <f t="shared" si="11"/>
        <v>1</v>
      </c>
      <c r="Q152" s="40" t="b">
        <f>IF(O152="Открываем",K152)</f>
        <v>0</v>
      </c>
      <c r="R152" s="40" t="b">
        <f>IF(O152="Закрываем",K152,IF(O152="Закрываем по СЛ",S151,FALSE))</f>
        <v>0</v>
      </c>
      <c r="S152" s="36">
        <f t="shared" si="12"/>
        <v>9.8269000000000085E-5</v>
      </c>
      <c r="T152" s="64">
        <f t="shared" si="13"/>
        <v>100</v>
      </c>
      <c r="U152" s="43"/>
      <c r="V152" s="43">
        <f t="shared" si="14"/>
        <v>10100.207730137032</v>
      </c>
      <c r="W152" s="61" t="str">
        <f>IF(O152="Открываем",C152,IF(O152="Закрываем",C152,IF(O152="Закрываем по СЛ",C152,W151)))</f>
        <v>04.01.2017 11:00:00</v>
      </c>
      <c r="X152" s="44">
        <f t="shared" si="1"/>
        <v>0</v>
      </c>
      <c r="Y152" s="45">
        <f t="shared" si="2"/>
        <v>0</v>
      </c>
      <c r="Z152" s="41">
        <f>IF(T152&lt;Z151,Z151,T152)</f>
        <v>100</v>
      </c>
      <c r="AA152" s="46">
        <f>IF(T152&lt;Z152,T152/Z152-1,)</f>
        <v>0</v>
      </c>
    </row>
    <row r="153" spans="1:27" ht="12.75" x14ac:dyDescent="0.2">
      <c r="A153" s="47">
        <v>152</v>
      </c>
      <c r="B153" s="48">
        <f t="shared" si="0"/>
        <v>4</v>
      </c>
      <c r="C153" s="49" t="s">
        <v>196</v>
      </c>
      <c r="D153" s="50">
        <v>2017</v>
      </c>
      <c r="E153" s="50">
        <v>1</v>
      </c>
      <c r="F153" s="50">
        <v>26</v>
      </c>
      <c r="G153" s="51">
        <v>0.29166666666666669</v>
      </c>
      <c r="H153" s="52">
        <v>1.1691E-2</v>
      </c>
      <c r="I153" s="52">
        <v>1.172E-2</v>
      </c>
      <c r="J153" s="52">
        <v>1.162E-2</v>
      </c>
      <c r="K153" s="52">
        <v>1.1684E-2</v>
      </c>
      <c r="L153" s="53">
        <f>2/(EmaFast+1)*K153+(1-(2/(EmaFast+1)))*L152</f>
        <v>1.1687159470201023E-2</v>
      </c>
      <c r="M153" s="54">
        <f>2/(EmaSlow+1)*K153+(1-(2/(EmaSlow+1)))*M152</f>
        <v>1.1205060563121517E-2</v>
      </c>
      <c r="N153" s="55" t="str">
        <f>IF(L153&gt;M153,Up,Down)</f>
        <v>Up</v>
      </c>
      <c r="O153" s="55" t="str">
        <f>IF(N153=Up,IF(P152=FALSE,IF(N152=Down,"Открываем","Не трогаем"),IF(J153&lt;S152,"Закрываем по СЛ","Не трогаем")),IF(P152=TRUE,IF(J153&lt;S152,"Закрываем по СЛ","Закрываем"),"Не трогаем"))</f>
        <v>Не трогаем</v>
      </c>
      <c r="P153" s="55" t="b">
        <f t="shared" si="11"/>
        <v>1</v>
      </c>
      <c r="Q153" s="55" t="b">
        <f>IF(O153="Открываем",K153)</f>
        <v>0</v>
      </c>
      <c r="R153" s="55" t="b">
        <f>IF(O153="Закрываем",K153,IF(O153="Закрываем по СЛ",S152,FALSE))</f>
        <v>0</v>
      </c>
      <c r="S153" s="52">
        <f t="shared" si="12"/>
        <v>9.8269000000000085E-5</v>
      </c>
      <c r="T153" s="64">
        <f t="shared" si="13"/>
        <v>100</v>
      </c>
      <c r="U153" s="56"/>
      <c r="V153" s="56">
        <f t="shared" si="14"/>
        <v>10100.207730137032</v>
      </c>
      <c r="W153" s="62" t="str">
        <f>IF(O153="Открываем",C153,IF(O153="Закрываем",C153,IF(O153="Закрываем по СЛ",C153,W152)))</f>
        <v>04.01.2017 11:00:00</v>
      </c>
      <c r="X153" s="57">
        <f t="shared" si="1"/>
        <v>0</v>
      </c>
      <c r="Y153" s="45">
        <f t="shared" si="2"/>
        <v>0</v>
      </c>
      <c r="Z153" s="58">
        <f>IF(T153&lt;Z152,Z152,T153)</f>
        <v>100</v>
      </c>
      <c r="AA153" s="59">
        <f>IF(T153&lt;Z153,T153/Z153-1,)</f>
        <v>0</v>
      </c>
    </row>
    <row r="154" spans="1:27" ht="12.75" x14ac:dyDescent="0.2">
      <c r="A154" s="31">
        <v>153</v>
      </c>
      <c r="B154" s="32">
        <f t="shared" si="0"/>
        <v>4</v>
      </c>
      <c r="C154" s="33" t="s">
        <v>197</v>
      </c>
      <c r="D154" s="34">
        <v>2017</v>
      </c>
      <c r="E154" s="34">
        <v>1</v>
      </c>
      <c r="F154" s="34">
        <v>26</v>
      </c>
      <c r="G154" s="35">
        <v>0.45833333333333331</v>
      </c>
      <c r="H154" s="36">
        <v>1.1707E-2</v>
      </c>
      <c r="I154" s="36">
        <v>1.1707E-2</v>
      </c>
      <c r="J154" s="36">
        <v>1.1637E-2</v>
      </c>
      <c r="K154" s="36">
        <v>1.1677E-2</v>
      </c>
      <c r="L154" s="38">
        <f>2/(EmaFast+1)*K154+(1-(2/(EmaFast+1)))*L153</f>
        <v>1.1686504020510635E-2</v>
      </c>
      <c r="M154" s="39">
        <f>2/(EmaSlow+1)*K154+(1-(2/(EmaSlow+1)))*M153</f>
        <v>1.1211950189937262E-2</v>
      </c>
      <c r="N154" s="40" t="str">
        <f>IF(L154&gt;M154,Up,Down)</f>
        <v>Up</v>
      </c>
      <c r="O154" s="40" t="str">
        <f>IF(N154=Up,IF(P153=FALSE,IF(N153=Down,"Открываем","Не трогаем"),IF(J154&lt;S153,"Закрываем по СЛ","Не трогаем")),IF(P153=TRUE,IF(J154&lt;S153,"Закрываем по СЛ","Закрываем"),"Не трогаем"))</f>
        <v>Не трогаем</v>
      </c>
      <c r="P154" s="40" t="b">
        <f t="shared" si="11"/>
        <v>1</v>
      </c>
      <c r="Q154" s="40" t="b">
        <f>IF(O154="Открываем",K154)</f>
        <v>0</v>
      </c>
      <c r="R154" s="40" t="b">
        <f>IF(O154="Закрываем",K154,IF(O154="Закрываем по СЛ",S153,FALSE))</f>
        <v>0</v>
      </c>
      <c r="S154" s="36">
        <f t="shared" si="12"/>
        <v>9.8269000000000085E-5</v>
      </c>
      <c r="T154" s="64">
        <f t="shared" si="13"/>
        <v>100</v>
      </c>
      <c r="U154" s="43"/>
      <c r="V154" s="43">
        <f t="shared" si="14"/>
        <v>10100.207730137032</v>
      </c>
      <c r="W154" s="61" t="str">
        <f>IF(O154="Открываем",C154,IF(O154="Закрываем",C154,IF(O154="Закрываем по СЛ",C154,W153)))</f>
        <v>04.01.2017 11:00:00</v>
      </c>
      <c r="X154" s="44">
        <f t="shared" si="1"/>
        <v>0</v>
      </c>
      <c r="Y154" s="45">
        <f t="shared" si="2"/>
        <v>0</v>
      </c>
      <c r="Z154" s="41">
        <f>IF(T154&lt;Z153,Z153,T154)</f>
        <v>100</v>
      </c>
      <c r="AA154" s="46">
        <f>IF(T154&lt;Z154,T154/Z154-1,)</f>
        <v>0</v>
      </c>
    </row>
    <row r="155" spans="1:27" ht="12.75" x14ac:dyDescent="0.2">
      <c r="A155" s="47">
        <v>154</v>
      </c>
      <c r="B155" s="48">
        <f t="shared" si="0"/>
        <v>4</v>
      </c>
      <c r="C155" s="49" t="s">
        <v>198</v>
      </c>
      <c r="D155" s="50">
        <v>2017</v>
      </c>
      <c r="E155" s="50">
        <v>1</v>
      </c>
      <c r="F155" s="50">
        <v>26</v>
      </c>
      <c r="G155" s="51">
        <v>0.625</v>
      </c>
      <c r="H155" s="52">
        <v>1.1663E-2</v>
      </c>
      <c r="I155" s="52">
        <v>1.1702000000000001E-2</v>
      </c>
      <c r="J155" s="52">
        <v>1.145E-2</v>
      </c>
      <c r="K155" s="52">
        <v>1.1479E-2</v>
      </c>
      <c r="L155" s="53">
        <f>2/(EmaFast+1)*K155+(1-(2/(EmaFast+1)))*L154</f>
        <v>1.1673116664348658E-2</v>
      </c>
      <c r="M155" s="54">
        <f>2/(EmaSlow+1)*K155+(1-(2/(EmaSlow+1)))*M154</f>
        <v>1.1215848727310442E-2</v>
      </c>
      <c r="N155" s="55" t="str">
        <f>IF(L155&gt;M155,Up,Down)</f>
        <v>Up</v>
      </c>
      <c r="O155" s="55" t="str">
        <f>IF(N155=Up,IF(P154=FALSE,IF(N154=Down,"Открываем","Не трогаем"),IF(J155&lt;S154,"Закрываем по СЛ","Не трогаем")),IF(P154=TRUE,IF(J155&lt;S154,"Закрываем по СЛ","Закрываем"),"Не трогаем"))</f>
        <v>Не трогаем</v>
      </c>
      <c r="P155" s="55" t="b">
        <f t="shared" si="11"/>
        <v>1</v>
      </c>
      <c r="Q155" s="55" t="b">
        <f>IF(O155="Открываем",K155)</f>
        <v>0</v>
      </c>
      <c r="R155" s="55" t="b">
        <f>IF(O155="Закрываем",K155,IF(O155="Закрываем по СЛ",S154,FALSE))</f>
        <v>0</v>
      </c>
      <c r="S155" s="52">
        <f t="shared" si="12"/>
        <v>9.8269000000000085E-5</v>
      </c>
      <c r="T155" s="64">
        <f t="shared" si="13"/>
        <v>100</v>
      </c>
      <c r="U155" s="56"/>
      <c r="V155" s="56">
        <f t="shared" si="14"/>
        <v>10100.207730137032</v>
      </c>
      <c r="W155" s="62" t="str">
        <f>IF(O155="Открываем",C155,IF(O155="Закрываем",C155,IF(O155="Закрываем по СЛ",C155,W154)))</f>
        <v>04.01.2017 11:00:00</v>
      </c>
      <c r="X155" s="57">
        <f t="shared" si="1"/>
        <v>0</v>
      </c>
      <c r="Y155" s="45">
        <f t="shared" si="2"/>
        <v>0</v>
      </c>
      <c r="Z155" s="58">
        <f>IF(T155&lt;Z154,Z154,T155)</f>
        <v>100</v>
      </c>
      <c r="AA155" s="59">
        <f>IF(T155&lt;Z155,T155/Z155-1,)</f>
        <v>0</v>
      </c>
    </row>
    <row r="156" spans="1:27" ht="12.75" x14ac:dyDescent="0.2">
      <c r="A156" s="31">
        <v>155</v>
      </c>
      <c r="B156" s="32">
        <f t="shared" si="0"/>
        <v>4</v>
      </c>
      <c r="C156" s="33" t="s">
        <v>199</v>
      </c>
      <c r="D156" s="34">
        <v>2017</v>
      </c>
      <c r="E156" s="34">
        <v>1</v>
      </c>
      <c r="F156" s="34">
        <v>26</v>
      </c>
      <c r="G156" s="35">
        <v>0.79166666666666663</v>
      </c>
      <c r="H156" s="36">
        <v>1.1487000000000001E-2</v>
      </c>
      <c r="I156" s="36">
        <v>1.157E-2</v>
      </c>
      <c r="J156" s="36">
        <v>1.1452E-2</v>
      </c>
      <c r="K156" s="36">
        <v>1.1474E-2</v>
      </c>
      <c r="L156" s="38">
        <f>2/(EmaFast+1)*K156+(1-(2/(EmaFast+1)))*L155</f>
        <v>1.1660270427939068E-2</v>
      </c>
      <c r="M156" s="39">
        <f>2/(EmaSlow+1)*K156+(1-(2/(EmaSlow+1)))*M155</f>
        <v>1.1219617359028537E-2</v>
      </c>
      <c r="N156" s="40" t="str">
        <f>IF(L156&gt;M156,Up,Down)</f>
        <v>Up</v>
      </c>
      <c r="O156" s="40" t="str">
        <f>IF(N156=Up,IF(P155=FALSE,IF(N155=Down,"Открываем","Не трогаем"),IF(J156&lt;S155,"Закрываем по СЛ","Не трогаем")),IF(P155=TRUE,IF(J156&lt;S155,"Закрываем по СЛ","Закрываем"),"Не трогаем"))</f>
        <v>Не трогаем</v>
      </c>
      <c r="P156" s="40" t="b">
        <f t="shared" si="11"/>
        <v>1</v>
      </c>
      <c r="Q156" s="40" t="b">
        <f>IF(O156="Открываем",K156)</f>
        <v>0</v>
      </c>
      <c r="R156" s="40" t="b">
        <f>IF(O156="Закрываем",K156,IF(O156="Закрываем по СЛ",S155,FALSE))</f>
        <v>0</v>
      </c>
      <c r="S156" s="36">
        <f t="shared" si="12"/>
        <v>9.8269000000000085E-5</v>
      </c>
      <c r="T156" s="64">
        <f t="shared" si="13"/>
        <v>100</v>
      </c>
      <c r="U156" s="43"/>
      <c r="V156" s="43">
        <f t="shared" si="14"/>
        <v>10100.207730137032</v>
      </c>
      <c r="W156" s="61" t="str">
        <f>IF(O156="Открываем",C156,IF(O156="Закрываем",C156,IF(O156="Закрываем по СЛ",C156,W155)))</f>
        <v>04.01.2017 11:00:00</v>
      </c>
      <c r="X156" s="44">
        <f t="shared" si="1"/>
        <v>0</v>
      </c>
      <c r="Y156" s="45">
        <f t="shared" si="2"/>
        <v>0</v>
      </c>
      <c r="Z156" s="41">
        <f>IF(T156&lt;Z155,Z155,T156)</f>
        <v>100</v>
      </c>
      <c r="AA156" s="46">
        <f>IF(T156&lt;Z156,T156/Z156-1,)</f>
        <v>0</v>
      </c>
    </row>
    <row r="157" spans="1:27" ht="12.75" x14ac:dyDescent="0.2">
      <c r="A157" s="47">
        <v>156</v>
      </c>
      <c r="B157" s="48">
        <f t="shared" si="0"/>
        <v>4</v>
      </c>
      <c r="C157" s="49" t="s">
        <v>200</v>
      </c>
      <c r="D157" s="50">
        <v>2017</v>
      </c>
      <c r="E157" s="50">
        <v>1</v>
      </c>
      <c r="F157" s="50">
        <v>26</v>
      </c>
      <c r="G157" s="51">
        <v>0.95833333333333337</v>
      </c>
      <c r="H157" s="52">
        <v>1.1474E-2</v>
      </c>
      <c r="I157" s="52">
        <v>1.1635E-2</v>
      </c>
      <c r="J157" s="52">
        <v>1.1443E-2</v>
      </c>
      <c r="K157" s="52">
        <v>1.1519E-2</v>
      </c>
      <c r="L157" s="53">
        <f>2/(EmaFast+1)*K157+(1-(2/(EmaFast+1)))*L156</f>
        <v>1.1651156206781711E-2</v>
      </c>
      <c r="M157" s="54">
        <f>2/(EmaSlow+1)*K157+(1-(2/(EmaSlow+1)))*M156</f>
        <v>1.122398790853177E-2</v>
      </c>
      <c r="N157" s="55" t="str">
        <f>IF(L157&gt;M157,Up,Down)</f>
        <v>Up</v>
      </c>
      <c r="O157" s="55" t="str">
        <f>IF(N157=Up,IF(P156=FALSE,IF(N156=Down,"Открываем","Не трогаем"),IF(J157&lt;S156,"Закрываем по СЛ","Не трогаем")),IF(P156=TRUE,IF(J157&lt;S156,"Закрываем по СЛ","Закрываем"),"Не трогаем"))</f>
        <v>Не трогаем</v>
      </c>
      <c r="P157" s="55" t="b">
        <f t="shared" si="11"/>
        <v>1</v>
      </c>
      <c r="Q157" s="55" t="b">
        <f>IF(O157="Открываем",K157)</f>
        <v>0</v>
      </c>
      <c r="R157" s="55" t="b">
        <f>IF(O157="Закрываем",K157,IF(O157="Закрываем по СЛ",S156,FALSE))</f>
        <v>0</v>
      </c>
      <c r="S157" s="52">
        <f t="shared" si="12"/>
        <v>9.8269000000000085E-5</v>
      </c>
      <c r="T157" s="64">
        <f t="shared" si="13"/>
        <v>100</v>
      </c>
      <c r="U157" s="56"/>
      <c r="V157" s="56">
        <f t="shared" si="14"/>
        <v>10100.207730137032</v>
      </c>
      <c r="W157" s="62" t="str">
        <f>IF(O157="Открываем",C157,IF(O157="Закрываем",C157,IF(O157="Закрываем по СЛ",C157,W156)))</f>
        <v>04.01.2017 11:00:00</v>
      </c>
      <c r="X157" s="57">
        <f t="shared" si="1"/>
        <v>0</v>
      </c>
      <c r="Y157" s="45">
        <f t="shared" si="2"/>
        <v>0</v>
      </c>
      <c r="Z157" s="58">
        <f>IF(T157&lt;Z156,Z156,T157)</f>
        <v>100</v>
      </c>
      <c r="AA157" s="59">
        <f>IF(T157&lt;Z157,T157/Z157-1,)</f>
        <v>0</v>
      </c>
    </row>
    <row r="158" spans="1:27" ht="12.75" x14ac:dyDescent="0.2">
      <c r="A158" s="31">
        <v>157</v>
      </c>
      <c r="B158" s="32">
        <f t="shared" si="0"/>
        <v>5</v>
      </c>
      <c r="C158" s="33" t="s">
        <v>201</v>
      </c>
      <c r="D158" s="34">
        <v>2017</v>
      </c>
      <c r="E158" s="34">
        <v>1</v>
      </c>
      <c r="F158" s="34">
        <v>27</v>
      </c>
      <c r="G158" s="35">
        <v>0.125</v>
      </c>
      <c r="H158" s="36">
        <v>1.1520000000000001E-2</v>
      </c>
      <c r="I158" s="36">
        <v>1.1540999999999999E-2</v>
      </c>
      <c r="J158" s="36">
        <v>1.1356E-2</v>
      </c>
      <c r="K158" s="36">
        <v>1.1431E-2</v>
      </c>
      <c r="L158" s="38">
        <f>2/(EmaFast+1)*K158+(1-(2/(EmaFast+1)))*L157</f>
        <v>1.163695258053773E-2</v>
      </c>
      <c r="M158" s="39">
        <f>2/(EmaSlow+1)*K158+(1-(2/(EmaSlow+1)))*M157</f>
        <v>1.1227009982859772E-2</v>
      </c>
      <c r="N158" s="40" t="str">
        <f>IF(L158&gt;M158,Up,Down)</f>
        <v>Up</v>
      </c>
      <c r="O158" s="40" t="str">
        <f>IF(N158=Up,IF(P157=FALSE,IF(N157=Down,"Открываем","Не трогаем"),IF(J158&lt;S157,"Закрываем по СЛ","Не трогаем")),IF(P157=TRUE,IF(J158&lt;S157,"Закрываем по СЛ","Закрываем"),"Не трогаем"))</f>
        <v>Не трогаем</v>
      </c>
      <c r="P158" s="40" t="b">
        <f t="shared" si="11"/>
        <v>1</v>
      </c>
      <c r="Q158" s="40" t="b">
        <f>IF(O158="Открываем",K158)</f>
        <v>0</v>
      </c>
      <c r="R158" s="40" t="b">
        <f>IF(O158="Закрываем",K158,IF(O158="Закрываем по СЛ",S157,FALSE))</f>
        <v>0</v>
      </c>
      <c r="S158" s="36">
        <f t="shared" si="12"/>
        <v>9.8269000000000085E-5</v>
      </c>
      <c r="T158" s="64">
        <f t="shared" si="13"/>
        <v>100</v>
      </c>
      <c r="U158" s="43"/>
      <c r="V158" s="43">
        <f t="shared" si="14"/>
        <v>10100.207730137032</v>
      </c>
      <c r="W158" s="61" t="str">
        <f>IF(O158="Открываем",C158,IF(O158="Закрываем",C158,IF(O158="Закрываем по СЛ",C158,W157)))</f>
        <v>04.01.2017 11:00:00</v>
      </c>
      <c r="X158" s="44">
        <f t="shared" si="1"/>
        <v>0</v>
      </c>
      <c r="Y158" s="45">
        <f t="shared" si="2"/>
        <v>0</v>
      </c>
      <c r="Z158" s="41">
        <f>IF(T158&lt;Z157,Z157,T158)</f>
        <v>100</v>
      </c>
      <c r="AA158" s="46">
        <f>IF(T158&lt;Z158,T158/Z158-1,)</f>
        <v>0</v>
      </c>
    </row>
    <row r="159" spans="1:27" ht="12.75" x14ac:dyDescent="0.2">
      <c r="A159" s="47">
        <v>158</v>
      </c>
      <c r="B159" s="48">
        <f t="shared" si="0"/>
        <v>5</v>
      </c>
      <c r="C159" s="49" t="s">
        <v>202</v>
      </c>
      <c r="D159" s="50">
        <v>2017</v>
      </c>
      <c r="E159" s="50">
        <v>1</v>
      </c>
      <c r="F159" s="50">
        <v>27</v>
      </c>
      <c r="G159" s="51">
        <v>0.29166666666666669</v>
      </c>
      <c r="H159" s="52">
        <v>1.1429999999999999E-2</v>
      </c>
      <c r="I159" s="52">
        <v>1.1461000000000001E-2</v>
      </c>
      <c r="J159" s="52">
        <v>1.1393E-2</v>
      </c>
      <c r="K159" s="52">
        <v>1.1394E-2</v>
      </c>
      <c r="L159" s="53">
        <f>2/(EmaFast+1)*K159+(1-(2/(EmaFast+1)))*L158</f>
        <v>1.1621278220503038E-2</v>
      </c>
      <c r="M159" s="54">
        <f>2/(EmaSlow+1)*K159+(1-(2/(EmaSlow+1)))*M158</f>
        <v>1.1229447793328972E-2</v>
      </c>
      <c r="N159" s="55" t="str">
        <f>IF(L159&gt;M159,Up,Down)</f>
        <v>Up</v>
      </c>
      <c r="O159" s="55" t="str">
        <f>IF(N159=Up,IF(P158=FALSE,IF(N158=Down,"Открываем","Не трогаем"),IF(J159&lt;S158,"Закрываем по СЛ","Не трогаем")),IF(P158=TRUE,IF(J159&lt;S158,"Закрываем по СЛ","Закрываем"),"Не трогаем"))</f>
        <v>Не трогаем</v>
      </c>
      <c r="P159" s="55" t="b">
        <f t="shared" si="11"/>
        <v>1</v>
      </c>
      <c r="Q159" s="55" t="b">
        <f>IF(O159="Открываем",K159)</f>
        <v>0</v>
      </c>
      <c r="R159" s="55" t="b">
        <f>IF(O159="Закрываем",K159,IF(O159="Закрываем по СЛ",S158,FALSE))</f>
        <v>0</v>
      </c>
      <c r="S159" s="52">
        <f t="shared" si="12"/>
        <v>9.8269000000000085E-5</v>
      </c>
      <c r="T159" s="64">
        <f t="shared" si="13"/>
        <v>100</v>
      </c>
      <c r="U159" s="56"/>
      <c r="V159" s="56">
        <f t="shared" si="14"/>
        <v>10100.207730137032</v>
      </c>
      <c r="W159" s="62" t="str">
        <f>IF(O159="Открываем",C159,IF(O159="Закрываем",C159,IF(O159="Закрываем по СЛ",C159,W158)))</f>
        <v>04.01.2017 11:00:00</v>
      </c>
      <c r="X159" s="57">
        <f t="shared" si="1"/>
        <v>0</v>
      </c>
      <c r="Y159" s="45">
        <f t="shared" si="2"/>
        <v>0</v>
      </c>
      <c r="Z159" s="58">
        <f>IF(T159&lt;Z158,Z158,T159)</f>
        <v>100</v>
      </c>
      <c r="AA159" s="59">
        <f>IF(T159&lt;Z159,T159/Z159-1,)</f>
        <v>0</v>
      </c>
    </row>
    <row r="160" spans="1:27" ht="12.75" x14ac:dyDescent="0.2">
      <c r="A160" s="31">
        <v>159</v>
      </c>
      <c r="B160" s="32">
        <f t="shared" si="0"/>
        <v>5</v>
      </c>
      <c r="C160" s="33" t="s">
        <v>203</v>
      </c>
      <c r="D160" s="34">
        <v>2017</v>
      </c>
      <c r="E160" s="34">
        <v>1</v>
      </c>
      <c r="F160" s="34">
        <v>27</v>
      </c>
      <c r="G160" s="35">
        <v>0.45833333333333331</v>
      </c>
      <c r="H160" s="36">
        <v>1.1403999999999999E-2</v>
      </c>
      <c r="I160" s="36">
        <v>1.15E-2</v>
      </c>
      <c r="J160" s="36">
        <v>1.1401E-2</v>
      </c>
      <c r="K160" s="36">
        <v>1.1440000000000001E-2</v>
      </c>
      <c r="L160" s="38">
        <f>2/(EmaFast+1)*K160+(1-(2/(EmaFast+1)))*L159</f>
        <v>1.1609582851438326E-2</v>
      </c>
      <c r="M160" s="39">
        <f>2/(EmaSlow+1)*K160+(1-(2/(EmaSlow+1)))*M159</f>
        <v>1.1232521548170884E-2</v>
      </c>
      <c r="N160" s="40" t="str">
        <f>IF(L160&gt;M160,Up,Down)</f>
        <v>Up</v>
      </c>
      <c r="O160" s="40" t="str">
        <f>IF(N160=Up,IF(P159=FALSE,IF(N159=Down,"Открываем","Не трогаем"),IF(J160&lt;S159,"Закрываем по СЛ","Не трогаем")),IF(P159=TRUE,IF(J160&lt;S159,"Закрываем по СЛ","Закрываем"),"Не трогаем"))</f>
        <v>Не трогаем</v>
      </c>
      <c r="P160" s="40" t="b">
        <f t="shared" si="11"/>
        <v>1</v>
      </c>
      <c r="Q160" s="40" t="b">
        <f>IF(O160="Открываем",K160)</f>
        <v>0</v>
      </c>
      <c r="R160" s="40" t="b">
        <f>IF(O160="Закрываем",K160,IF(O160="Закрываем по СЛ",S159,FALSE))</f>
        <v>0</v>
      </c>
      <c r="S160" s="36">
        <f t="shared" si="12"/>
        <v>9.8269000000000085E-5</v>
      </c>
      <c r="T160" s="64">
        <f t="shared" si="13"/>
        <v>100</v>
      </c>
      <c r="U160" s="43"/>
      <c r="V160" s="43">
        <f t="shared" si="14"/>
        <v>10100.207730137032</v>
      </c>
      <c r="W160" s="61" t="str">
        <f>IF(O160="Открываем",C160,IF(O160="Закрываем",C160,IF(O160="Закрываем по СЛ",C160,W159)))</f>
        <v>04.01.2017 11:00:00</v>
      </c>
      <c r="X160" s="44">
        <f t="shared" si="1"/>
        <v>0</v>
      </c>
      <c r="Y160" s="45">
        <f t="shared" si="2"/>
        <v>0</v>
      </c>
      <c r="Z160" s="41">
        <f>IF(T160&lt;Z159,Z159,T160)</f>
        <v>100</v>
      </c>
      <c r="AA160" s="46">
        <f>IF(T160&lt;Z160,T160/Z160-1,)</f>
        <v>0</v>
      </c>
    </row>
    <row r="161" spans="1:27" ht="12.75" x14ac:dyDescent="0.2">
      <c r="A161" s="47">
        <v>160</v>
      </c>
      <c r="B161" s="48">
        <f t="shared" si="0"/>
        <v>5</v>
      </c>
      <c r="C161" s="49" t="s">
        <v>204</v>
      </c>
      <c r="D161" s="50">
        <v>2017</v>
      </c>
      <c r="E161" s="50">
        <v>1</v>
      </c>
      <c r="F161" s="50">
        <v>27</v>
      </c>
      <c r="G161" s="51">
        <v>0.625</v>
      </c>
      <c r="H161" s="52">
        <v>1.1434E-2</v>
      </c>
      <c r="I161" s="52">
        <v>1.1462E-2</v>
      </c>
      <c r="J161" s="52">
        <v>1.1350000000000001E-2</v>
      </c>
      <c r="K161" s="52">
        <v>1.1351E-2</v>
      </c>
      <c r="L161" s="53">
        <f>2/(EmaFast+1)*K161+(1-(2/(EmaFast+1)))*L160</f>
        <v>1.1592900086829403E-2</v>
      </c>
      <c r="M161" s="54">
        <f>2/(EmaSlow+1)*K161+(1-(2/(EmaSlow+1)))*M160</f>
        <v>1.1234251160606347E-2</v>
      </c>
      <c r="N161" s="55" t="str">
        <f>IF(L161&gt;M161,Up,Down)</f>
        <v>Up</v>
      </c>
      <c r="O161" s="55" t="str">
        <f>IF(N161=Up,IF(P160=FALSE,IF(N160=Down,"Открываем","Не трогаем"),IF(J161&lt;S160,"Закрываем по СЛ","Не трогаем")),IF(P160=TRUE,IF(J161&lt;S160,"Закрываем по СЛ","Закрываем"),"Не трогаем"))</f>
        <v>Не трогаем</v>
      </c>
      <c r="P161" s="55" t="b">
        <f t="shared" si="11"/>
        <v>1</v>
      </c>
      <c r="Q161" s="55" t="b">
        <f>IF(O161="Открываем",K161)</f>
        <v>0</v>
      </c>
      <c r="R161" s="55" t="b">
        <f>IF(O161="Закрываем",K161,IF(O161="Закрываем по СЛ",S160,FALSE))</f>
        <v>0</v>
      </c>
      <c r="S161" s="52">
        <f t="shared" si="12"/>
        <v>9.8269000000000085E-5</v>
      </c>
      <c r="T161" s="64">
        <f t="shared" si="13"/>
        <v>100</v>
      </c>
      <c r="U161" s="56"/>
      <c r="V161" s="56">
        <f t="shared" si="14"/>
        <v>10100.207730137032</v>
      </c>
      <c r="W161" s="62" t="str">
        <f>IF(O161="Открываем",C161,IF(O161="Закрываем",C161,IF(O161="Закрываем по СЛ",C161,W160)))</f>
        <v>04.01.2017 11:00:00</v>
      </c>
      <c r="X161" s="57">
        <f t="shared" si="1"/>
        <v>0</v>
      </c>
      <c r="Y161" s="45">
        <f t="shared" si="2"/>
        <v>0</v>
      </c>
      <c r="Z161" s="58">
        <f>IF(T161&lt;Z160,Z160,T161)</f>
        <v>100</v>
      </c>
      <c r="AA161" s="59">
        <f>IF(T161&lt;Z161,T161/Z161-1,)</f>
        <v>0</v>
      </c>
    </row>
    <row r="162" spans="1:27" ht="12.75" x14ac:dyDescent="0.2">
      <c r="A162" s="31">
        <v>161</v>
      </c>
      <c r="B162" s="32">
        <f t="shared" si="0"/>
        <v>5</v>
      </c>
      <c r="C162" s="33" t="s">
        <v>205</v>
      </c>
      <c r="D162" s="34">
        <v>2017</v>
      </c>
      <c r="E162" s="34">
        <v>1</v>
      </c>
      <c r="F162" s="34">
        <v>27</v>
      </c>
      <c r="G162" s="35">
        <v>0.79166666666666663</v>
      </c>
      <c r="H162" s="36">
        <v>1.1398E-2</v>
      </c>
      <c r="I162" s="36">
        <v>1.1469999999999999E-2</v>
      </c>
      <c r="J162" s="36">
        <v>1.1339999999999999E-2</v>
      </c>
      <c r="K162" s="36">
        <v>1.1455999999999999E-2</v>
      </c>
      <c r="L162" s="38">
        <f>2/(EmaFast+1)*K162+(1-(2/(EmaFast+1)))*L161</f>
        <v>1.1584067823162989E-2</v>
      </c>
      <c r="M162" s="39">
        <f>2/(EmaSlow+1)*K162+(1-(2/(EmaSlow+1)))*M161</f>
        <v>1.1237488369940561E-2</v>
      </c>
      <c r="N162" s="40" t="str">
        <f>IF(L162&gt;M162,Up,Down)</f>
        <v>Up</v>
      </c>
      <c r="O162" s="40" t="str">
        <f>IF(N162=Up,IF(P161=FALSE,IF(N161=Down,"Открываем","Не трогаем"),IF(J162&lt;S161,"Закрываем по СЛ","Не трогаем")),IF(P161=TRUE,IF(J162&lt;S161,"Закрываем по СЛ","Закрываем"),"Не трогаем"))</f>
        <v>Не трогаем</v>
      </c>
      <c r="P162" s="40" t="b">
        <f t="shared" si="11"/>
        <v>1</v>
      </c>
      <c r="Q162" s="40" t="b">
        <f>IF(O162="Открываем",K162)</f>
        <v>0</v>
      </c>
      <c r="R162" s="40" t="b">
        <f>IF(O162="Закрываем",K162,IF(O162="Закрываем по СЛ",S161,FALSE))</f>
        <v>0</v>
      </c>
      <c r="S162" s="36">
        <f t="shared" si="12"/>
        <v>9.8269000000000085E-5</v>
      </c>
      <c r="T162" s="64">
        <f t="shared" si="13"/>
        <v>100</v>
      </c>
      <c r="U162" s="43"/>
      <c r="V162" s="43">
        <f t="shared" si="14"/>
        <v>10100.207730137032</v>
      </c>
      <c r="W162" s="61" t="str">
        <f>IF(O162="Открываем",C162,IF(O162="Закрываем",C162,IF(O162="Закрываем по СЛ",C162,W161)))</f>
        <v>04.01.2017 11:00:00</v>
      </c>
      <c r="X162" s="44">
        <f t="shared" si="1"/>
        <v>0</v>
      </c>
      <c r="Y162" s="45">
        <f t="shared" si="2"/>
        <v>0</v>
      </c>
      <c r="Z162" s="41">
        <f>IF(T162&lt;Z161,Z161,T162)</f>
        <v>100</v>
      </c>
      <c r="AA162" s="46">
        <f>IF(T162&lt;Z162,T162/Z162-1,)</f>
        <v>0</v>
      </c>
    </row>
    <row r="163" spans="1:27" ht="12.75" x14ac:dyDescent="0.2">
      <c r="A163" s="47">
        <v>162</v>
      </c>
      <c r="B163" s="48">
        <f t="shared" si="0"/>
        <v>5</v>
      </c>
      <c r="C163" s="49" t="s">
        <v>206</v>
      </c>
      <c r="D163" s="50">
        <v>2017</v>
      </c>
      <c r="E163" s="50">
        <v>1</v>
      </c>
      <c r="F163" s="50">
        <v>27</v>
      </c>
      <c r="G163" s="51">
        <v>0.95833333333333337</v>
      </c>
      <c r="H163" s="52">
        <v>1.1436E-2</v>
      </c>
      <c r="I163" s="52">
        <v>1.1478E-2</v>
      </c>
      <c r="J163" s="52">
        <v>1.1407E-2</v>
      </c>
      <c r="K163" s="52">
        <v>1.1449000000000001E-2</v>
      </c>
      <c r="L163" s="53">
        <f>2/(EmaFast+1)*K163+(1-(2/(EmaFast+1)))*L162</f>
        <v>1.15753537700557E-2</v>
      </c>
      <c r="M163" s="54">
        <f>2/(EmaSlow+1)*K163+(1-(2/(EmaSlow+1)))*M162</f>
        <v>1.1240576130963327E-2</v>
      </c>
      <c r="N163" s="55" t="str">
        <f>IF(L163&gt;M163,Up,Down)</f>
        <v>Up</v>
      </c>
      <c r="O163" s="55" t="str">
        <f>IF(N163=Up,IF(P162=FALSE,IF(N162=Down,"Открываем","Не трогаем"),IF(J163&lt;S162,"Закрываем по СЛ","Не трогаем")),IF(P162=TRUE,IF(J163&lt;S162,"Закрываем по СЛ","Закрываем"),"Не трогаем"))</f>
        <v>Не трогаем</v>
      </c>
      <c r="P163" s="55" t="b">
        <f t="shared" si="11"/>
        <v>1</v>
      </c>
      <c r="Q163" s="55" t="b">
        <f>IF(O163="Открываем",K163)</f>
        <v>0</v>
      </c>
      <c r="R163" s="55" t="b">
        <f>IF(O163="Закрываем",K163,IF(O163="Закрываем по СЛ",S162,FALSE))</f>
        <v>0</v>
      </c>
      <c r="S163" s="52">
        <f t="shared" si="12"/>
        <v>9.8269000000000085E-5</v>
      </c>
      <c r="T163" s="64">
        <f t="shared" si="13"/>
        <v>100</v>
      </c>
      <c r="U163" s="56"/>
      <c r="V163" s="56">
        <f t="shared" si="14"/>
        <v>10100.207730137032</v>
      </c>
      <c r="W163" s="62" t="str">
        <f>IF(O163="Открываем",C163,IF(O163="Закрываем",C163,IF(O163="Закрываем по СЛ",C163,W162)))</f>
        <v>04.01.2017 11:00:00</v>
      </c>
      <c r="X163" s="57">
        <f t="shared" si="1"/>
        <v>0</v>
      </c>
      <c r="Y163" s="45">
        <f t="shared" si="2"/>
        <v>0</v>
      </c>
      <c r="Z163" s="58">
        <f>IF(T163&lt;Z162,Z162,T163)</f>
        <v>100</v>
      </c>
      <c r="AA163" s="59">
        <f>IF(T163&lt;Z163,T163/Z163-1,)</f>
        <v>0</v>
      </c>
    </row>
    <row r="164" spans="1:27" ht="12.75" x14ac:dyDescent="0.2">
      <c r="A164" s="31">
        <v>163</v>
      </c>
      <c r="B164" s="32">
        <f t="shared" si="0"/>
        <v>6</v>
      </c>
      <c r="C164" s="33" t="s">
        <v>207</v>
      </c>
      <c r="D164" s="34">
        <v>2017</v>
      </c>
      <c r="E164" s="34">
        <v>1</v>
      </c>
      <c r="F164" s="34">
        <v>28</v>
      </c>
      <c r="G164" s="35">
        <v>0.125</v>
      </c>
      <c r="H164" s="36">
        <v>1.146E-2</v>
      </c>
      <c r="I164" s="36">
        <v>1.1462E-2</v>
      </c>
      <c r="J164" s="36">
        <v>1.1410999999999999E-2</v>
      </c>
      <c r="K164" s="36">
        <v>1.1435000000000001E-2</v>
      </c>
      <c r="L164" s="38">
        <f>2/(EmaFast+1)*K164+(1-(2/(EmaFast+1)))*L163</f>
        <v>1.1566298688116624E-2</v>
      </c>
      <c r="M164" s="39">
        <f>2/(EmaSlow+1)*K164+(1-(2/(EmaSlow+1)))*M163</f>
        <v>1.1243414435620798E-2</v>
      </c>
      <c r="N164" s="40" t="str">
        <f>IF(L164&gt;M164,Up,Down)</f>
        <v>Up</v>
      </c>
      <c r="O164" s="40" t="str">
        <f>IF(N164=Up,IF(P163=FALSE,IF(N163=Down,"Открываем","Не трогаем"),IF(J164&lt;S163,"Закрываем по СЛ","Не трогаем")),IF(P163=TRUE,IF(J164&lt;S163,"Закрываем по СЛ","Закрываем"),"Не трогаем"))</f>
        <v>Не трогаем</v>
      </c>
      <c r="P164" s="40" t="b">
        <f t="shared" si="11"/>
        <v>1</v>
      </c>
      <c r="Q164" s="40" t="b">
        <f>IF(O164="Открываем",K164)</f>
        <v>0</v>
      </c>
      <c r="R164" s="40" t="b">
        <f>IF(O164="Закрываем",K164,IF(O164="Закрываем по СЛ",S163,FALSE))</f>
        <v>0</v>
      </c>
      <c r="S164" s="36">
        <f t="shared" si="12"/>
        <v>9.8269000000000085E-5</v>
      </c>
      <c r="T164" s="64">
        <f t="shared" si="13"/>
        <v>100</v>
      </c>
      <c r="U164" s="43"/>
      <c r="V164" s="43">
        <f t="shared" si="14"/>
        <v>10100.207730137032</v>
      </c>
      <c r="W164" s="61" t="str">
        <f>IF(O164="Открываем",C164,IF(O164="Закрываем",C164,IF(O164="Закрываем по СЛ",C164,W163)))</f>
        <v>04.01.2017 11:00:00</v>
      </c>
      <c r="X164" s="44">
        <f t="shared" si="1"/>
        <v>0</v>
      </c>
      <c r="Y164" s="45">
        <f t="shared" si="2"/>
        <v>0</v>
      </c>
      <c r="Z164" s="41">
        <f>IF(T164&lt;Z163,Z163,T164)</f>
        <v>100</v>
      </c>
      <c r="AA164" s="46">
        <f>IF(T164&lt;Z164,T164/Z164-1,)</f>
        <v>0</v>
      </c>
    </row>
    <row r="165" spans="1:27" ht="12.75" x14ac:dyDescent="0.2">
      <c r="A165" s="47">
        <v>164</v>
      </c>
      <c r="B165" s="48">
        <f t="shared" si="0"/>
        <v>6</v>
      </c>
      <c r="C165" s="49" t="s">
        <v>208</v>
      </c>
      <c r="D165" s="50">
        <v>2017</v>
      </c>
      <c r="E165" s="50">
        <v>1</v>
      </c>
      <c r="F165" s="50">
        <v>28</v>
      </c>
      <c r="G165" s="51">
        <v>0.29166666666666669</v>
      </c>
      <c r="H165" s="52">
        <v>1.1461000000000001E-2</v>
      </c>
      <c r="I165" s="52">
        <v>1.1476E-2</v>
      </c>
      <c r="J165" s="52">
        <v>1.1410999999999999E-2</v>
      </c>
      <c r="K165" s="52">
        <v>1.1457E-2</v>
      </c>
      <c r="L165" s="53">
        <f>2/(EmaFast+1)*K165+(1-(2/(EmaFast+1)))*L164</f>
        <v>1.1559247159851035E-2</v>
      </c>
      <c r="M165" s="54">
        <f>2/(EmaSlow+1)*K165+(1-(2/(EmaSlow+1)))*M164</f>
        <v>1.1246532473056991E-2</v>
      </c>
      <c r="N165" s="55" t="str">
        <f>IF(L165&gt;M165,Up,Down)</f>
        <v>Up</v>
      </c>
      <c r="O165" s="55" t="str">
        <f>IF(N165=Up,IF(P164=FALSE,IF(N164=Down,"Открываем","Не трогаем"),IF(J165&lt;S164,"Закрываем по СЛ","Не трогаем")),IF(P164=TRUE,IF(J165&lt;S164,"Закрываем по СЛ","Закрываем"),"Не трогаем"))</f>
        <v>Не трогаем</v>
      </c>
      <c r="P165" s="55" t="b">
        <f t="shared" si="11"/>
        <v>1</v>
      </c>
      <c r="Q165" s="55" t="b">
        <f>IF(O165="Открываем",K165)</f>
        <v>0</v>
      </c>
      <c r="R165" s="55" t="b">
        <f>IF(O165="Закрываем",K165,IF(O165="Закрываем по СЛ",S164,FALSE))</f>
        <v>0</v>
      </c>
      <c r="S165" s="52">
        <f t="shared" si="12"/>
        <v>9.8269000000000085E-5</v>
      </c>
      <c r="T165" s="64">
        <f t="shared" si="13"/>
        <v>100</v>
      </c>
      <c r="U165" s="56"/>
      <c r="V165" s="56">
        <f t="shared" si="14"/>
        <v>10100.207730137032</v>
      </c>
      <c r="W165" s="62" t="str">
        <f>IF(O165="Открываем",C165,IF(O165="Закрываем",C165,IF(O165="Закрываем по СЛ",C165,W164)))</f>
        <v>04.01.2017 11:00:00</v>
      </c>
      <c r="X165" s="57">
        <f t="shared" si="1"/>
        <v>0</v>
      </c>
      <c r="Y165" s="45">
        <f t="shared" si="2"/>
        <v>0</v>
      </c>
      <c r="Z165" s="58">
        <f>IF(T165&lt;Z164,Z164,T165)</f>
        <v>100</v>
      </c>
      <c r="AA165" s="59">
        <f>IF(T165&lt;Z165,T165/Z165-1,)</f>
        <v>0</v>
      </c>
    </row>
    <row r="166" spans="1:27" ht="12.75" x14ac:dyDescent="0.2">
      <c r="A166" s="31">
        <v>165</v>
      </c>
      <c r="B166" s="32">
        <f t="shared" si="0"/>
        <v>6</v>
      </c>
      <c r="C166" s="33" t="s">
        <v>209</v>
      </c>
      <c r="D166" s="34">
        <v>2017</v>
      </c>
      <c r="E166" s="34">
        <v>1</v>
      </c>
      <c r="F166" s="34">
        <v>28</v>
      </c>
      <c r="G166" s="35">
        <v>0.45833333333333331</v>
      </c>
      <c r="H166" s="36">
        <v>1.1467E-2</v>
      </c>
      <c r="I166" s="36">
        <v>1.1479E-2</v>
      </c>
      <c r="J166" s="36">
        <v>1.1434E-2</v>
      </c>
      <c r="K166" s="36">
        <v>1.1440000000000001E-2</v>
      </c>
      <c r="L166" s="38">
        <f>2/(EmaFast+1)*K166+(1-(2/(EmaFast+1)))*L165</f>
        <v>1.1551553794699356E-2</v>
      </c>
      <c r="M166" s="39">
        <f>2/(EmaSlow+1)*K166+(1-(2/(EmaSlow+1)))*M165</f>
        <v>1.1249356816516013E-2</v>
      </c>
      <c r="N166" s="40" t="str">
        <f>IF(L166&gt;M166,Up,Down)</f>
        <v>Up</v>
      </c>
      <c r="O166" s="40" t="str">
        <f>IF(N166=Up,IF(P165=FALSE,IF(N165=Down,"Открываем","Не трогаем"),IF(J166&lt;S165,"Закрываем по СЛ","Не трогаем")),IF(P165=TRUE,IF(J166&lt;S165,"Закрываем по СЛ","Закрываем"),"Не трогаем"))</f>
        <v>Не трогаем</v>
      </c>
      <c r="P166" s="40" t="b">
        <f t="shared" si="11"/>
        <v>1</v>
      </c>
      <c r="Q166" s="40" t="b">
        <f>IF(O166="Открываем",K166)</f>
        <v>0</v>
      </c>
      <c r="R166" s="40" t="b">
        <f>IF(O166="Закрываем",K166,IF(O166="Закрываем по СЛ",S165,FALSE))</f>
        <v>0</v>
      </c>
      <c r="S166" s="36">
        <f t="shared" si="12"/>
        <v>9.8269000000000085E-5</v>
      </c>
      <c r="T166" s="64">
        <f t="shared" si="13"/>
        <v>100</v>
      </c>
      <c r="U166" s="43"/>
      <c r="V166" s="43">
        <f t="shared" si="14"/>
        <v>10100.207730137032</v>
      </c>
      <c r="W166" s="61" t="str">
        <f>IF(O166="Открываем",C166,IF(O166="Закрываем",C166,IF(O166="Закрываем по СЛ",C166,W165)))</f>
        <v>04.01.2017 11:00:00</v>
      </c>
      <c r="X166" s="44">
        <f t="shared" si="1"/>
        <v>0</v>
      </c>
      <c r="Y166" s="45">
        <f t="shared" si="2"/>
        <v>0</v>
      </c>
      <c r="Z166" s="41">
        <f>IF(T166&lt;Z165,Z165,T166)</f>
        <v>100</v>
      </c>
      <c r="AA166" s="46">
        <f>IF(T166&lt;Z166,T166/Z166-1,)</f>
        <v>0</v>
      </c>
    </row>
    <row r="167" spans="1:27" ht="12.75" x14ac:dyDescent="0.2">
      <c r="A167" s="47">
        <v>166</v>
      </c>
      <c r="B167" s="48">
        <f t="shared" si="0"/>
        <v>6</v>
      </c>
      <c r="C167" s="49" t="s">
        <v>210</v>
      </c>
      <c r="D167" s="50">
        <v>2017</v>
      </c>
      <c r="E167" s="50">
        <v>1</v>
      </c>
      <c r="F167" s="50">
        <v>28</v>
      </c>
      <c r="G167" s="51">
        <v>0.625</v>
      </c>
      <c r="H167" s="52">
        <v>1.1434E-2</v>
      </c>
      <c r="I167" s="52">
        <v>1.1467E-2</v>
      </c>
      <c r="J167" s="52">
        <v>1.1377E-2</v>
      </c>
      <c r="K167" s="52">
        <v>1.1382E-2</v>
      </c>
      <c r="L167" s="53">
        <f>2/(EmaFast+1)*K167+(1-(2/(EmaFast+1)))*L166</f>
        <v>1.1540614840202624E-2</v>
      </c>
      <c r="M167" s="54">
        <f>2/(EmaSlow+1)*K167+(1-(2/(EmaSlow+1)))*M166</f>
        <v>1.1251293213355195E-2</v>
      </c>
      <c r="N167" s="55" t="str">
        <f>IF(L167&gt;M167,Up,Down)</f>
        <v>Up</v>
      </c>
      <c r="O167" s="55" t="str">
        <f>IF(N167=Up,IF(P166=FALSE,IF(N166=Down,"Открываем","Не трогаем"),IF(J167&lt;S166,"Закрываем по СЛ","Не трогаем")),IF(P166=TRUE,IF(J167&lt;S166,"Закрываем по СЛ","Закрываем"),"Не трогаем"))</f>
        <v>Не трогаем</v>
      </c>
      <c r="P167" s="55" t="b">
        <f t="shared" si="11"/>
        <v>1</v>
      </c>
      <c r="Q167" s="55" t="b">
        <f>IF(O167="Открываем",K167)</f>
        <v>0</v>
      </c>
      <c r="R167" s="55" t="b">
        <f>IF(O167="Закрываем",K167,IF(O167="Закрываем по СЛ",S166,FALSE))</f>
        <v>0</v>
      </c>
      <c r="S167" s="52">
        <f t="shared" si="12"/>
        <v>9.8269000000000085E-5</v>
      </c>
      <c r="T167" s="64">
        <f t="shared" si="13"/>
        <v>100</v>
      </c>
      <c r="U167" s="56"/>
      <c r="V167" s="56">
        <f t="shared" si="14"/>
        <v>10100.207730137032</v>
      </c>
      <c r="W167" s="62" t="str">
        <f>IF(O167="Открываем",C167,IF(O167="Закрываем",C167,IF(O167="Закрываем по СЛ",C167,W166)))</f>
        <v>04.01.2017 11:00:00</v>
      </c>
      <c r="X167" s="57">
        <f t="shared" si="1"/>
        <v>0</v>
      </c>
      <c r="Y167" s="45">
        <f t="shared" si="2"/>
        <v>0</v>
      </c>
      <c r="Z167" s="58">
        <f>IF(T167&lt;Z166,Z166,T167)</f>
        <v>100</v>
      </c>
      <c r="AA167" s="59">
        <f>IF(T167&lt;Z167,T167/Z167-1,)</f>
        <v>0</v>
      </c>
    </row>
    <row r="168" spans="1:27" ht="12.75" x14ac:dyDescent="0.2">
      <c r="A168" s="31">
        <v>167</v>
      </c>
      <c r="B168" s="32">
        <f t="shared" si="0"/>
        <v>6</v>
      </c>
      <c r="C168" s="33" t="s">
        <v>211</v>
      </c>
      <c r="D168" s="34">
        <v>2017</v>
      </c>
      <c r="E168" s="34">
        <v>1</v>
      </c>
      <c r="F168" s="34">
        <v>28</v>
      </c>
      <c r="G168" s="35">
        <v>0.79166666666666663</v>
      </c>
      <c r="H168" s="36">
        <v>1.1382E-2</v>
      </c>
      <c r="I168" s="36">
        <v>1.1427E-2</v>
      </c>
      <c r="J168" s="36">
        <v>1.137E-2</v>
      </c>
      <c r="K168" s="36">
        <v>1.1390000000000001E-2</v>
      </c>
      <c r="L168" s="38">
        <f>2/(EmaFast+1)*K168+(1-(2/(EmaFast+1)))*L167</f>
        <v>1.1530897753737938E-2</v>
      </c>
      <c r="M168" s="39">
        <f>2/(EmaSlow+1)*K168+(1-(2/(EmaSlow+1)))*M167</f>
        <v>1.125331812994855E-2</v>
      </c>
      <c r="N168" s="40" t="str">
        <f>IF(L168&gt;M168,Up,Down)</f>
        <v>Up</v>
      </c>
      <c r="O168" s="40" t="str">
        <f>IF(N168=Up,IF(P167=FALSE,IF(N167=Down,"Открываем","Не трогаем"),IF(J168&lt;S167,"Закрываем по СЛ","Не трогаем")),IF(P167=TRUE,IF(J168&lt;S167,"Закрываем по СЛ","Закрываем"),"Не трогаем"))</f>
        <v>Не трогаем</v>
      </c>
      <c r="P168" s="40" t="b">
        <f t="shared" si="11"/>
        <v>1</v>
      </c>
      <c r="Q168" s="40" t="b">
        <f>IF(O168="Открываем",K168)</f>
        <v>0</v>
      </c>
      <c r="R168" s="40" t="b">
        <f>IF(O168="Закрываем",K168,IF(O168="Закрываем по СЛ",S167,FALSE))</f>
        <v>0</v>
      </c>
      <c r="S168" s="36">
        <f t="shared" si="12"/>
        <v>9.8269000000000085E-5</v>
      </c>
      <c r="T168" s="64">
        <f t="shared" si="13"/>
        <v>100</v>
      </c>
      <c r="U168" s="43"/>
      <c r="V168" s="43">
        <f t="shared" si="14"/>
        <v>10100.207730137032</v>
      </c>
      <c r="W168" s="61" t="str">
        <f>IF(O168="Открываем",C168,IF(O168="Закрываем",C168,IF(O168="Закрываем по СЛ",C168,W167)))</f>
        <v>04.01.2017 11:00:00</v>
      </c>
      <c r="X168" s="44">
        <f t="shared" si="1"/>
        <v>0</v>
      </c>
      <c r="Y168" s="45">
        <f t="shared" si="2"/>
        <v>0</v>
      </c>
      <c r="Z168" s="41">
        <f>IF(T168&lt;Z167,Z167,T168)</f>
        <v>100</v>
      </c>
      <c r="AA168" s="46">
        <f>IF(T168&lt;Z168,T168/Z168-1,)</f>
        <v>0</v>
      </c>
    </row>
    <row r="169" spans="1:27" ht="12.75" x14ac:dyDescent="0.2">
      <c r="A169" s="47">
        <v>168</v>
      </c>
      <c r="B169" s="48">
        <f t="shared" si="0"/>
        <v>6</v>
      </c>
      <c r="C169" s="49" t="s">
        <v>212</v>
      </c>
      <c r="D169" s="50">
        <v>2017</v>
      </c>
      <c r="E169" s="50">
        <v>1</v>
      </c>
      <c r="F169" s="50">
        <v>28</v>
      </c>
      <c r="G169" s="51">
        <v>0.95833333333333337</v>
      </c>
      <c r="H169" s="52">
        <v>1.1394E-2</v>
      </c>
      <c r="I169" s="52">
        <v>1.1499000000000001E-2</v>
      </c>
      <c r="J169" s="52">
        <v>1.1251000000000001E-2</v>
      </c>
      <c r="K169" s="52">
        <v>1.1487000000000001E-2</v>
      </c>
      <c r="L169" s="53">
        <f>2/(EmaFast+1)*K169+(1-(2/(EmaFast+1)))*L168</f>
        <v>1.1528065640593556E-2</v>
      </c>
      <c r="M169" s="54">
        <f>2/(EmaSlow+1)*K169+(1-(2/(EmaSlow+1)))*M168</f>
        <v>1.1256729544109886E-2</v>
      </c>
      <c r="N169" s="55" t="str">
        <f>IF(L169&gt;M169,Up,Down)</f>
        <v>Up</v>
      </c>
      <c r="O169" s="55" t="str">
        <f>IF(N169=Up,IF(P168=FALSE,IF(N168=Down,"Открываем","Не трогаем"),IF(J169&lt;S168,"Закрываем по СЛ","Не трогаем")),IF(P168=TRUE,IF(J169&lt;S168,"Закрываем по СЛ","Закрываем"),"Не трогаем"))</f>
        <v>Не трогаем</v>
      </c>
      <c r="P169" s="55" t="b">
        <f t="shared" si="11"/>
        <v>1</v>
      </c>
      <c r="Q169" s="55" t="b">
        <f>IF(O169="Открываем",K169)</f>
        <v>0</v>
      </c>
      <c r="R169" s="55" t="b">
        <f>IF(O169="Закрываем",K169,IF(O169="Закрываем по СЛ",S168,FALSE))</f>
        <v>0</v>
      </c>
      <c r="S169" s="52">
        <f t="shared" si="12"/>
        <v>9.8269000000000085E-5</v>
      </c>
      <c r="T169" s="64">
        <f t="shared" si="13"/>
        <v>100</v>
      </c>
      <c r="U169" s="56"/>
      <c r="V169" s="56">
        <f t="shared" si="14"/>
        <v>10100.207730137032</v>
      </c>
      <c r="W169" s="62" t="str">
        <f>IF(O169="Открываем",C169,IF(O169="Закрываем",C169,IF(O169="Закрываем по СЛ",C169,W168)))</f>
        <v>04.01.2017 11:00:00</v>
      </c>
      <c r="X169" s="57">
        <f t="shared" si="1"/>
        <v>0</v>
      </c>
      <c r="Y169" s="45">
        <f t="shared" si="2"/>
        <v>0</v>
      </c>
      <c r="Z169" s="58">
        <f>IF(T169&lt;Z168,Z168,T169)</f>
        <v>100</v>
      </c>
      <c r="AA169" s="59">
        <f>IF(T169&lt;Z169,T169/Z169-1,)</f>
        <v>0</v>
      </c>
    </row>
    <row r="170" spans="1:27" ht="12.75" x14ac:dyDescent="0.2">
      <c r="A170" s="31">
        <v>169</v>
      </c>
      <c r="B170" s="32">
        <f t="shared" si="0"/>
        <v>7</v>
      </c>
      <c r="C170" s="33" t="s">
        <v>213</v>
      </c>
      <c r="D170" s="34">
        <v>2017</v>
      </c>
      <c r="E170" s="34">
        <v>1</v>
      </c>
      <c r="F170" s="34">
        <v>29</v>
      </c>
      <c r="G170" s="35">
        <v>0.125</v>
      </c>
      <c r="H170" s="36">
        <v>1.1479E-2</v>
      </c>
      <c r="I170" s="36">
        <v>1.1488999999999999E-2</v>
      </c>
      <c r="J170" s="36">
        <v>1.1346999999999999E-2</v>
      </c>
      <c r="K170" s="36">
        <v>1.1405E-2</v>
      </c>
      <c r="L170" s="38">
        <f>2/(EmaFast+1)*K170+(1-(2/(EmaFast+1)))*L169</f>
        <v>1.1520125921845585E-2</v>
      </c>
      <c r="M170" s="39">
        <f>2/(EmaSlow+1)*K170+(1-(2/(EmaSlow+1)))*M169</f>
        <v>1.1258894076312661E-2</v>
      </c>
      <c r="N170" s="40" t="str">
        <f>IF(L170&gt;M170,Up,Down)</f>
        <v>Up</v>
      </c>
      <c r="O170" s="40" t="str">
        <f>IF(N170=Up,IF(P169=FALSE,IF(N169=Down,"Открываем","Не трогаем"),IF(J170&lt;S169,"Закрываем по СЛ","Не трогаем")),IF(P169=TRUE,IF(J170&lt;S169,"Закрываем по СЛ","Закрываем"),"Не трогаем"))</f>
        <v>Не трогаем</v>
      </c>
      <c r="P170" s="40" t="b">
        <f t="shared" si="11"/>
        <v>1</v>
      </c>
      <c r="Q170" s="40" t="b">
        <f>IF(O170="Открываем",K170)</f>
        <v>0</v>
      </c>
      <c r="R170" s="40" t="b">
        <f>IF(O170="Закрываем",K170,IF(O170="Закрываем по СЛ",S169,FALSE))</f>
        <v>0</v>
      </c>
      <c r="S170" s="36">
        <f t="shared" si="12"/>
        <v>9.8269000000000085E-5</v>
      </c>
      <c r="T170" s="64">
        <f t="shared" si="13"/>
        <v>100</v>
      </c>
      <c r="U170" s="43"/>
      <c r="V170" s="43">
        <f t="shared" si="14"/>
        <v>10100.207730137032</v>
      </c>
      <c r="W170" s="61" t="str">
        <f>IF(O170="Открываем",C170,IF(O170="Закрываем",C170,IF(O170="Закрываем по СЛ",C170,W169)))</f>
        <v>04.01.2017 11:00:00</v>
      </c>
      <c r="X170" s="44">
        <f t="shared" si="1"/>
        <v>0</v>
      </c>
      <c r="Y170" s="45">
        <f t="shared" si="2"/>
        <v>0</v>
      </c>
      <c r="Z170" s="41">
        <f>IF(T170&lt;Z169,Z169,T170)</f>
        <v>100</v>
      </c>
      <c r="AA170" s="46">
        <f>IF(T170&lt;Z170,T170/Z170-1,)</f>
        <v>0</v>
      </c>
    </row>
    <row r="171" spans="1:27" ht="12.75" x14ac:dyDescent="0.2">
      <c r="A171" s="47">
        <v>170</v>
      </c>
      <c r="B171" s="48">
        <f t="shared" si="0"/>
        <v>7</v>
      </c>
      <c r="C171" s="49" t="s">
        <v>214</v>
      </c>
      <c r="D171" s="50">
        <v>2017</v>
      </c>
      <c r="E171" s="50">
        <v>1</v>
      </c>
      <c r="F171" s="50">
        <v>29</v>
      </c>
      <c r="G171" s="51">
        <v>0.29166666666666669</v>
      </c>
      <c r="H171" s="52">
        <v>1.1398999999999999E-2</v>
      </c>
      <c r="I171" s="52">
        <v>1.1446E-2</v>
      </c>
      <c r="J171" s="52">
        <v>1.1370999999999999E-2</v>
      </c>
      <c r="K171" s="52">
        <v>1.1421000000000001E-2</v>
      </c>
      <c r="L171" s="53">
        <f>2/(EmaFast+1)*K171+(1-(2/(EmaFast+1)))*L170</f>
        <v>1.1513730701081354E-2</v>
      </c>
      <c r="M171" s="54">
        <f>2/(EmaSlow+1)*K171+(1-(2/(EmaSlow+1)))*M170</f>
        <v>1.1261260586147515E-2</v>
      </c>
      <c r="N171" s="55" t="str">
        <f>IF(L171&gt;M171,Up,Down)</f>
        <v>Up</v>
      </c>
      <c r="O171" s="55" t="str">
        <f>IF(N171=Up,IF(P170=FALSE,IF(N170=Down,"Открываем","Не трогаем"),IF(J171&lt;S170,"Закрываем по СЛ","Не трогаем")),IF(P170=TRUE,IF(J171&lt;S170,"Закрываем по СЛ","Закрываем"),"Не трогаем"))</f>
        <v>Не трогаем</v>
      </c>
      <c r="P171" s="55" t="b">
        <f t="shared" si="11"/>
        <v>1</v>
      </c>
      <c r="Q171" s="55" t="b">
        <f>IF(O171="Открываем",K171)</f>
        <v>0</v>
      </c>
      <c r="R171" s="55" t="b">
        <f>IF(O171="Закрываем",K171,IF(O171="Закрываем по СЛ",S170,FALSE))</f>
        <v>0</v>
      </c>
      <c r="S171" s="52">
        <f t="shared" si="12"/>
        <v>9.8269000000000085E-5</v>
      </c>
      <c r="T171" s="64">
        <f t="shared" si="13"/>
        <v>100</v>
      </c>
      <c r="U171" s="56"/>
      <c r="V171" s="56">
        <f t="shared" si="14"/>
        <v>10100.207730137032</v>
      </c>
      <c r="W171" s="62" t="str">
        <f>IF(O171="Открываем",C171,IF(O171="Закрываем",C171,IF(O171="Закрываем по СЛ",C171,W170)))</f>
        <v>04.01.2017 11:00:00</v>
      </c>
      <c r="X171" s="57">
        <f t="shared" si="1"/>
        <v>0</v>
      </c>
      <c r="Y171" s="45">
        <f t="shared" si="2"/>
        <v>0</v>
      </c>
      <c r="Z171" s="58">
        <f>IF(T171&lt;Z170,Z170,T171)</f>
        <v>100</v>
      </c>
      <c r="AA171" s="59">
        <f>IF(T171&lt;Z171,T171/Z171-1,)</f>
        <v>0</v>
      </c>
    </row>
    <row r="172" spans="1:27" ht="12.75" x14ac:dyDescent="0.2">
      <c r="A172" s="31">
        <v>171</v>
      </c>
      <c r="B172" s="32">
        <f t="shared" si="0"/>
        <v>7</v>
      </c>
      <c r="C172" s="33" t="s">
        <v>215</v>
      </c>
      <c r="D172" s="34">
        <v>2017</v>
      </c>
      <c r="E172" s="34">
        <v>1</v>
      </c>
      <c r="F172" s="34">
        <v>29</v>
      </c>
      <c r="G172" s="35">
        <v>0.45833333333333331</v>
      </c>
      <c r="H172" s="36">
        <v>1.1440000000000001E-2</v>
      </c>
      <c r="I172" s="36">
        <v>1.1440000000000001E-2</v>
      </c>
      <c r="J172" s="36">
        <v>1.1379999999999999E-2</v>
      </c>
      <c r="K172" s="36">
        <v>1.1438E-2</v>
      </c>
      <c r="L172" s="38">
        <f>2/(EmaFast+1)*K172+(1-(2/(EmaFast+1)))*L171</f>
        <v>1.1508844849398688E-2</v>
      </c>
      <c r="M172" s="39">
        <f>2/(EmaSlow+1)*K172+(1-(2/(EmaSlow+1)))*M171</f>
        <v>1.1263840723576017E-2</v>
      </c>
      <c r="N172" s="40" t="str">
        <f>IF(L172&gt;M172,Up,Down)</f>
        <v>Up</v>
      </c>
      <c r="O172" s="40" t="str">
        <f>IF(N172=Up,IF(P171=FALSE,IF(N171=Down,"Открываем","Не трогаем"),IF(J172&lt;S171,"Закрываем по СЛ","Не трогаем")),IF(P171=TRUE,IF(J172&lt;S171,"Закрываем по СЛ","Закрываем"),"Не трогаем"))</f>
        <v>Не трогаем</v>
      </c>
      <c r="P172" s="40" t="b">
        <f t="shared" si="11"/>
        <v>1</v>
      </c>
      <c r="Q172" s="40" t="b">
        <f>IF(O172="Открываем",K172)</f>
        <v>0</v>
      </c>
      <c r="R172" s="40" t="b">
        <f>IF(O172="Закрываем",K172,IF(O172="Закрываем по СЛ",S171,FALSE))</f>
        <v>0</v>
      </c>
      <c r="S172" s="36">
        <f t="shared" si="12"/>
        <v>9.8269000000000085E-5</v>
      </c>
      <c r="T172" s="64">
        <f t="shared" si="13"/>
        <v>100</v>
      </c>
      <c r="U172" s="43"/>
      <c r="V172" s="43">
        <f t="shared" si="14"/>
        <v>10100.207730137032</v>
      </c>
      <c r="W172" s="61" t="str">
        <f>IF(O172="Открываем",C172,IF(O172="Закрываем",C172,IF(O172="Закрываем по СЛ",C172,W171)))</f>
        <v>04.01.2017 11:00:00</v>
      </c>
      <c r="X172" s="44">
        <f t="shared" si="1"/>
        <v>0</v>
      </c>
      <c r="Y172" s="45">
        <f t="shared" si="2"/>
        <v>0</v>
      </c>
      <c r="Z172" s="41">
        <f>IF(T172&lt;Z171,Z171,T172)</f>
        <v>100</v>
      </c>
      <c r="AA172" s="46">
        <f>IF(T172&lt;Z172,T172/Z172-1,)</f>
        <v>0</v>
      </c>
    </row>
    <row r="173" spans="1:27" ht="12.75" x14ac:dyDescent="0.2">
      <c r="A173" s="47">
        <v>172</v>
      </c>
      <c r="B173" s="48">
        <f t="shared" si="0"/>
        <v>7</v>
      </c>
      <c r="C173" s="49" t="s">
        <v>216</v>
      </c>
      <c r="D173" s="50">
        <v>2017</v>
      </c>
      <c r="E173" s="50">
        <v>1</v>
      </c>
      <c r="F173" s="50">
        <v>29</v>
      </c>
      <c r="G173" s="51">
        <v>0.625</v>
      </c>
      <c r="H173" s="52">
        <v>1.141E-2</v>
      </c>
      <c r="I173" s="52">
        <v>1.1415E-2</v>
      </c>
      <c r="J173" s="52">
        <v>1.1363E-2</v>
      </c>
      <c r="K173" s="52">
        <v>1.1403E-2</v>
      </c>
      <c r="L173" s="53">
        <f>2/(EmaFast+1)*K173+(1-(2/(EmaFast+1)))*L172</f>
        <v>1.1502016149437484E-2</v>
      </c>
      <c r="M173" s="54">
        <f>2/(EmaSlow+1)*K173+(1-(2/(EmaSlow+1)))*M172</f>
        <v>1.1265872245859579E-2</v>
      </c>
      <c r="N173" s="55" t="str">
        <f>IF(L173&gt;M173,Up,Down)</f>
        <v>Up</v>
      </c>
      <c r="O173" s="55" t="str">
        <f>IF(N173=Up,IF(P172=FALSE,IF(N172=Down,"Открываем","Не трогаем"),IF(J173&lt;S172,"Закрываем по СЛ","Не трогаем")),IF(P172=TRUE,IF(J173&lt;S172,"Закрываем по СЛ","Закрываем"),"Не трогаем"))</f>
        <v>Не трогаем</v>
      </c>
      <c r="P173" s="55" t="b">
        <f t="shared" si="11"/>
        <v>1</v>
      </c>
      <c r="Q173" s="55" t="b">
        <f>IF(O173="Открываем",K173)</f>
        <v>0</v>
      </c>
      <c r="R173" s="55" t="b">
        <f>IF(O173="Закрываем",K173,IF(O173="Закрываем по СЛ",S172,FALSE))</f>
        <v>0</v>
      </c>
      <c r="S173" s="52">
        <f t="shared" si="12"/>
        <v>9.8269000000000085E-5</v>
      </c>
      <c r="T173" s="64">
        <f t="shared" si="13"/>
        <v>100</v>
      </c>
      <c r="U173" s="56"/>
      <c r="V173" s="56">
        <f t="shared" si="14"/>
        <v>10100.207730137032</v>
      </c>
      <c r="W173" s="62" t="str">
        <f>IF(O173="Открываем",C173,IF(O173="Закрываем",C173,IF(O173="Закрываем по СЛ",C173,W172)))</f>
        <v>04.01.2017 11:00:00</v>
      </c>
      <c r="X173" s="57">
        <f t="shared" si="1"/>
        <v>0</v>
      </c>
      <c r="Y173" s="45">
        <f t="shared" si="2"/>
        <v>0</v>
      </c>
      <c r="Z173" s="58">
        <f>IF(T173&lt;Z172,Z172,T173)</f>
        <v>100</v>
      </c>
      <c r="AA173" s="59">
        <f>IF(T173&lt;Z173,T173/Z173-1,)</f>
        <v>0</v>
      </c>
    </row>
    <row r="174" spans="1:27" ht="12.75" x14ac:dyDescent="0.2">
      <c r="A174" s="31">
        <v>173</v>
      </c>
      <c r="B174" s="32">
        <f t="shared" si="0"/>
        <v>7</v>
      </c>
      <c r="C174" s="33" t="s">
        <v>217</v>
      </c>
      <c r="D174" s="34">
        <v>2017</v>
      </c>
      <c r="E174" s="34">
        <v>1</v>
      </c>
      <c r="F174" s="34">
        <v>29</v>
      </c>
      <c r="G174" s="35">
        <v>0.79166666666666663</v>
      </c>
      <c r="H174" s="36">
        <v>1.1384999999999999E-2</v>
      </c>
      <c r="I174" s="36">
        <v>1.1429E-2</v>
      </c>
      <c r="J174" s="36">
        <v>1.1339999999999999E-2</v>
      </c>
      <c r="K174" s="36">
        <v>1.1370999999999999E-2</v>
      </c>
      <c r="L174" s="38">
        <f>2/(EmaFast+1)*K174+(1-(2/(EmaFast+1)))*L173</f>
        <v>1.1493563494635066E-2</v>
      </c>
      <c r="M174" s="39">
        <f>2/(EmaSlow+1)*K174+(1-(2/(EmaSlow+1)))*M173</f>
        <v>1.1267406957598855E-2</v>
      </c>
      <c r="N174" s="40" t="str">
        <f>IF(L174&gt;M174,Up,Down)</f>
        <v>Up</v>
      </c>
      <c r="O174" s="40" t="str">
        <f>IF(N174=Up,IF(P173=FALSE,IF(N173=Down,"Открываем","Не трогаем"),IF(J174&lt;S173,"Закрываем по СЛ","Не трогаем")),IF(P173=TRUE,IF(J174&lt;S173,"Закрываем по СЛ","Закрываем"),"Не трогаем"))</f>
        <v>Не трогаем</v>
      </c>
      <c r="P174" s="40" t="b">
        <f t="shared" si="11"/>
        <v>1</v>
      </c>
      <c r="Q174" s="40" t="b">
        <f>IF(O174="Открываем",K174)</f>
        <v>0</v>
      </c>
      <c r="R174" s="40" t="b">
        <f>IF(O174="Закрываем",K174,IF(O174="Закрываем по СЛ",S173,FALSE))</f>
        <v>0</v>
      </c>
      <c r="S174" s="36">
        <f t="shared" si="12"/>
        <v>9.8269000000000085E-5</v>
      </c>
      <c r="T174" s="64">
        <f t="shared" si="13"/>
        <v>100</v>
      </c>
      <c r="U174" s="43"/>
      <c r="V174" s="43">
        <f t="shared" si="14"/>
        <v>10100.207730137032</v>
      </c>
      <c r="W174" s="61" t="str">
        <f>IF(O174="Открываем",C174,IF(O174="Закрываем",C174,IF(O174="Закрываем по СЛ",C174,W173)))</f>
        <v>04.01.2017 11:00:00</v>
      </c>
      <c r="X174" s="44">
        <f t="shared" si="1"/>
        <v>0</v>
      </c>
      <c r="Y174" s="45">
        <f t="shared" si="2"/>
        <v>0</v>
      </c>
      <c r="Z174" s="41">
        <f>IF(T174&lt;Z173,Z173,T174)</f>
        <v>100</v>
      </c>
      <c r="AA174" s="46">
        <f>IF(T174&lt;Z174,T174/Z174-1,)</f>
        <v>0</v>
      </c>
    </row>
    <row r="175" spans="1:27" ht="12.75" x14ac:dyDescent="0.2">
      <c r="A175" s="47">
        <v>174</v>
      </c>
      <c r="B175" s="48">
        <f t="shared" si="0"/>
        <v>7</v>
      </c>
      <c r="C175" s="49" t="s">
        <v>218</v>
      </c>
      <c r="D175" s="50">
        <v>2017</v>
      </c>
      <c r="E175" s="50">
        <v>1</v>
      </c>
      <c r="F175" s="50">
        <v>29</v>
      </c>
      <c r="G175" s="51">
        <v>0.95833333333333337</v>
      </c>
      <c r="H175" s="52">
        <v>1.1372999999999999E-2</v>
      </c>
      <c r="I175" s="52">
        <v>1.1416000000000001E-2</v>
      </c>
      <c r="J175" s="52">
        <v>1.1365E-2</v>
      </c>
      <c r="K175" s="52">
        <v>1.1410999999999999E-2</v>
      </c>
      <c r="L175" s="53">
        <f>2/(EmaFast+1)*K175+(1-(2/(EmaFast+1)))*L174</f>
        <v>1.1488236817561837E-2</v>
      </c>
      <c r="M175" s="54">
        <f>2/(EmaSlow+1)*K175+(1-(2/(EmaSlow+1)))*M174</f>
        <v>1.1269503206393033E-2</v>
      </c>
      <c r="N175" s="55" t="str">
        <f>IF(L175&gt;M175,Up,Down)</f>
        <v>Up</v>
      </c>
      <c r="O175" s="55" t="str">
        <f>IF(N175=Up,IF(P174=FALSE,IF(N174=Down,"Открываем","Не трогаем"),IF(J175&lt;S174,"Закрываем по СЛ","Не трогаем")),IF(P174=TRUE,IF(J175&lt;S174,"Закрываем по СЛ","Закрываем"),"Не трогаем"))</f>
        <v>Не трогаем</v>
      </c>
      <c r="P175" s="55" t="b">
        <f t="shared" si="11"/>
        <v>1</v>
      </c>
      <c r="Q175" s="55" t="b">
        <f>IF(O175="Открываем",K175)</f>
        <v>0</v>
      </c>
      <c r="R175" s="55" t="b">
        <f>IF(O175="Закрываем",K175,IF(O175="Закрываем по СЛ",S174,FALSE))</f>
        <v>0</v>
      </c>
      <c r="S175" s="52">
        <f t="shared" si="12"/>
        <v>9.8269000000000085E-5</v>
      </c>
      <c r="T175" s="64">
        <f t="shared" si="13"/>
        <v>100</v>
      </c>
      <c r="U175" s="56"/>
      <c r="V175" s="56">
        <f t="shared" si="14"/>
        <v>10100.207730137032</v>
      </c>
      <c r="W175" s="62" t="str">
        <f>IF(O175="Открываем",C175,IF(O175="Закрываем",C175,IF(O175="Закрываем по СЛ",C175,W174)))</f>
        <v>04.01.2017 11:00:00</v>
      </c>
      <c r="X175" s="57">
        <f t="shared" si="1"/>
        <v>0</v>
      </c>
      <c r="Y175" s="45">
        <f t="shared" si="2"/>
        <v>0</v>
      </c>
      <c r="Z175" s="58">
        <f>IF(T175&lt;Z174,Z174,T175)</f>
        <v>100</v>
      </c>
      <c r="AA175" s="59">
        <f>IF(T175&lt;Z175,T175/Z175-1,)</f>
        <v>0</v>
      </c>
    </row>
    <row r="176" spans="1:27" ht="12.75" x14ac:dyDescent="0.2">
      <c r="A176" s="31">
        <v>175</v>
      </c>
      <c r="B176" s="32">
        <f t="shared" si="0"/>
        <v>1</v>
      </c>
      <c r="C176" s="33" t="s">
        <v>219</v>
      </c>
      <c r="D176" s="34">
        <v>2017</v>
      </c>
      <c r="E176" s="34">
        <v>1</v>
      </c>
      <c r="F176" s="34">
        <v>30</v>
      </c>
      <c r="G176" s="35">
        <v>0.125</v>
      </c>
      <c r="H176" s="36">
        <v>1.1417E-2</v>
      </c>
      <c r="I176" s="36">
        <v>1.1434E-2</v>
      </c>
      <c r="J176" s="36">
        <v>1.1354E-2</v>
      </c>
      <c r="K176" s="36">
        <v>1.1354E-2</v>
      </c>
      <c r="L176" s="38">
        <f>2/(EmaFast+1)*K176+(1-(2/(EmaFast+1)))*L175</f>
        <v>1.1479576377719137E-2</v>
      </c>
      <c r="M176" s="39">
        <f>2/(EmaSlow+1)*K176+(1-(2/(EmaSlow+1)))*M175</f>
        <v>1.1270736736226711E-2</v>
      </c>
      <c r="N176" s="40" t="str">
        <f>IF(L176&gt;M176,Up,Down)</f>
        <v>Up</v>
      </c>
      <c r="O176" s="40" t="str">
        <f>IF(N176=Up,IF(P175=FALSE,IF(N175=Down,"Открываем","Не трогаем"),IF(J176&lt;S175,"Закрываем по СЛ","Не трогаем")),IF(P175=TRUE,IF(J176&lt;S175,"Закрываем по СЛ","Закрываем"),"Не трогаем"))</f>
        <v>Не трогаем</v>
      </c>
      <c r="P176" s="40" t="b">
        <f t="shared" si="11"/>
        <v>1</v>
      </c>
      <c r="Q176" s="40" t="b">
        <f>IF(O176="Открываем",K176)</f>
        <v>0</v>
      </c>
      <c r="R176" s="40" t="b">
        <f>IF(O176="Закрываем",K176,IF(O176="Закрываем по СЛ",S175,FALSE))</f>
        <v>0</v>
      </c>
      <c r="S176" s="36">
        <f t="shared" si="12"/>
        <v>9.8269000000000085E-5</v>
      </c>
      <c r="T176" s="64">
        <f t="shared" si="13"/>
        <v>100</v>
      </c>
      <c r="U176" s="43"/>
      <c r="V176" s="43">
        <f t="shared" si="14"/>
        <v>10100.207730137032</v>
      </c>
      <c r="W176" s="61" t="str">
        <f>IF(O176="Открываем",C176,IF(O176="Закрываем",C176,IF(O176="Закрываем по СЛ",C176,W175)))</f>
        <v>04.01.2017 11:00:00</v>
      </c>
      <c r="X176" s="44">
        <f t="shared" si="1"/>
        <v>0</v>
      </c>
      <c r="Y176" s="45">
        <f t="shared" si="2"/>
        <v>0</v>
      </c>
      <c r="Z176" s="41">
        <f>IF(T176&lt;Z175,Z175,T176)</f>
        <v>100</v>
      </c>
      <c r="AA176" s="46">
        <f>IF(T176&lt;Z176,T176/Z176-1,)</f>
        <v>0</v>
      </c>
    </row>
    <row r="177" spans="1:27" ht="12.75" x14ac:dyDescent="0.2">
      <c r="A177" s="47">
        <v>176</v>
      </c>
      <c r="B177" s="48">
        <f t="shared" si="0"/>
        <v>1</v>
      </c>
      <c r="C177" s="49" t="s">
        <v>220</v>
      </c>
      <c r="D177" s="50">
        <v>2017</v>
      </c>
      <c r="E177" s="50">
        <v>1</v>
      </c>
      <c r="F177" s="50">
        <v>30</v>
      </c>
      <c r="G177" s="51">
        <v>0.29166666666666669</v>
      </c>
      <c r="H177" s="52">
        <v>1.1369000000000001E-2</v>
      </c>
      <c r="I177" s="52">
        <v>1.141E-2</v>
      </c>
      <c r="J177" s="52">
        <v>1.1344999999999999E-2</v>
      </c>
      <c r="K177" s="52">
        <v>1.1384999999999999E-2</v>
      </c>
      <c r="L177" s="53">
        <f>2/(EmaFast+1)*K177+(1-(2/(EmaFast+1)))*L176</f>
        <v>1.1473474675930807E-2</v>
      </c>
      <c r="M177" s="54">
        <f>2/(EmaSlow+1)*K177+(1-(2/(EmaSlow+1)))*M176</f>
        <v>1.1272404813070118E-2</v>
      </c>
      <c r="N177" s="55" t="str">
        <f>IF(L177&gt;M177,Up,Down)</f>
        <v>Up</v>
      </c>
      <c r="O177" s="55" t="str">
        <f>IF(N177=Up,IF(P176=FALSE,IF(N176=Down,"Открываем","Не трогаем"),IF(J177&lt;S176,"Закрываем по СЛ","Не трогаем")),IF(P176=TRUE,IF(J177&lt;S176,"Закрываем по СЛ","Закрываем"),"Не трогаем"))</f>
        <v>Не трогаем</v>
      </c>
      <c r="P177" s="55" t="b">
        <f t="shared" si="11"/>
        <v>1</v>
      </c>
      <c r="Q177" s="55" t="b">
        <f>IF(O177="Открываем",K177)</f>
        <v>0</v>
      </c>
      <c r="R177" s="55" t="b">
        <f>IF(O177="Закрываем",K177,IF(O177="Закрываем по СЛ",S176,FALSE))</f>
        <v>0</v>
      </c>
      <c r="S177" s="52">
        <f t="shared" si="12"/>
        <v>9.8269000000000085E-5</v>
      </c>
      <c r="T177" s="64">
        <f t="shared" si="13"/>
        <v>100</v>
      </c>
      <c r="U177" s="56"/>
      <c r="V177" s="56">
        <f t="shared" si="14"/>
        <v>10100.207730137032</v>
      </c>
      <c r="W177" s="62" t="str">
        <f>IF(O177="Открываем",C177,IF(O177="Закрываем",C177,IF(O177="Закрываем по СЛ",C177,W176)))</f>
        <v>04.01.2017 11:00:00</v>
      </c>
      <c r="X177" s="57">
        <f t="shared" si="1"/>
        <v>0</v>
      </c>
      <c r="Y177" s="45">
        <f t="shared" si="2"/>
        <v>0</v>
      </c>
      <c r="Z177" s="58">
        <f>IF(T177&lt;Z176,Z176,T177)</f>
        <v>100</v>
      </c>
      <c r="AA177" s="59">
        <f>IF(T177&lt;Z177,T177/Z177-1,)</f>
        <v>0</v>
      </c>
    </row>
    <row r="178" spans="1:27" ht="12.75" x14ac:dyDescent="0.2">
      <c r="A178" s="31">
        <v>177</v>
      </c>
      <c r="B178" s="32">
        <f t="shared" si="0"/>
        <v>1</v>
      </c>
      <c r="C178" s="33" t="s">
        <v>221</v>
      </c>
      <c r="D178" s="34">
        <v>2017</v>
      </c>
      <c r="E178" s="34">
        <v>1</v>
      </c>
      <c r="F178" s="34">
        <v>30</v>
      </c>
      <c r="G178" s="35">
        <v>0.45833333333333331</v>
      </c>
      <c r="H178" s="36">
        <v>1.1374E-2</v>
      </c>
      <c r="I178" s="36">
        <v>1.1440000000000001E-2</v>
      </c>
      <c r="J178" s="36">
        <v>1.1350000000000001E-2</v>
      </c>
      <c r="K178" s="36">
        <v>1.1429E-2</v>
      </c>
      <c r="L178" s="38">
        <f>2/(EmaFast+1)*K178+(1-(2/(EmaFast+1)))*L177</f>
        <v>1.1470605341999788E-2</v>
      </c>
      <c r="M178" s="39">
        <f>2/(EmaSlow+1)*K178+(1-(2/(EmaSlow+1)))*M177</f>
        <v>1.1274690874193182E-2</v>
      </c>
      <c r="N178" s="40" t="str">
        <f>IF(L178&gt;M178,Up,Down)</f>
        <v>Up</v>
      </c>
      <c r="O178" s="40" t="str">
        <f>IF(N178=Up,IF(P177=FALSE,IF(N177=Down,"Открываем","Не трогаем"),IF(J178&lt;S177,"Закрываем по СЛ","Не трогаем")),IF(P177=TRUE,IF(J178&lt;S177,"Закрываем по СЛ","Закрываем"),"Не трогаем"))</f>
        <v>Не трогаем</v>
      </c>
      <c r="P178" s="40" t="b">
        <f t="shared" si="11"/>
        <v>1</v>
      </c>
      <c r="Q178" s="40" t="b">
        <f>IF(O178="Открываем",K178)</f>
        <v>0</v>
      </c>
      <c r="R178" s="40" t="b">
        <f>IF(O178="Закрываем",K178,IF(O178="Закрываем по СЛ",S177,FALSE))</f>
        <v>0</v>
      </c>
      <c r="S178" s="36">
        <f t="shared" si="12"/>
        <v>9.8269000000000085E-5</v>
      </c>
      <c r="T178" s="64">
        <f t="shared" si="13"/>
        <v>100</v>
      </c>
      <c r="U178" s="43"/>
      <c r="V178" s="43">
        <f t="shared" si="14"/>
        <v>10100.207730137032</v>
      </c>
      <c r="W178" s="61" t="str">
        <f>IF(O178="Открываем",C178,IF(O178="Закрываем",C178,IF(O178="Закрываем по СЛ",C178,W177)))</f>
        <v>04.01.2017 11:00:00</v>
      </c>
      <c r="X178" s="44">
        <f t="shared" si="1"/>
        <v>0</v>
      </c>
      <c r="Y178" s="45">
        <f t="shared" si="2"/>
        <v>0</v>
      </c>
      <c r="Z178" s="41">
        <f>IF(T178&lt;Z177,Z177,T178)</f>
        <v>100</v>
      </c>
      <c r="AA178" s="46">
        <f>IF(T178&lt;Z178,T178/Z178-1,)</f>
        <v>0</v>
      </c>
    </row>
    <row r="179" spans="1:27" ht="12.75" x14ac:dyDescent="0.2">
      <c r="A179" s="47">
        <v>178</v>
      </c>
      <c r="B179" s="48">
        <f t="shared" si="0"/>
        <v>1</v>
      </c>
      <c r="C179" s="49" t="s">
        <v>222</v>
      </c>
      <c r="D179" s="50">
        <v>2017</v>
      </c>
      <c r="E179" s="50">
        <v>1</v>
      </c>
      <c r="F179" s="50">
        <v>30</v>
      </c>
      <c r="G179" s="51">
        <v>0.625</v>
      </c>
      <c r="H179" s="52">
        <v>1.1423000000000001E-2</v>
      </c>
      <c r="I179" s="52">
        <v>1.1424E-2</v>
      </c>
      <c r="J179" s="52">
        <v>1.1363E-2</v>
      </c>
      <c r="K179" s="52">
        <v>1.137E-2</v>
      </c>
      <c r="L179" s="53">
        <f>2/(EmaFast+1)*K179+(1-(2/(EmaFast+1)))*L178</f>
        <v>1.1464114674773995E-2</v>
      </c>
      <c r="M179" s="54">
        <f>2/(EmaSlow+1)*K179+(1-(2/(EmaSlow+1)))*M178</f>
        <v>1.1276082248292551E-2</v>
      </c>
      <c r="N179" s="55" t="str">
        <f>IF(L179&gt;M179,Up,Down)</f>
        <v>Up</v>
      </c>
      <c r="O179" s="55" t="str">
        <f>IF(N179=Up,IF(P178=FALSE,IF(N178=Down,"Открываем","Не трогаем"),IF(J179&lt;S178,"Закрываем по СЛ","Не трогаем")),IF(P178=TRUE,IF(J179&lt;S178,"Закрываем по СЛ","Закрываем"),"Не трогаем"))</f>
        <v>Не трогаем</v>
      </c>
      <c r="P179" s="55" t="b">
        <f t="shared" si="11"/>
        <v>1</v>
      </c>
      <c r="Q179" s="55" t="b">
        <f>IF(O179="Открываем",K179)</f>
        <v>0</v>
      </c>
      <c r="R179" s="55" t="b">
        <f>IF(O179="Закрываем",K179,IF(O179="Закрываем по СЛ",S178,FALSE))</f>
        <v>0</v>
      </c>
      <c r="S179" s="52">
        <f t="shared" si="12"/>
        <v>9.8269000000000085E-5</v>
      </c>
      <c r="T179" s="64">
        <f t="shared" si="13"/>
        <v>100</v>
      </c>
      <c r="U179" s="56"/>
      <c r="V179" s="56">
        <f t="shared" si="14"/>
        <v>10100.207730137032</v>
      </c>
      <c r="W179" s="62" t="str">
        <f>IF(O179="Открываем",C179,IF(O179="Закрываем",C179,IF(O179="Закрываем по СЛ",C179,W178)))</f>
        <v>04.01.2017 11:00:00</v>
      </c>
      <c r="X179" s="57">
        <f t="shared" si="1"/>
        <v>0</v>
      </c>
      <c r="Y179" s="45">
        <f t="shared" si="2"/>
        <v>0</v>
      </c>
      <c r="Z179" s="58">
        <f>IF(T179&lt;Z178,Z178,T179)</f>
        <v>100</v>
      </c>
      <c r="AA179" s="59">
        <f>IF(T179&lt;Z179,T179/Z179-1,)</f>
        <v>0</v>
      </c>
    </row>
    <row r="180" spans="1:27" ht="12.75" x14ac:dyDescent="0.2">
      <c r="A180" s="31">
        <v>179</v>
      </c>
      <c r="B180" s="32">
        <f t="shared" si="0"/>
        <v>1</v>
      </c>
      <c r="C180" s="33" t="s">
        <v>223</v>
      </c>
      <c r="D180" s="34">
        <v>2017</v>
      </c>
      <c r="E180" s="34">
        <v>1</v>
      </c>
      <c r="F180" s="34">
        <v>30</v>
      </c>
      <c r="G180" s="35">
        <v>0.79166666666666663</v>
      </c>
      <c r="H180" s="36">
        <v>1.137E-2</v>
      </c>
      <c r="I180" s="36">
        <v>1.1573E-2</v>
      </c>
      <c r="J180" s="36">
        <v>1.137E-2</v>
      </c>
      <c r="K180" s="36">
        <v>1.1513000000000001E-2</v>
      </c>
      <c r="L180" s="38">
        <f>2/(EmaFast+1)*K180+(1-(2/(EmaFast+1)))*L179</f>
        <v>1.1467268566724061E-2</v>
      </c>
      <c r="M180" s="39">
        <f>2/(EmaSlow+1)*K180+(1-(2/(EmaSlow+1)))*M179</f>
        <v>1.127954090160215E-2</v>
      </c>
      <c r="N180" s="40" t="str">
        <f>IF(L180&gt;M180,Up,Down)</f>
        <v>Up</v>
      </c>
      <c r="O180" s="40" t="str">
        <f>IF(N180=Up,IF(P179=FALSE,IF(N179=Down,"Открываем","Не трогаем"),IF(J180&lt;S179,"Закрываем по СЛ","Не трогаем")),IF(P179=TRUE,IF(J180&lt;S179,"Закрываем по СЛ","Закрываем"),"Не трогаем"))</f>
        <v>Не трогаем</v>
      </c>
      <c r="P180" s="40" t="b">
        <f t="shared" si="11"/>
        <v>1</v>
      </c>
      <c r="Q180" s="40" t="b">
        <f>IF(O180="Открываем",K180)</f>
        <v>0</v>
      </c>
      <c r="R180" s="40" t="b">
        <f>IF(O180="Закрываем",K180,IF(O180="Закрываем по СЛ",S179,FALSE))</f>
        <v>0</v>
      </c>
      <c r="S180" s="36">
        <f t="shared" si="12"/>
        <v>9.8269000000000085E-5</v>
      </c>
      <c r="T180" s="64">
        <f t="shared" si="13"/>
        <v>100</v>
      </c>
      <c r="U180" s="43"/>
      <c r="V180" s="43">
        <f t="shared" si="14"/>
        <v>10100.207730137032</v>
      </c>
      <c r="W180" s="61" t="str">
        <f>IF(O180="Открываем",C180,IF(O180="Закрываем",C180,IF(O180="Закрываем по СЛ",C180,W179)))</f>
        <v>04.01.2017 11:00:00</v>
      </c>
      <c r="X180" s="44">
        <f t="shared" si="1"/>
        <v>0</v>
      </c>
      <c r="Y180" s="45">
        <f t="shared" si="2"/>
        <v>0</v>
      </c>
      <c r="Z180" s="41">
        <f>IF(T180&lt;Z179,Z179,T180)</f>
        <v>100</v>
      </c>
      <c r="AA180" s="46">
        <f>IF(T180&lt;Z180,T180/Z180-1,)</f>
        <v>0</v>
      </c>
    </row>
    <row r="181" spans="1:27" ht="12.75" x14ac:dyDescent="0.2">
      <c r="A181" s="47">
        <v>180</v>
      </c>
      <c r="B181" s="48">
        <f t="shared" si="0"/>
        <v>1</v>
      </c>
      <c r="C181" s="49" t="s">
        <v>224</v>
      </c>
      <c r="D181" s="50">
        <v>2017</v>
      </c>
      <c r="E181" s="50">
        <v>1</v>
      </c>
      <c r="F181" s="50">
        <v>30</v>
      </c>
      <c r="G181" s="51">
        <v>0.95833333333333337</v>
      </c>
      <c r="H181" s="52">
        <v>1.1495E-2</v>
      </c>
      <c r="I181" s="52">
        <v>1.1650000000000001E-2</v>
      </c>
      <c r="J181" s="52">
        <v>1.1396E-2</v>
      </c>
      <c r="K181" s="52">
        <v>1.1438E-2</v>
      </c>
      <c r="L181" s="53">
        <f>2/(EmaFast+1)*K181+(1-(2/(EmaFast+1)))*L180</f>
        <v>1.1465380272096704E-2</v>
      </c>
      <c r="M181" s="54">
        <f>2/(EmaSlow+1)*K181+(1-(2/(EmaSlow+1)))*M180</f>
        <v>1.1281854173111608E-2</v>
      </c>
      <c r="N181" s="55" t="str">
        <f>IF(L181&gt;M181,Up,Down)</f>
        <v>Up</v>
      </c>
      <c r="O181" s="55" t="str">
        <f>IF(N181=Up,IF(P180=FALSE,IF(N180=Down,"Открываем","Не трогаем"),IF(J181&lt;S180,"Закрываем по СЛ","Не трогаем")),IF(P180=TRUE,IF(J181&lt;S180,"Закрываем по СЛ","Закрываем"),"Не трогаем"))</f>
        <v>Не трогаем</v>
      </c>
      <c r="P181" s="55" t="b">
        <f t="shared" si="11"/>
        <v>1</v>
      </c>
      <c r="Q181" s="55" t="b">
        <f>IF(O181="Открываем",K181)</f>
        <v>0</v>
      </c>
      <c r="R181" s="55" t="b">
        <f>IF(O181="Закрываем",K181,IF(O181="Закрываем по СЛ",S180,FALSE))</f>
        <v>0</v>
      </c>
      <c r="S181" s="52">
        <f t="shared" si="12"/>
        <v>9.8269000000000085E-5</v>
      </c>
      <c r="T181" s="64">
        <f t="shared" si="13"/>
        <v>100</v>
      </c>
      <c r="U181" s="56"/>
      <c r="V181" s="56">
        <f t="shared" si="14"/>
        <v>10100.207730137032</v>
      </c>
      <c r="W181" s="62" t="str">
        <f>IF(O181="Открываем",C181,IF(O181="Закрываем",C181,IF(O181="Закрываем по СЛ",C181,W180)))</f>
        <v>04.01.2017 11:00:00</v>
      </c>
      <c r="X181" s="57">
        <f t="shared" si="1"/>
        <v>0</v>
      </c>
      <c r="Y181" s="45">
        <f t="shared" si="2"/>
        <v>0</v>
      </c>
      <c r="Z181" s="58">
        <f>IF(T181&lt;Z180,Z180,T181)</f>
        <v>100</v>
      </c>
      <c r="AA181" s="59">
        <f>IF(T181&lt;Z181,T181/Z181-1,)</f>
        <v>0</v>
      </c>
    </row>
    <row r="182" spans="1:27" ht="12.75" x14ac:dyDescent="0.2">
      <c r="A182" s="31">
        <v>181</v>
      </c>
      <c r="B182" s="32">
        <f t="shared" si="0"/>
        <v>2</v>
      </c>
      <c r="C182" s="33" t="s">
        <v>225</v>
      </c>
      <c r="D182" s="34">
        <v>2017</v>
      </c>
      <c r="E182" s="34">
        <v>1</v>
      </c>
      <c r="F182" s="34">
        <v>31</v>
      </c>
      <c r="G182" s="35">
        <v>0.125</v>
      </c>
      <c r="H182" s="36">
        <v>1.145E-2</v>
      </c>
      <c r="I182" s="36">
        <v>1.1488999999999999E-2</v>
      </c>
      <c r="J182" s="36">
        <v>1.1401E-2</v>
      </c>
      <c r="K182" s="36">
        <v>1.1443999999999999E-2</v>
      </c>
      <c r="L182" s="38">
        <f>2/(EmaFast+1)*K182+(1-(2/(EmaFast+1)))*L181</f>
        <v>1.1464000899703369E-2</v>
      </c>
      <c r="M182" s="39">
        <f>2/(EmaSlow+1)*K182+(1-(2/(EmaSlow+1)))*M181</f>
        <v>1.1284221265474943E-2</v>
      </c>
      <c r="N182" s="40" t="str">
        <f>IF(L182&gt;M182,Up,Down)</f>
        <v>Up</v>
      </c>
      <c r="O182" s="40" t="str">
        <f>IF(N182=Up,IF(P181=FALSE,IF(N181=Down,"Открываем","Не трогаем"),IF(J182&lt;S181,"Закрываем по СЛ","Не трогаем")),IF(P181=TRUE,IF(J182&lt;S181,"Закрываем по СЛ","Закрываем"),"Не трогаем"))</f>
        <v>Не трогаем</v>
      </c>
      <c r="P182" s="40" t="b">
        <f t="shared" si="11"/>
        <v>1</v>
      </c>
      <c r="Q182" s="40" t="b">
        <f>IF(O182="Открываем",K182)</f>
        <v>0</v>
      </c>
      <c r="R182" s="40" t="b">
        <f>IF(O182="Закрываем",K182,IF(O182="Закрываем по СЛ",S181,FALSE))</f>
        <v>0</v>
      </c>
      <c r="S182" s="36">
        <f t="shared" si="12"/>
        <v>9.8269000000000085E-5</v>
      </c>
      <c r="T182" s="64">
        <f t="shared" si="13"/>
        <v>100</v>
      </c>
      <c r="U182" s="43"/>
      <c r="V182" s="43">
        <f t="shared" si="14"/>
        <v>10100.207730137032</v>
      </c>
      <c r="W182" s="61" t="str">
        <f>IF(O182="Открываем",C182,IF(O182="Закрываем",C182,IF(O182="Закрываем по СЛ",C182,W181)))</f>
        <v>04.01.2017 11:00:00</v>
      </c>
      <c r="X182" s="44">
        <f t="shared" si="1"/>
        <v>0</v>
      </c>
      <c r="Y182" s="45">
        <f t="shared" si="2"/>
        <v>0</v>
      </c>
      <c r="Z182" s="41">
        <f>IF(T182&lt;Z181,Z181,T182)</f>
        <v>100</v>
      </c>
      <c r="AA182" s="46">
        <f>IF(T182&lt;Z182,T182/Z182-1,)</f>
        <v>0</v>
      </c>
    </row>
    <row r="183" spans="1:27" ht="12.75" x14ac:dyDescent="0.2">
      <c r="A183" s="47">
        <v>182</v>
      </c>
      <c r="B183" s="48">
        <f t="shared" si="0"/>
        <v>2</v>
      </c>
      <c r="C183" s="49" t="s">
        <v>226</v>
      </c>
      <c r="D183" s="50">
        <v>2017</v>
      </c>
      <c r="E183" s="50">
        <v>1</v>
      </c>
      <c r="F183" s="50">
        <v>31</v>
      </c>
      <c r="G183" s="51">
        <v>0.29166666666666669</v>
      </c>
      <c r="H183" s="52">
        <v>1.1443999999999999E-2</v>
      </c>
      <c r="I183" s="52">
        <v>1.1447000000000001E-2</v>
      </c>
      <c r="J183" s="52">
        <v>1.1351E-2</v>
      </c>
      <c r="K183" s="52">
        <v>1.1362000000000001E-2</v>
      </c>
      <c r="L183" s="53">
        <f>2/(EmaFast+1)*K183+(1-(2/(EmaFast+1)))*L182</f>
        <v>1.14574201964967E-2</v>
      </c>
      <c r="M183" s="54">
        <f>2/(EmaSlow+1)*K183+(1-(2/(EmaSlow+1)))*M182</f>
        <v>1.1285356721453412E-2</v>
      </c>
      <c r="N183" s="55" t="str">
        <f>IF(L183&gt;M183,Up,Down)</f>
        <v>Up</v>
      </c>
      <c r="O183" s="55" t="str">
        <f>IF(N183=Up,IF(P182=FALSE,IF(N182=Down,"Открываем","Не трогаем"),IF(J183&lt;S182,"Закрываем по СЛ","Не трогаем")),IF(P182=TRUE,IF(J183&lt;S182,"Закрываем по СЛ","Закрываем"),"Не трогаем"))</f>
        <v>Не трогаем</v>
      </c>
      <c r="P183" s="55" t="b">
        <f t="shared" si="11"/>
        <v>1</v>
      </c>
      <c r="Q183" s="55" t="b">
        <f>IF(O183="Открываем",K183)</f>
        <v>0</v>
      </c>
      <c r="R183" s="55" t="b">
        <f>IF(O183="Закрываем",K183,IF(O183="Закрываем по СЛ",S182,FALSE))</f>
        <v>0</v>
      </c>
      <c r="S183" s="52">
        <f t="shared" si="12"/>
        <v>9.8269000000000085E-5</v>
      </c>
      <c r="T183" s="64">
        <f t="shared" si="13"/>
        <v>100</v>
      </c>
      <c r="U183" s="56"/>
      <c r="V183" s="56">
        <f t="shared" si="14"/>
        <v>10100.207730137032</v>
      </c>
      <c r="W183" s="62" t="str">
        <f>IF(O183="Открываем",C183,IF(O183="Закрываем",C183,IF(O183="Закрываем по СЛ",C183,W182)))</f>
        <v>04.01.2017 11:00:00</v>
      </c>
      <c r="X183" s="57">
        <f t="shared" si="1"/>
        <v>0</v>
      </c>
      <c r="Y183" s="45">
        <f t="shared" si="2"/>
        <v>0</v>
      </c>
      <c r="Z183" s="58">
        <f>IF(T183&lt;Z182,Z182,T183)</f>
        <v>100</v>
      </c>
      <c r="AA183" s="59">
        <f>IF(T183&lt;Z183,T183/Z183-1,)</f>
        <v>0</v>
      </c>
    </row>
    <row r="184" spans="1:27" ht="12.75" x14ac:dyDescent="0.2">
      <c r="A184" s="31">
        <v>183</v>
      </c>
      <c r="B184" s="32">
        <f t="shared" si="0"/>
        <v>2</v>
      </c>
      <c r="C184" s="33" t="s">
        <v>227</v>
      </c>
      <c r="D184" s="34">
        <v>2017</v>
      </c>
      <c r="E184" s="34">
        <v>1</v>
      </c>
      <c r="F184" s="34">
        <v>31</v>
      </c>
      <c r="G184" s="35">
        <v>0.45833333333333331</v>
      </c>
      <c r="H184" s="36">
        <v>1.1363E-2</v>
      </c>
      <c r="I184" s="36">
        <v>1.1363E-2</v>
      </c>
      <c r="J184" s="36">
        <v>1.1261999999999999E-2</v>
      </c>
      <c r="K184" s="36">
        <v>1.1261999999999999E-2</v>
      </c>
      <c r="L184" s="38">
        <f>2/(EmaFast+1)*K184+(1-(2/(EmaFast+1)))*L183</f>
        <v>1.1444812441884011E-2</v>
      </c>
      <c r="M184" s="39">
        <f>2/(EmaSlow+1)*K184+(1-(2/(EmaSlow+1)))*M183</f>
        <v>1.1285015747417597E-2</v>
      </c>
      <c r="N184" s="40" t="str">
        <f>IF(L184&gt;M184,Up,Down)</f>
        <v>Up</v>
      </c>
      <c r="O184" s="40" t="str">
        <f>IF(N184=Up,IF(P183=FALSE,IF(N183=Down,"Открываем","Не трогаем"),IF(J184&lt;S183,"Закрываем по СЛ","Не трогаем")),IF(P183=TRUE,IF(J184&lt;S183,"Закрываем по СЛ","Закрываем"),"Не трогаем"))</f>
        <v>Не трогаем</v>
      </c>
      <c r="P184" s="40" t="b">
        <f t="shared" si="11"/>
        <v>1</v>
      </c>
      <c r="Q184" s="40" t="b">
        <f>IF(O184="Открываем",K184)</f>
        <v>0</v>
      </c>
      <c r="R184" s="40" t="b">
        <f>IF(O184="Закрываем",K184,IF(O184="Закрываем по СЛ",S183,FALSE))</f>
        <v>0</v>
      </c>
      <c r="S184" s="36">
        <f t="shared" si="12"/>
        <v>9.8269000000000085E-5</v>
      </c>
      <c r="T184" s="64">
        <f t="shared" si="13"/>
        <v>100</v>
      </c>
      <c r="U184" s="43"/>
      <c r="V184" s="43">
        <f t="shared" si="14"/>
        <v>10100.207730137032</v>
      </c>
      <c r="W184" s="61" t="str">
        <f>IF(O184="Открываем",C184,IF(O184="Закрываем",C184,IF(O184="Закрываем по СЛ",C184,W183)))</f>
        <v>04.01.2017 11:00:00</v>
      </c>
      <c r="X184" s="44">
        <f t="shared" si="1"/>
        <v>0</v>
      </c>
      <c r="Y184" s="45">
        <f t="shared" si="2"/>
        <v>0</v>
      </c>
      <c r="Z184" s="41">
        <f>IF(T184&lt;Z183,Z183,T184)</f>
        <v>100</v>
      </c>
      <c r="AA184" s="46">
        <f>IF(T184&lt;Z184,T184/Z184-1,)</f>
        <v>0</v>
      </c>
    </row>
    <row r="185" spans="1:27" ht="12.75" x14ac:dyDescent="0.2">
      <c r="A185" s="47">
        <v>184</v>
      </c>
      <c r="B185" s="48">
        <f t="shared" si="0"/>
        <v>2</v>
      </c>
      <c r="C185" s="49" t="s">
        <v>228</v>
      </c>
      <c r="D185" s="50">
        <v>2017</v>
      </c>
      <c r="E185" s="50">
        <v>1</v>
      </c>
      <c r="F185" s="50">
        <v>31</v>
      </c>
      <c r="G185" s="51">
        <v>0.625</v>
      </c>
      <c r="H185" s="52">
        <v>1.1256E-2</v>
      </c>
      <c r="I185" s="52">
        <v>1.1256E-2</v>
      </c>
      <c r="J185" s="52">
        <v>1.1036000000000001E-2</v>
      </c>
      <c r="K185" s="52">
        <v>1.1169999999999999E-2</v>
      </c>
      <c r="L185" s="53">
        <f>2/(EmaFast+1)*K185+(1-(2/(EmaFast+1)))*L184</f>
        <v>1.1427082606923752E-2</v>
      </c>
      <c r="M185" s="54">
        <f>2/(EmaSlow+1)*K185+(1-(2/(EmaSlow+1)))*M184</f>
        <v>1.1283336685411502E-2</v>
      </c>
      <c r="N185" s="55" t="str">
        <f>IF(L185&gt;M185,Up,Down)</f>
        <v>Up</v>
      </c>
      <c r="O185" s="55" t="str">
        <f>IF(N185=Up,IF(P184=FALSE,IF(N184=Down,"Открываем","Не трогаем"),IF(J185&lt;S184,"Закрываем по СЛ","Не трогаем")),IF(P184=TRUE,IF(J185&lt;S184,"Закрываем по СЛ","Закрываем"),"Не трогаем"))</f>
        <v>Не трогаем</v>
      </c>
      <c r="P185" s="55" t="b">
        <f t="shared" si="11"/>
        <v>1</v>
      </c>
      <c r="Q185" s="55" t="b">
        <f>IF(O185="Открываем",K185)</f>
        <v>0</v>
      </c>
      <c r="R185" s="55" t="b">
        <f>IF(O185="Закрываем",K185,IF(O185="Закрываем по СЛ",S184,FALSE))</f>
        <v>0</v>
      </c>
      <c r="S185" s="52">
        <f t="shared" si="12"/>
        <v>9.8269000000000085E-5</v>
      </c>
      <c r="T185" s="64">
        <f t="shared" si="13"/>
        <v>100</v>
      </c>
      <c r="U185" s="56"/>
      <c r="V185" s="56">
        <f t="shared" si="14"/>
        <v>10100.207730137032</v>
      </c>
      <c r="W185" s="62" t="str">
        <f>IF(O185="Открываем",C185,IF(O185="Закрываем",C185,IF(O185="Закрываем по СЛ",C185,W184)))</f>
        <v>04.01.2017 11:00:00</v>
      </c>
      <c r="X185" s="57">
        <f t="shared" si="1"/>
        <v>0</v>
      </c>
      <c r="Y185" s="45">
        <f t="shared" si="2"/>
        <v>0</v>
      </c>
      <c r="Z185" s="58">
        <f>IF(T185&lt;Z184,Z184,T185)</f>
        <v>100</v>
      </c>
      <c r="AA185" s="59">
        <f>IF(T185&lt;Z185,T185/Z185-1,)</f>
        <v>0</v>
      </c>
    </row>
    <row r="186" spans="1:27" ht="12.75" x14ac:dyDescent="0.2">
      <c r="A186" s="31">
        <v>185</v>
      </c>
      <c r="B186" s="32">
        <f t="shared" si="0"/>
        <v>2</v>
      </c>
      <c r="C186" s="33" t="s">
        <v>229</v>
      </c>
      <c r="D186" s="34">
        <v>2017</v>
      </c>
      <c r="E186" s="34">
        <v>1</v>
      </c>
      <c r="F186" s="34">
        <v>31</v>
      </c>
      <c r="G186" s="35">
        <v>0.79166666666666663</v>
      </c>
      <c r="H186" s="36">
        <v>1.1169999999999999E-2</v>
      </c>
      <c r="I186" s="36">
        <v>1.1279000000000001E-2</v>
      </c>
      <c r="J186" s="36">
        <v>1.1063E-2</v>
      </c>
      <c r="K186" s="36">
        <v>1.1221E-2</v>
      </c>
      <c r="L186" s="38">
        <f>2/(EmaFast+1)*K186+(1-(2/(EmaFast+1)))*L185</f>
        <v>1.1413786954864157E-2</v>
      </c>
      <c r="M186" s="39">
        <f>2/(EmaSlow+1)*K186+(1-(2/(EmaSlow+1)))*M185</f>
        <v>1.1282426660806954E-2</v>
      </c>
      <c r="N186" s="40" t="str">
        <f>IF(L186&gt;M186,Up,Down)</f>
        <v>Up</v>
      </c>
      <c r="O186" s="40" t="str">
        <f>IF(N186=Up,IF(P185=FALSE,IF(N185=Down,"Открываем","Не трогаем"),IF(J186&lt;S185,"Закрываем по СЛ","Не трогаем")),IF(P185=TRUE,IF(J186&lt;S185,"Закрываем по СЛ","Закрываем"),"Не трогаем"))</f>
        <v>Не трогаем</v>
      </c>
      <c r="P186" s="40" t="b">
        <f t="shared" si="11"/>
        <v>1</v>
      </c>
      <c r="Q186" s="40" t="b">
        <f>IF(O186="Открываем",K186)</f>
        <v>0</v>
      </c>
      <c r="R186" s="40" t="b">
        <f>IF(O186="Закрываем",K186,IF(O186="Закрываем по СЛ",S185,FALSE))</f>
        <v>0</v>
      </c>
      <c r="S186" s="36">
        <f t="shared" si="12"/>
        <v>9.8269000000000085E-5</v>
      </c>
      <c r="T186" s="64">
        <f t="shared" si="13"/>
        <v>100</v>
      </c>
      <c r="U186" s="43"/>
      <c r="V186" s="43">
        <f t="shared" si="14"/>
        <v>10100.207730137032</v>
      </c>
      <c r="W186" s="61" t="str">
        <f>IF(O186="Открываем",C186,IF(O186="Закрываем",C186,IF(O186="Закрываем по СЛ",C186,W185)))</f>
        <v>04.01.2017 11:00:00</v>
      </c>
      <c r="X186" s="44">
        <f t="shared" si="1"/>
        <v>0</v>
      </c>
      <c r="Y186" s="45">
        <f t="shared" si="2"/>
        <v>0</v>
      </c>
      <c r="Z186" s="41">
        <f>IF(T186&lt;Z185,Z185,T186)</f>
        <v>100</v>
      </c>
      <c r="AA186" s="46">
        <f>IF(T186&lt;Z186,T186/Z186-1,)</f>
        <v>0</v>
      </c>
    </row>
    <row r="187" spans="1:27" ht="12.75" x14ac:dyDescent="0.2">
      <c r="A187" s="47">
        <v>186</v>
      </c>
      <c r="B187" s="48">
        <f t="shared" si="0"/>
        <v>2</v>
      </c>
      <c r="C187" s="49" t="s">
        <v>230</v>
      </c>
      <c r="D187" s="50">
        <v>2017</v>
      </c>
      <c r="E187" s="50">
        <v>1</v>
      </c>
      <c r="F187" s="50">
        <v>31</v>
      </c>
      <c r="G187" s="51">
        <v>0.95833333333333337</v>
      </c>
      <c r="H187" s="52">
        <v>1.1221E-2</v>
      </c>
      <c r="I187" s="52">
        <v>1.1309E-2</v>
      </c>
      <c r="J187" s="52">
        <v>1.0962E-2</v>
      </c>
      <c r="K187" s="52">
        <v>1.1034E-2</v>
      </c>
      <c r="L187" s="53">
        <f>2/(EmaFast+1)*K187+(1-(2/(EmaFast+1)))*L186</f>
        <v>1.1389284570679373E-2</v>
      </c>
      <c r="M187" s="54">
        <f>2/(EmaSlow+1)*K187+(1-(2/(EmaSlow+1)))*M186</f>
        <v>1.1278799994225831E-2</v>
      </c>
      <c r="N187" s="55" t="str">
        <f>IF(L187&gt;M187,Up,Down)</f>
        <v>Up</v>
      </c>
      <c r="O187" s="55" t="str">
        <f>IF(N187=Up,IF(P186=FALSE,IF(N186=Down,"Открываем","Не трогаем"),IF(J187&lt;S186,"Закрываем по СЛ","Не трогаем")),IF(P186=TRUE,IF(J187&lt;S186,"Закрываем по СЛ","Закрываем"),"Не трогаем"))</f>
        <v>Не трогаем</v>
      </c>
      <c r="P187" s="55" t="b">
        <f t="shared" si="11"/>
        <v>1</v>
      </c>
      <c r="Q187" s="55" t="b">
        <f>IF(O187="Открываем",K187)</f>
        <v>0</v>
      </c>
      <c r="R187" s="55" t="b">
        <f>IF(O187="Закрываем",K187,IF(O187="Закрываем по СЛ",S186,FALSE))</f>
        <v>0</v>
      </c>
      <c r="S187" s="52">
        <f t="shared" si="12"/>
        <v>9.8269000000000085E-5</v>
      </c>
      <c r="T187" s="64">
        <f t="shared" si="13"/>
        <v>100</v>
      </c>
      <c r="U187" s="56"/>
      <c r="V187" s="56">
        <f t="shared" si="14"/>
        <v>10100.207730137032</v>
      </c>
      <c r="W187" s="62" t="str">
        <f>IF(O187="Открываем",C187,IF(O187="Закрываем",C187,IF(O187="Закрываем по СЛ",C187,W186)))</f>
        <v>04.01.2017 11:00:00</v>
      </c>
      <c r="X187" s="57">
        <f t="shared" si="1"/>
        <v>0</v>
      </c>
      <c r="Y187" s="45">
        <f t="shared" si="2"/>
        <v>0</v>
      </c>
      <c r="Z187" s="58">
        <f>IF(T187&lt;Z186,Z186,T187)</f>
        <v>100</v>
      </c>
      <c r="AA187" s="59">
        <f>IF(T187&lt;Z187,T187/Z187-1,)</f>
        <v>0</v>
      </c>
    </row>
    <row r="188" spans="1:27" ht="12.75" x14ac:dyDescent="0.2">
      <c r="A188" s="31">
        <v>187</v>
      </c>
      <c r="B188" s="32">
        <f t="shared" si="0"/>
        <v>3</v>
      </c>
      <c r="C188" s="33" t="s">
        <v>231</v>
      </c>
      <c r="D188" s="34">
        <v>2017</v>
      </c>
      <c r="E188" s="34">
        <v>2</v>
      </c>
      <c r="F188" s="34">
        <v>1</v>
      </c>
      <c r="G188" s="35">
        <v>0.125</v>
      </c>
      <c r="H188" s="36">
        <v>1.1067E-2</v>
      </c>
      <c r="I188" s="36">
        <v>1.1135000000000001E-2</v>
      </c>
      <c r="J188" s="36">
        <v>1.0964E-2</v>
      </c>
      <c r="K188" s="36">
        <v>1.1025999999999999E-2</v>
      </c>
      <c r="L188" s="38">
        <f>2/(EmaFast+1)*K188+(1-(2/(EmaFast+1)))*L187</f>
        <v>1.1365846856441994E-2</v>
      </c>
      <c r="M188" s="39">
        <f>2/(EmaSlow+1)*K188+(1-(2/(EmaSlow+1)))*M187</f>
        <v>1.1275109483361219E-2</v>
      </c>
      <c r="N188" s="40" t="str">
        <f>IF(L188&gt;M188,Up,Down)</f>
        <v>Up</v>
      </c>
      <c r="O188" s="40" t="str">
        <f>IF(N188=Up,IF(P187=FALSE,IF(N187=Down,"Открываем","Не трогаем"),IF(J188&lt;S187,"Закрываем по СЛ","Не трогаем")),IF(P187=TRUE,IF(J188&lt;S187,"Закрываем по СЛ","Закрываем"),"Не трогаем"))</f>
        <v>Не трогаем</v>
      </c>
      <c r="P188" s="40" t="b">
        <f t="shared" si="11"/>
        <v>1</v>
      </c>
      <c r="Q188" s="40" t="b">
        <f>IF(O188="Открываем",K188)</f>
        <v>0</v>
      </c>
      <c r="R188" s="40" t="b">
        <f>IF(O188="Закрываем",K188,IF(O188="Закрываем по СЛ",S187,FALSE))</f>
        <v>0</v>
      </c>
      <c r="S188" s="36">
        <f t="shared" si="12"/>
        <v>9.8269000000000085E-5</v>
      </c>
      <c r="T188" s="64">
        <f t="shared" si="13"/>
        <v>100</v>
      </c>
      <c r="U188" s="43"/>
      <c r="V188" s="43">
        <f t="shared" si="14"/>
        <v>10100.207730137032</v>
      </c>
      <c r="W188" s="61" t="str">
        <f>IF(O188="Открываем",C188,IF(O188="Закрываем",C188,IF(O188="Закрываем по СЛ",C188,W187)))</f>
        <v>04.01.2017 11:00:00</v>
      </c>
      <c r="X188" s="44">
        <f t="shared" si="1"/>
        <v>0</v>
      </c>
      <c r="Y188" s="45">
        <f t="shared" si="2"/>
        <v>0</v>
      </c>
      <c r="Z188" s="41">
        <f>IF(T188&lt;Z187,Z187,T188)</f>
        <v>100</v>
      </c>
      <c r="AA188" s="46">
        <f>IF(T188&lt;Z188,T188/Z188-1,)</f>
        <v>0</v>
      </c>
    </row>
    <row r="189" spans="1:27" ht="12.75" x14ac:dyDescent="0.2">
      <c r="A189" s="47">
        <v>188</v>
      </c>
      <c r="B189" s="48">
        <f t="shared" si="0"/>
        <v>3</v>
      </c>
      <c r="C189" s="49" t="s">
        <v>232</v>
      </c>
      <c r="D189" s="50">
        <v>2017</v>
      </c>
      <c r="E189" s="50">
        <v>2</v>
      </c>
      <c r="F189" s="50">
        <v>1</v>
      </c>
      <c r="G189" s="51">
        <v>0.29166666666666669</v>
      </c>
      <c r="H189" s="52">
        <v>1.106E-2</v>
      </c>
      <c r="I189" s="52">
        <v>1.1157E-2</v>
      </c>
      <c r="J189" s="52">
        <v>1.0975E-2</v>
      </c>
      <c r="K189" s="52">
        <v>1.0998000000000001E-2</v>
      </c>
      <c r="L189" s="53">
        <f>2/(EmaFast+1)*K189+(1-(2/(EmaFast+1)))*L188</f>
        <v>1.1342114801187672E-2</v>
      </c>
      <c r="M189" s="54">
        <f>2/(EmaSlow+1)*K189+(1-(2/(EmaSlow+1)))*M188</f>
        <v>1.1271064089443537E-2</v>
      </c>
      <c r="N189" s="55" t="str">
        <f>IF(L189&gt;M189,Up,Down)</f>
        <v>Up</v>
      </c>
      <c r="O189" s="55" t="str">
        <f>IF(N189=Up,IF(P188=FALSE,IF(N188=Down,"Открываем","Не трогаем"),IF(J189&lt;S188,"Закрываем по СЛ","Не трогаем")),IF(P188=TRUE,IF(J189&lt;S188,"Закрываем по СЛ","Закрываем"),"Не трогаем"))</f>
        <v>Не трогаем</v>
      </c>
      <c r="P189" s="55" t="b">
        <f t="shared" si="11"/>
        <v>1</v>
      </c>
      <c r="Q189" s="55" t="b">
        <f>IF(O189="Открываем",K189)</f>
        <v>0</v>
      </c>
      <c r="R189" s="55" t="b">
        <f>IF(O189="Закрываем",K189,IF(O189="Закрываем по СЛ",S188,FALSE))</f>
        <v>0</v>
      </c>
      <c r="S189" s="52">
        <f t="shared" si="12"/>
        <v>9.8269000000000085E-5</v>
      </c>
      <c r="T189" s="64">
        <f t="shared" si="13"/>
        <v>100</v>
      </c>
      <c r="U189" s="56"/>
      <c r="V189" s="56">
        <f t="shared" si="14"/>
        <v>10100.207730137032</v>
      </c>
      <c r="W189" s="62" t="str">
        <f>IF(O189="Открываем",C189,IF(O189="Закрываем",C189,IF(O189="Закрываем по СЛ",C189,W188)))</f>
        <v>04.01.2017 11:00:00</v>
      </c>
      <c r="X189" s="57">
        <f t="shared" si="1"/>
        <v>0</v>
      </c>
      <c r="Y189" s="45">
        <f t="shared" si="2"/>
        <v>0</v>
      </c>
      <c r="Z189" s="58">
        <f>IF(T189&lt;Z188,Z188,T189)</f>
        <v>100</v>
      </c>
      <c r="AA189" s="59">
        <f>IF(T189&lt;Z189,T189/Z189-1,)</f>
        <v>0</v>
      </c>
    </row>
    <row r="190" spans="1:27" ht="12.75" x14ac:dyDescent="0.2">
      <c r="A190" s="31">
        <v>189</v>
      </c>
      <c r="B190" s="32">
        <f t="shared" si="0"/>
        <v>3</v>
      </c>
      <c r="C190" s="33" t="s">
        <v>233</v>
      </c>
      <c r="D190" s="34">
        <v>2017</v>
      </c>
      <c r="E190" s="34">
        <v>2</v>
      </c>
      <c r="F190" s="34">
        <v>1</v>
      </c>
      <c r="G190" s="35">
        <v>0.45833333333333331</v>
      </c>
      <c r="H190" s="36">
        <v>1.0973999999999999E-2</v>
      </c>
      <c r="I190" s="36">
        <v>1.1119E-2</v>
      </c>
      <c r="J190" s="36">
        <v>1.0904E-2</v>
      </c>
      <c r="K190" s="36">
        <v>1.1063E-2</v>
      </c>
      <c r="L190" s="38">
        <f>2/(EmaFast+1)*K190+(1-(2/(EmaFast+1)))*L189</f>
        <v>1.1324107394659437E-2</v>
      </c>
      <c r="M190" s="39">
        <f>2/(EmaSlow+1)*K190+(1-(2/(EmaSlow+1)))*M189</f>
        <v>1.1268026657480858E-2</v>
      </c>
      <c r="N190" s="40" t="str">
        <f>IF(L190&gt;M190,Up,Down)</f>
        <v>Up</v>
      </c>
      <c r="O190" s="40" t="str">
        <f>IF(N190=Up,IF(P189=FALSE,IF(N189=Down,"Открываем","Не трогаем"),IF(J190&lt;S189,"Закрываем по СЛ","Не трогаем")),IF(P189=TRUE,IF(J190&lt;S189,"Закрываем по СЛ","Закрываем"),"Не трогаем"))</f>
        <v>Не трогаем</v>
      </c>
      <c r="P190" s="40" t="b">
        <f t="shared" si="11"/>
        <v>1</v>
      </c>
      <c r="Q190" s="40" t="b">
        <f>IF(O190="Открываем",K190)</f>
        <v>0</v>
      </c>
      <c r="R190" s="40" t="b">
        <f>IF(O190="Закрываем",K190,IF(O190="Закрываем по СЛ",S189,FALSE))</f>
        <v>0</v>
      </c>
      <c r="S190" s="36">
        <f t="shared" si="12"/>
        <v>9.8269000000000085E-5</v>
      </c>
      <c r="T190" s="64">
        <f t="shared" si="13"/>
        <v>100</v>
      </c>
      <c r="U190" s="43"/>
      <c r="V190" s="43">
        <f t="shared" si="14"/>
        <v>10100.207730137032</v>
      </c>
      <c r="W190" s="61" t="str">
        <f>IF(O190="Открываем",C190,IF(O190="Закрываем",C190,IF(O190="Закрываем по СЛ",C190,W189)))</f>
        <v>04.01.2017 11:00:00</v>
      </c>
      <c r="X190" s="44">
        <f t="shared" si="1"/>
        <v>0</v>
      </c>
      <c r="Y190" s="45">
        <f t="shared" si="2"/>
        <v>0</v>
      </c>
      <c r="Z190" s="41">
        <f>IF(T190&lt;Z189,Z189,T190)</f>
        <v>100</v>
      </c>
      <c r="AA190" s="46">
        <f>IF(T190&lt;Z190,T190/Z190-1,)</f>
        <v>0</v>
      </c>
    </row>
  </sheetData>
  <autoFilter ref="A1:X19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5732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23.7109375" style="9" customWidth="1"/>
    <col min="2" max="2" width="14.42578125" style="9"/>
    <col min="3" max="3" width="22.85546875" style="10" customWidth="1"/>
    <col min="4" max="4" width="14.42578125" style="14"/>
  </cols>
  <sheetData>
    <row r="1" spans="1:13" ht="15.75" customHeight="1" x14ac:dyDescent="0.2">
      <c r="A1" s="15" t="s">
        <v>37</v>
      </c>
      <c r="B1" s="15"/>
      <c r="C1" s="16"/>
      <c r="D1" s="17"/>
      <c r="E1" s="9"/>
      <c r="F1" s="9"/>
      <c r="G1" s="9"/>
      <c r="M1" s="1" t="s">
        <v>33</v>
      </c>
    </row>
    <row r="2" spans="1:13" ht="15.75" customHeight="1" x14ac:dyDescent="0.2">
      <c r="A2" s="9" t="s">
        <v>39</v>
      </c>
      <c r="B2" s="9">
        <v>100</v>
      </c>
      <c r="C2" s="10" t="s">
        <v>40</v>
      </c>
      <c r="D2" s="66">
        <f>'BTCETH 4ч'!T190</f>
        <v>100</v>
      </c>
      <c r="E2" s="3"/>
      <c r="F2" s="3"/>
      <c r="M2" s="1" t="s">
        <v>34</v>
      </c>
    </row>
    <row r="3" spans="1:13" ht="15.75" customHeight="1" x14ac:dyDescent="0.2">
      <c r="A3" s="9" t="s">
        <v>41</v>
      </c>
      <c r="B3" s="9">
        <f>INT((E7-4)/800)</f>
        <v>1</v>
      </c>
      <c r="C3" s="10" t="s">
        <v>42</v>
      </c>
      <c r="D3" s="14">
        <f>MAX('BTCETH 4ч'!T:T)</f>
        <v>100</v>
      </c>
      <c r="E3" s="3"/>
      <c r="F3" s="3"/>
    </row>
    <row r="4" spans="1:13" ht="15.75" customHeight="1" x14ac:dyDescent="0.2">
      <c r="A4" s="9" t="s">
        <v>43</v>
      </c>
      <c r="B4" s="9">
        <f>MOD(TRUNC(E7/4)-1,200)+1</f>
        <v>1</v>
      </c>
      <c r="C4" s="10" t="s">
        <v>44</v>
      </c>
      <c r="D4" s="14">
        <f>MIN('BTCETH 4ч'!T:T)</f>
        <v>100</v>
      </c>
      <c r="E4" s="3"/>
      <c r="F4" s="3"/>
    </row>
    <row r="5" spans="1:13" ht="15.75" customHeight="1" x14ac:dyDescent="0.2">
      <c r="A5" s="9" t="s">
        <v>45</v>
      </c>
      <c r="B5" s="63">
        <v>5.0000000000000001E-3</v>
      </c>
      <c r="C5" s="10" t="s">
        <v>50</v>
      </c>
      <c r="D5" s="14">
        <f>COUNTIFS('BTCETH 4ч'!O:O,"Закрываем")+COUNTIFS('BTCETH 4ч'!O:O,"Закрываем по СЛ")</f>
        <v>0</v>
      </c>
      <c r="E5" s="4">
        <v>1</v>
      </c>
      <c r="F5" s="5"/>
    </row>
    <row r="6" spans="1:13" ht="15.75" customHeight="1" x14ac:dyDescent="0.2">
      <c r="A6" s="9" t="s">
        <v>46</v>
      </c>
      <c r="B6" s="63">
        <v>1.4999999999999999E-2</v>
      </c>
      <c r="C6" s="10" t="s">
        <v>26</v>
      </c>
      <c r="D6" s="14">
        <f>MIN('BTCETH 4ч'!AC:AC)</f>
        <v>0</v>
      </c>
      <c r="E6" s="5"/>
      <c r="F6" s="6"/>
    </row>
    <row r="7" spans="1:13" ht="15.75" customHeight="1" x14ac:dyDescent="0.2">
      <c r="A7" s="9" t="s">
        <v>47</v>
      </c>
      <c r="B7" s="63">
        <v>2.5000000000000001E-3</v>
      </c>
      <c r="E7" s="11">
        <f>IF(E$5,804,E7+1)</f>
        <v>804</v>
      </c>
      <c r="F7" s="7">
        <f>IF(E$5,,IF((D$2&gt;F$10)*(MOD(E7,4)=3),E7,F7))</f>
        <v>0</v>
      </c>
      <c r="G7">
        <v>19291</v>
      </c>
      <c r="H7">
        <v>28071</v>
      </c>
      <c r="I7">
        <v>99687</v>
      </c>
      <c r="J7">
        <v>125299</v>
      </c>
      <c r="K7">
        <v>127687</v>
      </c>
    </row>
    <row r="8" spans="1:13" ht="15.75" customHeight="1" x14ac:dyDescent="0.2">
      <c r="A8" s="9" t="s">
        <v>48</v>
      </c>
      <c r="B8" s="63">
        <v>1E-3</v>
      </c>
      <c r="E8" s="12" t="s">
        <v>51</v>
      </c>
      <c r="F8" s="7">
        <f>IF(E$5,,IF((D$2&gt;F$10)*(MOD(E7,4)=3),EmaSlow,F8))</f>
        <v>0</v>
      </c>
      <c r="G8">
        <v>24</v>
      </c>
      <c r="H8">
        <v>35</v>
      </c>
      <c r="I8">
        <v>124</v>
      </c>
      <c r="J8">
        <v>156</v>
      </c>
      <c r="K8">
        <v>159</v>
      </c>
    </row>
    <row r="9" spans="1:13" ht="15.75" customHeight="1" x14ac:dyDescent="0.2">
      <c r="A9" s="9" t="s">
        <v>49</v>
      </c>
      <c r="B9" s="9">
        <v>-0.99</v>
      </c>
      <c r="E9" s="13" t="s">
        <v>52</v>
      </c>
      <c r="F9" s="7">
        <f>IF(E$5,,IF((D$2&gt;F$10)*(MOD(E7,4)=3),EmaFast,F9))</f>
        <v>0</v>
      </c>
      <c r="G9">
        <v>23</v>
      </c>
      <c r="H9">
        <v>17</v>
      </c>
      <c r="I9">
        <v>121</v>
      </c>
      <c r="J9">
        <v>124</v>
      </c>
      <c r="K9">
        <v>121</v>
      </c>
    </row>
    <row r="10" spans="1:13" ht="15.75" customHeight="1" x14ac:dyDescent="0.2">
      <c r="E10" s="13" t="s">
        <v>53</v>
      </c>
      <c r="F10" s="7">
        <f>IF(E5,,IF((D$2&gt;F$10)*(MOD(E7,4)=3),D2,F10))</f>
        <v>0</v>
      </c>
      <c r="G10" s="8">
        <v>568.68924124876105</v>
      </c>
      <c r="H10">
        <v>712.1699075440506</v>
      </c>
      <c r="I10">
        <v>954.30679514499263</v>
      </c>
      <c r="J10">
        <v>1003.1029798670031</v>
      </c>
      <c r="K10">
        <v>1003.1029798670031</v>
      </c>
    </row>
    <row r="11" spans="1:13" ht="15.75" customHeight="1" x14ac:dyDescent="0.2">
      <c r="E11" s="2"/>
      <c r="F11" s="2"/>
      <c r="G11" s="2"/>
    </row>
    <row r="12" spans="1:13" ht="15.75" customHeight="1" x14ac:dyDescent="0.2">
      <c r="E12" s="2"/>
      <c r="F12" s="2"/>
      <c r="G12" s="2"/>
    </row>
    <row r="13" spans="1:13" ht="15.75" customHeight="1" x14ac:dyDescent="0.2">
      <c r="E13" s="2"/>
      <c r="F13" s="2"/>
      <c r="G13" s="2"/>
    </row>
    <row r="14" spans="1:13" ht="15.75" customHeight="1" x14ac:dyDescent="0.2">
      <c r="E14" s="2"/>
      <c r="F14" s="2"/>
      <c r="G14" s="2"/>
    </row>
    <row r="15" spans="1:13" ht="15.75" customHeight="1" x14ac:dyDescent="0.2">
      <c r="E15" s="2"/>
      <c r="F15" s="2"/>
      <c r="G15" s="2"/>
    </row>
    <row r="16" spans="1:13" ht="15.75" customHeight="1" x14ac:dyDescent="0.2">
      <c r="E16" s="2"/>
      <c r="F16" s="2"/>
      <c r="G16" s="2"/>
    </row>
    <row r="17" spans="5:7" ht="15.75" customHeight="1" x14ac:dyDescent="0.2">
      <c r="E17" s="2"/>
      <c r="F17" s="2"/>
      <c r="G17" s="2"/>
    </row>
    <row r="18" spans="5:7" ht="15.75" customHeight="1" x14ac:dyDescent="0.2">
      <c r="E18" s="2"/>
      <c r="F18" s="2"/>
      <c r="G18" s="2"/>
    </row>
    <row r="19" spans="5:7" ht="15.75" customHeight="1" x14ac:dyDescent="0.2">
      <c r="E19" s="2"/>
      <c r="F19" s="2"/>
      <c r="G19" s="2"/>
    </row>
    <row r="20" spans="5:7" ht="15.75" customHeight="1" x14ac:dyDescent="0.2">
      <c r="E20" s="2"/>
      <c r="F20" s="2"/>
      <c r="G20" s="2"/>
    </row>
    <row r="21" spans="5:7" ht="15.75" customHeight="1" x14ac:dyDescent="0.2">
      <c r="E21" s="2"/>
      <c r="F21" s="2"/>
      <c r="G21" s="2"/>
    </row>
    <row r="22" spans="5:7" ht="15.75" customHeight="1" x14ac:dyDescent="0.2">
      <c r="E22" s="2"/>
      <c r="F22" s="2"/>
      <c r="G22" s="2"/>
    </row>
    <row r="23" spans="5:7" ht="12.75" x14ac:dyDescent="0.2">
      <c r="E23" s="2"/>
      <c r="F23" s="2"/>
      <c r="G23" s="2"/>
    </row>
    <row r="24" spans="5:7" ht="12.75" x14ac:dyDescent="0.2">
      <c r="E24" s="2"/>
      <c r="F24" s="2"/>
      <c r="G24" s="2"/>
    </row>
    <row r="25" spans="5:7" ht="12.75" x14ac:dyDescent="0.2">
      <c r="E25" s="2"/>
      <c r="F25" s="2"/>
      <c r="G25" s="2"/>
    </row>
    <row r="26" spans="5:7" ht="12.75" x14ac:dyDescent="0.2">
      <c r="E26" s="2"/>
      <c r="F26" s="2"/>
      <c r="G26" s="2"/>
    </row>
    <row r="27" spans="5:7" ht="12.75" x14ac:dyDescent="0.2">
      <c r="E27" s="2"/>
      <c r="F27" s="2"/>
      <c r="G27" s="2"/>
    </row>
    <row r="28" spans="5:7" ht="12.75" x14ac:dyDescent="0.2">
      <c r="E28" s="2"/>
      <c r="F28" s="2"/>
      <c r="G28" s="2"/>
    </row>
    <row r="29" spans="5:7" ht="12.75" x14ac:dyDescent="0.2"/>
    <row r="30" spans="5:7" ht="12.75" x14ac:dyDescent="0.2"/>
    <row r="31" spans="5:7" ht="12.75" x14ac:dyDescent="0.2"/>
    <row r="32" spans="5:7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</sheetData>
  <mergeCells count="2">
    <mergeCell ref="A1:B1"/>
    <mergeCell ref="C1:D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BTCETH 4ч</vt:lpstr>
      <vt:lpstr>Настройки</vt:lpstr>
      <vt:lpstr>Deposit</vt:lpstr>
      <vt:lpstr>Down</vt:lpstr>
      <vt:lpstr>EmaFast</vt:lpstr>
      <vt:lpstr>EmaSlow</vt:lpstr>
      <vt:lpstr>EmaTrend</vt:lpstr>
      <vt:lpstr>Fee</vt:lpstr>
      <vt:lpstr>FeeMargin</vt:lpstr>
      <vt:lpstr>SL</vt:lpstr>
      <vt:lpstr>slippageBuy</vt:lpstr>
      <vt:lpstr>slippageSell</vt:lpstr>
      <vt:lpstr>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2019-05-31T08:45:13Z</dcterms:created>
  <dcterms:modified xsi:type="dcterms:W3CDTF">2019-05-31T09:15:54Z</dcterms:modified>
</cp:coreProperties>
</file>