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график" sheetId="1" r:id="rId1"/>
    <sheet name="производственный календарь" sheetId="2" r:id="rId2"/>
  </sheets>
  <externalReferences>
    <externalReference r:id="rId3"/>
  </externalReferences>
  <definedNames>
    <definedName name="_ednref1_5">[1]Штатное!#REF!</definedName>
    <definedName name="_ednref2_5">[1]Штатное!#REF!</definedName>
    <definedName name="_ednref3_5">[1]Штатное!#REF!</definedName>
    <definedName name="_ednref4_5">[1]Штатное!#REF!</definedName>
    <definedName name="_ednref5_5">[1]Штатное!#REF!</definedName>
    <definedName name="_ftnref1_5">[1]Штатное!#REF!</definedName>
    <definedName name="_ftnref2_5">[1]Штатное!#REF!</definedName>
    <definedName name="_ftnref3_5">[1]Штатное!#REF!</definedName>
    <definedName name="_ftnref4_5">[1]Штатное!#REF!</definedName>
    <definedName name="_ftnref5_5">[1]Штатное!#REF!</definedName>
    <definedName name="_страховые">[1]Штатное!#REF!</definedName>
    <definedName name="_три">[1]Штатное!#REF!</definedName>
    <definedName name="Excel_BuiltIn_Print_Titles_6">#REF!</definedName>
    <definedName name="новый">[1]Штатное!#REF!</definedName>
  </definedNames>
  <calcPr calcId="144525"/>
</workbook>
</file>

<file path=xl/calcChain.xml><?xml version="1.0" encoding="utf-8"?>
<calcChain xmlns="http://schemas.openxmlformats.org/spreadsheetml/2006/main">
  <c r="K12" i="1" l="1"/>
  <c r="L11" i="1"/>
  <c r="K11" i="1"/>
  <c r="E8" i="1"/>
  <c r="E12" i="1"/>
  <c r="E11" i="1"/>
  <c r="E10" i="1"/>
  <c r="E9" i="1"/>
  <c r="E6" i="1"/>
  <c r="D8" i="1"/>
  <c r="D7" i="1"/>
  <c r="E7" i="1" s="1"/>
  <c r="F8" i="1" l="1"/>
  <c r="G8" i="1"/>
  <c r="G7" i="1"/>
  <c r="F7" i="1"/>
  <c r="H8" i="1" l="1"/>
  <c r="H7" i="1"/>
  <c r="I7" i="1" s="1"/>
  <c r="I8" i="1" l="1"/>
  <c r="K8" i="1" s="1"/>
  <c r="K7" i="1"/>
  <c r="J7" i="1"/>
  <c r="M8" i="1" l="1"/>
  <c r="L8" i="1"/>
  <c r="J8" i="1"/>
  <c r="L7" i="1"/>
  <c r="M7" i="1"/>
  <c r="O8" i="1" l="1"/>
  <c r="N8" i="1"/>
  <c r="N7" i="1"/>
  <c r="O7" i="1"/>
  <c r="Q8" i="1" l="1"/>
  <c r="P8" i="1"/>
  <c r="P7" i="1"/>
  <c r="Q7" i="1"/>
  <c r="S8" i="1" l="1"/>
  <c r="R8" i="1"/>
  <c r="R7" i="1"/>
  <c r="S7" i="1"/>
  <c r="U8" i="1" l="1"/>
  <c r="T8" i="1"/>
  <c r="T7" i="1"/>
  <c r="U7" i="1"/>
  <c r="W8" i="1" l="1"/>
  <c r="V8" i="1"/>
  <c r="W7" i="1"/>
  <c r="V7" i="1"/>
  <c r="Y8" i="1" l="1"/>
  <c r="X8" i="1"/>
  <c r="X7" i="1"/>
  <c r="Y7" i="1"/>
  <c r="AA8" i="1" l="1"/>
  <c r="Z8" i="1"/>
  <c r="Z7" i="1"/>
  <c r="AA7" i="1"/>
  <c r="AC8" i="1" l="1"/>
  <c r="AB8" i="1"/>
  <c r="AB7" i="1"/>
  <c r="AC7" i="1"/>
  <c r="AE8" i="1" l="1"/>
  <c r="AD8" i="1"/>
  <c r="AD7" i="1"/>
  <c r="AE7" i="1"/>
  <c r="AG8" i="1" l="1"/>
  <c r="AF8" i="1"/>
  <c r="AF7" i="1"/>
  <c r="AG7" i="1"/>
  <c r="AI8" i="1" l="1"/>
  <c r="AH8" i="1"/>
  <c r="AI7" i="1"/>
  <c r="AH7" i="1"/>
  <c r="AK8" i="1" l="1"/>
  <c r="AJ8" i="1"/>
  <c r="AJ7" i="1"/>
  <c r="AK7" i="1"/>
  <c r="AM8" i="1" l="1"/>
  <c r="AL8" i="1"/>
  <c r="AL7" i="1"/>
  <c r="AM7" i="1"/>
  <c r="AO8" i="1" l="1"/>
  <c r="AN8" i="1"/>
  <c r="AN7" i="1"/>
  <c r="AO7" i="1"/>
  <c r="AQ8" i="1" l="1"/>
  <c r="AP8" i="1"/>
  <c r="AP7" i="1"/>
  <c r="AQ7" i="1"/>
  <c r="AS8" i="1" l="1"/>
  <c r="AR8" i="1"/>
  <c r="AR7" i="1"/>
  <c r="AS7" i="1"/>
  <c r="AU8" i="1" l="1"/>
  <c r="AT8" i="1"/>
  <c r="AU7" i="1"/>
  <c r="AT7" i="1"/>
  <c r="AW8" i="1" l="1"/>
  <c r="AV8" i="1"/>
  <c r="AX8" i="1" s="1"/>
  <c r="AY8" i="1"/>
  <c r="AV7" i="1"/>
  <c r="AY7" i="1"/>
  <c r="AW7" i="1"/>
  <c r="AX7" i="1" l="1"/>
  <c r="D6" i="1" l="1"/>
  <c r="D10" i="1"/>
  <c r="AY14" i="1" l="1"/>
  <c r="C13" i="1"/>
  <c r="D12" i="1"/>
  <c r="D11" i="1"/>
  <c r="D9" i="1"/>
  <c r="G9" i="1" s="1"/>
  <c r="H9" i="1" s="1"/>
  <c r="F9" i="1" l="1"/>
  <c r="G10" i="1"/>
  <c r="H10" i="1" s="1"/>
  <c r="I10" i="1" s="1"/>
  <c r="K10" i="1" s="1"/>
  <c r="F11" i="1"/>
  <c r="G11" i="1"/>
  <c r="I11" i="1" s="1"/>
  <c r="G12" i="1"/>
  <c r="I12" i="1" s="1"/>
  <c r="F10" i="1"/>
  <c r="F12" i="1"/>
  <c r="H12" i="1" l="1"/>
  <c r="J10" i="1"/>
  <c r="G6" i="1"/>
  <c r="H6" i="1" s="1"/>
  <c r="F6" i="1"/>
  <c r="I9" i="1"/>
  <c r="K9" i="1" s="1"/>
  <c r="H11" i="1"/>
  <c r="J11" i="1" s="1"/>
  <c r="M10" i="1"/>
  <c r="L10" i="1"/>
  <c r="G13" i="1"/>
  <c r="I6" i="1"/>
  <c r="J12" i="1"/>
  <c r="J9" i="1" l="1"/>
  <c r="L9" i="1"/>
  <c r="M9" i="1" s="1"/>
  <c r="K6" i="1"/>
  <c r="J6" i="1"/>
  <c r="L12" i="1"/>
  <c r="M12" i="1" s="1"/>
  <c r="O10" i="1"/>
  <c r="N10" i="1"/>
  <c r="M11" i="1" l="1"/>
  <c r="N11" i="1" s="1"/>
  <c r="Q10" i="1"/>
  <c r="P10" i="1"/>
  <c r="O12" i="1"/>
  <c r="N12" i="1"/>
  <c r="N9" i="1"/>
  <c r="O9" i="1"/>
  <c r="K13" i="1"/>
  <c r="L6" i="1"/>
  <c r="M6" i="1" s="1"/>
  <c r="O11" i="1" l="1"/>
  <c r="P11" i="1" s="1"/>
  <c r="O6" i="1"/>
  <c r="N6" i="1"/>
  <c r="P9" i="1"/>
  <c r="Q9" i="1"/>
  <c r="S10" i="1"/>
  <c r="R10" i="1"/>
  <c r="Q12" i="1"/>
  <c r="P12" i="1"/>
  <c r="Q11" i="1" l="1"/>
  <c r="S9" i="1"/>
  <c r="R9" i="1"/>
  <c r="O13" i="1"/>
  <c r="Q6" i="1"/>
  <c r="P6" i="1"/>
  <c r="R11" i="1"/>
  <c r="S11" i="1"/>
  <c r="S12" i="1"/>
  <c r="R12" i="1"/>
  <c r="U10" i="1"/>
  <c r="T10" i="1"/>
  <c r="W10" i="1" l="1"/>
  <c r="V10" i="1"/>
  <c r="U12" i="1"/>
  <c r="T12" i="1"/>
  <c r="T9" i="1"/>
  <c r="U9" i="1" s="1"/>
  <c r="T11" i="1"/>
  <c r="U11" i="1"/>
  <c r="S6" i="1"/>
  <c r="R6" i="1"/>
  <c r="V11" i="1" l="1"/>
  <c r="W11" i="1"/>
  <c r="V9" i="1"/>
  <c r="W9" i="1"/>
  <c r="W12" i="1"/>
  <c r="V12" i="1"/>
  <c r="Y10" i="1"/>
  <c r="X10" i="1"/>
  <c r="S13" i="1"/>
  <c r="U6" i="1"/>
  <c r="T6" i="1"/>
  <c r="AA10" i="1" l="1"/>
  <c r="Z10" i="1"/>
  <c r="W6" i="1"/>
  <c r="V6" i="1"/>
  <c r="Y12" i="1"/>
  <c r="X12" i="1"/>
  <c r="X9" i="1"/>
  <c r="Y9" i="1"/>
  <c r="X11" i="1"/>
  <c r="Y11" i="1"/>
  <c r="Z9" i="1" l="1"/>
  <c r="AA9" i="1"/>
  <c r="AA12" i="1"/>
  <c r="Z12" i="1"/>
  <c r="Z11" i="1"/>
  <c r="AA11" i="1"/>
  <c r="W13" i="1"/>
  <c r="Y6" i="1"/>
  <c r="X6" i="1"/>
  <c r="AC10" i="1"/>
  <c r="AB10" i="1"/>
  <c r="AB11" i="1" l="1"/>
  <c r="AC11" i="1"/>
  <c r="AC12" i="1"/>
  <c r="AB12" i="1"/>
  <c r="AB9" i="1"/>
  <c r="AC9" i="1"/>
  <c r="AE10" i="1"/>
  <c r="AD10" i="1"/>
  <c r="AA6" i="1"/>
  <c r="Z6" i="1"/>
  <c r="AA13" i="1" l="1"/>
  <c r="AC6" i="1"/>
  <c r="AB6" i="1"/>
  <c r="AG10" i="1"/>
  <c r="AF10" i="1"/>
  <c r="AD9" i="1"/>
  <c r="AE9" i="1"/>
  <c r="AE12" i="1"/>
  <c r="AD12" i="1"/>
  <c r="AD11" i="1"/>
  <c r="AE11" i="1"/>
  <c r="AE6" i="1" l="1"/>
  <c r="AD6" i="1"/>
  <c r="AF11" i="1"/>
  <c r="AG11" i="1"/>
  <c r="AG12" i="1"/>
  <c r="AF12" i="1"/>
  <c r="AF9" i="1"/>
  <c r="AG9" i="1"/>
  <c r="AI10" i="1"/>
  <c r="AH10" i="1"/>
  <c r="AK10" i="1" l="1"/>
  <c r="AJ10" i="1"/>
  <c r="AI11" i="1"/>
  <c r="AH11" i="1"/>
  <c r="AH9" i="1"/>
  <c r="AI9" i="1"/>
  <c r="AI12" i="1"/>
  <c r="AH12" i="1"/>
  <c r="AE13" i="1"/>
  <c r="AG6" i="1"/>
  <c r="AF6" i="1"/>
  <c r="AK12" i="1" l="1"/>
  <c r="AJ12" i="1"/>
  <c r="AJ9" i="1"/>
  <c r="AK9" i="1"/>
  <c r="AI6" i="1"/>
  <c r="AH6" i="1"/>
  <c r="AK11" i="1"/>
  <c r="AJ11" i="1"/>
  <c r="AM10" i="1"/>
  <c r="AL10" i="1"/>
  <c r="AI13" i="1" l="1"/>
  <c r="AK6" i="1"/>
  <c r="AJ6" i="1"/>
  <c r="AO10" i="1"/>
  <c r="AN10" i="1"/>
  <c r="AM11" i="1"/>
  <c r="AL11" i="1"/>
  <c r="AL9" i="1"/>
  <c r="AM9" i="1"/>
  <c r="AM12" i="1"/>
  <c r="AL12" i="1"/>
  <c r="AQ10" i="1" l="1"/>
  <c r="AP10" i="1"/>
  <c r="AO12" i="1"/>
  <c r="AN12" i="1"/>
  <c r="AN9" i="1"/>
  <c r="AO9" i="1"/>
  <c r="AO11" i="1"/>
  <c r="AN11" i="1"/>
  <c r="AM6" i="1"/>
  <c r="AL6" i="1"/>
  <c r="AM13" i="1" l="1"/>
  <c r="AO6" i="1"/>
  <c r="AN6" i="1"/>
  <c r="AQ11" i="1"/>
  <c r="AP11" i="1"/>
  <c r="AP9" i="1"/>
  <c r="AQ9" i="1"/>
  <c r="AQ12" i="1"/>
  <c r="AP12" i="1"/>
  <c r="AS10" i="1"/>
  <c r="AR10" i="1"/>
  <c r="AU10" i="1" l="1"/>
  <c r="AT10" i="1"/>
  <c r="AS12" i="1"/>
  <c r="AR12" i="1"/>
  <c r="AR9" i="1"/>
  <c r="AS9" i="1"/>
  <c r="AS11" i="1"/>
  <c r="AR11" i="1"/>
  <c r="AQ6" i="1"/>
  <c r="AP6" i="1"/>
  <c r="AU11" i="1" l="1"/>
  <c r="AU12" i="1"/>
  <c r="AU9" i="1"/>
  <c r="AQ13" i="1"/>
  <c r="AS6" i="1"/>
  <c r="AR6" i="1"/>
  <c r="AT11" i="1"/>
  <c r="AT9" i="1"/>
  <c r="AT12" i="1"/>
  <c r="AV10" i="1"/>
  <c r="AW10" i="1" s="1"/>
  <c r="AY10" i="1"/>
  <c r="AU6" i="1" l="1"/>
  <c r="AX10" i="1"/>
  <c r="AV12" i="1"/>
  <c r="AW12" i="1" s="1"/>
  <c r="AY12" i="1"/>
  <c r="AV9" i="1"/>
  <c r="AY9" i="1"/>
  <c r="AV11" i="1"/>
  <c r="AY11" i="1"/>
  <c r="AT6" i="1"/>
  <c r="AU13" i="1" l="1"/>
  <c r="AV6" i="1"/>
  <c r="AW6" i="1" s="1"/>
  <c r="AY6" i="1"/>
  <c r="AY13" i="1" s="1"/>
  <c r="AW11" i="1"/>
  <c r="AX11" i="1" s="1"/>
  <c r="AW9" i="1"/>
  <c r="AX9" i="1" s="1"/>
  <c r="AX12" i="1"/>
  <c r="AX6" i="1" l="1"/>
</calcChain>
</file>

<file path=xl/comments1.xml><?xml version="1.0" encoding="utf-8"?>
<comments xmlns="http://schemas.openxmlformats.org/spreadsheetml/2006/main">
  <authors>
    <author>Натали</author>
  </authors>
  <commentList>
    <comment ref="E8" authorId="0">
      <text>
        <r>
          <rPr>
            <sz val="9"/>
            <color indexed="81"/>
            <rFont val="Tahoma"/>
            <family val="2"/>
            <charset val="204"/>
          </rPr>
          <t xml:space="preserve">должно быть по </t>
        </r>
        <r>
          <rPr>
            <b/>
            <sz val="9"/>
            <color indexed="81"/>
            <rFont val="Tahoma"/>
            <family val="2"/>
            <charset val="204"/>
          </rPr>
          <t>28.01.20</t>
        </r>
      </text>
    </comment>
  </commentList>
</comments>
</file>

<file path=xl/sharedStrings.xml><?xml version="1.0" encoding="utf-8"?>
<sst xmlns="http://schemas.openxmlformats.org/spreadsheetml/2006/main" count="309" uniqueCount="47">
  <si>
    <t>ГРАФИК ОЧЕРЕДНЫХ ОТПУСКОВ АУП на 2020 год</t>
  </si>
  <si>
    <t>Должность</t>
  </si>
  <si>
    <t>к-во отраб-х дней</t>
  </si>
  <si>
    <r>
      <rPr>
        <b/>
        <sz val="9"/>
        <color theme="1"/>
        <rFont val="Calibri"/>
        <family val="2"/>
        <charset val="204"/>
        <scheme val="minor"/>
      </rPr>
      <t>апрель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</si>
  <si>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май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</si>
  <si>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июнь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</si>
  <si>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июль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</si>
  <si>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август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</si>
  <si>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сентябрь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</si>
  <si>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октябрь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</si>
  <si>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ноябрь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</si>
  <si>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r>
      <rPr>
        <b/>
        <sz val="9"/>
        <color theme="1"/>
        <rFont val="Calibri"/>
        <family val="2"/>
        <charset val="204"/>
        <scheme val="minor"/>
      </rPr>
      <t>декабрь</t>
    </r>
    <r>
      <rPr>
        <sz val="9"/>
        <color theme="1"/>
        <rFont val="Calibri"/>
        <family val="2"/>
        <charset val="204"/>
        <scheme val="minor"/>
      </rPr>
      <t xml:space="preserve">
к.д. отпуска</t>
    </r>
  </si>
  <si>
    <t>АУП</t>
  </si>
  <si>
    <t>Генеральный директор</t>
  </si>
  <si>
    <t>Главный бухгалтер</t>
  </si>
  <si>
    <t>Бухгалтер</t>
  </si>
  <si>
    <t>РАБОЧИХ ДНЕЙ В МЕСЯЦЕ</t>
  </si>
  <si>
    <t>Специалист по договорной работе</t>
  </si>
  <si>
    <r>
      <rPr>
        <b/>
        <sz val="9"/>
        <color theme="1"/>
        <rFont val="Calibri"/>
        <family val="2"/>
        <charset val="204"/>
        <scheme val="minor"/>
      </rPr>
      <t>январь</t>
    </r>
    <r>
      <rPr>
        <sz val="9"/>
        <color theme="1"/>
        <rFont val="Calibri"/>
        <family val="2"/>
        <charset val="204"/>
        <scheme val="minor"/>
      </rPr>
      <t xml:space="preserve">
кал.дни отпуска</t>
    </r>
  </si>
  <si>
    <r>
      <rPr>
        <b/>
        <sz val="9"/>
        <color theme="1"/>
        <rFont val="Calibri"/>
        <family val="2"/>
        <charset val="204"/>
        <scheme val="minor"/>
      </rPr>
      <t>февраль</t>
    </r>
    <r>
      <rPr>
        <sz val="9"/>
        <color theme="1"/>
        <rFont val="Calibri"/>
        <family val="2"/>
        <charset val="204"/>
        <scheme val="minor"/>
      </rPr>
      <t xml:space="preserve">
кал.дни отпуска</t>
    </r>
  </si>
  <si>
    <r>
      <rPr>
        <b/>
        <sz val="9"/>
        <color theme="1"/>
        <rFont val="Calibri"/>
        <family val="2"/>
        <charset val="204"/>
        <scheme val="minor"/>
      </rPr>
      <t>март</t>
    </r>
    <r>
      <rPr>
        <sz val="9"/>
        <color theme="1"/>
        <rFont val="Calibri"/>
        <family val="2"/>
        <charset val="204"/>
        <scheme val="minor"/>
      </rPr>
      <t xml:space="preserve">
кал.дни отпуска</t>
    </r>
  </si>
  <si>
    <t>с</t>
  </si>
  <si>
    <t>по</t>
  </si>
  <si>
    <t xml:space="preserve">дата отпуска </t>
  </si>
  <si>
    <t>кол-во отработанных дней = рабочие дни в месяце - рабочие дни в отпуске</t>
  </si>
  <si>
    <t>1.</t>
  </si>
  <si>
    <r>
      <t xml:space="preserve">Неполучается подобрать оптимальную формулу для правильного расчета </t>
    </r>
    <r>
      <rPr>
        <b/>
        <i/>
        <sz val="10"/>
        <color theme="1"/>
        <rFont val="Calibri"/>
        <family val="2"/>
        <charset val="204"/>
        <scheme val="minor"/>
      </rPr>
      <t>кол-ва отработанных дней,</t>
    </r>
    <r>
      <rPr>
        <sz val="10"/>
        <color theme="1"/>
        <rFont val="Calibri"/>
        <family val="2"/>
        <charset val="204"/>
        <scheme val="minor"/>
      </rPr>
      <t xml:space="preserve"> с целью расчета планового ФОТ.
</t>
    </r>
  </si>
  <si>
    <t>должно быть 28</t>
  </si>
  <si>
    <t>должно быть 18</t>
  </si>
  <si>
    <t>2.</t>
  </si>
  <si>
    <t>3.</t>
  </si>
  <si>
    <t>Менеджер по персоналу</t>
  </si>
  <si>
    <t>Пн</t>
  </si>
  <si>
    <t/>
  </si>
  <si>
    <t>Вт</t>
  </si>
  <si>
    <t>Ср</t>
  </si>
  <si>
    <t>Чт</t>
  </si>
  <si>
    <t>Пт</t>
  </si>
  <si>
    <t>Сб</t>
  </si>
  <si>
    <t>Вс</t>
  </si>
  <si>
    <t>год:</t>
  </si>
  <si>
    <t>снова для проверки Ген.дир.</t>
  </si>
  <si>
    <t>для проверки формулы Ген.дир.</t>
  </si>
  <si>
    <r>
      <t>В январе по производственному календарю 17 раб.дней, из них на отпуск (строка 6) приходится с 15.01. по 31.01. = 13, итого в графе Количество отработанных дней должно быть 17-13 = 4!!, но:
по графе "</t>
    </r>
    <r>
      <rPr>
        <b/>
        <sz val="10"/>
        <color theme="1"/>
        <rFont val="Calibri"/>
        <family val="2"/>
        <charset val="204"/>
        <scheme val="minor"/>
      </rPr>
      <t xml:space="preserve">дата отпуска по" </t>
    </r>
    <r>
      <rPr>
        <sz val="10"/>
        <color theme="1"/>
        <rFont val="Calibri"/>
        <family val="2"/>
        <charset val="204"/>
        <scheme val="minor"/>
      </rPr>
      <t>пришлось</t>
    </r>
    <r>
      <rPr>
        <b/>
        <sz val="10"/>
        <color theme="1"/>
        <rFont val="Calibri"/>
        <family val="2"/>
        <charset val="204"/>
        <scheme val="minor"/>
      </rPr>
      <t xml:space="preserve"> ЗАНУЛИТЬ</t>
    </r>
    <r>
      <rPr>
        <sz val="10"/>
        <color theme="1"/>
        <rFont val="Calibri"/>
        <family val="2"/>
        <charset val="204"/>
        <scheme val="minor"/>
      </rPr>
      <t xml:space="preserve"> важное условие с -1, иначе при других вводных (например строка 8) будет искажение, а по строкам 6 и 7 будет правильный результат.
</t>
    </r>
    <r>
      <rPr>
        <b/>
        <i/>
        <sz val="10"/>
        <color rgb="FFFF0000"/>
        <rFont val="Calibri"/>
        <family val="2"/>
        <charset val="204"/>
        <scheme val="minor"/>
      </rPr>
      <t>Как исправить???</t>
    </r>
  </si>
  <si>
    <r>
      <t xml:space="preserve">При условии, что работник взял отпуск, который переносится на следующий месяц -возникает проблема с общим кол-вом календарных дней отпуска (например: по строке 6, с января перенос на февраль, но в </t>
    </r>
    <r>
      <rPr>
        <b/>
        <sz val="10"/>
        <color theme="1"/>
        <rFont val="Calibri"/>
        <family val="2"/>
        <charset val="204"/>
        <scheme val="minor"/>
      </rPr>
      <t>графе 15</t>
    </r>
    <r>
      <rPr>
        <sz val="10"/>
        <color theme="1"/>
        <rFont val="Calibri"/>
        <family val="2"/>
        <charset val="204"/>
        <scheme val="minor"/>
      </rPr>
      <t xml:space="preserve"> суммированием получается не </t>
    </r>
    <r>
      <rPr>
        <b/>
        <sz val="10"/>
        <color theme="1"/>
        <rFont val="Calibri"/>
        <family val="2"/>
        <charset val="204"/>
        <scheme val="minor"/>
      </rPr>
      <t>28</t>
    </r>
    <r>
      <rPr>
        <sz val="10"/>
        <color theme="1"/>
        <rFont val="Calibri"/>
        <family val="2"/>
        <charset val="204"/>
        <scheme val="minor"/>
      </rPr>
      <t xml:space="preserve"> общих, а </t>
    </r>
    <r>
      <rPr>
        <b/>
        <sz val="10"/>
        <rFont val="Calibri"/>
        <family val="2"/>
        <charset val="204"/>
        <scheme val="minor"/>
      </rPr>
      <t>39</t>
    </r>
    <r>
      <rPr>
        <sz val="10"/>
        <color theme="1"/>
        <rFont val="Calibri"/>
        <family val="2"/>
        <charset val="204"/>
        <scheme val="minor"/>
      </rPr>
      <t xml:space="preserve"> календарных дней отпуска), что в корне неверно. Всего </t>
    </r>
    <r>
      <rPr>
        <b/>
        <sz val="10"/>
        <color theme="1"/>
        <rFont val="Calibri"/>
        <family val="2"/>
        <charset val="204"/>
        <scheme val="minor"/>
      </rPr>
      <t xml:space="preserve">должно не превышать 28 дней
</t>
    </r>
    <r>
      <rPr>
        <b/>
        <i/>
        <sz val="10"/>
        <color rgb="FFFF0000"/>
        <rFont val="Calibri"/>
        <family val="2"/>
        <charset val="204"/>
        <scheme val="minor"/>
      </rPr>
      <t>Какой формулой можно исправить?</t>
    </r>
  </si>
  <si>
    <t>всего к.д. отпуска за 2020 год</t>
  </si>
  <si>
    <t>И можно ли как-то в целом упростить проставленные мной формулы? Может есть иной подход к решению вопроса правильного расчета кол-ва отработанных дней с учетом ухода сотрудника в отпуск?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</si>
</sst>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/mm/yy;@"/>
    <numFmt numFmtId="165" formatCode="_-&quot;Ј&quot;* #,##0_-;\-&quot;Ј&quot;* #,##0_-;_-&quot;Ј&quot;* &quot;-&quot;_-;_-@_-"/>
    <numFmt numFmtId="166" formatCode="&quot;$&quot;#,##0.00_);[Red]\(&quot;$&quot;#,##0.00\)"/>
    <numFmt numFmtId="167" formatCode="_-&quot;Ј&quot;* #,##0.00_-;\-&quot;Ј&quot;* #,##0.00_-;_-&quot;Ј&quot;* &quot;-&quot;??_-;_-@_-"/>
    <numFmt numFmtId="168" formatCode="_-* #,##0.00[$€-1]_-;\-* #,##0.00[$€-1]_-;_-* &quot;-&quot;??[$€-1]_-"/>
    <numFmt numFmtId="169" formatCode="#,##0.0\x_);\(#,##0.0\x\);\-_)"/>
    <numFmt numFmtId="170" formatCode="#,##0.00\x_);\(#,##0.00\x\);\-_)"/>
    <numFmt numFmtId="171" formatCode="0.00_)"/>
    <numFmt numFmtId="172" formatCode="#,##0.00;\(#,##0.00\)"/>
    <numFmt numFmtId="173" formatCode="#,##0.00%_);\(#,##0.00%\);\-_)"/>
    <numFmt numFmtId="174" formatCode="_-* #,##0.00_р_._-;\-* #,##0.00_р_._-;_-* \-??_р_._-;_-@_-"/>
    <numFmt numFmtId="175" formatCode="_-* #,##0.00\ _₽_-;\-* #,##0.00\ _₽_-;_-* &quot;-&quot;??\ _₽_-;_-@_-"/>
    <numFmt numFmtId="176" formatCode="mmmm"/>
    <numFmt numFmtId="177" formatCode="d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B0F0"/>
      <name val="Calibri"/>
      <family val="2"/>
      <charset val="204"/>
      <scheme val="minor"/>
    </font>
    <font>
      <b/>
      <sz val="9"/>
      <color rgb="FF00B0F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9"/>
      <color indexed="8"/>
      <name val="Arial"/>
      <family val="2"/>
      <charset val="204"/>
    </font>
    <font>
      <sz val="10"/>
      <name val="Courier"/>
      <family val="1"/>
      <charset val="204"/>
    </font>
    <font>
      <sz val="10"/>
      <name val="Courier New"/>
      <family val="3"/>
    </font>
    <font>
      <sz val="10"/>
      <name val="Arial Cyr"/>
      <family val="2"/>
      <charset val="204"/>
    </font>
    <font>
      <sz val="9"/>
      <name val="Arial"/>
      <family val="2"/>
    </font>
    <font>
      <sz val="11"/>
      <color indexed="12"/>
      <name val="Book Antiqua"/>
      <family val="1"/>
    </font>
    <font>
      <u/>
      <sz val="8"/>
      <color indexed="36"/>
      <name val="Arial"/>
      <family val="2"/>
      <charset val="204"/>
    </font>
    <font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b/>
      <sz val="14"/>
      <color indexed="24"/>
      <name val="Book Antiqua"/>
      <family val="1"/>
    </font>
    <font>
      <sz val="10"/>
      <name val="Times New Roman"/>
      <family val="1"/>
      <charset val="204"/>
    </font>
    <font>
      <b/>
      <i/>
      <sz val="16"/>
      <name val="Helv"/>
    </font>
    <font>
      <i/>
      <sz val="14"/>
      <name val="Times New Roman"/>
      <family val="1"/>
    </font>
    <font>
      <b/>
      <sz val="22"/>
      <name val="Book Antiqua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b/>
      <sz val="18"/>
      <name val="Arial"/>
      <family val="2"/>
    </font>
    <font>
      <sz val="10"/>
      <color indexed="10"/>
      <name val="Arial"/>
      <family val="2"/>
    </font>
    <font>
      <sz val="10"/>
      <name val="Arial Cyr"/>
      <charset val="204"/>
    </font>
    <font>
      <b/>
      <sz val="12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mbria"/>
      <family val="1"/>
      <charset val="204"/>
      <scheme val="maj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D3E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AF6"/>
        <bgColor indexed="64"/>
      </patternFill>
    </fill>
    <fill>
      <patternFill patternType="solid">
        <fgColor rgb="FFFFF3F3"/>
        <bgColor indexed="64"/>
      </patternFill>
    </fill>
    <fill>
      <patternFill patternType="mediumGray">
        <fgColor indexed="1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17"/>
      </patternFill>
    </fill>
    <fill>
      <patternFill patternType="lightGray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F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6">
    <xf numFmtId="0" fontId="0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4" fillId="0" borderId="0"/>
    <xf numFmtId="0" fontId="15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7" fillId="0" borderId="0">
      <alignment vertical="center"/>
    </xf>
    <xf numFmtId="0" fontId="18" fillId="0" borderId="0">
      <alignment vertical="center"/>
    </xf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9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9" fillId="0" borderId="0"/>
    <xf numFmtId="0" fontId="19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6">
      <protection locked="0"/>
    </xf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Font="0" applyBorder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8" borderId="7">
      <alignment horizontal="left" vertical="top" indent="2"/>
    </xf>
    <xf numFmtId="169" fontId="20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27" fillId="0" borderId="0"/>
    <xf numFmtId="172" fontId="16" fillId="0" borderId="0"/>
    <xf numFmtId="0" fontId="14" fillId="0" borderId="0"/>
    <xf numFmtId="0" fontId="13" fillId="0" borderId="0"/>
    <xf numFmtId="0" fontId="28" fillId="8" borderId="0"/>
    <xf numFmtId="0" fontId="29" fillId="8" borderId="5"/>
    <xf numFmtId="173" fontId="20" fillId="0" borderId="0" applyFont="0" applyFill="0" applyBorder="0" applyAlignment="0" applyProtection="0"/>
    <xf numFmtId="4" fontId="30" fillId="9" borderId="8" applyNumberFormat="0" applyProtection="0">
      <alignment vertical="center"/>
    </xf>
    <xf numFmtId="4" fontId="31" fillId="10" borderId="9" applyNumberFormat="0" applyProtection="0">
      <alignment vertical="center"/>
    </xf>
    <xf numFmtId="4" fontId="30" fillId="10" borderId="9" applyNumberFormat="0" applyProtection="0">
      <alignment horizontal="left" vertical="center" indent="1"/>
    </xf>
    <xf numFmtId="0" fontId="30" fillId="10" borderId="9" applyNumberFormat="0" applyProtection="0">
      <alignment horizontal="left" vertical="top" indent="1"/>
    </xf>
    <xf numFmtId="4" fontId="30" fillId="11" borderId="8" applyNumberFormat="0" applyProtection="0">
      <alignment horizontal="left" vertical="center" wrapText="1" indent="1"/>
    </xf>
    <xf numFmtId="4" fontId="32" fillId="12" borderId="9" applyNumberFormat="0" applyProtection="0">
      <alignment horizontal="right" vertical="center"/>
    </xf>
    <xf numFmtId="4" fontId="32" fillId="13" borderId="9" applyNumberFormat="0" applyProtection="0">
      <alignment horizontal="right" vertical="center"/>
    </xf>
    <xf numFmtId="4" fontId="32" fillId="14" borderId="9" applyNumberFormat="0" applyProtection="0">
      <alignment horizontal="right" vertical="center"/>
    </xf>
    <xf numFmtId="4" fontId="32" fillId="15" borderId="9" applyNumberFormat="0" applyProtection="0">
      <alignment horizontal="right" vertical="center"/>
    </xf>
    <xf numFmtId="4" fontId="32" fillId="16" borderId="9" applyNumberFormat="0" applyProtection="0">
      <alignment horizontal="right" vertical="center"/>
    </xf>
    <xf numFmtId="4" fontId="32" fillId="17" borderId="9" applyNumberFormat="0" applyProtection="0">
      <alignment horizontal="right" vertical="center"/>
    </xf>
    <xf numFmtId="4" fontId="32" fillId="18" borderId="9" applyNumberFormat="0" applyProtection="0">
      <alignment horizontal="right" vertical="center"/>
    </xf>
    <xf numFmtId="4" fontId="32" fillId="19" borderId="9" applyNumberFormat="0" applyProtection="0">
      <alignment horizontal="right" vertical="center"/>
    </xf>
    <xf numFmtId="4" fontId="32" fillId="20" borderId="9" applyNumberFormat="0" applyProtection="0">
      <alignment horizontal="right" vertical="center"/>
    </xf>
    <xf numFmtId="4" fontId="30" fillId="21" borderId="10" applyNumberFormat="0" applyProtection="0">
      <alignment horizontal="left" vertical="center" indent="1"/>
    </xf>
    <xf numFmtId="4" fontId="32" fillId="11" borderId="0" applyNumberFormat="0" applyProtection="0">
      <alignment horizontal="left" vertical="center" indent="1"/>
    </xf>
    <xf numFmtId="4" fontId="33" fillId="22" borderId="0" applyNumberFormat="0" applyProtection="0">
      <alignment horizontal="left" vertical="center" indent="1"/>
    </xf>
    <xf numFmtId="4" fontId="32" fillId="23" borderId="9" applyNumberFormat="0" applyProtection="0">
      <alignment horizontal="right" vertical="center"/>
    </xf>
    <xf numFmtId="4" fontId="34" fillId="11" borderId="0" applyNumberFormat="0" applyProtection="0">
      <alignment horizontal="left" vertical="center" indent="1"/>
    </xf>
    <xf numFmtId="4" fontId="34" fillId="11" borderId="0" applyNumberFormat="0" applyProtection="0">
      <alignment horizontal="left" vertical="center" indent="1"/>
    </xf>
    <xf numFmtId="0" fontId="14" fillId="22" borderId="8" applyNumberFormat="0" applyProtection="0">
      <alignment horizontal="left" vertical="center" indent="1"/>
    </xf>
    <xf numFmtId="0" fontId="14" fillId="22" borderId="9" applyNumberFormat="0" applyProtection="0">
      <alignment horizontal="left" vertical="top" indent="1"/>
    </xf>
    <xf numFmtId="0" fontId="14" fillId="24" borderId="8" applyNumberFormat="0" applyProtection="0">
      <alignment horizontal="left" vertical="center" indent="1"/>
    </xf>
    <xf numFmtId="0" fontId="14" fillId="24" borderId="9" applyNumberFormat="0" applyProtection="0">
      <alignment horizontal="left" vertical="top" indent="1"/>
    </xf>
    <xf numFmtId="0" fontId="14" fillId="25" borderId="8" applyNumberFormat="0" applyProtection="0">
      <alignment horizontal="left" vertical="center" indent="1"/>
    </xf>
    <xf numFmtId="0" fontId="14" fillId="25" borderId="9" applyNumberFormat="0" applyProtection="0">
      <alignment horizontal="left" vertical="top" indent="1"/>
    </xf>
    <xf numFmtId="0" fontId="14" fillId="26" borderId="9" applyNumberFormat="0" applyProtection="0">
      <alignment horizontal="left" vertical="center" indent="1"/>
    </xf>
    <xf numFmtId="0" fontId="14" fillId="26" borderId="9" applyNumberFormat="0" applyProtection="0">
      <alignment horizontal="left" vertical="top" indent="1"/>
    </xf>
    <xf numFmtId="4" fontId="32" fillId="27" borderId="9" applyNumberFormat="0" applyProtection="0">
      <alignment vertical="center"/>
    </xf>
    <xf numFmtId="4" fontId="35" fillId="27" borderId="9" applyNumberFormat="0" applyProtection="0">
      <alignment vertical="center"/>
    </xf>
    <xf numFmtId="4" fontId="32" fillId="27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top" indent="1"/>
    </xf>
    <xf numFmtId="4" fontId="32" fillId="28" borderId="9" applyNumberFormat="0" applyProtection="0">
      <alignment horizontal="right" vertical="center"/>
    </xf>
    <xf numFmtId="4" fontId="35" fillId="11" borderId="9" applyNumberFormat="0" applyProtection="0">
      <alignment horizontal="right" vertical="center"/>
    </xf>
    <xf numFmtId="4" fontId="32" fillId="11" borderId="9" applyNumberFormat="0" applyProtection="0">
      <alignment horizontal="left" vertical="center" wrapText="1" indent="1"/>
    </xf>
    <xf numFmtId="0" fontId="32" fillId="11" borderId="8" applyNumberFormat="0" applyProtection="0">
      <alignment horizontal="center" vertical="top" wrapText="1"/>
    </xf>
    <xf numFmtId="4" fontId="36" fillId="0" borderId="0" applyNumberFormat="0" applyProtection="0">
      <alignment horizontal="left" indent="5"/>
    </xf>
    <xf numFmtId="4" fontId="37" fillId="28" borderId="9" applyNumberFormat="0" applyProtection="0">
      <alignment horizontal="right" vertical="center"/>
    </xf>
    <xf numFmtId="0" fontId="14" fillId="29" borderId="0" applyNumberFormat="0" applyFont="0" applyBorder="0" applyAlignment="0" applyProtection="0"/>
    <xf numFmtId="0" fontId="14" fillId="28" borderId="0" applyNumberFormat="0" applyFont="0" applyBorder="0" applyAlignment="0" applyProtection="0"/>
    <xf numFmtId="0" fontId="14" fillId="30" borderId="0" applyNumberFormat="0" applyFont="0" applyBorder="0" applyAlignment="0" applyProtection="0"/>
    <xf numFmtId="0" fontId="14" fillId="0" borderId="0" applyNumberFormat="0" applyFont="0" applyFill="0" applyBorder="0" applyAlignment="0" applyProtection="0"/>
    <xf numFmtId="0" fontId="14" fillId="30" borderId="0" applyNumberFormat="0" applyFont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Border="0" applyAlignment="0" applyProtection="0"/>
    <xf numFmtId="0" fontId="23" fillId="31" borderId="0" applyNumberFormat="0" applyBorder="0">
      <alignment horizontal="centerContinuous"/>
    </xf>
    <xf numFmtId="0" fontId="23" fillId="32" borderId="0" applyNumberFormat="0" applyFont="0" applyBorder="0" applyAlignment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19" fillId="0" borderId="0"/>
    <xf numFmtId="0" fontId="14" fillId="0" borderId="0"/>
    <xf numFmtId="0" fontId="41" fillId="0" borderId="0"/>
    <xf numFmtId="9" fontId="3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4" fillId="0" borderId="0"/>
    <xf numFmtId="0" fontId="38" fillId="0" borderId="0"/>
    <xf numFmtId="0" fontId="14" fillId="0" borderId="0"/>
    <xf numFmtId="41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9" fillId="0" borderId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/>
    </xf>
    <xf numFmtId="0" fontId="8" fillId="4" borderId="1" xfId="0" applyFont="1" applyFill="1" applyBorder="1" applyAlignment="1">
      <alignment horizontal="center" vertical="top"/>
    </xf>
    <xf numFmtId="2" fontId="6" fillId="5" borderId="1" xfId="0" applyNumberFormat="1" applyFont="1" applyFill="1" applyBorder="1" applyAlignment="1">
      <alignment vertical="top"/>
    </xf>
    <xf numFmtId="1" fontId="3" fillId="5" borderId="1" xfId="0" applyNumberFormat="1" applyFont="1" applyFill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164" fontId="6" fillId="5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1" fontId="9" fillId="0" borderId="0" xfId="0" applyNumberFormat="1" applyFont="1" applyAlignment="1">
      <alignment vertical="top"/>
    </xf>
    <xf numFmtId="0" fontId="10" fillId="0" borderId="0" xfId="0" applyFont="1" applyAlignment="1">
      <alignment horizontal="center" vertical="top"/>
    </xf>
    <xf numFmtId="0" fontId="11" fillId="6" borderId="2" xfId="0" applyFont="1" applyFill="1" applyBorder="1" applyAlignment="1">
      <alignment vertical="top"/>
    </xf>
    <xf numFmtId="0" fontId="11" fillId="6" borderId="3" xfId="0" applyFont="1" applyFill="1" applyBorder="1" applyAlignment="1">
      <alignment vertical="top"/>
    </xf>
    <xf numFmtId="0" fontId="11" fillId="6" borderId="4" xfId="0" applyFont="1" applyFill="1" applyBorder="1" applyAlignment="1">
      <alignment horizontal="center" vertical="top"/>
    </xf>
    <xf numFmtId="14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0" fontId="3" fillId="34" borderId="0" xfId="0" applyFont="1" applyFill="1" applyAlignment="1">
      <alignment vertical="top"/>
    </xf>
    <xf numFmtId="0" fontId="44" fillId="34" borderId="0" xfId="0" applyFont="1" applyFill="1" applyAlignment="1">
      <alignment vertical="top"/>
    </xf>
    <xf numFmtId="0" fontId="45" fillId="34" borderId="0" xfId="0" applyFont="1" applyFill="1" applyAlignment="1">
      <alignment vertical="top"/>
    </xf>
    <xf numFmtId="0" fontId="0" fillId="33" borderId="0" xfId="0" applyFont="1" applyFill="1" applyAlignment="1">
      <alignment vertical="top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3" fillId="33" borderId="0" xfId="0" applyFont="1" applyFill="1" applyAlignment="1">
      <alignment horizontal="left" vertical="top" wrapText="1"/>
    </xf>
    <xf numFmtId="0" fontId="47" fillId="33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6" fillId="36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50" fillId="36" borderId="1" xfId="0" applyFont="1" applyFill="1" applyBorder="1" applyAlignment="1">
      <alignment horizontal="center" vertical="center" wrapText="1"/>
    </xf>
    <xf numFmtId="0" fontId="51" fillId="35" borderId="18" xfId="0" applyFont="1" applyFill="1" applyBorder="1" applyAlignment="1">
      <alignment vertical="top"/>
    </xf>
    <xf numFmtId="0" fontId="51" fillId="35" borderId="0" xfId="0" applyFont="1" applyFill="1" applyBorder="1" applyAlignment="1">
      <alignment vertical="top"/>
    </xf>
    <xf numFmtId="0" fontId="52" fillId="35" borderId="0" xfId="0" applyFont="1" applyFill="1" applyBorder="1" applyAlignment="1">
      <alignment horizontal="center" vertical="top"/>
    </xf>
    <xf numFmtId="0" fontId="51" fillId="35" borderId="13" xfId="0" applyFont="1" applyFill="1" applyBorder="1" applyAlignment="1">
      <alignment vertical="top"/>
    </xf>
    <xf numFmtId="0" fontId="51" fillId="35" borderId="14" xfId="0" applyFont="1" applyFill="1" applyBorder="1" applyAlignment="1">
      <alignment horizontal="center" vertical="center"/>
    </xf>
    <xf numFmtId="0" fontId="52" fillId="35" borderId="14" xfId="0" applyFont="1" applyFill="1" applyBorder="1" applyAlignment="1">
      <alignment horizontal="center" vertical="center"/>
    </xf>
    <xf numFmtId="0" fontId="52" fillId="37" borderId="15" xfId="0" applyFont="1" applyFill="1" applyBorder="1" applyAlignment="1">
      <alignment horizontal="center" vertical="center"/>
    </xf>
    <xf numFmtId="0" fontId="52" fillId="37" borderId="16" xfId="0" applyFont="1" applyFill="1" applyBorder="1" applyAlignment="1">
      <alignment horizontal="center" vertical="center"/>
    </xf>
    <xf numFmtId="0" fontId="52" fillId="37" borderId="17" xfId="0" applyFont="1" applyFill="1" applyBorder="1" applyAlignment="1">
      <alignment horizontal="center" vertical="center"/>
    </xf>
    <xf numFmtId="0" fontId="51" fillId="35" borderId="14" xfId="0" applyFont="1" applyFill="1" applyBorder="1" applyAlignment="1">
      <alignment vertical="top"/>
    </xf>
    <xf numFmtId="0" fontId="51" fillId="0" borderId="0" xfId="0" applyFont="1" applyBorder="1"/>
    <xf numFmtId="0" fontId="51" fillId="0" borderId="0" xfId="0" applyFont="1"/>
    <xf numFmtId="0" fontId="51" fillId="35" borderId="0" xfId="0" applyFont="1" applyFill="1" applyBorder="1" applyAlignment="1">
      <alignment horizontal="center" vertical="center"/>
    </xf>
    <xf numFmtId="0" fontId="51" fillId="35" borderId="18" xfId="0" applyFont="1" applyFill="1" applyBorder="1" applyAlignment="1">
      <alignment horizontal="center" vertical="center" wrapText="1"/>
    </xf>
    <xf numFmtId="176" fontId="49" fillId="0" borderId="11" xfId="0" applyNumberFormat="1" applyFont="1" applyBorder="1" applyAlignment="1">
      <alignment horizontal="center" vertical="center"/>
    </xf>
    <xf numFmtId="176" fontId="49" fillId="0" borderId="19" xfId="0" applyNumberFormat="1" applyFont="1" applyBorder="1" applyAlignment="1">
      <alignment horizontal="center" vertical="center"/>
    </xf>
    <xf numFmtId="176" fontId="49" fillId="0" borderId="12" xfId="0" applyNumberFormat="1" applyFont="1" applyBorder="1" applyAlignment="1">
      <alignment horizontal="center" vertical="center"/>
    </xf>
    <xf numFmtId="0" fontId="8" fillId="33" borderId="1" xfId="0" applyFont="1" applyFill="1" applyBorder="1" applyAlignment="1">
      <alignment horizontal="center" vertical="top"/>
    </xf>
    <xf numFmtId="2" fontId="6" fillId="33" borderId="1" xfId="0" applyNumberFormat="1" applyFont="1" applyFill="1" applyBorder="1" applyAlignment="1">
      <alignment vertical="top"/>
    </xf>
    <xf numFmtId="0" fontId="3" fillId="33" borderId="0" xfId="0" applyFont="1" applyFill="1" applyAlignment="1">
      <alignment vertical="top"/>
    </xf>
    <xf numFmtId="0" fontId="5" fillId="2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vertical="top" wrapText="1"/>
    </xf>
    <xf numFmtId="0" fontId="8" fillId="33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top"/>
    </xf>
    <xf numFmtId="1" fontId="3" fillId="0" borderId="12" xfId="0" applyNumberFormat="1" applyFont="1" applyBorder="1" applyAlignment="1">
      <alignment vertical="top"/>
    </xf>
    <xf numFmtId="0" fontId="3" fillId="2" borderId="2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/>
    </xf>
    <xf numFmtId="0" fontId="6" fillId="3" borderId="23" xfId="0" applyFont="1" applyFill="1" applyBorder="1" applyAlignment="1">
      <alignment horizontal="center" vertical="top"/>
    </xf>
    <xf numFmtId="0" fontId="3" fillId="0" borderId="22" xfId="0" applyFont="1" applyBorder="1" applyAlignment="1">
      <alignment vertical="top"/>
    </xf>
    <xf numFmtId="1" fontId="3" fillId="5" borderId="23" xfId="0" applyNumberFormat="1" applyFont="1" applyFill="1" applyBorder="1" applyAlignment="1">
      <alignment vertical="top"/>
    </xf>
    <xf numFmtId="0" fontId="3" fillId="33" borderId="22" xfId="0" applyFont="1" applyFill="1" applyBorder="1" applyAlignment="1">
      <alignment vertical="top"/>
    </xf>
    <xf numFmtId="0" fontId="3" fillId="0" borderId="24" xfId="0" applyFont="1" applyBorder="1" applyAlignment="1">
      <alignment vertical="top"/>
    </xf>
    <xf numFmtId="2" fontId="6" fillId="5" borderId="25" xfId="0" applyNumberFormat="1" applyFont="1" applyFill="1" applyBorder="1" applyAlignment="1">
      <alignment vertical="top"/>
    </xf>
    <xf numFmtId="1" fontId="3" fillId="5" borderId="26" xfId="0" applyNumberFormat="1" applyFont="1" applyFill="1" applyBorder="1" applyAlignment="1">
      <alignment vertical="top"/>
    </xf>
    <xf numFmtId="0" fontId="7" fillId="0" borderId="22" xfId="0" applyFont="1" applyFill="1" applyBorder="1" applyAlignment="1">
      <alignment horizontal="center" vertical="top"/>
    </xf>
    <xf numFmtId="1" fontId="3" fillId="4" borderId="22" xfId="0" applyNumberFormat="1" applyFont="1" applyFill="1" applyBorder="1" applyAlignment="1">
      <alignment vertical="top"/>
    </xf>
    <xf numFmtId="1" fontId="3" fillId="33" borderId="22" xfId="0" applyNumberFormat="1" applyFont="1" applyFill="1" applyBorder="1" applyAlignment="1">
      <alignment vertical="top"/>
    </xf>
    <xf numFmtId="1" fontId="3" fillId="0" borderId="22" xfId="0" applyNumberFormat="1" applyFont="1" applyBorder="1" applyAlignment="1">
      <alignment vertical="top"/>
    </xf>
    <xf numFmtId="1" fontId="3" fillId="0" borderId="24" xfId="0" applyNumberFormat="1" applyFont="1" applyBorder="1" applyAlignment="1">
      <alignment vertical="top"/>
    </xf>
  </cellXfs>
  <cellStyles count="556">
    <cellStyle name=" 1" xfId="1"/>
    <cellStyle name="__Производство_2009_Факт" xfId="2"/>
    <cellStyle name="__Производство_2009_Факт_Макет НГД 2010-2014" xfId="3"/>
    <cellStyle name="_2 Барановский" xfId="4"/>
    <cellStyle name="_2 Барановский_Макет НГД 2010-2014" xfId="5"/>
    <cellStyle name="_2. DOWNSTREAM - Пауки - Пакет БП 2007" xfId="6"/>
    <cellStyle name="_2. DOWNSTREAM - Пауки - Пакет БП 2007_Макет НГД 2010-2014" xfId="7"/>
    <cellStyle name="_2006г.в ноябре 2005г.(2)2" xfId="8"/>
    <cellStyle name="_2006г.в ноябре 2005г.(2)2_Макет НГД 2010-2014" xfId="9"/>
    <cellStyle name="_2007г Сальдо" xfId="10"/>
    <cellStyle name="_2007г Сальдо_Макет НГД 2010-2014" xfId="11"/>
    <cellStyle name="_3. DOWNSTREAM - НПЗ - Пакет БП 2007" xfId="12"/>
    <cellStyle name="_3. DOWNSTREAM - НПЗ - Пакет БП 2007_Макет НГД 2010-2014" xfId="13"/>
    <cellStyle name="_4. DOWNSTREAM - Перевалка-Пакет БП 2007" xfId="14"/>
    <cellStyle name="_4. DOWNSTREAM - Перевалка-Пакет БП 2007_Макет НГД 2010-2014" xfId="15"/>
    <cellStyle name="_6. DOWNSTREAM ТЭП_nl" xfId="16"/>
    <cellStyle name="_6. DOWNSTREAM ТЭП_nl_Макет НГД 2010-2014" xfId="17"/>
    <cellStyle name="_6_1_ПРОТОКОЛ№4_1 09" xfId="18"/>
    <cellStyle name="_6_1_ПРОТОКОЛ№4_1 09_Макет НГД 2010-2014" xfId="19"/>
    <cellStyle name="_8 мес. 2007г." xfId="20"/>
    <cellStyle name="_8 мес. 2007г._Макет НГД 2010-2014" xfId="21"/>
    <cellStyle name="_BP2000" xfId="22"/>
    <cellStyle name="_Bp2000(8т.т)" xfId="23"/>
    <cellStyle name="_Bp2000(8т.т)_forms v.2001" xfId="24"/>
    <cellStyle name="_Bp2000(8т.т)_forms v.2001_Макет НГД 2010-2014" xfId="25"/>
    <cellStyle name="_Bp2000(8т.т)_Книга11" xfId="26"/>
    <cellStyle name="_Bp2000(8т.т)_Книга11_Макет НГД 2010-2014" xfId="27"/>
    <cellStyle name="_Bp2000(8т.т)_Макет НГД 2010-2014" xfId="28"/>
    <cellStyle name="_BP2000_forms v.2001" xfId="29"/>
    <cellStyle name="_BP2000_forms v.2001_Макет НГД 2010-2014" xfId="30"/>
    <cellStyle name="_BP2000_Книга11" xfId="31"/>
    <cellStyle name="_BP2000_Книга11_Макет НГД 2010-2014" xfId="32"/>
    <cellStyle name="_BP2000_Макет НГД 2010-2014" xfId="33"/>
    <cellStyle name="_BPн(10т.т)" xfId="34"/>
    <cellStyle name="_BPн(10т.т)_Макет НГД 2010-2014" xfId="35"/>
    <cellStyle name="_bu ТЭП_nl (13)" xfId="36"/>
    <cellStyle name="_bu ТЭП_nl (13)_Макет НГД 2010-2014" xfId="37"/>
    <cellStyle name="_bu ТЭП_nl (7)Максим" xfId="38"/>
    <cellStyle name="_bu ТЭП_nl (7)Максим_Макет НГД 2010-2014" xfId="39"/>
    <cellStyle name="_COMPANY - Пакет БП 2007" xfId="40"/>
    <cellStyle name="_COMPANY - Пакет БП 2007_new" xfId="41"/>
    <cellStyle name="_COMPANY - Пакет БП 2007_new_Макет НГД 2010-2014" xfId="42"/>
    <cellStyle name="_COMPANY - Пакет БП 2007_Макет НГД 2010-2014" xfId="43"/>
    <cellStyle name="_Control" xfId="44"/>
    <cellStyle name="_Control_Макет НГД 2010-2014" xfId="45"/>
    <cellStyle name="_DOWNSTREAM - НПЗ - Пакет БП 2007" xfId="46"/>
    <cellStyle name="_DOWNSTREAM - НПЗ - Пакет БП 2007_Макет НГД 2010-2014" xfId="47"/>
    <cellStyle name="_DOWNSTREAM ТЭП_nl" xfId="48"/>
    <cellStyle name="_DOWNSTREAM ТЭП_nl_Макет НГД 2010-2014" xfId="49"/>
    <cellStyle name="_DOWNSTREAM1 -  Пакет БП 2007 (к 11.10.06)" xfId="50"/>
    <cellStyle name="_DOWNSTREAM1 -  Пакет БП 2007 (к 11.10.06)_Макет НГД 2010-2014" xfId="51"/>
    <cellStyle name="_EBITDA" xfId="52"/>
    <cellStyle name="_EBITDA_Макет НГД 2010-2014" xfId="53"/>
    <cellStyle name="_forms2000" xfId="54"/>
    <cellStyle name="_forms2000_Макет НГД 2010-2014" xfId="55"/>
    <cellStyle name="_Funding 2008 уточненный 20-11-07 помесячно" xfId="56"/>
    <cellStyle name="_Funding 2008 уточненный 20-11-07 помесячно_Макет НГД 2010-2014" xfId="57"/>
    <cellStyle name="_Funding ВСНК" xfId="58"/>
    <cellStyle name="_Funding ВСНК_Макет НГД 2010-2014" xfId="59"/>
    <cellStyle name="_MIS 2009 v04.06 (Новые графики)" xfId="60"/>
    <cellStyle name="_MIS 2009 v04.06 (Новые графики)_Макет НГД 2010-2014" xfId="61"/>
    <cellStyle name="_MIS 2009 v04.07+" xfId="62"/>
    <cellStyle name="_MIS 2009 v04.07+_Макет НГД 2010-2014" xfId="63"/>
    <cellStyle name="_MIS_апрель_2009" xfId="64"/>
    <cellStyle name="_MIS_апрель_2009_Макет НГД 2010-2014" xfId="65"/>
    <cellStyle name="_Struct" xfId="66"/>
    <cellStyle name="_Struct_Макет НГД 2010-2014" xfId="67"/>
    <cellStyle name="_Анализ OPEX по НПЗ" xfId="68"/>
    <cellStyle name="_Анализ OPEX по НПЗ_Макет НГД 2010-2014" xfId="69"/>
    <cellStyle name="_Бизнес-план КрНГ 2006-2010 г._от 21.12.05" xfId="70"/>
    <cellStyle name="_Бизнес-план КрНГ 2006-2010 г._от 21.12.05_080415 - ТЭП СД 20 (принят для Бизнес-плана)" xfId="71"/>
    <cellStyle name="_Бизнес-план КрНГ 2006-2010 г._от 21.12.05_080415 - ТЭП СД 20 (принят для Бизнес-плана)_Макет НГД 2010-2014" xfId="72"/>
    <cellStyle name="_Бизнес-план КрНГ 2006-2010 г._от 21.12.05_MIS_2007" xfId="73"/>
    <cellStyle name="_Бизнес-план КрНГ 2006-2010 г._от 21.12.05_MIS_2007_Макет НГД 2010-2014" xfId="74"/>
    <cellStyle name="_Бизнес-план КрНГ 2006-2010 г._от 21.12.05_MIS_октябрь_2007" xfId="75"/>
    <cellStyle name="_Бизнес-план КрНГ 2006-2010 г._от 21.12.05_MIS_октябрь_2007_Макет НГД 2010-2014" xfId="76"/>
    <cellStyle name="_Бизнес-план КрНГ 2006-2010 г._от 21.12.05_Инвестиции БП 2008 на 10.12.07" xfId="77"/>
    <cellStyle name="_Бизнес-план КрНГ 2006-2010 г._от 21.12.05_Инвестиции БП 2008 на 10.12.07_Макет НГД 2010-2014" xfId="78"/>
    <cellStyle name="_Бизнес-план КрНГ 2006-2010 г._от 21.12.05_Латыш  уточн" xfId="79"/>
    <cellStyle name="_Бизнес-план КрНГ 2006-2010 г._от 21.12.05_Латыш  уточн_Макет НГД 2010-2014" xfId="80"/>
    <cellStyle name="_Бизнес-план КрНГ 2006-2010 г._от 21.12.05_Макет НГД 2010-2014" xfId="81"/>
    <cellStyle name="_Бизнес-план КрНГ 2006-2010 г._от 21.12.05_Налоги Мостепанова" xfId="82"/>
    <cellStyle name="_Бизнес-план КрНГ 2006-2010 г._от 21.12.05_Налоги Мостепанова_Макет НГД 2010-2014" xfId="83"/>
    <cellStyle name="_Бизнес-план КрНГ 2006-2010 г._от 21.12.05_ПЕРЕРАБОТКА" xfId="84"/>
    <cellStyle name="_Бизнес-план КрНГ 2006-2010 г._от 21.12.05_ПЕРЕРАБОТКА_Макет НГД 2010-2014" xfId="85"/>
    <cellStyle name="_Бизнес-план КрНГ 2006-2010 г._от 21.12.05_Сальдо 1 ДУАЭиБП" xfId="86"/>
    <cellStyle name="_Бизнес-план КрНГ 2006-2010 г._от 21.12.05_Сальдо 1 ДУАЭиБП_Макет НГД 2010-2014" xfId="87"/>
    <cellStyle name="_Бизнес-план КрНГ 2006-2010 г._от 21.12.05_САХНО 2007" xfId="88"/>
    <cellStyle name="_Бизнес-план КрНГ 2006-2010 г._от 21.12.05_САХНО 2007_Макет НГД 2010-2014" xfId="89"/>
    <cellStyle name="_Бизнес-план КрНГ 2006-2010 г._от 21.12.05_ТЭП  (max добыча) 1" xfId="90"/>
    <cellStyle name="_Бизнес-план КрНГ 2006-2010 г._от 21.12.05_ТЭП  (max добыча) 1_Макет НГД 2010-2014" xfId="91"/>
    <cellStyle name="_Бизнес-план КрНГ 2006-2010 г._от 21.12.05_ТЭП  2007 v 3" xfId="92"/>
    <cellStyle name="_Бизнес-план КрНГ 2006-2010 г._от 21.12.05_ТЭП  2007 v 3_Макет НГД 2010-2014" xfId="93"/>
    <cellStyle name="_Бизнес-план КрНГ 2006-2010 г._от 21.12.05_ТЭП  2007 СД уточн.финал" xfId="94"/>
    <cellStyle name="_Бизнес-план КрНГ 2006-2010 г._от 21.12.05_ТЭП  2007 СД уточн.финал_Макет НГД 2010-2014" xfId="95"/>
    <cellStyle name="_Бизнес-план КрНГ 2006-2010 г._от 21.12.05_ТЭП  v10 (отформат.)" xfId="96"/>
    <cellStyle name="_Бизнес-план КрНГ 2006-2010 г._от 21.12.05_ТЭП  v10 (отформат.)_Макет НГД 2010-2014" xfId="97"/>
    <cellStyle name="_Бизнес-план КрНГ 2006-2010 г._от 21.12.05_ТЭП 02.08" xfId="98"/>
    <cellStyle name="_Бизнес-план КрНГ 2006-2010 г._от 21.12.05_ТЭП 02.08_Макет НГД 2010-2014" xfId="99"/>
    <cellStyle name="_Бизнес-план КрНГ 2006-2010 г._от 21.12.05_ТЭП 04 08 v 3" xfId="100"/>
    <cellStyle name="_Бизнес-план КрНГ 2006-2010 г._от 21.12.05_ТЭП 04 08 v 3_Макет НГД 2010-2014" xfId="101"/>
    <cellStyle name="_Бизнес-план КрНГ 2006-2010 г._от 21.12.05_ТЭП 04.08" xfId="102"/>
    <cellStyle name="_Бизнес-план КрНГ 2006-2010 г._от 21.12.05_ТЭП 04.08 v1" xfId="103"/>
    <cellStyle name="_Бизнес-план КрНГ 2006-2010 г._от 21.12.05_ТЭП 04.08 v1_Макет НГД 2010-2014" xfId="104"/>
    <cellStyle name="_Бизнес-план КрНГ 2006-2010 г._от 21.12.05_ТЭП 04.08_Макет НГД 2010-2014" xfId="105"/>
    <cellStyle name="_Бизнес-план КрНГ 2006-2010 г._от 21.12.05_ТЭП 12 мес.2007  1" xfId="106"/>
    <cellStyle name="_Бизнес-план КрНГ 2006-2010 г._от 21.12.05_ТЭП 12 мес.2007  1_Макет НГД 2010-2014" xfId="107"/>
    <cellStyle name="_Бизнес-план КрНГ 2006-2010 г._от 21.12.05_ТЭП 2007 отформатир." xfId="108"/>
    <cellStyle name="_Бизнес-план КрНГ 2006-2010 г._от 21.12.05_ТЭП 2007 отформатир._Макет НГД 2010-2014" xfId="109"/>
    <cellStyle name="_Бизнес-план КрНГ 2006-2010 г._от 21.12.05_ТЭП 2008 (деб кред ) помесячно с ФАКТ на 01.01.08 и ожид на 01.03.08" xfId="110"/>
    <cellStyle name="_Бизнес-план КрНГ 2006-2010 г._от 21.12.05_ТЭП 2008 (деб кред ) помесячно с ФАКТ на 01.01.08 и ожид на 01.03.08_Макет НГД 2010-2014" xfId="111"/>
    <cellStyle name="_Бизнес-план КрНГ 2006-2010 г._от 21.12.05_ТЭП 2008 по месяцам уточн" xfId="112"/>
    <cellStyle name="_Бизнес-план КрНГ 2006-2010 г._от 21.12.05_ТЭП 2008 по месяцам уточн 3" xfId="113"/>
    <cellStyle name="_Бизнес-план КрНГ 2006-2010 г._от 21.12.05_ТЭП 2008 по месяцам уточн 3_Макет НГД 2010-2014" xfId="114"/>
    <cellStyle name="_Бизнес-план КрНГ 2006-2010 г._от 21.12.05_ТЭП 2008 по месяцам уточн_Макет НГД 2010-2014" xfId="115"/>
    <cellStyle name="_Бизнес-план КрНГ 2006-2010 г._от 21.12.05_ТЭП Апрель 08" xfId="116"/>
    <cellStyle name="_Бизнес-план КрНГ 2006-2010 г._от 21.12.05_ТЭП Апрель 08_Макет НГД 2010-2014" xfId="117"/>
    <cellStyle name="_Бизнес-план КрНГ 2006-2010 г._от 21.12.05_ТЭП СД 11 (ЮНГ 67,4) с корректир. запасов" xfId="118"/>
    <cellStyle name="_Бизнес-план КрНГ 2006-2010 г._от 21.12.05_ТЭП СД 11 (ЮНГ 67,4) с корректир. запасов_Макет НГД 2010-2014" xfId="119"/>
    <cellStyle name="_Бизнес-план на 2007 и пр до 2011  гг от 20.11.06" xfId="120"/>
    <cellStyle name="_Бизнес-план на 2007 и пр до 2011  гг от 20.11.06_Макет НГД 2010-2014" xfId="121"/>
    <cellStyle name="_Бюджет 2005-2010 - для размещения в БП 16.12.05" xfId="122"/>
    <cellStyle name="_Бюджет 2005-2010 - для размещения в БП 16.12.05_Макет НГД 2010-2014" xfId="123"/>
    <cellStyle name="_Вых_nl_ожид (2)" xfId="124"/>
    <cellStyle name="_Вых_nl_ожид (2)_Макет НГД 2010-2014" xfId="125"/>
    <cellStyle name="_Выходная2007_nl_v2" xfId="126"/>
    <cellStyle name="_Выходная2007_nl_v2_Макет НГД 2010-2014" xfId="127"/>
    <cellStyle name="_Выходная2007v0" xfId="128"/>
    <cellStyle name="_Выходная2007v0 _ nl _ v11" xfId="129"/>
    <cellStyle name="_Выходная2007v0 _ nl _ v11_Макет НГД 2010-2014" xfId="130"/>
    <cellStyle name="_Выходная2007v0_11 мес.nl_2" xfId="131"/>
    <cellStyle name="_Выходная2007v0_11 мес.nl_2_Макет НГД 2010-2014" xfId="132"/>
    <cellStyle name="_Выходная2007v0_11 мес.nl_3" xfId="133"/>
    <cellStyle name="_Выходная2007v0_11 мес.nl_3_Макет НГД 2010-2014" xfId="134"/>
    <cellStyle name="_Выходная2007v0_nl_1" xfId="135"/>
    <cellStyle name="_Выходная2007v0_nl_1_Макет НГД 2010-2014" xfId="136"/>
    <cellStyle name="_Выходная2007v0_nl_3 уточн." xfId="137"/>
    <cellStyle name="_Выходная2007v0_nl_3 уточн._Макет НГД 2010-2014" xfId="138"/>
    <cellStyle name="_Выходная2007v0_nl_4" xfId="139"/>
    <cellStyle name="_Выходная2007v0_nl_4_Макет НГД 2010-2014" xfId="140"/>
    <cellStyle name="_Выходная2007v0_nl_7" xfId="141"/>
    <cellStyle name="_Выходная2007v0_nl_7_Макет НГД 2010-2014" xfId="142"/>
    <cellStyle name="_Выходная2007v0_Макет НГД 2010-2014" xfId="143"/>
    <cellStyle name="_Выходная2009_nl_v9" xfId="144"/>
    <cellStyle name="_Выходная2009_nl_v9_Макет НГД 2010-2014" xfId="145"/>
    <cellStyle name="_Гаршина Биз-п на 2007 г.-2 вариант" xfId="146"/>
    <cellStyle name="_Гаршина Биз-п на 2007 г.-2 вариант_Макет НГД 2010-2014" xfId="147"/>
    <cellStyle name="_ГрафикиНПО29-11" xfId="148"/>
    <cellStyle name="_ГрафикиНПО29-11_Макет НГД 2010-2014" xfId="149"/>
    <cellStyle name="_ГрафикиНПО30-11" xfId="150"/>
    <cellStyle name="_ГрафикиНПО30-11_Макет НГД 2010-2014" xfId="151"/>
    <cellStyle name="_Данные ДИТ тематика 2006" xfId="152"/>
    <cellStyle name="_Данные ДИТ тематика 2006_Макет НГД 2010-2014" xfId="153"/>
    <cellStyle name="_Для экономистов" xfId="154"/>
    <cellStyle name="_Для экономистов_Макет НГД 2010-2014" xfId="155"/>
    <cellStyle name="_Добыча Нефти и Газа 101007" xfId="156"/>
    <cellStyle name="_Добыча Нефти и Газа 101007_Макет НГД 2010-2014" xfId="157"/>
    <cellStyle name="_Добыча Нефти и Газа 261007" xfId="158"/>
    <cellStyle name="_Добыча Нефти и Газа 261007_Макет НГД 2010-2014" xfId="159"/>
    <cellStyle name="_Добыча нефти и себестоимость добычи" xfId="160"/>
    <cellStyle name="_Добыча нефти и себестоимость добычи_Макет НГД 2010-2014" xfId="161"/>
    <cellStyle name="_ЗАТРАТЫ ДЕПАРТАМЕНТОВ по анализатору" xfId="162"/>
    <cellStyle name="_ЗАТРАТЫ ДЕПАРТАМЕНТОВ по анализатору_Макет НГД 2010-2014" xfId="163"/>
    <cellStyle name="_затраты по департаментам" xfId="164"/>
    <cellStyle name="_затраты по департаментам_Макет НГД 2010-2014" xfId="165"/>
    <cellStyle name="_Иллюстрации по FCF" xfId="166"/>
    <cellStyle name="_Иллюстрации по FCF_Макет НГД 2010-2014" xfId="167"/>
    <cellStyle name="_Исайченкова" xfId="168"/>
    <cellStyle name="_Исайченкова 2" xfId="169"/>
    <cellStyle name="_Исайченкова 2_Макет НГД 2010-2014" xfId="170"/>
    <cellStyle name="_Исайченкова уточн" xfId="171"/>
    <cellStyle name="_Исайченкова уточн." xfId="172"/>
    <cellStyle name="_Исайченкова уточн._Макет НГД 2010-2014" xfId="173"/>
    <cellStyle name="_Исайченкова уточн_Макет НГД 2010-2014" xfId="174"/>
    <cellStyle name="_Исайченкова_Макет НГД 2010-2014" xfId="175"/>
    <cellStyle name="_ИспМощн" xfId="176"/>
    <cellStyle name="_ИспМощн_forms v.2~95" xfId="177"/>
    <cellStyle name="_ИспМощн_forms v.2~95_Макет НГД 2010-2014" xfId="178"/>
    <cellStyle name="_ИспМощн_forms v.21~95" xfId="179"/>
    <cellStyle name="_ИспМощн_forms v.21~95_Макет НГД 2010-2014" xfId="180"/>
    <cellStyle name="_ИспМощн_forms v.3~95" xfId="181"/>
    <cellStyle name="_ИспМощн_forms v.3~95_Макет НГД 2010-2014" xfId="182"/>
    <cellStyle name="_ИспМощн_forms v.К21~95" xfId="183"/>
    <cellStyle name="_ИспМощн_forms v.К21~95_Макет НГД 2010-2014" xfId="184"/>
    <cellStyle name="_ИспМощн_БизнесАНХК_2000" xfId="185"/>
    <cellStyle name="_ИспМощн_БизнесАНХК_2000_Макет НГД 2010-2014" xfId="186"/>
    <cellStyle name="_ИспМощн_Б-п 2000" xfId="187"/>
    <cellStyle name="_ИспМощн_Б-п 2000_Макет НГД 2010-2014" xfId="188"/>
    <cellStyle name="_ИспМощн_Б-П2000" xfId="189"/>
    <cellStyle name="_ИспМощн_Б-П2000_Макет НГД 2010-2014" xfId="190"/>
    <cellStyle name="_ИспМощн_Макет НГД 2010-2014" xfId="191"/>
    <cellStyle name="_ИспМощн_Наша форма б.плана" xfId="192"/>
    <cellStyle name="_ИспМощн_Наша форма б.плана_Макет НГД 2010-2014" xfId="193"/>
    <cellStyle name="_ИспМощн_ПИ-1" xfId="194"/>
    <cellStyle name="_ИспМощн_ПИ-1_Макет НГД 2010-2014" xfId="195"/>
    <cellStyle name="_Книга1" xfId="196"/>
    <cellStyle name="_Книга1_1" xfId="197"/>
    <cellStyle name="_Книга1_1_Макет НГД 2010-2014" xfId="198"/>
    <cellStyle name="_Книга1_Макет НГД 2010-2014" xfId="199"/>
    <cellStyle name="_Книга4" xfId="200"/>
    <cellStyle name="_Книга4_Макет НГД 2010-2014" xfId="201"/>
    <cellStyle name="_Книга52" xfId="202"/>
    <cellStyle name="_Книга52_Макет НГД 2010-2014" xfId="203"/>
    <cellStyle name="_Книга8 (2)" xfId="204"/>
    <cellStyle name="_Книга8 (2)_Макет НГД 2010-2014" xfId="205"/>
    <cellStyle name="_Конс. сальдо по ЦБ.   ФИНАЛ" xfId="206"/>
    <cellStyle name="_Конс. сальдо по ЦБ.   ФИНАЛ_Макет НГД 2010-2014" xfId="207"/>
    <cellStyle name="_Консолидированная выручка  Март 2006" xfId="208"/>
    <cellStyle name="_Консолидированная выручка  Март 2006_Макет НГД 2010-2014" xfId="209"/>
    <cellStyle name="_Консолидированный отчет за   2007г." xfId="210"/>
    <cellStyle name="_Консолидированный отчет за   2007г._Макет НГД 2010-2014" xfId="211"/>
    <cellStyle name="_Копия ГрафикиНПО01-12" xfId="212"/>
    <cellStyle name="_Копия ГрафикиНПО01-12_Макет НГД 2010-2014" xfId="213"/>
    <cellStyle name="_Копия Модель" xfId="214"/>
    <cellStyle name="_Копия Модель_Макет НГД 2010-2014" xfId="215"/>
    <cellStyle name="_Котировки и количество акций Роснефти 101007" xfId="216"/>
    <cellStyle name="_Котировки и количество акций Роснефти 101007_Макет НГД 2010-2014" xfId="217"/>
    <cellStyle name="_Макет б п (полный) ПНГ_от 20.12.05" xfId="218"/>
    <cellStyle name="_Макет б п (полный) ПНГ_от 20.12.05_Макет НГД 2010-2014" xfId="219"/>
    <cellStyle name="_Макет б п для добычи_от 20.12.05" xfId="220"/>
    <cellStyle name="_Макет б п для добычи_от 20.12.05_Макет НГД 2010-2014" xfId="221"/>
    <cellStyle name="_Масла и смазки" xfId="222"/>
    <cellStyle name="_Масла и смазки_Макет НГД 2010-2014" xfId="223"/>
    <cellStyle name="_Модель" xfId="224"/>
    <cellStyle name="_Модель  по месяцам" xfId="225"/>
    <cellStyle name="_Модель  по месяцам_Макет НГД 2010-2014" xfId="226"/>
    <cellStyle name="_модель (version 1)" xfId="227"/>
    <cellStyle name="_модель (version 1)_Макет НГД 2010-2014" xfId="228"/>
    <cellStyle name="_Модель 1" xfId="229"/>
    <cellStyle name="_Модель 1_Макет НГД 2010-2014" xfId="230"/>
    <cellStyle name="_Модель 2" xfId="231"/>
    <cellStyle name="_Модель 2_Макет НГД 2010-2014" xfId="232"/>
    <cellStyle name="_Модель Выходная2007v0 _ nl _ v2" xfId="233"/>
    <cellStyle name="_Модель Выходная2007v0 _ nl _ v2_Макет НГД 2010-2014" xfId="234"/>
    <cellStyle name="_Модель Выходная2007v0_год_январь_2" xfId="235"/>
    <cellStyle name="_Модель Выходная2007v0_год_январь_2_Макет НГД 2010-2014" xfId="236"/>
    <cellStyle name="_Модель_Макет НГД 2010-2014" xfId="237"/>
    <cellStyle name="_Налоги" xfId="238"/>
    <cellStyle name="_Налоги уточн." xfId="239"/>
    <cellStyle name="_Налоги уточн._Макет НГД 2010-2014" xfId="240"/>
    <cellStyle name="_Налоги_Макет НГД 2010-2014" xfId="241"/>
    <cellStyle name="_нефть_экспорт_2006" xfId="242"/>
    <cellStyle name="_нефть_экспорт_2006_Макет НГД 2010-2014" xfId="243"/>
    <cellStyle name="_НПЗ-ТЭП 07 10 06" xfId="244"/>
    <cellStyle name="_НПЗ-ТЭП 07 10 06_Макет НГД 2010-2014" xfId="245"/>
    <cellStyle name="_Оборотный капитал_RSBU_noVBRR_с расшифровками" xfId="246"/>
    <cellStyle name="_Оборотный капитал_RSBU_noVBRR_с расшифровками_Макет НГД 2010-2014" xfId="247"/>
    <cellStyle name="_отклон  в соц. программе_03.12" xfId="248"/>
    <cellStyle name="_отклон  в соц. программе_03.12_Макет НГД 2010-2014" xfId="249"/>
    <cellStyle name="_Отчет за январь 2007 год по проектам" xfId="250"/>
    <cellStyle name="_Отчет за январь 2007 год по проектам_Макет НГД 2010-2014" xfId="251"/>
    <cellStyle name="_Отчет_ожид_год_new" xfId="252"/>
    <cellStyle name="_Отчет_ожид_год_new_Макет НГД 2010-2014" xfId="253"/>
    <cellStyle name="_переработка" xfId="254"/>
    <cellStyle name="_ПЕРЕРАБОТКА 2008 НА 13 03 08" xfId="255"/>
    <cellStyle name="_ПЕРЕРАБОТКА 2008 НА 13 03 08_Макет НГД 2010-2014" xfId="256"/>
    <cellStyle name="_переработка_Базовый_0303" xfId="257"/>
    <cellStyle name="_переработка_Базовый_0303_Макет НГД 2010-2014" xfId="258"/>
    <cellStyle name="_переработка_Латыш  уточн" xfId="259"/>
    <cellStyle name="_переработка_Латыш  уточн_Макет НГД 2010-2014" xfId="260"/>
    <cellStyle name="_переработка_Макет НГД 2010-2014" xfId="261"/>
    <cellStyle name="_переработка_Сальдо 1 ДУАЭиБП" xfId="262"/>
    <cellStyle name="_переработка_Сальдо 1 ДУАЭиБП_Макет НГД 2010-2014" xfId="263"/>
    <cellStyle name="_переработка_ТЭП" xfId="264"/>
    <cellStyle name="_переработка_ТЭП  (max добыча) 1" xfId="265"/>
    <cellStyle name="_переработка_ТЭП  (max добыча) 1_Макет НГД 2010-2014" xfId="266"/>
    <cellStyle name="_переработка_ТЭП  2007 v 3" xfId="267"/>
    <cellStyle name="_переработка_ТЭП  2007 v 3_Макет НГД 2010-2014" xfId="268"/>
    <cellStyle name="_переработка_ТЭП  2007 СД уточн.финал" xfId="269"/>
    <cellStyle name="_переработка_ТЭП  2007 СД уточн.финал_Макет НГД 2010-2014" xfId="270"/>
    <cellStyle name="_переработка_ТЭП  v10 (отформат.)" xfId="271"/>
    <cellStyle name="_переработка_ТЭП  v10 (отформат.)_Макет НГД 2010-2014" xfId="272"/>
    <cellStyle name="_переработка_ТЭП 12 мес.2007  1" xfId="273"/>
    <cellStyle name="_переработка_ТЭП 12 мес.2007  1_Макет НГД 2010-2014" xfId="274"/>
    <cellStyle name="_переработка_ТЭП 2007 отформатир." xfId="275"/>
    <cellStyle name="_переработка_ТЭП 2007 отформатир._Макет НГД 2010-2014" xfId="276"/>
    <cellStyle name="_переработка_ТЭП 2009 v04 21 (Апр)" xfId="277"/>
    <cellStyle name="_переработка_ТЭП 2009 v04 21 (Апр)_Макет НГД 2010-2014" xfId="278"/>
    <cellStyle name="_переработка_ТЭП сентябрь  2007 " xfId="279"/>
    <cellStyle name="_переработка_ТЭП сентябрь  2007 _Макет НГД 2010-2014" xfId="280"/>
    <cellStyle name="_переработка_ТЭП_Макет НГД 2010-2014" xfId="281"/>
    <cellStyle name="_переработка_Франчайзинг" xfId="282"/>
    <cellStyle name="_переработка_Франчайзинг_Макет НГД 2010-2014" xfId="283"/>
    <cellStyle name="_План НТР 2007" xfId="284"/>
    <cellStyle name="_План НТР 2007_080415 - ТЭП СД 20 (принят для Бизнес-плана)" xfId="285"/>
    <cellStyle name="_План НТР 2007_080415 - ТЭП СД 20 (принят для Бизнес-плана)_Макет НГД 2010-2014" xfId="286"/>
    <cellStyle name="_План НТР 2007_MIS_2007" xfId="287"/>
    <cellStyle name="_План НТР 2007_MIS_2007_Макет НГД 2010-2014" xfId="288"/>
    <cellStyle name="_План НТР 2007_MIS_октябрь_2007" xfId="289"/>
    <cellStyle name="_План НТР 2007_MIS_октябрь_2007_Макет НГД 2010-2014" xfId="290"/>
    <cellStyle name="_План НТР 2007_Инвестиции БП 2008 на 10.12.07" xfId="291"/>
    <cellStyle name="_План НТР 2007_Инвестиции БП 2008 на 10.12.07_Макет НГД 2010-2014" xfId="292"/>
    <cellStyle name="_План НТР 2007_Латыш  уточн" xfId="293"/>
    <cellStyle name="_План НТР 2007_Латыш  уточн_Макет НГД 2010-2014" xfId="294"/>
    <cellStyle name="_План НТР 2007_Макет НГД 2010-2014" xfId="295"/>
    <cellStyle name="_План НТР 2007_Налоги Мостепанова" xfId="296"/>
    <cellStyle name="_План НТР 2007_Налоги Мостепанова_Макет НГД 2010-2014" xfId="297"/>
    <cellStyle name="_План НТР 2007_ПЕРЕРАБОТКА" xfId="298"/>
    <cellStyle name="_План НТР 2007_ПЕРЕРАБОТКА_Макет НГД 2010-2014" xfId="299"/>
    <cellStyle name="_План НТР 2007_Сальдо 1 ДУАЭиБП" xfId="300"/>
    <cellStyle name="_План НТР 2007_Сальдо 1 ДУАЭиБП_Макет НГД 2010-2014" xfId="301"/>
    <cellStyle name="_План НТР 2007_САХНО 2007" xfId="302"/>
    <cellStyle name="_План НТР 2007_САХНО 2007_Макет НГД 2010-2014" xfId="303"/>
    <cellStyle name="_План НТР 2007_ТЭП  (max добыча) 1" xfId="304"/>
    <cellStyle name="_План НТР 2007_ТЭП  (max добыча) 1_Макет НГД 2010-2014" xfId="305"/>
    <cellStyle name="_План НТР 2007_ТЭП  2007 v 3" xfId="306"/>
    <cellStyle name="_План НТР 2007_ТЭП  2007 v 3_Макет НГД 2010-2014" xfId="307"/>
    <cellStyle name="_План НТР 2007_ТЭП  2007 СД уточн.финал" xfId="308"/>
    <cellStyle name="_План НТР 2007_ТЭП  2007 СД уточн.финал_Макет НГД 2010-2014" xfId="309"/>
    <cellStyle name="_План НТР 2007_ТЭП  v10 (отформат.)" xfId="310"/>
    <cellStyle name="_План НТР 2007_ТЭП  v10 (отформат.)_Макет НГД 2010-2014" xfId="311"/>
    <cellStyle name="_План НТР 2007_ТЭП 02.08" xfId="312"/>
    <cellStyle name="_План НТР 2007_ТЭП 02.08_Макет НГД 2010-2014" xfId="313"/>
    <cellStyle name="_План НТР 2007_ТЭП 04 08 v 3" xfId="314"/>
    <cellStyle name="_План НТР 2007_ТЭП 04 08 v 3_Макет НГД 2010-2014" xfId="315"/>
    <cellStyle name="_План НТР 2007_ТЭП 04.08" xfId="316"/>
    <cellStyle name="_План НТР 2007_ТЭП 04.08 v1" xfId="317"/>
    <cellStyle name="_План НТР 2007_ТЭП 04.08 v1_Макет НГД 2010-2014" xfId="318"/>
    <cellStyle name="_План НТР 2007_ТЭП 04.08_Макет НГД 2010-2014" xfId="319"/>
    <cellStyle name="_План НТР 2007_ТЭП 12 мес.2007  1" xfId="320"/>
    <cellStyle name="_План НТР 2007_ТЭП 12 мес.2007  1_Макет НГД 2010-2014" xfId="321"/>
    <cellStyle name="_План НТР 2007_ТЭП 2007 отформатир." xfId="322"/>
    <cellStyle name="_План НТР 2007_ТЭП 2007 отформатир._Макет НГД 2010-2014" xfId="323"/>
    <cellStyle name="_План НТР 2007_ТЭП 2008 (деб кред ) помесячно с ФАКТ на 01.01.08 и ожид на 01.03.08" xfId="324"/>
    <cellStyle name="_План НТР 2007_ТЭП 2008 (деб кред ) помесячно с ФАКТ на 01.01.08 и ожид на 01.03.08_Макет НГД 2010-2014" xfId="325"/>
    <cellStyle name="_План НТР 2007_ТЭП 2008 по месяцам уточн" xfId="326"/>
    <cellStyle name="_План НТР 2007_ТЭП 2008 по месяцам уточн 3" xfId="327"/>
    <cellStyle name="_План НТР 2007_ТЭП 2008 по месяцам уточн 3_Макет НГД 2010-2014" xfId="328"/>
    <cellStyle name="_План НТР 2007_ТЭП 2008 по месяцам уточн_Макет НГД 2010-2014" xfId="329"/>
    <cellStyle name="_План НТР 2007_ТЭП Апрель 08" xfId="330"/>
    <cellStyle name="_План НТР 2007_ТЭП Апрель 08_Макет НГД 2010-2014" xfId="331"/>
    <cellStyle name="_План НТР 2007_ТЭП СД 11 (ЮНГ 67,4) с корректир. запасов" xfId="332"/>
    <cellStyle name="_План НТР 2007_ТЭП СД 11 (ЮНГ 67,4) с корректир. запасов_Макет НГД 2010-2014" xfId="333"/>
    <cellStyle name="_План9000" xfId="334"/>
    <cellStyle name="_План9000_Макет НГД 2010-2014" xfId="335"/>
    <cellStyle name="_Показатели Роснефти до 2030" xfId="336"/>
    <cellStyle name="_Показатели Роснефти до 2030_Макет НГД 2010-2014" xfId="337"/>
    <cellStyle name="_Преиметр" xfId="338"/>
    <cellStyle name="_Преиметр_Макет НГД 2010-2014" xfId="339"/>
    <cellStyle name="_Приложение  8.1. расшифровки ноябрь2" xfId="340"/>
    <cellStyle name="_Приложение  8.1. расшифровки ноябрь2_Макет НГД 2010-2014" xfId="341"/>
    <cellStyle name="_приложение  9.1. к БП 2006 г.1" xfId="342"/>
    <cellStyle name="_приложение  9.1. к БП 2006 г.1_Макет НГД 2010-2014" xfId="343"/>
    <cellStyle name="_приложение  9.1. к БП 2006 г.2" xfId="344"/>
    <cellStyle name="_приложение  9.1. к БП 2006 г.2_Макет НГД 2010-2014" xfId="345"/>
    <cellStyle name="_приложение  9.1. уточн. ноябрь" xfId="346"/>
    <cellStyle name="_приложение  9.1. уточн. ноябрь_Макет НГД 2010-2014" xfId="347"/>
    <cellStyle name="_Приложение 1" xfId="348"/>
    <cellStyle name="_Приложение 1_Макет НГД 2010-2014" xfId="349"/>
    <cellStyle name="_Приложение 9" xfId="350"/>
    <cellStyle name="_Приложение 9_Макет НГД 2010-2014" xfId="351"/>
    <cellStyle name="_Приложение №8 операционный внереализационный результат по Холдингу 2005-2006" xfId="352"/>
    <cellStyle name="_Приложение №8 операционный внереализационный результат по Холдингу 2005-2006_Макет НГД 2010-2014" xfId="353"/>
    <cellStyle name="_Приложение №8.1 Расшифровка операционный внереализационный результат по Холдингу 2005-2006" xfId="354"/>
    <cellStyle name="_Приложение №8.1 Расшифровка операционный внереализационный результат по Холдингу 2005-2006_Макет НГД 2010-2014" xfId="355"/>
    <cellStyle name="_Продажа и покупка активов  ипотека и курсовая разница 20061" xfId="356"/>
    <cellStyle name="_Продажа и покупка активов  ипотека и курсовая разница 20061_Макет НГД 2010-2014" xfId="357"/>
    <cellStyle name="_ПС_Бурение_2009-2013_План_v5" xfId="358"/>
    <cellStyle name="_ПС_Бурение_2009-2013_План_v5_Макет НГД 2010-2014" xfId="359"/>
    <cellStyle name="_раздел 17 ППЭД " xfId="360"/>
    <cellStyle name="_раздел 17 ППЭД _Макет НГД 2010-2014" xfId="361"/>
    <cellStyle name="_Расчет рейтинга за текущий месяц_nl" xfId="362"/>
    <cellStyle name="_Расчет рейтинга за текущий месяц_nl_080415 - ТЭП СД 20 (принят для Бизнес-плана)" xfId="363"/>
    <cellStyle name="_Расчет рейтинга за текущий месяц_nl_080415 - ТЭП СД 20 (принят для Бизнес-плана)_Макет НГД 2010-2014" xfId="364"/>
    <cellStyle name="_Расчет рейтинга за текущий месяц_nl_MIS_2007" xfId="365"/>
    <cellStyle name="_Расчет рейтинга за текущий месяц_nl_MIS_2007_Макет НГД 2010-2014" xfId="366"/>
    <cellStyle name="_Расчет рейтинга за текущий месяц_nl_MIS_октябрь_2007" xfId="367"/>
    <cellStyle name="_Расчет рейтинга за текущий месяц_nl_MIS_октябрь_2007_Макет НГД 2010-2014" xfId="368"/>
    <cellStyle name="_Расчет рейтинга за текущий месяц_nl_Инвестиции БП 2008 на 10.12.07" xfId="369"/>
    <cellStyle name="_Расчет рейтинга за текущий месяц_nl_Инвестиции БП 2008 на 10.12.07_Макет НГД 2010-2014" xfId="370"/>
    <cellStyle name="_Расчет рейтинга за текущий месяц_nl_Латыш  уточн" xfId="371"/>
    <cellStyle name="_Расчет рейтинга за текущий месяц_nl_Латыш  уточн_Макет НГД 2010-2014" xfId="372"/>
    <cellStyle name="_Расчет рейтинга за текущий месяц_nl_Макет НГД 2010-2014" xfId="373"/>
    <cellStyle name="_Расчет рейтинга за текущий месяц_nl_Налоги Мостепанова" xfId="374"/>
    <cellStyle name="_Расчет рейтинга за текущий месяц_nl_Налоги Мостепанова_Макет НГД 2010-2014" xfId="375"/>
    <cellStyle name="_Расчет рейтинга за текущий месяц_nl_ПЕРЕРАБОТКА" xfId="376"/>
    <cellStyle name="_Расчет рейтинга за текущий месяц_nl_ПЕРЕРАБОТКА_Макет НГД 2010-2014" xfId="377"/>
    <cellStyle name="_Расчет рейтинга за текущий месяц_nl_Сальдо 1 ДУАЭиБП" xfId="378"/>
    <cellStyle name="_Расчет рейтинга за текущий месяц_nl_Сальдо 1 ДУАЭиБП_Макет НГД 2010-2014" xfId="379"/>
    <cellStyle name="_Расчет рейтинга за текущий месяц_nl_САХНО 2007" xfId="380"/>
    <cellStyle name="_Расчет рейтинга за текущий месяц_nl_САХНО 2007_Макет НГД 2010-2014" xfId="381"/>
    <cellStyle name="_Расчет рейтинга за текущий месяц_nl_ТЭП  (max добыча) 1" xfId="382"/>
    <cellStyle name="_Расчет рейтинга за текущий месяц_nl_ТЭП  (max добыча) 1_Макет НГД 2010-2014" xfId="383"/>
    <cellStyle name="_Расчет рейтинга за текущий месяц_nl_ТЭП  2007 v 3" xfId="384"/>
    <cellStyle name="_Расчет рейтинга за текущий месяц_nl_ТЭП  2007 v 3_Макет НГД 2010-2014" xfId="385"/>
    <cellStyle name="_Расчет рейтинга за текущий месяц_nl_ТЭП  2007 СД уточн.финал" xfId="386"/>
    <cellStyle name="_Расчет рейтинга за текущий месяц_nl_ТЭП  2007 СД уточн.финал_Макет НГД 2010-2014" xfId="387"/>
    <cellStyle name="_Расчет рейтинга за текущий месяц_nl_ТЭП  v10 (отформат.)" xfId="388"/>
    <cellStyle name="_Расчет рейтинга за текущий месяц_nl_ТЭП  v10 (отформат.)_Макет НГД 2010-2014" xfId="389"/>
    <cellStyle name="_Расчет рейтинга за текущий месяц_nl_ТЭП 02.08" xfId="390"/>
    <cellStyle name="_Расчет рейтинга за текущий месяц_nl_ТЭП 02.08_Макет НГД 2010-2014" xfId="391"/>
    <cellStyle name="_Расчет рейтинга за текущий месяц_nl_ТЭП 04 08 v 3" xfId="392"/>
    <cellStyle name="_Расчет рейтинга за текущий месяц_nl_ТЭП 04 08 v 3_Макет НГД 2010-2014" xfId="393"/>
    <cellStyle name="_Расчет рейтинга за текущий месяц_nl_ТЭП 04.08" xfId="394"/>
    <cellStyle name="_Расчет рейтинга за текущий месяц_nl_ТЭП 04.08 v1" xfId="395"/>
    <cellStyle name="_Расчет рейтинга за текущий месяц_nl_ТЭП 04.08 v1_Макет НГД 2010-2014" xfId="396"/>
    <cellStyle name="_Расчет рейтинга за текущий месяц_nl_ТЭП 04.08_Макет НГД 2010-2014" xfId="397"/>
    <cellStyle name="_Расчет рейтинга за текущий месяц_nl_ТЭП 12 мес.2007  1" xfId="398"/>
    <cellStyle name="_Расчет рейтинга за текущий месяц_nl_ТЭП 12 мес.2007  1_Макет НГД 2010-2014" xfId="399"/>
    <cellStyle name="_Расчет рейтинга за текущий месяц_nl_ТЭП 2007 отформатир." xfId="400"/>
    <cellStyle name="_Расчет рейтинга за текущий месяц_nl_ТЭП 2007 отформатир._Макет НГД 2010-2014" xfId="401"/>
    <cellStyle name="_Расчет рейтинга за текущий месяц_nl_ТЭП 2008 (деб кред ) помесячно с ФАКТ на 01.01.08 и ожид на 01.03.08" xfId="402"/>
    <cellStyle name="_Расчет рейтинга за текущий месяц_nl_ТЭП 2008 (деб кред ) помесячно с ФАКТ на 01.01.08 и ожид на 01.03.08_Макет НГД 2010-2014" xfId="403"/>
    <cellStyle name="_Расчет рейтинга за текущий месяц_nl_ТЭП 2008 по месяцам уточн" xfId="404"/>
    <cellStyle name="_Расчет рейтинга за текущий месяц_nl_ТЭП 2008 по месяцам уточн 3" xfId="405"/>
    <cellStyle name="_Расчет рейтинга за текущий месяц_nl_ТЭП 2008 по месяцам уточн 3_Макет НГД 2010-2014" xfId="406"/>
    <cellStyle name="_Расчет рейтинга за текущий месяц_nl_ТЭП 2008 по месяцам уточн_Макет НГД 2010-2014" xfId="407"/>
    <cellStyle name="_Расчет рейтинга за текущий месяц_nl_ТЭП Апрель 08" xfId="408"/>
    <cellStyle name="_Расчет рейтинга за текущий месяц_nl_ТЭП Апрель 08_Макет НГД 2010-2014" xfId="409"/>
    <cellStyle name="_Расчет рейтинга за текущий месяц_nl_ТЭП СД 11 (ЮНГ 67,4) с корректир. запасов" xfId="410"/>
    <cellStyle name="_Расчет рейтинга за текущий месяц_nl_ТЭП СД 11 (ЮНГ 67,4) с корректир. запасов_Макет НГД 2010-2014" xfId="411"/>
    <cellStyle name="_Расшифровка затрат ДИТ 2007" xfId="412"/>
    <cellStyle name="_Расшифровка затрат ДИТ 2007_Макет НГД 2010-2014" xfId="413"/>
    <cellStyle name="_Расшифровка Продажа активов в 2007г  (2)" xfId="414"/>
    <cellStyle name="_Расшифровка Продажа активов в 2007г  (2)_Макет НГД 2010-2014" xfId="415"/>
    <cellStyle name="_Сальдо" xfId="416"/>
    <cellStyle name="_Сальдо (от Исайченковой)" xfId="417"/>
    <cellStyle name="_Сальдо (от Исайченковой)_Макет НГД 2010-2014" xfId="418"/>
    <cellStyle name="_Сальдо 2007" xfId="419"/>
    <cellStyle name="_Сальдо 2007_Макет НГД 2010-2014" xfId="420"/>
    <cellStyle name="_Сальдо_Макет НГД 2010-2014" xfId="421"/>
    <cellStyle name="_св.2006г. (5)" xfId="422"/>
    <cellStyle name="_св.2006г. (5)_Макет НГД 2010-2014" xfId="423"/>
    <cellStyle name="_Свод 2003  " xfId="424"/>
    <cellStyle name="_Свод основных показателей_БП 2008 - 2012_new3 (2)" xfId="425"/>
    <cellStyle name="_Свод основных показателей_БП 2008 - 2012_new3 (2)_Макет НГД 2010-2014" xfId="426"/>
    <cellStyle name="_сводная таблица 2006 2007" xfId="427"/>
    <cellStyle name="_сводная таблица 2006 2007_Макет НГД 2010-2014" xfId="428"/>
    <cellStyle name="_Сравнение с конкурентами в Бизнес-План" xfId="429"/>
    <cellStyle name="_Сравнение с конкурентами в Бизнес-План_Макет НГД 2010-2014" xfId="430"/>
    <cellStyle name="_Суменкова6мес.ожидаем." xfId="431"/>
    <cellStyle name="_Суменкова6мес.ожидаем._Макет НГД 2010-2014" xfId="432"/>
    <cellStyle name="_Таблица к БП 2007 года" xfId="433"/>
    <cellStyle name="_Таблица к БП 2007 года_Макет НГД 2010-2014" xfId="434"/>
    <cellStyle name="_Таблицы к отчету 2007" xfId="435"/>
    <cellStyle name="_Таблицы к отчету 2007_Макет НГД 2010-2014" xfId="436"/>
    <cellStyle name="_ТЭП 2008г  по полугодиям на 01 12 07г " xfId="437"/>
    <cellStyle name="_ТЭП 2008г  по полугодиям на 01 12 07г _Макет НГД 2010-2014" xfId="438"/>
    <cellStyle name="_ТЭП ГОД 2007 от 29 12 07 (для Князевой)" xfId="439"/>
    <cellStyle name="_ТЭП ГОД 2007 от 29 12 07 (для Князевой)_Макет НГД 2010-2014" xfId="440"/>
    <cellStyle name="_Уточненный бюджет ДИТа на 2007 год ноябрь" xfId="441"/>
    <cellStyle name="_Уточненный бюджет ДИТа на 2007 год ноябрь_Макет НГД 2010-2014" xfId="442"/>
    <cellStyle name="_Формы АСУ для БП на 2003год_ егор в кис" xfId="443"/>
    <cellStyle name="_Формы АСУ для БП на 2003год_ егор в кис " xfId="444"/>
    <cellStyle name="_Холдинг 2005 год (помесячно)  (последний) 16.11.05 (с изм.Рычк. и Волк)" xfId="445"/>
    <cellStyle name="_Холдинг 2005 год (помесячно)  (последний) 16.11.05 (с изм.Рычк. и Волк)_Макет НГД 2010-2014" xfId="446"/>
    <cellStyle name="_Холдинг 2005 год (помесячно) 06.06.05 для Сов.Дир. (последний)" xfId="447"/>
    <cellStyle name="_Холдинг 2005 год (помесячно) 06.06.05 для Сов.Дир. (последний)_Макет НГД 2010-2014" xfId="448"/>
    <cellStyle name="_Холдинг 2005 год (помесячно) для Сов.Дир. (последний) 11.11.05 (с изм.Волк)" xfId="449"/>
    <cellStyle name="_Холдинг 2005 год (помесячно) для Сов.Дир. (последний) 11.11.05 (с изм.Волк)_Макет НГД 2010-2014" xfId="450"/>
    <cellStyle name="_Холдинг Ожидаем.7мес._теперь с планом помесячно" xfId="451"/>
    <cellStyle name="_Холдинг Ожидаем.7мес._теперь с планом помесячно_Макет НГД 2010-2014" xfId="452"/>
    <cellStyle name="_Шаблон НПЗ CAPEX 2009 факт" xfId="453"/>
    <cellStyle name="_Шаблон НПЗ CAPEX 2009 факт_Макет НГД 2010-2014" xfId="454"/>
    <cellStyle name="_Шаблон НПО CapexExt_БП2010-2014_v15" xfId="455"/>
    <cellStyle name="_ЮНГ_CAPEX(м)_2009-2013_план_v2" xfId="456"/>
    <cellStyle name="_ЮНГ_CAPEX(м)_2009-2013_план_v2_Макет НГД 2010-2014" xfId="457"/>
    <cellStyle name="=C:\WINNT35\SYSTEM32\COMMAND.COM" xfId="458"/>
    <cellStyle name="=C:\WINNT35\SYSTEM32\COMMAND.COM?COMPUTERNAME=JOHANO?HOMEDRIVE=C:?H" xfId="459"/>
    <cellStyle name="=C:\WINNT35\SYSTEM32\COMMAND.COM_Макет НГД 2010-2014" xfId="460"/>
    <cellStyle name="Comma [0]_irl tel sep5" xfId="461"/>
    <cellStyle name="Comma_irl tel sep5" xfId="462"/>
    <cellStyle name="Comma0" xfId="463"/>
    <cellStyle name="Currency [0]_irl tel sep5" xfId="464"/>
    <cellStyle name="Currency [2]" xfId="465"/>
    <cellStyle name="Currency_irl tel sep5" xfId="466"/>
    <cellStyle name="Euro" xfId="467"/>
    <cellStyle name="Followed Hyperlink" xfId="468"/>
    <cellStyle name="GreenBackground" xfId="469"/>
    <cellStyle name="Hyperlink" xfId="470"/>
    <cellStyle name="MLHeaderSection" xfId="471"/>
    <cellStyle name="Multiple" xfId="472"/>
    <cellStyle name="Multiple0" xfId="473"/>
    <cellStyle name="Normal - Style1" xfId="474"/>
    <cellStyle name="Normal 3" xfId="475"/>
    <cellStyle name="Normal_Book1" xfId="476"/>
    <cellStyle name="normбlnн_laroux" xfId="477"/>
    <cellStyle name="PageSubtitle" xfId="478"/>
    <cellStyle name="PageTitle" xfId="479"/>
    <cellStyle name="Percent0" xfId="480"/>
    <cellStyle name="SAPBEXaggData" xfId="481"/>
    <cellStyle name="SAPBEXaggDataEmph" xfId="482"/>
    <cellStyle name="SAPBEXaggItem" xfId="483"/>
    <cellStyle name="SAPBEXaggItemX" xfId="484"/>
    <cellStyle name="SAPBEXchaText" xfId="485"/>
    <cellStyle name="SAPBEXexcBad7" xfId="486"/>
    <cellStyle name="SAPBEXexcBad8" xfId="487"/>
    <cellStyle name="SAPBEXexcBad9" xfId="488"/>
    <cellStyle name="SAPBEXexcCritical4" xfId="489"/>
    <cellStyle name="SAPBEXexcCritical5" xfId="490"/>
    <cellStyle name="SAPBEXexcCritical6" xfId="491"/>
    <cellStyle name="SAPBEXexcGood1" xfId="492"/>
    <cellStyle name="SAPBEXexcGood2" xfId="493"/>
    <cellStyle name="SAPBEXexcGood3" xfId="494"/>
    <cellStyle name="SAPBEXfilterDrill" xfId="495"/>
    <cellStyle name="SAPBEXfilterItem" xfId="496"/>
    <cellStyle name="SAPBEXfilterText" xfId="497"/>
    <cellStyle name="SAPBEXformats" xfId="498"/>
    <cellStyle name="SAPBEXheaderItem" xfId="499"/>
    <cellStyle name="SAPBEXheaderText" xfId="500"/>
    <cellStyle name="SAPBEXHLevel0" xfId="501"/>
    <cellStyle name="SAPBEXHLevel0X" xfId="502"/>
    <cellStyle name="SAPBEXHLevel1" xfId="503"/>
    <cellStyle name="SAPBEXHLevel1X" xfId="504"/>
    <cellStyle name="SAPBEXHLevel2" xfId="505"/>
    <cellStyle name="SAPBEXHLevel2X" xfId="506"/>
    <cellStyle name="SAPBEXHLevel3" xfId="507"/>
    <cellStyle name="SAPBEXHLevel3X" xfId="508"/>
    <cellStyle name="SAPBEXresData" xfId="509"/>
    <cellStyle name="SAPBEXresDataEmph" xfId="510"/>
    <cellStyle name="SAPBEXresItem" xfId="511"/>
    <cellStyle name="SAPBEXresItemX" xfId="512"/>
    <cellStyle name="SAPBEXstdData" xfId="513"/>
    <cellStyle name="SAPBEXstdDataEmph" xfId="514"/>
    <cellStyle name="SAPBEXstdItem" xfId="515"/>
    <cellStyle name="SAPBEXstdItemX" xfId="516"/>
    <cellStyle name="SAPBEXtitle" xfId="517"/>
    <cellStyle name="SAPBEXundefined" xfId="518"/>
    <cellStyle name="SAPError" xfId="519"/>
    <cellStyle name="SAPKey" xfId="520"/>
    <cellStyle name="SAPLocked" xfId="521"/>
    <cellStyle name="SAPOutput" xfId="522"/>
    <cellStyle name="SAPSpace" xfId="523"/>
    <cellStyle name="SAPText" xfId="524"/>
    <cellStyle name="SAPUnLocked" xfId="525"/>
    <cellStyle name="WhiteForeground" xfId="526"/>
    <cellStyle name="YellowForeground" xfId="527"/>
    <cellStyle name="Денежный [0] 2" xfId="528"/>
    <cellStyle name="Денежный [0] 2 2" xfId="529"/>
    <cellStyle name="Денежный 2" xfId="530"/>
    <cellStyle name="Денежный 2 2" xfId="531"/>
    <cellStyle name="Заголовок1" xfId="532"/>
    <cellStyle name="Заголовок1 1" xfId="533"/>
    <cellStyle name="Обычный" xfId="0" builtinId="0"/>
    <cellStyle name="Обычный 10" xfId="534"/>
    <cellStyle name="Обычный 2" xfId="535"/>
    <cellStyle name="Обычный 2 2" xfId="536"/>
    <cellStyle name="Обычный 2 3" xfId="537"/>
    <cellStyle name="Обычный 2 4" xfId="538"/>
    <cellStyle name="Обычный 2 5" xfId="539"/>
    <cellStyle name="Обычный 3" xfId="540"/>
    <cellStyle name="Обычный 4" xfId="541"/>
    <cellStyle name="Процентный 2" xfId="542"/>
    <cellStyle name="Процентный 3" xfId="543"/>
    <cellStyle name="Стиль 1" xfId="544"/>
    <cellStyle name="Стиль 1 2" xfId="545"/>
    <cellStyle name="Стиль 1_Макет НГД 2010-2014" xfId="546"/>
    <cellStyle name="Тысячи [0]_Лист1" xfId="547"/>
    <cellStyle name="Тысячи_Лист1" xfId="548"/>
    <cellStyle name="Финансовый 2" xfId="549"/>
    <cellStyle name="Финансовый 2 2" xfId="550"/>
    <cellStyle name="Финансовый 2 3" xfId="551"/>
    <cellStyle name="Финансовый 3" xfId="552"/>
    <cellStyle name="Финансовый 3 2" xfId="553"/>
    <cellStyle name="Финансовый 4" xfId="554"/>
    <cellStyle name="Финансовый 5" xfId="555"/>
  </cellStyles>
  <dxfs count="6">
    <dxf>
      <font>
        <color rgb="FFF7C5E5"/>
      </font>
    </dxf>
    <dxf>
      <numFmt numFmtId="164" formatCode="dd/mm/yy;@"/>
    </dxf>
    <dxf>
      <font>
        <color rgb="FFF7C5E5"/>
      </font>
    </dxf>
    <dxf>
      <numFmt numFmtId="164" formatCode="dd/mm/yy;@"/>
    </dxf>
    <dxf>
      <font>
        <color rgb="FFF7C5E5"/>
      </font>
    </dxf>
    <dxf>
      <numFmt numFmtId="164" formatCode="dd/mm/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arikevitch/Local%20Settings/Temporary%20Internet%20Files/OLK19/&#1057;&#1084;&#1077;&#1090;&#1072;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Смета_налоги помесячно"/>
      <sheetName val="Смета_налоги помесячно (2)"/>
      <sheetName val="Расчет налогов руб"/>
      <sheetName val="ФОТ"/>
      <sheetName val="Штатное"/>
      <sheetName val="ЕСН"/>
      <sheetName val="ЕСН кв"/>
      <sheetName val="Командир и оргтехника"/>
      <sheetName val="Аренда  офиса семинары"/>
      <sheetName val="Услуги сод_ние представит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DFEDA"/>
  </sheetPr>
  <dimension ref="A2:AZ57"/>
  <sheetViews>
    <sheetView showGridLines="0" tabSelected="1" zoomScale="90" zoomScaleNormal="90" workbookViewId="0">
      <selection activeCell="A4" sqref="A4"/>
    </sheetView>
  </sheetViews>
  <sheetFormatPr defaultColWidth="45" defaultRowHeight="12" outlineLevelCol="1" x14ac:dyDescent="0.25"/>
  <cols>
    <col min="1" max="1" width="4.85546875" style="1" bestFit="1" customWidth="1"/>
    <col min="2" max="2" width="28.85546875" style="1" customWidth="1"/>
    <col min="3" max="3" width="8.5703125" style="1" customWidth="1"/>
    <col min="4" max="6" width="7.5703125" style="1" customWidth="1" outlineLevel="1"/>
    <col min="7" max="7" width="7.5703125" style="1" customWidth="1"/>
    <col min="8" max="10" width="7.5703125" style="1" customWidth="1" outlineLevel="1"/>
    <col min="11" max="11" width="7.5703125" style="1" customWidth="1"/>
    <col min="12" max="14" width="7.5703125" style="1" customWidth="1" outlineLevel="1"/>
    <col min="15" max="15" width="7.5703125" style="1" customWidth="1"/>
    <col min="16" max="18" width="7.5703125" style="1" hidden="1" customWidth="1" outlineLevel="1"/>
    <col min="19" max="19" width="7.5703125" style="1" customWidth="1" collapsed="1"/>
    <col min="20" max="22" width="7.5703125" style="1" customWidth="1" outlineLevel="1"/>
    <col min="23" max="23" width="7.5703125" style="1" customWidth="1"/>
    <col min="24" max="26" width="7.5703125" style="1" hidden="1" customWidth="1" outlineLevel="1"/>
    <col min="27" max="27" width="7.5703125" style="1" customWidth="1" collapsed="1"/>
    <col min="28" max="30" width="7.5703125" style="1" hidden="1" customWidth="1" outlineLevel="1"/>
    <col min="31" max="31" width="7.5703125" style="1" customWidth="1" collapsed="1"/>
    <col min="32" max="34" width="7.5703125" style="1" hidden="1" customWidth="1" outlineLevel="1"/>
    <col min="35" max="35" width="7.5703125" style="1" customWidth="1" collapsed="1"/>
    <col min="36" max="38" width="7.5703125" style="1" hidden="1" customWidth="1" outlineLevel="1"/>
    <col min="39" max="39" width="7.5703125" style="1" customWidth="1" collapsed="1"/>
    <col min="40" max="42" width="7.5703125" style="1" hidden="1" customWidth="1" outlineLevel="1"/>
    <col min="43" max="43" width="7.5703125" style="1" customWidth="1" collapsed="1"/>
    <col min="44" max="46" width="7.5703125" style="1" hidden="1" customWidth="1" outlineLevel="1"/>
    <col min="47" max="47" width="7.5703125" style="1" customWidth="1" collapsed="1"/>
    <col min="48" max="50" width="7.5703125" style="1" hidden="1" customWidth="1" outlineLevel="1"/>
    <col min="51" max="51" width="9.28515625" style="3" customWidth="1" collapsed="1"/>
    <col min="52" max="272" width="8.5703125" style="1" customWidth="1"/>
    <col min="273" max="16384" width="45" style="1"/>
  </cols>
  <sheetData>
    <row r="2" spans="1:52" ht="15" x14ac:dyDescent="0.25">
      <c r="B2" s="2" t="s">
        <v>0</v>
      </c>
    </row>
    <row r="3" spans="1:52" ht="12.75" thickBot="1" x14ac:dyDescent="0.3"/>
    <row r="4" spans="1:52" s="8" customFormat="1" ht="48" x14ac:dyDescent="0.25">
      <c r="A4" s="4"/>
      <c r="B4" s="64" t="s">
        <v>1</v>
      </c>
      <c r="C4" s="71" t="s">
        <v>18</v>
      </c>
      <c r="D4" s="72" t="s">
        <v>23</v>
      </c>
      <c r="E4" s="73"/>
      <c r="F4" s="74" t="s">
        <v>2</v>
      </c>
      <c r="G4" s="71" t="s">
        <v>19</v>
      </c>
      <c r="H4" s="72" t="s">
        <v>23</v>
      </c>
      <c r="I4" s="73"/>
      <c r="J4" s="74" t="s">
        <v>2</v>
      </c>
      <c r="K4" s="71" t="s">
        <v>20</v>
      </c>
      <c r="L4" s="72" t="s">
        <v>23</v>
      </c>
      <c r="M4" s="73"/>
      <c r="N4" s="74" t="s">
        <v>2</v>
      </c>
      <c r="O4" s="71" t="s">
        <v>3</v>
      </c>
      <c r="P4" s="72" t="s">
        <v>23</v>
      </c>
      <c r="Q4" s="73"/>
      <c r="R4" s="74" t="s">
        <v>2</v>
      </c>
      <c r="S4" s="71" t="s">
        <v>4</v>
      </c>
      <c r="T4" s="72" t="s">
        <v>23</v>
      </c>
      <c r="U4" s="73"/>
      <c r="V4" s="74" t="s">
        <v>2</v>
      </c>
      <c r="W4" s="68" t="s">
        <v>5</v>
      </c>
      <c r="X4" s="33" t="s">
        <v>23</v>
      </c>
      <c r="Y4" s="34"/>
      <c r="Z4" s="6" t="s">
        <v>2</v>
      </c>
      <c r="AA4" s="5" t="s">
        <v>6</v>
      </c>
      <c r="AB4" s="33" t="s">
        <v>23</v>
      </c>
      <c r="AC4" s="34"/>
      <c r="AD4" s="6" t="s">
        <v>2</v>
      </c>
      <c r="AE4" s="5" t="s">
        <v>7</v>
      </c>
      <c r="AF4" s="33" t="s">
        <v>23</v>
      </c>
      <c r="AG4" s="34"/>
      <c r="AH4" s="6" t="s">
        <v>2</v>
      </c>
      <c r="AI4" s="5" t="s">
        <v>8</v>
      </c>
      <c r="AJ4" s="33" t="s">
        <v>23</v>
      </c>
      <c r="AK4" s="34"/>
      <c r="AL4" s="6" t="s">
        <v>2</v>
      </c>
      <c r="AM4" s="5" t="s">
        <v>9</v>
      </c>
      <c r="AN4" s="33" t="s">
        <v>23</v>
      </c>
      <c r="AO4" s="34"/>
      <c r="AP4" s="6" t="s">
        <v>2</v>
      </c>
      <c r="AQ4" s="5" t="s">
        <v>10</v>
      </c>
      <c r="AR4" s="33" t="s">
        <v>23</v>
      </c>
      <c r="AS4" s="34"/>
      <c r="AT4" s="6" t="s">
        <v>2</v>
      </c>
      <c r="AU4" s="5" t="s">
        <v>11</v>
      </c>
      <c r="AV4" s="33" t="s">
        <v>23</v>
      </c>
      <c r="AW4" s="34"/>
      <c r="AX4" s="6" t="s">
        <v>2</v>
      </c>
      <c r="AY4" s="7" t="s">
        <v>45</v>
      </c>
    </row>
    <row r="5" spans="1:52" s="14" customFormat="1" ht="11.25" x14ac:dyDescent="0.25">
      <c r="A5" s="9">
        <v>1</v>
      </c>
      <c r="B5" s="65">
        <v>2</v>
      </c>
      <c r="C5" s="75">
        <v>3</v>
      </c>
      <c r="D5" s="12" t="s">
        <v>21</v>
      </c>
      <c r="E5" s="12" t="s">
        <v>22</v>
      </c>
      <c r="F5" s="76"/>
      <c r="G5" s="83">
        <v>4</v>
      </c>
      <c r="H5" s="12" t="s">
        <v>21</v>
      </c>
      <c r="I5" s="12" t="s">
        <v>22</v>
      </c>
      <c r="J5" s="76"/>
      <c r="K5" s="75">
        <v>5</v>
      </c>
      <c r="L5" s="12" t="s">
        <v>21</v>
      </c>
      <c r="M5" s="12" t="s">
        <v>22</v>
      </c>
      <c r="N5" s="76"/>
      <c r="O5" s="83">
        <v>6</v>
      </c>
      <c r="P5" s="12" t="s">
        <v>21</v>
      </c>
      <c r="Q5" s="12" t="s">
        <v>22</v>
      </c>
      <c r="R5" s="76"/>
      <c r="S5" s="75">
        <v>7</v>
      </c>
      <c r="T5" s="12" t="s">
        <v>21</v>
      </c>
      <c r="U5" s="12" t="s">
        <v>22</v>
      </c>
      <c r="V5" s="76"/>
      <c r="W5" s="69">
        <v>8</v>
      </c>
      <c r="X5" s="12" t="s">
        <v>21</v>
      </c>
      <c r="Y5" s="12" t="s">
        <v>22</v>
      </c>
      <c r="Z5" s="12"/>
      <c r="AA5" s="11">
        <v>9</v>
      </c>
      <c r="AB5" s="12" t="s">
        <v>21</v>
      </c>
      <c r="AC5" s="12" t="s">
        <v>22</v>
      </c>
      <c r="AD5" s="12"/>
      <c r="AE5" s="10">
        <v>10</v>
      </c>
      <c r="AF5" s="12" t="s">
        <v>21</v>
      </c>
      <c r="AG5" s="12" t="s">
        <v>22</v>
      </c>
      <c r="AH5" s="12"/>
      <c r="AI5" s="11">
        <v>11</v>
      </c>
      <c r="AJ5" s="12" t="s">
        <v>21</v>
      </c>
      <c r="AK5" s="12" t="s">
        <v>22</v>
      </c>
      <c r="AL5" s="12"/>
      <c r="AM5" s="10">
        <v>12</v>
      </c>
      <c r="AN5" s="12" t="s">
        <v>21</v>
      </c>
      <c r="AO5" s="12" t="s">
        <v>22</v>
      </c>
      <c r="AP5" s="12"/>
      <c r="AQ5" s="11">
        <v>13</v>
      </c>
      <c r="AR5" s="12" t="s">
        <v>21</v>
      </c>
      <c r="AS5" s="12" t="s">
        <v>22</v>
      </c>
      <c r="AT5" s="12"/>
      <c r="AU5" s="10">
        <v>14</v>
      </c>
      <c r="AV5" s="12" t="s">
        <v>21</v>
      </c>
      <c r="AW5" s="12" t="s">
        <v>22</v>
      </c>
      <c r="AX5" s="12"/>
      <c r="AY5" s="13">
        <v>15</v>
      </c>
    </row>
    <row r="6" spans="1:52" x14ac:dyDescent="0.25">
      <c r="A6" s="15" t="s">
        <v>12</v>
      </c>
      <c r="B6" s="66" t="s">
        <v>13</v>
      </c>
      <c r="C6" s="77">
        <v>28</v>
      </c>
      <c r="D6" s="16">
        <f>IF(C6=0,0,DATE(2020,1,15))</f>
        <v>43845</v>
      </c>
      <c r="E6" s="16">
        <f>IF(IF(C6=0,0,C6+D6)&gt;DATE(2020,1,31),DATE(2020,1,31),IF(C6=0,0,C6+D6))+IF(C6&gt;0,-1,0)*0</f>
        <v>43861</v>
      </c>
      <c r="F6" s="78">
        <f>IF(($C$14-NETWORKDAYS(D6,E6,"1-8"))&gt;=0,($C$14-NETWORKDAYS(D6,E6,"0")),0)</f>
        <v>4</v>
      </c>
      <c r="G6" s="84">
        <f>(D6+C6+IF(C6&gt;0,-1,0))-E6</f>
        <v>11</v>
      </c>
      <c r="H6" s="16">
        <f>IF(G6=0,0,DATE(2020,2,1))</f>
        <v>43862</v>
      </c>
      <c r="I6" s="16">
        <f>IF(IF(G6=0,0,G6+H6)&gt;DATE(2020,2,29),DATE(2020,2,29),IF(G6=0,0,G6+H6))+IF(G6&gt;0,-1,0)</f>
        <v>43872</v>
      </c>
      <c r="J6" s="78">
        <f>IF(($G$14-NETWORKDAYS(H6,I6,"23"))&gt;=0,($G$14-NETWORKDAYS(H6,I6,"0")),0)</f>
        <v>12</v>
      </c>
      <c r="K6" s="86">
        <f>(H6+G6+IF(G6&gt;0,-1,0))-I6</f>
        <v>0</v>
      </c>
      <c r="L6" s="16">
        <f>IF(K6=0,0,DATE(2020,3,1))</f>
        <v>0</v>
      </c>
      <c r="M6" s="16">
        <f>IF(IF(K6=0,0,K6+L6)&gt;DATE(2020,3,31),DATE(2020,3,31),IF(K6=0,0,K6+L6))+IF(K6&gt;0,-1,0)</f>
        <v>0</v>
      </c>
      <c r="N6" s="78">
        <f>IF(($K$14-NETWORKDAYS(L6,M6,"8"))&gt;=0,($K$14-NETWORKDAYS(L6,M6,"0")),0)</f>
        <v>21</v>
      </c>
      <c r="O6" s="86">
        <f>(L6+K6+IF(K6&gt;0,-1,0))-M6</f>
        <v>0</v>
      </c>
      <c r="P6" s="16">
        <f>IF(O6=0,0,DATE(2020,4,1))</f>
        <v>0</v>
      </c>
      <c r="Q6" s="16">
        <f>IF(IF(O6=0,0,O6+P6)&gt;DATE(2020,4,30),DATE(2020,4,30),IF(O6=0,0,O6+P6))+IF(O6&gt;0,-1,0)</f>
        <v>0</v>
      </c>
      <c r="R6" s="78">
        <f>IF(($O$14-NETWORKDAYS(P6,Q6,"0"))&gt;=0,($O$14-NETWORKDAYS(P6,Q6,"0")),0)</f>
        <v>22</v>
      </c>
      <c r="S6" s="86">
        <f>(P6+O6+IF(O6&gt;0,-1,0))-Q6</f>
        <v>0</v>
      </c>
      <c r="T6" s="16">
        <f>IF(S6=0,0,DATE(2020,5,1))</f>
        <v>0</v>
      </c>
      <c r="U6" s="16">
        <f>IF(IF(S6=0,0,S6+T6)&gt;DATE(2020,5,31),DATE(2020,5,31),IF(S6=0,0,S6+T6))+IF(S6&gt;0,-1,0)</f>
        <v>0</v>
      </c>
      <c r="V6" s="78">
        <f>IF(($S$14-NETWORKDAYS(T6,U6,"1,9"))&gt;=0,($S$14-NETWORKDAYS(T6,U6,"0")),0)</f>
        <v>17</v>
      </c>
      <c r="W6" s="70">
        <f>(T6+S6+IF(S6&gt;0,-1,0))-U6</f>
        <v>0</v>
      </c>
      <c r="X6" s="16">
        <f>IF(W6=0,0,DATE(2020,6,1))</f>
        <v>0</v>
      </c>
      <c r="Y6" s="16">
        <f>IF(IF(W6=0,0,W6+X6)&gt;DATE(2020,6,30),DATE(2020,6,30),IF(W6=0,0,W6+X6))+IF(W6&gt;0,-1,0)</f>
        <v>0</v>
      </c>
      <c r="Z6" s="17">
        <f>IF(($W$14-NETWORKDAYS(X6,Y6,"12"))&gt;=0,($W$14-NETWORKDAYS(X6,Y6,"0")),0)</f>
        <v>21</v>
      </c>
      <c r="AA6" s="18">
        <f>(X6+W6+IF(W6&gt;0,-1,0))-Y6</f>
        <v>0</v>
      </c>
      <c r="AB6" s="16">
        <f>IF(AA6=0,0,DATE(2020,7,1))</f>
        <v>0</v>
      </c>
      <c r="AC6" s="16">
        <f>IF(IF(AA6=0,0,AA6+AB6)&gt;DATE(2020,7,31),DATE(2020,7,31),IF(AA6=0,0,AA6+AB6))+IF(AA6&gt;0,-1,0)</f>
        <v>0</v>
      </c>
      <c r="AD6" s="17">
        <f>IF(($AA$14-NETWORKDAYS(AB6,AC6,"0"))&gt;=0,($AA$14-NETWORKDAYS(AB6,AC6,"0")),0)</f>
        <v>23</v>
      </c>
      <c r="AE6" s="18">
        <f>(AB6+AA6+IF(AA6&gt;0,-1,0))-AC6</f>
        <v>0</v>
      </c>
      <c r="AF6" s="16">
        <f>IF(AE6=0,0,DATE(2020,8,1))</f>
        <v>0</v>
      </c>
      <c r="AG6" s="16">
        <f>IF(IF(AE6=0,0,AE6+AF6)&gt;DATE(2020,8,31),DATE(2020,8,31),IF(AE6=0,0,AE6+AF6))+IF(AE6&gt;0,-1,0)</f>
        <v>0</v>
      </c>
      <c r="AH6" s="17">
        <f>IF(($AE$14-NETWORKDAYS(AF6,AG6,"0"))&gt;=0,($AE$14-NETWORKDAYS(AF6,AG6,"0")),0)</f>
        <v>21</v>
      </c>
      <c r="AI6" s="18">
        <f>(AF6+AE6+IF(AE6&gt;0,-1,0))-AG6</f>
        <v>0</v>
      </c>
      <c r="AJ6" s="16">
        <f>IF(AI6=0,0,DATE(2020,9,1))</f>
        <v>0</v>
      </c>
      <c r="AK6" s="16">
        <f>IF(IF(AI6=0,0,AI6+AJ6)&gt;DATE(2020,9,30),DATE(2020,9,30),IF(AI6=0,0,AI6+AJ6))+IF(AI6&gt;0,-1,0)</f>
        <v>0</v>
      </c>
      <c r="AL6" s="17">
        <f>IF(($AI$14-NETWORKDAYS(AJ6,AK6,"0"))&gt;=0,($AI$14-NETWORKDAYS(AJ6,AK6,"0")),0)</f>
        <v>22</v>
      </c>
      <c r="AM6" s="18">
        <f>(AJ6+AI6+IF(AI6&gt;0,-1,0))-AK6</f>
        <v>0</v>
      </c>
      <c r="AN6" s="16">
        <f>IF(AM6=0,0,DATE(2020,10,1))</f>
        <v>0</v>
      </c>
      <c r="AO6" s="16">
        <f>IF(IF(AM6=0,0,AM6+AN6)&gt;DATE(2020,10,31),DATE(2020,10,31),IF(AM6=0,0,AM6+AN6))+IF(AM6&gt;0,-1,0)</f>
        <v>0</v>
      </c>
      <c r="AP6" s="17">
        <f>IF(($AM$14-NETWORKDAYS(AN6,AO6,"0"))&gt;=0,($AM$14-NETWORKDAYS(AN6,AO6,"0")),0)</f>
        <v>22</v>
      </c>
      <c r="AQ6" s="18">
        <f>(AN6+AM6+IF(AM6&gt;0,-1,0))-AO6</f>
        <v>0</v>
      </c>
      <c r="AR6" s="16">
        <f>IF(AQ6=0,0,DATE(2020,11,1))</f>
        <v>0</v>
      </c>
      <c r="AS6" s="16">
        <f>IF(IF(AQ6=0,0,AQ6+AR6)&gt;DATE(2020,11,30),DATE(2020,11,30),IF(AQ6=0,0,AQ6+AR6))+IF(AQ6&gt;0,-1,0)</f>
        <v>0</v>
      </c>
      <c r="AT6" s="17">
        <f>IF(($AQ$14-NETWORKDAYS(AR6,AS6,"4"))&gt;=0,($AQ$14-NETWORKDAYS(AR6,AS6,"0")),0)</f>
        <v>20</v>
      </c>
      <c r="AU6" s="18">
        <f>(AR6+AQ6+IF(AQ6&gt;0,-1,0))-AS6</f>
        <v>0</v>
      </c>
      <c r="AV6" s="19">
        <f>IF(AU6=0,0,DATE(2020,12,1))</f>
        <v>0</v>
      </c>
      <c r="AW6" s="16">
        <f>IF(IF(AU6=0,0,AU6+AV6)&gt;DATE(2020,12,31),DATE(2020,12,31),IF(AU6=0,0,AU6+AV6))+IF(AU6&gt;0,-1,0)</f>
        <v>0</v>
      </c>
      <c r="AX6" s="17">
        <f>IF(($AU$14-NETWORKDAYS(AV6,AW6,"0"))&gt;=0,($AU$14-NETWORKDAYS(AV6,AW6,"0")),0)</f>
        <v>23</v>
      </c>
      <c r="AY6" s="36">
        <f t="shared" ref="AY6:AY9" si="0">C6+G6+K6+O6+S6+W6+AA6+AE6+AI6+AM6+AQ6+AU6</f>
        <v>39</v>
      </c>
      <c r="AZ6" s="1" t="s">
        <v>27</v>
      </c>
    </row>
    <row r="7" spans="1:52" s="63" customFormat="1" x14ac:dyDescent="0.25">
      <c r="A7" s="61"/>
      <c r="B7" s="67" t="s">
        <v>42</v>
      </c>
      <c r="C7" s="79">
        <v>18</v>
      </c>
      <c r="D7" s="16">
        <f>IF(C7=0,0,DATE(2020,1,15))</f>
        <v>43845</v>
      </c>
      <c r="E7" s="16">
        <f t="shared" ref="E7:E12" si="1">IF(IF(C7=0,0,C7+D7)&gt;DATE(2020,1,31),DATE(2020,1,31),IF(C7=0,0,C7+D7))+IF(C7&gt;0,-1,0)*0</f>
        <v>43861</v>
      </c>
      <c r="F7" s="78">
        <f>IF(($C$14-NETWORKDAYS(D7,E7,"1-8"))&gt;=0,($C$14-NETWORKDAYS(D7,E7,"0")),0)</f>
        <v>4</v>
      </c>
      <c r="G7" s="84">
        <f>(D7+C7+IF(C7&gt;0,-1,0))-E7</f>
        <v>1</v>
      </c>
      <c r="H7" s="16">
        <f>IF(G7=0,0,DATE(2020,2,1))</f>
        <v>43862</v>
      </c>
      <c r="I7" s="16">
        <f>IF(IF(G7=0,0,G7+H7)&gt;DATE(2020,2,29),DATE(2020,2,29),IF(G7=0,0,G7+H7))+IF(G7&gt;0,-1,0)</f>
        <v>43862</v>
      </c>
      <c r="J7" s="78">
        <f>IF(($G$14-NETWORKDAYS(H7,I7,"23"))&gt;=0,($G$14-NETWORKDAYS(H7,I7,"0")),0)</f>
        <v>19</v>
      </c>
      <c r="K7" s="86">
        <f>(H7+G7+IF(G7&gt;0,-1,0))-I7</f>
        <v>0</v>
      </c>
      <c r="L7" s="16">
        <f>IF(K7=0,0,DATE(2020,3,1))</f>
        <v>0</v>
      </c>
      <c r="M7" s="16">
        <f>IF(IF(K7=0,0,K7+L7)&gt;DATE(2020,3,31),DATE(2020,3,31),IF(K7=0,0,K7+L7))+IF(K7&gt;0,-1,0)</f>
        <v>0</v>
      </c>
      <c r="N7" s="78">
        <f>IF(($K$14-NETWORKDAYS(L7,M7,"8"))&gt;=0,($K$14-NETWORKDAYS(L7,M7,"0")),0)</f>
        <v>21</v>
      </c>
      <c r="O7" s="86">
        <f>(L7+K7+IF(K7&gt;0,-1,0))-M7</f>
        <v>0</v>
      </c>
      <c r="P7" s="16">
        <f>IF(O7=0,0,DATE(2020,4,1))</f>
        <v>0</v>
      </c>
      <c r="Q7" s="16">
        <f>IF(IF(O7=0,0,O7+P7)&gt;DATE(2020,4,30),DATE(2020,4,30),IF(O7=0,0,O7+P7))+IF(O7&gt;0,-1,0)</f>
        <v>0</v>
      </c>
      <c r="R7" s="78">
        <f>IF(($O$14-NETWORKDAYS(P7,Q7,"0"))&gt;=0,($O$14-NETWORKDAYS(P7,Q7,"0")),0)</f>
        <v>22</v>
      </c>
      <c r="S7" s="86">
        <f>(P7+O7+IF(O7&gt;0,-1,0))-Q7</f>
        <v>0</v>
      </c>
      <c r="T7" s="16">
        <f>IF(S7=0,0,DATE(2020,5,1))</f>
        <v>0</v>
      </c>
      <c r="U7" s="16">
        <f>IF(IF(S7=0,0,S7+T7)&gt;DATE(2020,5,31),DATE(2020,5,31),IF(S7=0,0,S7+T7))+IF(S7&gt;0,-1,0)</f>
        <v>0</v>
      </c>
      <c r="V7" s="78">
        <f>IF(($S$14-NETWORKDAYS(T7,U7,"1,9"))&gt;=0,($S$14-NETWORKDAYS(T7,U7,"0")),0)</f>
        <v>17</v>
      </c>
      <c r="W7" s="70">
        <f>(T7+S7+IF(S7&gt;0,-1,0))-U7</f>
        <v>0</v>
      </c>
      <c r="X7" s="16">
        <f>IF(W7=0,0,DATE(2020,6,1))</f>
        <v>0</v>
      </c>
      <c r="Y7" s="16">
        <f>IF(IF(W7=0,0,W7+X7)&gt;DATE(2020,6,30),DATE(2020,6,30),IF(W7=0,0,W7+X7))+IF(W7&gt;0,-1,0)</f>
        <v>0</v>
      </c>
      <c r="Z7" s="17">
        <f>IF(($W$14-NETWORKDAYS(X7,Y7,"12"))&gt;=0,($W$14-NETWORKDAYS(X7,Y7,"0")),0)</f>
        <v>21</v>
      </c>
      <c r="AA7" s="18">
        <f>(X7+W7+IF(W7&gt;0,-1,0))-Y7</f>
        <v>0</v>
      </c>
      <c r="AB7" s="16">
        <f>IF(AA7=0,0,DATE(2020,7,1))</f>
        <v>0</v>
      </c>
      <c r="AC7" s="16">
        <f>IF(IF(AA7=0,0,AA7+AB7)&gt;DATE(2020,7,31),DATE(2020,7,31),IF(AA7=0,0,AA7+AB7))+IF(AA7&gt;0,-1,0)</f>
        <v>0</v>
      </c>
      <c r="AD7" s="17">
        <f>IF(($AA$14-NETWORKDAYS(AB7,AC7,"0"))&gt;=0,($AA$14-NETWORKDAYS(AB7,AC7,"0")),0)</f>
        <v>23</v>
      </c>
      <c r="AE7" s="18">
        <f>(AB7+AA7+IF(AA7&gt;0,-1,0))-AC7</f>
        <v>0</v>
      </c>
      <c r="AF7" s="16">
        <f>IF(AE7=0,0,DATE(2020,8,1))</f>
        <v>0</v>
      </c>
      <c r="AG7" s="16">
        <f>IF(IF(AE7=0,0,AE7+AF7)&gt;DATE(2020,8,31),DATE(2020,8,31),IF(AE7=0,0,AE7+AF7))+IF(AE7&gt;0,-1,0)</f>
        <v>0</v>
      </c>
      <c r="AH7" s="17">
        <f>IF(($AE$14-NETWORKDAYS(AF7,AG7,"0"))&gt;=0,($AE$14-NETWORKDAYS(AF7,AG7,"0")),0)</f>
        <v>21</v>
      </c>
      <c r="AI7" s="18">
        <f>(AF7+AE7+IF(AE7&gt;0,-1,0))-AG7</f>
        <v>0</v>
      </c>
      <c r="AJ7" s="16">
        <f>IF(AI7=0,0,DATE(2020,9,1))</f>
        <v>0</v>
      </c>
      <c r="AK7" s="16">
        <f>IF(IF(AI7=0,0,AI7+AJ7)&gt;DATE(2020,9,30),DATE(2020,9,30),IF(AI7=0,0,AI7+AJ7))+IF(AI7&gt;0,-1,0)</f>
        <v>0</v>
      </c>
      <c r="AL7" s="17">
        <f>IF(($AI$14-NETWORKDAYS(AJ7,AK7,"0"))&gt;=0,($AI$14-NETWORKDAYS(AJ7,AK7,"0")),0)</f>
        <v>22</v>
      </c>
      <c r="AM7" s="18">
        <f>(AJ7+AI7+IF(AI7&gt;0,-1,0))-AK7</f>
        <v>0</v>
      </c>
      <c r="AN7" s="16">
        <f>IF(AM7=0,0,DATE(2020,10,1))</f>
        <v>0</v>
      </c>
      <c r="AO7" s="16">
        <f>IF(IF(AM7=0,0,AM7+AN7)&gt;DATE(2020,10,31),DATE(2020,10,31),IF(AM7=0,0,AM7+AN7))+IF(AM7&gt;0,-1,0)</f>
        <v>0</v>
      </c>
      <c r="AP7" s="17">
        <f>IF(($AM$14-NETWORKDAYS(AN7,AO7,"0"))&gt;=0,($AM$14-NETWORKDAYS(AN7,AO7,"0")),0)</f>
        <v>22</v>
      </c>
      <c r="AQ7" s="18">
        <f>(AN7+AM7+IF(AM7&gt;0,-1,0))-AO7</f>
        <v>0</v>
      </c>
      <c r="AR7" s="16">
        <f>IF(AQ7=0,0,DATE(2020,11,1))</f>
        <v>0</v>
      </c>
      <c r="AS7" s="16">
        <f>IF(IF(AQ7=0,0,AQ7+AR7)&gt;DATE(2020,11,30),DATE(2020,11,30),IF(AQ7=0,0,AQ7+AR7))+IF(AQ7&gt;0,-1,0)</f>
        <v>0</v>
      </c>
      <c r="AT7" s="17">
        <f>IF(($AQ$14-NETWORKDAYS(AR7,AS7,"4"))&gt;=0,($AQ$14-NETWORKDAYS(AR7,AS7,"0")),0)</f>
        <v>20</v>
      </c>
      <c r="AU7" s="18">
        <f>(AR7+AQ7+IF(AQ7&gt;0,-1,0))-AS7</f>
        <v>0</v>
      </c>
      <c r="AV7" s="19">
        <f>IF(AU7=0,0,DATE(2020,12,1))</f>
        <v>0</v>
      </c>
      <c r="AW7" s="16">
        <f>IF(IF(AU7=0,0,AU7+AV7)&gt;DATE(2020,12,31),DATE(2020,12,31),IF(AU7=0,0,AU7+AV7))+IF(AU7&gt;0,-1,0)</f>
        <v>0</v>
      </c>
      <c r="AX7" s="17">
        <f>IF(($AU$14-NETWORKDAYS(AV7,AW7,"0"))&gt;=0,($AU$14-NETWORKDAYS(AV7,AW7,"0")),0)</f>
        <v>23</v>
      </c>
      <c r="AY7" s="36">
        <f t="shared" ref="AY7" si="2">C7+G7+K7+O7+S7+W7+AA7+AE7+AI7+AM7+AQ7+AU7</f>
        <v>19</v>
      </c>
    </row>
    <row r="8" spans="1:52" s="63" customFormat="1" x14ac:dyDescent="0.25">
      <c r="A8" s="61"/>
      <c r="B8" s="67" t="s">
        <v>41</v>
      </c>
      <c r="C8" s="79">
        <v>14</v>
      </c>
      <c r="D8" s="16">
        <f>IF(C8=0,0,DATE(2020,1,15))</f>
        <v>43845</v>
      </c>
      <c r="E8" s="62">
        <f>IF(IF(C8=0,0,C8+D8)&gt;DATE(2020,1,31),DATE(2020,1,31),IF(C8=0,0,C8+D8))+IF(C8&gt;0,-1,0)*0</f>
        <v>43859</v>
      </c>
      <c r="F8" s="78">
        <f>IF(($C$14-NETWORKDAYS(D8,E8,"1-8"))&gt;=0,($C$14-NETWORKDAYS(D8,E8,"0")),0)</f>
        <v>6</v>
      </c>
      <c r="G8" s="85">
        <f>(D8+C8+IF(C8&gt;0,-1,0))-E8</f>
        <v>-1</v>
      </c>
      <c r="H8" s="16">
        <f>IF(G8=0,0,DATE(2020,2,1))</f>
        <v>43862</v>
      </c>
      <c r="I8" s="16">
        <f>IF(IF(G8=0,0,G8+H8)&gt;DATE(2020,2,29),DATE(2020,2,29),IF(G8=0,0,G8+H8))+IF(G8&gt;0,-1,0)</f>
        <v>43861</v>
      </c>
      <c r="J8" s="78">
        <f>IF(($G$14-NETWORKDAYS(H8,I8,"23"))&gt;=0,($G$14-NETWORKDAYS(H8,I8,"0")),0)</f>
        <v>20</v>
      </c>
      <c r="K8" s="86">
        <f>(H8+G8+IF(G8&gt;0,-1,0))-I8</f>
        <v>0</v>
      </c>
      <c r="L8" s="16">
        <f>IF(K8=0,0,DATE(2020,3,1))</f>
        <v>0</v>
      </c>
      <c r="M8" s="16">
        <f>IF(IF(K8=0,0,K8+L8)&gt;DATE(2020,3,31),DATE(2020,3,31),IF(K8=0,0,K8+L8))+IF(K8&gt;0,-1,0)</f>
        <v>0</v>
      </c>
      <c r="N8" s="78">
        <f>IF(($K$14-NETWORKDAYS(L8,M8,"8"))&gt;=0,($K$14-NETWORKDAYS(L8,M8,"0")),0)</f>
        <v>21</v>
      </c>
      <c r="O8" s="86">
        <f>(L8+K8+IF(K8&gt;0,-1,0))-M8</f>
        <v>0</v>
      </c>
      <c r="P8" s="16">
        <f>IF(O8=0,0,DATE(2020,4,1))</f>
        <v>0</v>
      </c>
      <c r="Q8" s="16">
        <f>IF(IF(O8=0,0,O8+P8)&gt;DATE(2020,4,30),DATE(2020,4,30),IF(O8=0,0,O8+P8))+IF(O8&gt;0,-1,0)</f>
        <v>0</v>
      </c>
      <c r="R8" s="78">
        <f>IF(($O$14-NETWORKDAYS(P8,Q8,"0"))&gt;=0,($O$14-NETWORKDAYS(P8,Q8,"0")),0)</f>
        <v>22</v>
      </c>
      <c r="S8" s="86">
        <f>(P8+O8+IF(O8&gt;0,-1,0))-Q8</f>
        <v>0</v>
      </c>
      <c r="T8" s="16">
        <f>IF(S8=0,0,DATE(2020,5,1))</f>
        <v>0</v>
      </c>
      <c r="U8" s="16">
        <f>IF(IF(S8=0,0,S8+T8)&gt;DATE(2020,5,31),DATE(2020,5,31),IF(S8=0,0,S8+T8))+IF(S8&gt;0,-1,0)</f>
        <v>0</v>
      </c>
      <c r="V8" s="78">
        <f>IF(($S$14-NETWORKDAYS(T8,U8,"1,9"))&gt;=0,($S$14-NETWORKDAYS(T8,U8,"0")),0)</f>
        <v>17</v>
      </c>
      <c r="W8" s="70">
        <f>(T8+S8+IF(S8&gt;0,-1,0))-U8</f>
        <v>0</v>
      </c>
      <c r="X8" s="16">
        <f>IF(W8=0,0,DATE(2020,6,1))</f>
        <v>0</v>
      </c>
      <c r="Y8" s="16">
        <f>IF(IF(W8=0,0,W8+X8)&gt;DATE(2020,6,30),DATE(2020,6,30),IF(W8=0,0,W8+X8))+IF(W8&gt;0,-1,0)</f>
        <v>0</v>
      </c>
      <c r="Z8" s="17">
        <f>IF(($W$14-NETWORKDAYS(X8,Y8,"12"))&gt;=0,($W$14-NETWORKDAYS(X8,Y8,"0")),0)</f>
        <v>21</v>
      </c>
      <c r="AA8" s="18">
        <f>(X8+W8+IF(W8&gt;0,-1,0))-Y8</f>
        <v>0</v>
      </c>
      <c r="AB8" s="16">
        <f>IF(AA8=0,0,DATE(2020,7,1))</f>
        <v>0</v>
      </c>
      <c r="AC8" s="16">
        <f>IF(IF(AA8=0,0,AA8+AB8)&gt;DATE(2020,7,31),DATE(2020,7,31),IF(AA8=0,0,AA8+AB8))+IF(AA8&gt;0,-1,0)</f>
        <v>0</v>
      </c>
      <c r="AD8" s="17">
        <f>IF(($AA$14-NETWORKDAYS(AB8,AC8,"0"))&gt;=0,($AA$14-NETWORKDAYS(AB8,AC8,"0")),0)</f>
        <v>23</v>
      </c>
      <c r="AE8" s="18">
        <f>(AB8+AA8+IF(AA8&gt;0,-1,0))-AC8</f>
        <v>0</v>
      </c>
      <c r="AF8" s="16">
        <f>IF(AE8=0,0,DATE(2020,8,1))</f>
        <v>0</v>
      </c>
      <c r="AG8" s="16">
        <f>IF(IF(AE8=0,0,AE8+AF8)&gt;DATE(2020,8,31),DATE(2020,8,31),IF(AE8=0,0,AE8+AF8))+IF(AE8&gt;0,-1,0)</f>
        <v>0</v>
      </c>
      <c r="AH8" s="17">
        <f>IF(($AE$14-NETWORKDAYS(AF8,AG8,"0"))&gt;=0,($AE$14-NETWORKDAYS(AF8,AG8,"0")),0)</f>
        <v>21</v>
      </c>
      <c r="AI8" s="18">
        <f>(AF8+AE8+IF(AE8&gt;0,-1,0))-AG8</f>
        <v>0</v>
      </c>
      <c r="AJ8" s="16">
        <f>IF(AI8=0,0,DATE(2020,9,1))</f>
        <v>0</v>
      </c>
      <c r="AK8" s="16">
        <f>IF(IF(AI8=0,0,AI8+AJ8)&gt;DATE(2020,9,30),DATE(2020,9,30),IF(AI8=0,0,AI8+AJ8))+IF(AI8&gt;0,-1,0)</f>
        <v>0</v>
      </c>
      <c r="AL8" s="17">
        <f>IF(($AI$14-NETWORKDAYS(AJ8,AK8,"0"))&gt;=0,($AI$14-NETWORKDAYS(AJ8,AK8,"0")),0)</f>
        <v>22</v>
      </c>
      <c r="AM8" s="18">
        <f>(AJ8+AI8+IF(AI8&gt;0,-1,0))-AK8</f>
        <v>0</v>
      </c>
      <c r="AN8" s="16">
        <f>IF(AM8=0,0,DATE(2020,10,1))</f>
        <v>0</v>
      </c>
      <c r="AO8" s="16">
        <f>IF(IF(AM8=0,0,AM8+AN8)&gt;DATE(2020,10,31),DATE(2020,10,31),IF(AM8=0,0,AM8+AN8))+IF(AM8&gt;0,-1,0)</f>
        <v>0</v>
      </c>
      <c r="AP8" s="17">
        <f>IF(($AM$14-NETWORKDAYS(AN8,AO8,"0"))&gt;=0,($AM$14-NETWORKDAYS(AN8,AO8,"0")),0)</f>
        <v>22</v>
      </c>
      <c r="AQ8" s="18">
        <f>(AN8+AM8+IF(AM8&gt;0,-1,0))-AO8</f>
        <v>0</v>
      </c>
      <c r="AR8" s="16">
        <f>IF(AQ8=0,0,DATE(2020,11,1))</f>
        <v>0</v>
      </c>
      <c r="AS8" s="16">
        <f>IF(IF(AQ8=0,0,AQ8+AR8)&gt;DATE(2020,11,30),DATE(2020,11,30),IF(AQ8=0,0,AQ8+AR8))+IF(AQ8&gt;0,-1,0)</f>
        <v>0</v>
      </c>
      <c r="AT8" s="17">
        <f>IF(($AQ$14-NETWORKDAYS(AR8,AS8,"4"))&gt;=0,($AQ$14-NETWORKDAYS(AR8,AS8,"0")),0)</f>
        <v>20</v>
      </c>
      <c r="AU8" s="18">
        <f>(AR8+AQ8+IF(AQ8&gt;0,-1,0))-AS8</f>
        <v>0</v>
      </c>
      <c r="AV8" s="19">
        <f>IF(AU8=0,0,DATE(2020,12,1))</f>
        <v>0</v>
      </c>
      <c r="AW8" s="16">
        <f>IF(IF(AU8=0,0,AU8+AV8)&gt;DATE(2020,12,31),DATE(2020,12,31),IF(AU8=0,0,AU8+AV8))+IF(AU8&gt;0,-1,0)</f>
        <v>0</v>
      </c>
      <c r="AX8" s="17">
        <f>IF(($AU$14-NETWORKDAYS(AV8,AW8,"0"))&gt;=0,($AU$14-NETWORKDAYS(AV8,AW8,"0")),0)</f>
        <v>23</v>
      </c>
      <c r="AY8" s="36">
        <f t="shared" ref="AY8" si="3">C8+G8+K8+O8+S8+W8+AA8+AE8+AI8+AM8+AQ8+AU8</f>
        <v>13</v>
      </c>
    </row>
    <row r="9" spans="1:52" x14ac:dyDescent="0.25">
      <c r="A9" s="15" t="s">
        <v>12</v>
      </c>
      <c r="B9" s="66" t="s">
        <v>31</v>
      </c>
      <c r="C9" s="77"/>
      <c r="D9" s="16">
        <f t="shared" ref="D9:D12" si="4">IF(C9=0,0,DATE(2020,1,1))</f>
        <v>0</v>
      </c>
      <c r="E9" s="16">
        <f t="shared" si="1"/>
        <v>0</v>
      </c>
      <c r="F9" s="78">
        <f>IF(($C$14-NETWORKDAYS(D9,E9,"1-8"))&gt;=0,($C$14-NETWORKDAYS(D9,E9,"0")),0)</f>
        <v>17</v>
      </c>
      <c r="G9" s="86">
        <f>(D9+C9+IF(C9&gt;0,-1,0))-E9+14</f>
        <v>14</v>
      </c>
      <c r="H9" s="16">
        <f>IF(G9=0,0,DATE(2020,2,10))</f>
        <v>43871</v>
      </c>
      <c r="I9" s="16">
        <f t="shared" ref="I9:I12" si="5">IF(IF(G9=0,0,G9+H9)&gt;DATE(2020,2,29),DATE(2020,2,29),IF(G9=0,0,G9+H9))+IF(G9&gt;0,-1,0)</f>
        <v>43884</v>
      </c>
      <c r="J9" s="78">
        <f>IF(($G$14-NETWORKDAYS(H9,I9,"23"))&gt;=0,($G$14-NETWORKDAYS(H9,I9,"23")),0)</f>
        <v>9</v>
      </c>
      <c r="K9" s="86">
        <f>(H9+G9+IF(G9&gt;0,-1,0))-I9</f>
        <v>0</v>
      </c>
      <c r="L9" s="16">
        <f t="shared" ref="L9:L12" si="6">IF(K9=0,0,DATE(2020,3,1))</f>
        <v>0</v>
      </c>
      <c r="M9" s="16">
        <f t="shared" ref="M9:M12" si="7">IF(IF(K9=0,0,K9+L9)&gt;DATE(2020,3,31),DATE(2020,3,31),IF(K9=0,0,K9+L9))+IF(K9&gt;0,-1,0)</f>
        <v>0</v>
      </c>
      <c r="N9" s="78">
        <f>IF(($K$14-NETWORKDAYS(L9,M9,"8"))&gt;=0,($K$14-NETWORKDAYS(L9,M9,"0")),0)</f>
        <v>21</v>
      </c>
      <c r="O9" s="86">
        <f t="shared" ref="O9:O12" si="8">(L9+K9+IF(K9&gt;0,-1,0))-M9</f>
        <v>0</v>
      </c>
      <c r="P9" s="16">
        <f t="shared" ref="P9:P12" si="9">IF(O9=0,0,DATE(2020,4,1))</f>
        <v>0</v>
      </c>
      <c r="Q9" s="16">
        <f t="shared" ref="Q9:Q12" si="10">IF(IF(O9=0,0,O9+P9)&gt;DATE(2020,4,30),DATE(2020,4,30),IF(O9=0,0,O9+P9))+IF(O9&gt;0,-1,0)</f>
        <v>0</v>
      </c>
      <c r="R9" s="78">
        <f>IF(($O$14-NETWORKDAYS(P9,Q9,"0"))&gt;=0,($O$14-NETWORKDAYS(P9,Q9,"0")),0)</f>
        <v>22</v>
      </c>
      <c r="S9" s="86">
        <f>(P9+O9+IF(O9&gt;0,-1,0))-Q9+14</f>
        <v>14</v>
      </c>
      <c r="T9" s="16">
        <f t="shared" ref="T9:T12" si="11">IF(S9=0,0,DATE(2020,5,1))</f>
        <v>43952</v>
      </c>
      <c r="U9" s="16">
        <f t="shared" ref="U9:U12" si="12">IF(IF(S9=0,0,S9+T9)&gt;DATE(2020,5,31),DATE(2020,5,31),IF(S9=0,0,S9+T9))+IF(S9&gt;0,-1,0)</f>
        <v>43965</v>
      </c>
      <c r="V9" s="78">
        <f>IF(($S$14-NETWORKDAYS(T9,U9,"1,9"))&gt;=0,($S$14-NETWORKDAYS(T9,U9,"0")),0)</f>
        <v>7</v>
      </c>
      <c r="W9" s="70">
        <f t="shared" ref="W9:W12" si="13">(T9+S9+IF(S9&gt;0,-1,0))-U9</f>
        <v>0</v>
      </c>
      <c r="X9" s="16">
        <f t="shared" ref="X9:X12" si="14">IF(W9=0,0,DATE(2020,6,1))</f>
        <v>0</v>
      </c>
      <c r="Y9" s="16">
        <f t="shared" ref="Y9:Y12" si="15">IF(IF(W9=0,0,W9+X9)&gt;DATE(2020,6,30),DATE(2020,6,30),IF(W9=0,0,W9+X9))+IF(W9&gt;0,-1,0)</f>
        <v>0</v>
      </c>
      <c r="Z9" s="17">
        <f>IF(($W$14-NETWORKDAYS(X9,Y9,"12"))&gt;=0,($W$14-NETWORKDAYS(X9,Y9,"0")),0)</f>
        <v>21</v>
      </c>
      <c r="AA9" s="18">
        <f t="shared" ref="AA9:AA12" si="16">(X9+W9+IF(W9&gt;0,-1,0))-Y9</f>
        <v>0</v>
      </c>
      <c r="AB9" s="16">
        <f t="shared" ref="AB9:AB12" si="17">IF(AA9=0,0,DATE(2020,7,1))</f>
        <v>0</v>
      </c>
      <c r="AC9" s="16">
        <f t="shared" ref="AC9:AC12" si="18">IF(IF(AA9=0,0,AA9+AB9)&gt;DATE(2020,7,31),DATE(2020,7,31),IF(AA9=0,0,AA9+AB9))+IF(AA9&gt;0,-1,0)</f>
        <v>0</v>
      </c>
      <c r="AD9" s="17">
        <f>IF(($AA$14-NETWORKDAYS(AB9,AC9,"0"))&gt;=0,($AA$14-NETWORKDAYS(AB9,AC9,"0")),0)</f>
        <v>23</v>
      </c>
      <c r="AE9" s="18">
        <f t="shared" ref="AE9:AE12" si="19">(AB9+AA9+IF(AA9&gt;0,-1,0))-AC9</f>
        <v>0</v>
      </c>
      <c r="AF9" s="16">
        <f t="shared" ref="AF9:AF12" si="20">IF(AE9=0,0,DATE(2020,8,1))</f>
        <v>0</v>
      </c>
      <c r="AG9" s="16">
        <f t="shared" ref="AG9:AG12" si="21">IF(IF(AE9=0,0,AE9+AF9)&gt;DATE(2020,8,31),DATE(2020,8,31),IF(AE9=0,0,AE9+AF9))+IF(AE9&gt;0,-1,0)</f>
        <v>0</v>
      </c>
      <c r="AH9" s="17">
        <f>IF(($AE$14-NETWORKDAYS(AF9,AG9,"0"))&gt;=0,($AE$14-NETWORKDAYS(AF9,AG9,"0")),0)</f>
        <v>21</v>
      </c>
      <c r="AI9" s="18">
        <f t="shared" ref="AI9:AI12" si="22">(AF9+AE9+IF(AE9&gt;0,-1,0))-AG9</f>
        <v>0</v>
      </c>
      <c r="AJ9" s="16">
        <f t="shared" ref="AJ9:AJ12" si="23">IF(AI9=0,0,DATE(2020,9,1))</f>
        <v>0</v>
      </c>
      <c r="AK9" s="16">
        <f t="shared" ref="AK9:AK12" si="24">IF(IF(AI9=0,0,AI9+AJ9)&gt;DATE(2020,9,30),DATE(2020,9,30),IF(AI9=0,0,AI9+AJ9))+IF(AI9&gt;0,-1,0)</f>
        <v>0</v>
      </c>
      <c r="AL9" s="17">
        <f>IF(($AI$14-NETWORKDAYS(AJ9,AK9,"0"))&gt;=0,($AI$14-NETWORKDAYS(AJ9,AK9,"0")),0)</f>
        <v>22</v>
      </c>
      <c r="AM9" s="18">
        <f t="shared" ref="AM9:AM12" si="25">(AJ9+AI9+IF(AI9&gt;0,-1,0))-AK9</f>
        <v>0</v>
      </c>
      <c r="AN9" s="16">
        <f t="shared" ref="AN9:AN12" si="26">IF(AM9=0,0,DATE(2020,10,1))</f>
        <v>0</v>
      </c>
      <c r="AO9" s="16">
        <f t="shared" ref="AO9:AO12" si="27">IF(IF(AM9=0,0,AM9+AN9)&gt;DATE(2020,10,31),DATE(2020,10,31),IF(AM9=0,0,AM9+AN9))+IF(AM9&gt;0,-1,0)</f>
        <v>0</v>
      </c>
      <c r="AP9" s="17">
        <f>IF(($AM$14-NETWORKDAYS(AN9,AO9,"0"))&gt;=0,($AM$14-NETWORKDAYS(AN9,AO9,"0")),0)</f>
        <v>22</v>
      </c>
      <c r="AQ9" s="18">
        <f t="shared" ref="AQ9:AQ12" si="28">(AN9+AM9+IF(AM9&gt;0,-1,0))-AO9</f>
        <v>0</v>
      </c>
      <c r="AR9" s="16">
        <f t="shared" ref="AR9:AR12" si="29">IF(AQ9=0,0,DATE(2020,11,1))</f>
        <v>0</v>
      </c>
      <c r="AS9" s="16">
        <f t="shared" ref="AS9:AS12" si="30">IF(IF(AQ9=0,0,AQ9+AR9)&gt;DATE(2020,11,30),DATE(2020,11,30),IF(AQ9=0,0,AQ9+AR9))+IF(AQ9&gt;0,-1,0)</f>
        <v>0</v>
      </c>
      <c r="AT9" s="17">
        <f>IF(($AQ$14-NETWORKDAYS(AR9,AS9,"4"))&gt;=0,($AQ$14-NETWORKDAYS(AR9,AS9,"0")),0)</f>
        <v>20</v>
      </c>
      <c r="AU9" s="18">
        <f t="shared" ref="AU9:AU12" si="31">(AR9+AQ9+IF(AQ9&gt;0,-1,0))-AS9</f>
        <v>0</v>
      </c>
      <c r="AV9" s="19">
        <f t="shared" ref="AV9:AV12" si="32">IF(AU9=0,0,DATE(2020,12,1))</f>
        <v>0</v>
      </c>
      <c r="AW9" s="16">
        <f t="shared" ref="AW9:AW12" si="33">IF(IF(AU9=0,0,AU9+AV9)&gt;DATE(2020,12,31),DATE(2020,12,31),IF(AU9=0,0,AU9+AV9))+IF(AU9&gt;0,-1,0)</f>
        <v>0</v>
      </c>
      <c r="AX9" s="17">
        <f>IF(($AU$14-NETWORKDAYS(AV9,AW9,"0"))&gt;=0,($AU$14-NETWORKDAYS(AV9,AW9,"0")),0)</f>
        <v>23</v>
      </c>
      <c r="AY9" s="20">
        <f t="shared" si="0"/>
        <v>28</v>
      </c>
    </row>
    <row r="10" spans="1:52" x14ac:dyDescent="0.25">
      <c r="A10" s="15" t="s">
        <v>12</v>
      </c>
      <c r="B10" s="66" t="s">
        <v>14</v>
      </c>
      <c r="C10" s="77">
        <v>18</v>
      </c>
      <c r="D10" s="16">
        <f>IF(C10=0,0,DATE(2020,1,15))</f>
        <v>43845</v>
      </c>
      <c r="E10" s="16">
        <f t="shared" si="1"/>
        <v>43861</v>
      </c>
      <c r="F10" s="78">
        <f>IF(($C$14-NETWORKDAYS(D10,E10,"1-8"))&gt;=0,($C$14-NETWORKDAYS(D10,E10,"0")),0)</f>
        <v>4</v>
      </c>
      <c r="G10" s="86">
        <f t="shared" ref="G10:G12" si="34">(D10+C10+IF(C10&gt;0,-1,0))-E10</f>
        <v>1</v>
      </c>
      <c r="H10" s="16">
        <f t="shared" ref="H10:H12" si="35">IF(G10=0,0,DATE(2020,2,1))</f>
        <v>43862</v>
      </c>
      <c r="I10" s="16">
        <f t="shared" si="5"/>
        <v>43862</v>
      </c>
      <c r="J10" s="78">
        <f>IF(($G$14-NETWORKDAYS(H10,I10,"23"))&gt;=0,($G$14-NETWORKDAYS(H10,I10,"0")),0)</f>
        <v>19</v>
      </c>
      <c r="K10" s="86">
        <f t="shared" ref="K10:K12" si="36">(H10+G10+IF(G10&gt;0,-1,0))-I10</f>
        <v>0</v>
      </c>
      <c r="L10" s="16">
        <f t="shared" si="6"/>
        <v>0</v>
      </c>
      <c r="M10" s="16">
        <f t="shared" si="7"/>
        <v>0</v>
      </c>
      <c r="N10" s="78">
        <f>IF(($K$14-NETWORKDAYS(L10,M10,"8"))&gt;=0,($K$14-NETWORKDAYS(L10,M10,"0")),0)</f>
        <v>21</v>
      </c>
      <c r="O10" s="86">
        <f t="shared" si="8"/>
        <v>0</v>
      </c>
      <c r="P10" s="16">
        <f t="shared" si="9"/>
        <v>0</v>
      </c>
      <c r="Q10" s="16">
        <f t="shared" si="10"/>
        <v>0</v>
      </c>
      <c r="R10" s="78">
        <f>IF(($O$14-NETWORKDAYS(P10,Q10,"0"))&gt;=0,($O$14-NETWORKDAYS(P10,Q10,"0")),0)</f>
        <v>22</v>
      </c>
      <c r="S10" s="86">
        <f t="shared" ref="S10:S12" si="37">(P10+O10+IF(O10&gt;0,-1,0))-Q10</f>
        <v>0</v>
      </c>
      <c r="T10" s="16">
        <f t="shared" si="11"/>
        <v>0</v>
      </c>
      <c r="U10" s="16">
        <f t="shared" si="12"/>
        <v>0</v>
      </c>
      <c r="V10" s="78">
        <f>IF(($S$14-NETWORKDAYS(T10,U10,"1,9"))&gt;=0,($S$14-NETWORKDAYS(T10,U10,"0")),0)</f>
        <v>17</v>
      </c>
      <c r="W10" s="70">
        <f t="shared" si="13"/>
        <v>0</v>
      </c>
      <c r="X10" s="16">
        <f t="shared" si="14"/>
        <v>0</v>
      </c>
      <c r="Y10" s="16">
        <f t="shared" si="15"/>
        <v>0</v>
      </c>
      <c r="Z10" s="17">
        <f>IF(($W$14-NETWORKDAYS(X10,Y10,"12"))&gt;=0,($W$14-NETWORKDAYS(X10,Y10,"0")),0)</f>
        <v>21</v>
      </c>
      <c r="AA10" s="18">
        <f t="shared" si="16"/>
        <v>0</v>
      </c>
      <c r="AB10" s="16">
        <f t="shared" si="17"/>
        <v>0</v>
      </c>
      <c r="AC10" s="16">
        <f t="shared" si="18"/>
        <v>0</v>
      </c>
      <c r="AD10" s="17">
        <f>IF(($AA$14-NETWORKDAYS(AB10,AC10,"0"))&gt;=0,($AA$14-NETWORKDAYS(AB10,AC10,"0")),0)</f>
        <v>23</v>
      </c>
      <c r="AE10" s="18">
        <f t="shared" si="19"/>
        <v>0</v>
      </c>
      <c r="AF10" s="16">
        <f t="shared" si="20"/>
        <v>0</v>
      </c>
      <c r="AG10" s="16">
        <f t="shared" si="21"/>
        <v>0</v>
      </c>
      <c r="AH10" s="17">
        <f>IF(($AE$14-NETWORKDAYS(AF10,AG10,"0"))&gt;=0,($AE$14-NETWORKDAYS(AF10,AG10,"0")),0)</f>
        <v>21</v>
      </c>
      <c r="AI10" s="18">
        <f t="shared" si="22"/>
        <v>0</v>
      </c>
      <c r="AJ10" s="16">
        <f t="shared" si="23"/>
        <v>0</v>
      </c>
      <c r="AK10" s="16">
        <f t="shared" si="24"/>
        <v>0</v>
      </c>
      <c r="AL10" s="17">
        <f>IF(($AI$14-NETWORKDAYS(AJ10,AK10,"0"))&gt;=0,($AI$14-NETWORKDAYS(AJ10,AK10,"0")),0)</f>
        <v>22</v>
      </c>
      <c r="AM10" s="18">
        <f t="shared" si="25"/>
        <v>0</v>
      </c>
      <c r="AN10" s="16">
        <f t="shared" si="26"/>
        <v>0</v>
      </c>
      <c r="AO10" s="16">
        <f t="shared" si="27"/>
        <v>0</v>
      </c>
      <c r="AP10" s="17">
        <f>IF(($AM$14-NETWORKDAYS(AN10,AO10,"0"))&gt;=0,($AM$14-NETWORKDAYS(AN10,AO10,"0")),0)</f>
        <v>22</v>
      </c>
      <c r="AQ10" s="18">
        <f t="shared" si="28"/>
        <v>0</v>
      </c>
      <c r="AR10" s="16">
        <f t="shared" si="29"/>
        <v>0</v>
      </c>
      <c r="AS10" s="16">
        <f t="shared" si="30"/>
        <v>0</v>
      </c>
      <c r="AT10" s="17">
        <f>IF(($AQ$14-NETWORKDAYS(AR10,AS10,"4"))&gt;=0,($AQ$14-NETWORKDAYS(AR10,AS10,"0")),0)</f>
        <v>20</v>
      </c>
      <c r="AU10" s="18">
        <f t="shared" si="31"/>
        <v>0</v>
      </c>
      <c r="AV10" s="19">
        <f t="shared" si="32"/>
        <v>0</v>
      </c>
      <c r="AW10" s="16">
        <f t="shared" si="33"/>
        <v>0</v>
      </c>
      <c r="AX10" s="17">
        <f>IF(($AU$14-NETWORKDAYS(AV10,AW10,"0"))&gt;=0,($AU$14-NETWORKDAYS(AV10,AW10,"0")),0)</f>
        <v>23</v>
      </c>
      <c r="AY10" s="36">
        <f t="shared" ref="AY10:AY12" si="38">C10+G10+K10+O10+S10+W10+AA10+AE10+AI10+AM10+AQ10+AU10</f>
        <v>19</v>
      </c>
      <c r="AZ10" s="1" t="s">
        <v>28</v>
      </c>
    </row>
    <row r="11" spans="1:52" x14ac:dyDescent="0.25">
      <c r="A11" s="15" t="s">
        <v>12</v>
      </c>
      <c r="B11" s="66" t="s">
        <v>15</v>
      </c>
      <c r="C11" s="77"/>
      <c r="D11" s="16">
        <f t="shared" si="4"/>
        <v>0</v>
      </c>
      <c r="E11" s="16">
        <f t="shared" si="1"/>
        <v>0</v>
      </c>
      <c r="F11" s="78">
        <f>IF(($C$14-NETWORKDAYS(D11,E11,"1-8"))&gt;=0,($C$14-NETWORKDAYS(D11,E11,"0")),0)</f>
        <v>17</v>
      </c>
      <c r="G11" s="86">
        <f t="shared" si="34"/>
        <v>0</v>
      </c>
      <c r="H11" s="16">
        <f t="shared" si="35"/>
        <v>0</v>
      </c>
      <c r="I11" s="16">
        <f t="shared" si="5"/>
        <v>0</v>
      </c>
      <c r="J11" s="78">
        <f>IF(($G$14-NETWORKDAYS(H11,I11,"23"))&gt;=0,($G$14-NETWORKDAYS(H11,I11,"0")),0)</f>
        <v>19</v>
      </c>
      <c r="K11" s="86">
        <f>(H11+G11+IF(G11&gt;0,-1,0))-I11+14</f>
        <v>14</v>
      </c>
      <c r="L11" s="16">
        <f>IF(K11=0,0,DATE(2020,3,2))</f>
        <v>43892</v>
      </c>
      <c r="M11" s="16">
        <f t="shared" si="7"/>
        <v>43905</v>
      </c>
      <c r="N11" s="78">
        <f>IF(($K$14-NETWORKDAYS(L11,M11,"8"))&gt;=0,($K$14-NETWORKDAYS(L11,M11,"0")),0)</f>
        <v>11</v>
      </c>
      <c r="O11" s="86">
        <f t="shared" si="8"/>
        <v>0</v>
      </c>
      <c r="P11" s="16">
        <f t="shared" si="9"/>
        <v>0</v>
      </c>
      <c r="Q11" s="16">
        <f t="shared" si="10"/>
        <v>0</v>
      </c>
      <c r="R11" s="78">
        <f>IF(($O$14-NETWORKDAYS(P11,Q11,"0"))&gt;=0,($O$14-NETWORKDAYS(P11,Q11,"0")),0)</f>
        <v>22</v>
      </c>
      <c r="S11" s="86">
        <f t="shared" si="37"/>
        <v>0</v>
      </c>
      <c r="T11" s="16">
        <f t="shared" si="11"/>
        <v>0</v>
      </c>
      <c r="U11" s="16">
        <f t="shared" si="12"/>
        <v>0</v>
      </c>
      <c r="V11" s="78">
        <f>IF(($S$14-NETWORKDAYS(T11,U11,"1,9"))&gt;=0,($S$14-NETWORKDAYS(T11,U11,"0")),0)</f>
        <v>17</v>
      </c>
      <c r="W11" s="70">
        <f t="shared" si="13"/>
        <v>0</v>
      </c>
      <c r="X11" s="16">
        <f t="shared" si="14"/>
        <v>0</v>
      </c>
      <c r="Y11" s="16">
        <f t="shared" si="15"/>
        <v>0</v>
      </c>
      <c r="Z11" s="17">
        <f>IF(($W$14-NETWORKDAYS(X11,Y11,"12"))&gt;=0,($W$14-NETWORKDAYS(X11,Y11,"0")),0)</f>
        <v>21</v>
      </c>
      <c r="AA11" s="18">
        <f t="shared" si="16"/>
        <v>0</v>
      </c>
      <c r="AB11" s="16">
        <f t="shared" si="17"/>
        <v>0</v>
      </c>
      <c r="AC11" s="16">
        <f t="shared" si="18"/>
        <v>0</v>
      </c>
      <c r="AD11" s="17">
        <f>IF(($AA$14-NETWORKDAYS(AB11,AC11,"0"))&gt;=0,($AA$14-NETWORKDAYS(AB11,AC11,"0")),0)</f>
        <v>23</v>
      </c>
      <c r="AE11" s="18">
        <f t="shared" si="19"/>
        <v>0</v>
      </c>
      <c r="AF11" s="16">
        <f t="shared" si="20"/>
        <v>0</v>
      </c>
      <c r="AG11" s="16">
        <f t="shared" si="21"/>
        <v>0</v>
      </c>
      <c r="AH11" s="17">
        <f>IF(($AE$14-NETWORKDAYS(AF11,AG11,"0"))&gt;=0,($AE$14-NETWORKDAYS(AF11,AG11,"0")),0)</f>
        <v>21</v>
      </c>
      <c r="AI11" s="18">
        <f t="shared" si="22"/>
        <v>0</v>
      </c>
      <c r="AJ11" s="16">
        <f t="shared" si="23"/>
        <v>0</v>
      </c>
      <c r="AK11" s="16">
        <f t="shared" si="24"/>
        <v>0</v>
      </c>
      <c r="AL11" s="17">
        <f>IF(($AI$14-NETWORKDAYS(AJ11,AK11,"0"))&gt;=0,($AI$14-NETWORKDAYS(AJ11,AK11,"0")),0)</f>
        <v>22</v>
      </c>
      <c r="AM11" s="18">
        <f t="shared" si="25"/>
        <v>0</v>
      </c>
      <c r="AN11" s="16">
        <f t="shared" si="26"/>
        <v>0</v>
      </c>
      <c r="AO11" s="16">
        <f t="shared" si="27"/>
        <v>0</v>
      </c>
      <c r="AP11" s="17">
        <f>IF(($AM$14-NETWORKDAYS(AN11,AO11,"0"))&gt;=0,($AM$14-NETWORKDAYS(AN11,AO11,"0")),0)</f>
        <v>22</v>
      </c>
      <c r="AQ11" s="18">
        <f t="shared" si="28"/>
        <v>0</v>
      </c>
      <c r="AR11" s="16">
        <f t="shared" si="29"/>
        <v>0</v>
      </c>
      <c r="AS11" s="16">
        <f t="shared" si="30"/>
        <v>0</v>
      </c>
      <c r="AT11" s="17">
        <f>IF(($AQ$14-NETWORKDAYS(AR11,AS11,"4"))&gt;=0,($AQ$14-NETWORKDAYS(AR11,AS11,"0")),0)</f>
        <v>20</v>
      </c>
      <c r="AU11" s="18">
        <f t="shared" si="31"/>
        <v>0</v>
      </c>
      <c r="AV11" s="19">
        <f t="shared" si="32"/>
        <v>0</v>
      </c>
      <c r="AW11" s="16">
        <f t="shared" si="33"/>
        <v>0</v>
      </c>
      <c r="AX11" s="17">
        <f>IF(($AU$14-NETWORKDAYS(AV11,AW11,"0"))&gt;=0,($AU$14-NETWORKDAYS(AV11,AW11,"0")),0)</f>
        <v>23</v>
      </c>
      <c r="AY11" s="20">
        <f t="shared" si="38"/>
        <v>14</v>
      </c>
    </row>
    <row r="12" spans="1:52" ht="12" customHeight="1" thickBot="1" x14ac:dyDescent="0.3">
      <c r="A12" s="15" t="s">
        <v>12</v>
      </c>
      <c r="B12" s="66" t="s">
        <v>17</v>
      </c>
      <c r="C12" s="80"/>
      <c r="D12" s="81">
        <f t="shared" si="4"/>
        <v>0</v>
      </c>
      <c r="E12" s="81">
        <f t="shared" si="1"/>
        <v>0</v>
      </c>
      <c r="F12" s="82">
        <f>IF(($C$14-NETWORKDAYS(D12,E12,"1-8"))&gt;=0,($C$14-NETWORKDAYS(D12,E12,"0")),0)</f>
        <v>17</v>
      </c>
      <c r="G12" s="87">
        <f t="shared" si="34"/>
        <v>0</v>
      </c>
      <c r="H12" s="81">
        <f t="shared" si="35"/>
        <v>0</v>
      </c>
      <c r="I12" s="81">
        <f t="shared" si="5"/>
        <v>0</v>
      </c>
      <c r="J12" s="82">
        <f>IF(($G$14-NETWORKDAYS(H12,I12,"23"))&gt;=0,($G$14-NETWORKDAYS(H12,I12,"0")),0)</f>
        <v>19</v>
      </c>
      <c r="K12" s="87">
        <f>(H12+G12+IF(G12&gt;0,-1,0))-I12+28</f>
        <v>28</v>
      </c>
      <c r="L12" s="81">
        <f t="shared" si="6"/>
        <v>43891</v>
      </c>
      <c r="M12" s="81">
        <f t="shared" si="7"/>
        <v>43918</v>
      </c>
      <c r="N12" s="82">
        <f>IF(($K$14-NETWORKDAYS(L12,M12,"8"))&gt;=0,($K$14-NETWORKDAYS(L12,M12,"0")),0)</f>
        <v>1</v>
      </c>
      <c r="O12" s="87">
        <f t="shared" si="8"/>
        <v>0</v>
      </c>
      <c r="P12" s="81">
        <f t="shared" si="9"/>
        <v>0</v>
      </c>
      <c r="Q12" s="81">
        <f t="shared" si="10"/>
        <v>0</v>
      </c>
      <c r="R12" s="82">
        <f>IF(($O$14-NETWORKDAYS(P12,Q12,"0"))&gt;=0,($O$14-NETWORKDAYS(P12,Q12,"0")),0)</f>
        <v>22</v>
      </c>
      <c r="S12" s="87">
        <f t="shared" si="37"/>
        <v>0</v>
      </c>
      <c r="T12" s="81">
        <f t="shared" si="11"/>
        <v>0</v>
      </c>
      <c r="U12" s="81">
        <f t="shared" si="12"/>
        <v>0</v>
      </c>
      <c r="V12" s="82">
        <f>IF(($S$14-NETWORKDAYS(T12,U12,"1,9"))&gt;=0,($S$14-NETWORKDAYS(T12,U12,"0")),0)</f>
        <v>17</v>
      </c>
      <c r="W12" s="70">
        <f t="shared" si="13"/>
        <v>0</v>
      </c>
      <c r="X12" s="16">
        <f t="shared" si="14"/>
        <v>0</v>
      </c>
      <c r="Y12" s="16">
        <f t="shared" si="15"/>
        <v>0</v>
      </c>
      <c r="Z12" s="17">
        <f>IF(($W$14-NETWORKDAYS(X12,Y12,"12"))&gt;=0,($W$14-NETWORKDAYS(X12,Y12,"0")),0)</f>
        <v>21</v>
      </c>
      <c r="AA12" s="18">
        <f t="shared" si="16"/>
        <v>0</v>
      </c>
      <c r="AB12" s="16">
        <f t="shared" si="17"/>
        <v>0</v>
      </c>
      <c r="AC12" s="16">
        <f t="shared" si="18"/>
        <v>0</v>
      </c>
      <c r="AD12" s="17">
        <f>IF(($AA$14-NETWORKDAYS(AB12,AC12,"0"))&gt;=0,($AA$14-NETWORKDAYS(AB12,AC12,"0")),0)</f>
        <v>23</v>
      </c>
      <c r="AE12" s="18">
        <f t="shared" si="19"/>
        <v>0</v>
      </c>
      <c r="AF12" s="16">
        <f t="shared" si="20"/>
        <v>0</v>
      </c>
      <c r="AG12" s="16">
        <f t="shared" si="21"/>
        <v>0</v>
      </c>
      <c r="AH12" s="17">
        <f>IF(($AE$14-NETWORKDAYS(AF12,AG12,"0"))&gt;=0,($AE$14-NETWORKDAYS(AF12,AG12,"0")),0)</f>
        <v>21</v>
      </c>
      <c r="AI12" s="18">
        <f t="shared" si="22"/>
        <v>0</v>
      </c>
      <c r="AJ12" s="16">
        <f t="shared" si="23"/>
        <v>0</v>
      </c>
      <c r="AK12" s="16">
        <f t="shared" si="24"/>
        <v>0</v>
      </c>
      <c r="AL12" s="17">
        <f>IF(($AI$14-NETWORKDAYS(AJ12,AK12,"0"))&gt;=0,($AI$14-NETWORKDAYS(AJ12,AK12,"0")),0)</f>
        <v>22</v>
      </c>
      <c r="AM12" s="18">
        <f t="shared" si="25"/>
        <v>0</v>
      </c>
      <c r="AN12" s="16">
        <f t="shared" si="26"/>
        <v>0</v>
      </c>
      <c r="AO12" s="16">
        <f t="shared" si="27"/>
        <v>0</v>
      </c>
      <c r="AP12" s="17">
        <f>IF(($AM$14-NETWORKDAYS(AN12,AO12,"0"))&gt;=0,($AM$14-NETWORKDAYS(AN12,AO12,"0")),0)</f>
        <v>22</v>
      </c>
      <c r="AQ12" s="18">
        <f t="shared" si="28"/>
        <v>0</v>
      </c>
      <c r="AR12" s="16">
        <f t="shared" si="29"/>
        <v>0</v>
      </c>
      <c r="AS12" s="16">
        <f t="shared" si="30"/>
        <v>0</v>
      </c>
      <c r="AT12" s="17">
        <f>IF(($AQ$14-NETWORKDAYS(AR12,AS12,"4"))&gt;=0,($AQ$14-NETWORKDAYS(AR12,AS12,"0")),0)</f>
        <v>20</v>
      </c>
      <c r="AU12" s="18">
        <f t="shared" si="31"/>
        <v>0</v>
      </c>
      <c r="AV12" s="19">
        <f t="shared" si="32"/>
        <v>0</v>
      </c>
      <c r="AW12" s="16">
        <f t="shared" si="33"/>
        <v>0</v>
      </c>
      <c r="AX12" s="17">
        <f>IF(($AU$14-NETWORKDAYS(AV12,AW12,"0"))&gt;=0,($AU$14-NETWORKDAYS(AV12,AW12,"0")),0)</f>
        <v>23</v>
      </c>
      <c r="AY12" s="20">
        <f t="shared" si="38"/>
        <v>28</v>
      </c>
    </row>
    <row r="13" spans="1:52" ht="12.75" thickBot="1" x14ac:dyDescent="0.3">
      <c r="C13" s="21">
        <f>SUM(C6:C12)</f>
        <v>78</v>
      </c>
      <c r="D13" s="21"/>
      <c r="E13" s="21"/>
      <c r="F13" s="21"/>
      <c r="G13" s="21">
        <f>SUM(G6:G12)</f>
        <v>26</v>
      </c>
      <c r="H13" s="21"/>
      <c r="I13" s="21"/>
      <c r="J13" s="21"/>
      <c r="K13" s="21">
        <f>SUM(K6:K12)</f>
        <v>42</v>
      </c>
      <c r="L13" s="21"/>
      <c r="M13" s="21"/>
      <c r="N13" s="21"/>
      <c r="O13" s="21">
        <f>SUM(O6:O12)</f>
        <v>0</v>
      </c>
      <c r="P13" s="21"/>
      <c r="Q13" s="21"/>
      <c r="R13" s="21"/>
      <c r="S13" s="21">
        <f>SUM(S6:S12)</f>
        <v>14</v>
      </c>
      <c r="T13" s="21"/>
      <c r="U13" s="21"/>
      <c r="V13" s="21"/>
      <c r="W13" s="21">
        <f>SUM(W6:W12)</f>
        <v>0</v>
      </c>
      <c r="X13" s="21"/>
      <c r="Y13" s="21"/>
      <c r="Z13" s="21"/>
      <c r="AA13" s="21">
        <f>SUM(AA6:AA12)</f>
        <v>0</v>
      </c>
      <c r="AB13" s="21"/>
      <c r="AC13" s="21"/>
      <c r="AD13" s="21"/>
      <c r="AE13" s="21">
        <f>SUM(AE6:AE12)</f>
        <v>0</v>
      </c>
      <c r="AF13" s="21"/>
      <c r="AG13" s="21"/>
      <c r="AH13" s="21"/>
      <c r="AI13" s="21">
        <f>SUM(AI6:AI12)</f>
        <v>0</v>
      </c>
      <c r="AJ13" s="21"/>
      <c r="AK13" s="21"/>
      <c r="AL13" s="21"/>
      <c r="AM13" s="21">
        <f>SUM(AM6:AM12)</f>
        <v>0</v>
      </c>
      <c r="AN13" s="21"/>
      <c r="AO13" s="21"/>
      <c r="AP13" s="21"/>
      <c r="AQ13" s="21">
        <f>SUM(AQ6:AQ12)</f>
        <v>0</v>
      </c>
      <c r="AR13" s="21"/>
      <c r="AS13" s="21"/>
      <c r="AT13" s="21"/>
      <c r="AU13" s="22">
        <f>SUM(AU6:AU12)</f>
        <v>0</v>
      </c>
      <c r="AV13" s="21"/>
      <c r="AW13" s="21"/>
      <c r="AX13" s="21"/>
      <c r="AY13" s="23">
        <f>SUM(AY6:AY12)</f>
        <v>160</v>
      </c>
    </row>
    <row r="14" spans="1:52" ht="12.75" thickBot="1" x14ac:dyDescent="0.3">
      <c r="B14" s="24" t="s">
        <v>16</v>
      </c>
      <c r="C14" s="25">
        <v>17</v>
      </c>
      <c r="D14" s="25"/>
      <c r="E14" s="25"/>
      <c r="F14" s="25"/>
      <c r="G14" s="25">
        <v>19</v>
      </c>
      <c r="H14" s="25"/>
      <c r="I14" s="25"/>
      <c r="J14" s="25"/>
      <c r="K14" s="25">
        <v>21</v>
      </c>
      <c r="L14" s="25"/>
      <c r="M14" s="25"/>
      <c r="N14" s="25"/>
      <c r="O14" s="25">
        <v>22</v>
      </c>
      <c r="P14" s="25"/>
      <c r="Q14" s="25"/>
      <c r="R14" s="25"/>
      <c r="S14" s="25">
        <v>17</v>
      </c>
      <c r="T14" s="25"/>
      <c r="U14" s="25"/>
      <c r="V14" s="25"/>
      <c r="W14" s="25">
        <v>21</v>
      </c>
      <c r="X14" s="25"/>
      <c r="Y14" s="25"/>
      <c r="Z14" s="25"/>
      <c r="AA14" s="25">
        <v>23</v>
      </c>
      <c r="AB14" s="25"/>
      <c r="AC14" s="25"/>
      <c r="AD14" s="25"/>
      <c r="AE14" s="25">
        <v>21</v>
      </c>
      <c r="AF14" s="25"/>
      <c r="AG14" s="25"/>
      <c r="AH14" s="25"/>
      <c r="AI14" s="25">
        <v>22</v>
      </c>
      <c r="AJ14" s="25"/>
      <c r="AK14" s="25"/>
      <c r="AL14" s="25"/>
      <c r="AM14" s="25">
        <v>22</v>
      </c>
      <c r="AN14" s="25"/>
      <c r="AO14" s="25"/>
      <c r="AP14" s="25"/>
      <c r="AQ14" s="25">
        <v>20</v>
      </c>
      <c r="AR14" s="25"/>
      <c r="AS14" s="25"/>
      <c r="AT14" s="25"/>
      <c r="AU14" s="25">
        <v>23</v>
      </c>
      <c r="AV14" s="25"/>
      <c r="AW14" s="25"/>
      <c r="AX14" s="25"/>
      <c r="AY14" s="26">
        <f>SUM(C14:AU14)</f>
        <v>248</v>
      </c>
    </row>
    <row r="16" spans="1:52" x14ac:dyDescent="0.25">
      <c r="E16" s="27"/>
    </row>
    <row r="17" spans="1:51" ht="31.5" customHeight="1" x14ac:dyDescent="0.25">
      <c r="B17" s="35" t="s">
        <v>26</v>
      </c>
      <c r="C17" s="35"/>
      <c r="D17" s="35"/>
      <c r="E17" s="35"/>
      <c r="F17" s="35"/>
      <c r="G17" s="35"/>
    </row>
    <row r="18" spans="1:51" ht="15.75" x14ac:dyDescent="0.25">
      <c r="B18" s="30" t="s">
        <v>24</v>
      </c>
      <c r="C18" s="31"/>
      <c r="D18" s="31"/>
      <c r="E18" s="31"/>
      <c r="F18" s="29"/>
      <c r="G18" s="29"/>
    </row>
    <row r="19" spans="1:51" s="14" customFormat="1" ht="95.25" customHeight="1" x14ac:dyDescent="0.25">
      <c r="A19" s="32" t="s">
        <v>25</v>
      </c>
      <c r="B19" s="35" t="s">
        <v>43</v>
      </c>
      <c r="C19" s="35"/>
      <c r="D19" s="35"/>
      <c r="E19" s="35"/>
      <c r="F19" s="35"/>
      <c r="G19" s="35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51" s="14" customFormat="1" ht="84" customHeight="1" x14ac:dyDescent="0.25">
      <c r="A20" s="32" t="s">
        <v>29</v>
      </c>
      <c r="B20" s="35" t="s">
        <v>44</v>
      </c>
      <c r="C20" s="35"/>
      <c r="D20" s="35"/>
      <c r="E20" s="35"/>
      <c r="F20" s="35"/>
      <c r="G20" s="35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</row>
    <row r="21" spans="1:51" s="14" customFormat="1" ht="48" customHeight="1" x14ac:dyDescent="0.25">
      <c r="A21" s="32" t="s">
        <v>30</v>
      </c>
      <c r="B21" s="35" t="s">
        <v>46</v>
      </c>
      <c r="C21" s="35"/>
      <c r="D21" s="35"/>
      <c r="E21" s="35"/>
      <c r="F21" s="35"/>
      <c r="G21" s="35"/>
    </row>
    <row r="22" spans="1:51" s="14" customFormat="1" ht="9" customHeight="1" x14ac:dyDescent="0.25"/>
    <row r="23" spans="1:51" s="14" customFormat="1" ht="9" customHeight="1" x14ac:dyDescent="0.25"/>
    <row r="24" spans="1:51" s="14" customFormat="1" ht="9" customHeight="1" x14ac:dyDescent="0.25"/>
    <row r="25" spans="1:51" s="14" customFormat="1" ht="9" customHeight="1" x14ac:dyDescent="0.25"/>
    <row r="26" spans="1:51" s="14" customFormat="1" ht="9" customHeight="1" x14ac:dyDescent="0.25"/>
    <row r="27" spans="1:51" s="14" customFormat="1" ht="9" customHeight="1" x14ac:dyDescent="0.25"/>
    <row r="28" spans="1:51" s="14" customFormat="1" ht="9" customHeight="1" x14ac:dyDescent="0.25"/>
    <row r="29" spans="1:51" s="14" customFormat="1" ht="9" customHeight="1" x14ac:dyDescent="0.25"/>
    <row r="30" spans="1:51" s="14" customFormat="1" ht="9" customHeight="1" x14ac:dyDescent="0.25"/>
    <row r="31" spans="1:51" s="14" customFormat="1" ht="9" customHeight="1" x14ac:dyDescent="0.25"/>
    <row r="32" spans="1:51" s="14" customFormat="1" ht="9" customHeight="1" x14ac:dyDescent="0.25"/>
    <row r="33" s="14" customFormat="1" ht="9" customHeight="1" x14ac:dyDescent="0.25"/>
    <row r="34" s="14" customFormat="1" ht="9" customHeight="1" x14ac:dyDescent="0.25"/>
    <row r="35" s="14" customFormat="1" ht="9" customHeight="1" x14ac:dyDescent="0.25"/>
    <row r="36" s="14" customFormat="1" ht="9" customHeight="1" x14ac:dyDescent="0.25"/>
    <row r="37" s="14" customFormat="1" ht="9" customHeight="1" x14ac:dyDescent="0.25"/>
    <row r="38" s="14" customFormat="1" ht="9" customHeight="1" x14ac:dyDescent="0.25"/>
    <row r="39" s="14" customFormat="1" ht="9" customHeight="1" x14ac:dyDescent="0.25"/>
    <row r="40" s="14" customFormat="1" ht="9" customHeight="1" x14ac:dyDescent="0.25"/>
    <row r="41" s="14" customFormat="1" ht="9" customHeight="1" x14ac:dyDescent="0.25"/>
    <row r="42" s="14" customFormat="1" ht="9" customHeight="1" x14ac:dyDescent="0.25"/>
    <row r="43" s="14" customFormat="1" ht="9" customHeight="1" x14ac:dyDescent="0.25"/>
    <row r="44" s="14" customFormat="1" ht="9" customHeight="1" x14ac:dyDescent="0.25"/>
    <row r="45" s="14" customFormat="1" ht="9" customHeight="1" x14ac:dyDescent="0.25"/>
    <row r="46" s="14" customFormat="1" ht="9" customHeight="1" x14ac:dyDescent="0.25"/>
    <row r="47" s="14" customFormat="1" ht="9" customHeight="1" x14ac:dyDescent="0.25"/>
    <row r="48" s="14" customFormat="1" ht="9" customHeight="1" x14ac:dyDescent="0.25"/>
    <row r="49" s="14" customFormat="1" ht="9" customHeight="1" x14ac:dyDescent="0.25"/>
    <row r="50" s="14" customFormat="1" ht="9" customHeight="1" x14ac:dyDescent="0.25"/>
    <row r="51" s="14" customFormat="1" ht="9" customHeight="1" x14ac:dyDescent="0.25"/>
    <row r="52" s="14" customFormat="1" ht="9" customHeight="1" x14ac:dyDescent="0.25"/>
    <row r="53" s="14" customFormat="1" ht="9" customHeight="1" x14ac:dyDescent="0.25"/>
    <row r="54" s="14" customFormat="1" ht="9" customHeight="1" x14ac:dyDescent="0.25"/>
    <row r="55" s="14" customFormat="1" ht="9" customHeight="1" x14ac:dyDescent="0.25"/>
    <row r="56" s="14" customFormat="1" ht="9" customHeight="1" x14ac:dyDescent="0.25"/>
    <row r="57" s="14" customFormat="1" ht="9" customHeight="1" x14ac:dyDescent="0.25"/>
  </sheetData>
  <mergeCells count="16">
    <mergeCell ref="AV4:AW4"/>
    <mergeCell ref="B19:G19"/>
    <mergeCell ref="B17:G17"/>
    <mergeCell ref="B21:G21"/>
    <mergeCell ref="X4:Y4"/>
    <mergeCell ref="AB4:AC4"/>
    <mergeCell ref="AF4:AG4"/>
    <mergeCell ref="AJ4:AK4"/>
    <mergeCell ref="AN4:AO4"/>
    <mergeCell ref="AR4:AS4"/>
    <mergeCell ref="D4:E4"/>
    <mergeCell ref="H4:I4"/>
    <mergeCell ref="L4:M4"/>
    <mergeCell ref="P4:Q4"/>
    <mergeCell ref="T4:U4"/>
    <mergeCell ref="B20:G20"/>
  </mergeCells>
  <conditionalFormatting sqref="X6:Y12 AB6:AC12 AF6:AG12 AJ6:AK12 AN6:AO12 AR6:AS12 AW6:AW12 H6:I12 L6:M12 P6:Q12 T6:U12 D6:E12">
    <cfRule type="expression" dxfId="5" priority="12">
      <formula>IF($C$6=0,0,$C$6+$D$6)</formula>
    </cfRule>
  </conditionalFormatting>
  <conditionalFormatting sqref="D6:AX12">
    <cfRule type="cellIs" dxfId="4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9"/>
  <sheetViews>
    <sheetView showGridLines="0" workbookViewId="0">
      <selection activeCell="X8" sqref="X8"/>
    </sheetView>
  </sheetViews>
  <sheetFormatPr defaultColWidth="3.7109375" defaultRowHeight="14.25" customHeight="1" x14ac:dyDescent="0.2"/>
  <cols>
    <col min="1" max="1" width="0.85546875" style="55" customWidth="1"/>
    <col min="2" max="8" width="3.7109375" style="55"/>
    <col min="9" max="9" width="0.85546875" style="55" customWidth="1"/>
    <col min="10" max="16" width="3.7109375" style="55"/>
    <col min="17" max="17" width="0.85546875" style="55" customWidth="1"/>
    <col min="18" max="16384" width="3.7109375" style="55"/>
  </cols>
  <sheetData>
    <row r="1" spans="1:27" ht="14.25" customHeight="1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9" t="s">
        <v>40</v>
      </c>
      <c r="L1" s="50">
        <v>2020</v>
      </c>
      <c r="M1" s="51"/>
      <c r="N1" s="51"/>
      <c r="O1" s="52"/>
      <c r="P1" s="48"/>
      <c r="Q1" s="48"/>
      <c r="R1" s="48"/>
      <c r="S1" s="48"/>
      <c r="T1" s="48"/>
      <c r="U1" s="48"/>
      <c r="V1" s="48"/>
      <c r="W1" s="48"/>
      <c r="X1" s="48"/>
      <c r="Y1" s="53"/>
      <c r="Z1" s="54"/>
      <c r="AA1" s="54"/>
    </row>
    <row r="2" spans="1:27" ht="3" customHeight="1" x14ac:dyDescent="0.2">
      <c r="A2" s="44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45"/>
      <c r="Z2" s="54"/>
      <c r="AA2" s="54"/>
    </row>
    <row r="3" spans="1:27" ht="14.25" customHeight="1" x14ac:dyDescent="0.2">
      <c r="A3" s="57"/>
      <c r="B3" s="37"/>
      <c r="C3" s="58">
        <v>43831</v>
      </c>
      <c r="D3" s="59"/>
      <c r="E3" s="59"/>
      <c r="F3" s="59"/>
      <c r="G3" s="59"/>
      <c r="H3" s="60"/>
      <c r="I3" s="38"/>
      <c r="J3" s="37"/>
      <c r="K3" s="58">
        <v>43862</v>
      </c>
      <c r="L3" s="59"/>
      <c r="M3" s="59"/>
      <c r="N3" s="59"/>
      <c r="O3" s="59"/>
      <c r="P3" s="60"/>
      <c r="Q3" s="38"/>
      <c r="R3" s="37"/>
      <c r="S3" s="58">
        <v>43891</v>
      </c>
      <c r="T3" s="59"/>
      <c r="U3" s="59"/>
      <c r="V3" s="59"/>
      <c r="W3" s="59"/>
      <c r="X3" s="60"/>
      <c r="Y3" s="45"/>
      <c r="Z3" s="54"/>
      <c r="AA3" s="54"/>
    </row>
    <row r="4" spans="1:27" ht="14.25" customHeight="1" x14ac:dyDescent="0.2">
      <c r="A4" s="57"/>
      <c r="B4" s="39" t="s">
        <v>32</v>
      </c>
      <c r="C4" s="40" t="s">
        <v>33</v>
      </c>
      <c r="D4" s="40">
        <v>43836</v>
      </c>
      <c r="E4" s="40">
        <v>43843</v>
      </c>
      <c r="F4" s="40">
        <v>43850</v>
      </c>
      <c r="G4" s="40">
        <v>43857</v>
      </c>
      <c r="H4" s="40" t="s">
        <v>33</v>
      </c>
      <c r="I4" s="38"/>
      <c r="J4" s="39" t="s">
        <v>32</v>
      </c>
      <c r="K4" s="42" t="s">
        <v>33</v>
      </c>
      <c r="L4" s="42">
        <v>43864</v>
      </c>
      <c r="M4" s="42">
        <v>43871</v>
      </c>
      <c r="N4" s="42">
        <v>43878</v>
      </c>
      <c r="O4" s="40">
        <v>43885</v>
      </c>
      <c r="P4" s="42" t="s">
        <v>33</v>
      </c>
      <c r="Q4" s="38"/>
      <c r="R4" s="39" t="s">
        <v>32</v>
      </c>
      <c r="S4" s="42" t="s">
        <v>33</v>
      </c>
      <c r="T4" s="42">
        <v>43892</v>
      </c>
      <c r="U4" s="40">
        <v>43899</v>
      </c>
      <c r="V4" s="42">
        <v>43906</v>
      </c>
      <c r="W4" s="42">
        <v>43913</v>
      </c>
      <c r="X4" s="42">
        <v>43920</v>
      </c>
      <c r="Y4" s="45"/>
      <c r="Z4" s="54"/>
      <c r="AA4" s="54"/>
    </row>
    <row r="5" spans="1:27" ht="14.25" customHeight="1" x14ac:dyDescent="0.2">
      <c r="A5" s="57"/>
      <c r="B5" s="39" t="s">
        <v>34</v>
      </c>
      <c r="C5" s="40" t="s">
        <v>33</v>
      </c>
      <c r="D5" s="40">
        <v>43837</v>
      </c>
      <c r="E5" s="40">
        <v>43844</v>
      </c>
      <c r="F5" s="40">
        <v>43851</v>
      </c>
      <c r="G5" s="40">
        <v>43858</v>
      </c>
      <c r="H5" s="40" t="s">
        <v>33</v>
      </c>
      <c r="I5" s="38"/>
      <c r="J5" s="39" t="s">
        <v>34</v>
      </c>
      <c r="K5" s="42" t="s">
        <v>33</v>
      </c>
      <c r="L5" s="42">
        <v>43865</v>
      </c>
      <c r="M5" s="42">
        <v>43872</v>
      </c>
      <c r="N5" s="42">
        <v>43879</v>
      </c>
      <c r="O5" s="42">
        <v>43886</v>
      </c>
      <c r="P5" s="42" t="s">
        <v>33</v>
      </c>
      <c r="Q5" s="38"/>
      <c r="R5" s="39" t="s">
        <v>34</v>
      </c>
      <c r="S5" s="42" t="s">
        <v>33</v>
      </c>
      <c r="T5" s="42">
        <v>43893</v>
      </c>
      <c r="U5" s="42">
        <v>43900</v>
      </c>
      <c r="V5" s="42">
        <v>43907</v>
      </c>
      <c r="W5" s="42">
        <v>43914</v>
      </c>
      <c r="X5" s="42">
        <v>43921</v>
      </c>
      <c r="Y5" s="45"/>
      <c r="Z5" s="54"/>
      <c r="AA5" s="54"/>
    </row>
    <row r="6" spans="1:27" ht="14.25" customHeight="1" x14ac:dyDescent="0.2">
      <c r="A6" s="57"/>
      <c r="B6" s="39" t="s">
        <v>35</v>
      </c>
      <c r="C6" s="40">
        <v>43831</v>
      </c>
      <c r="D6" s="40">
        <v>43838</v>
      </c>
      <c r="E6" s="40">
        <v>43845</v>
      </c>
      <c r="F6" s="40">
        <v>43852</v>
      </c>
      <c r="G6" s="40">
        <v>43859</v>
      </c>
      <c r="H6" s="40" t="s">
        <v>33</v>
      </c>
      <c r="I6" s="38"/>
      <c r="J6" s="39" t="s">
        <v>35</v>
      </c>
      <c r="K6" s="42" t="s">
        <v>33</v>
      </c>
      <c r="L6" s="42">
        <v>43866</v>
      </c>
      <c r="M6" s="42">
        <v>43873</v>
      </c>
      <c r="N6" s="42">
        <v>43880</v>
      </c>
      <c r="O6" s="42">
        <v>43887</v>
      </c>
      <c r="P6" s="42" t="s">
        <v>33</v>
      </c>
      <c r="Q6" s="38"/>
      <c r="R6" s="39" t="s">
        <v>35</v>
      </c>
      <c r="S6" s="42" t="s">
        <v>33</v>
      </c>
      <c r="T6" s="42">
        <v>43894</v>
      </c>
      <c r="U6" s="42">
        <v>43901</v>
      </c>
      <c r="V6" s="42">
        <v>43908</v>
      </c>
      <c r="W6" s="42">
        <v>43915</v>
      </c>
      <c r="X6" s="42" t="s">
        <v>33</v>
      </c>
      <c r="Y6" s="45"/>
      <c r="Z6" s="54"/>
      <c r="AA6" s="54"/>
    </row>
    <row r="7" spans="1:27" ht="14.25" customHeight="1" x14ac:dyDescent="0.2">
      <c r="A7" s="57"/>
      <c r="B7" s="39" t="s">
        <v>36</v>
      </c>
      <c r="C7" s="40">
        <v>43832</v>
      </c>
      <c r="D7" s="40">
        <v>43839</v>
      </c>
      <c r="E7" s="40">
        <v>43846</v>
      </c>
      <c r="F7" s="40">
        <v>43853</v>
      </c>
      <c r="G7" s="40">
        <v>43860</v>
      </c>
      <c r="H7" s="40" t="s">
        <v>33</v>
      </c>
      <c r="I7" s="38"/>
      <c r="J7" s="39" t="s">
        <v>36</v>
      </c>
      <c r="K7" s="42" t="s">
        <v>33</v>
      </c>
      <c r="L7" s="42">
        <v>43867</v>
      </c>
      <c r="M7" s="42">
        <v>43874</v>
      </c>
      <c r="N7" s="42">
        <v>43881</v>
      </c>
      <c r="O7" s="42">
        <v>43888</v>
      </c>
      <c r="P7" s="42" t="s">
        <v>33</v>
      </c>
      <c r="Q7" s="38"/>
      <c r="R7" s="39" t="s">
        <v>36</v>
      </c>
      <c r="S7" s="42" t="s">
        <v>33</v>
      </c>
      <c r="T7" s="42">
        <v>43895</v>
      </c>
      <c r="U7" s="42">
        <v>43902</v>
      </c>
      <c r="V7" s="42">
        <v>43909</v>
      </c>
      <c r="W7" s="42">
        <v>43916</v>
      </c>
      <c r="X7" s="42" t="s">
        <v>33</v>
      </c>
      <c r="Y7" s="45"/>
      <c r="Z7" s="54"/>
      <c r="AA7" s="54"/>
    </row>
    <row r="8" spans="1:27" ht="14.25" customHeight="1" x14ac:dyDescent="0.2">
      <c r="A8" s="57"/>
      <c r="B8" s="39" t="s">
        <v>37</v>
      </c>
      <c r="C8" s="40">
        <v>43833</v>
      </c>
      <c r="D8" s="40">
        <v>43840</v>
      </c>
      <c r="E8" s="40">
        <v>43847</v>
      </c>
      <c r="F8" s="40">
        <v>43854</v>
      </c>
      <c r="G8" s="40">
        <v>43861</v>
      </c>
      <c r="H8" s="40" t="s">
        <v>33</v>
      </c>
      <c r="I8" s="38"/>
      <c r="J8" s="39" t="s">
        <v>37</v>
      </c>
      <c r="K8" s="42" t="s">
        <v>33</v>
      </c>
      <c r="L8" s="42">
        <v>43868</v>
      </c>
      <c r="M8" s="42">
        <v>43875</v>
      </c>
      <c r="N8" s="42">
        <v>43882</v>
      </c>
      <c r="O8" s="42">
        <v>43889</v>
      </c>
      <c r="P8" s="42" t="s">
        <v>33</v>
      </c>
      <c r="Q8" s="38"/>
      <c r="R8" s="39" t="s">
        <v>37</v>
      </c>
      <c r="S8" s="42" t="s">
        <v>33</v>
      </c>
      <c r="T8" s="42">
        <v>43896</v>
      </c>
      <c r="U8" s="42">
        <v>43903</v>
      </c>
      <c r="V8" s="42">
        <v>43910</v>
      </c>
      <c r="W8" s="42">
        <v>43917</v>
      </c>
      <c r="X8" s="42" t="s">
        <v>33</v>
      </c>
      <c r="Y8" s="45"/>
      <c r="Z8" s="54"/>
      <c r="AA8" s="54"/>
    </row>
    <row r="9" spans="1:27" ht="14.25" customHeight="1" x14ac:dyDescent="0.2">
      <c r="A9" s="57"/>
      <c r="B9" s="43" t="s">
        <v>38</v>
      </c>
      <c r="C9" s="41">
        <v>43834</v>
      </c>
      <c r="D9" s="41">
        <v>43841</v>
      </c>
      <c r="E9" s="41">
        <v>43848</v>
      </c>
      <c r="F9" s="41">
        <v>43855</v>
      </c>
      <c r="G9" s="41" t="s">
        <v>33</v>
      </c>
      <c r="H9" s="41" t="s">
        <v>33</v>
      </c>
      <c r="I9" s="38"/>
      <c r="J9" s="43" t="s">
        <v>38</v>
      </c>
      <c r="K9" s="41">
        <v>43862</v>
      </c>
      <c r="L9" s="41">
        <v>43869</v>
      </c>
      <c r="M9" s="41">
        <v>43876</v>
      </c>
      <c r="N9" s="41">
        <v>43883</v>
      </c>
      <c r="O9" s="41">
        <v>43890</v>
      </c>
      <c r="P9" s="41" t="s">
        <v>33</v>
      </c>
      <c r="Q9" s="38"/>
      <c r="R9" s="43" t="s">
        <v>38</v>
      </c>
      <c r="S9" s="41" t="s">
        <v>33</v>
      </c>
      <c r="T9" s="41">
        <v>43897</v>
      </c>
      <c r="U9" s="41">
        <v>43904</v>
      </c>
      <c r="V9" s="41">
        <v>43911</v>
      </c>
      <c r="W9" s="41">
        <v>43918</v>
      </c>
      <c r="X9" s="41" t="s">
        <v>33</v>
      </c>
      <c r="Y9" s="45"/>
      <c r="Z9" s="54"/>
      <c r="AA9" s="54"/>
    </row>
    <row r="10" spans="1:27" ht="14.25" customHeight="1" x14ac:dyDescent="0.2">
      <c r="A10" s="57"/>
      <c r="B10" s="43" t="s">
        <v>39</v>
      </c>
      <c r="C10" s="41">
        <v>43835</v>
      </c>
      <c r="D10" s="41">
        <v>43842</v>
      </c>
      <c r="E10" s="41">
        <v>43849</v>
      </c>
      <c r="F10" s="41">
        <v>43856</v>
      </c>
      <c r="G10" s="41" t="s">
        <v>33</v>
      </c>
      <c r="H10" s="41" t="s">
        <v>33</v>
      </c>
      <c r="I10" s="38"/>
      <c r="J10" s="43" t="s">
        <v>39</v>
      </c>
      <c r="K10" s="41">
        <v>43863</v>
      </c>
      <c r="L10" s="41">
        <v>43870</v>
      </c>
      <c r="M10" s="41">
        <v>43877</v>
      </c>
      <c r="N10" s="41">
        <v>43884</v>
      </c>
      <c r="O10" s="41" t="s">
        <v>33</v>
      </c>
      <c r="P10" s="41" t="s">
        <v>33</v>
      </c>
      <c r="Q10" s="38"/>
      <c r="R10" s="43" t="s">
        <v>39</v>
      </c>
      <c r="S10" s="41">
        <v>43891</v>
      </c>
      <c r="T10" s="41">
        <v>43898</v>
      </c>
      <c r="U10" s="41">
        <v>43905</v>
      </c>
      <c r="V10" s="41">
        <v>43912</v>
      </c>
      <c r="W10" s="41">
        <v>43919</v>
      </c>
      <c r="X10" s="41" t="s">
        <v>33</v>
      </c>
      <c r="Y10" s="45"/>
      <c r="Z10" s="54"/>
      <c r="AA10" s="54"/>
    </row>
    <row r="11" spans="1:27" ht="14.25" customHeight="1" x14ac:dyDescent="0.2">
      <c r="A11" s="5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45"/>
      <c r="Z11" s="54"/>
      <c r="AA11" s="54"/>
    </row>
    <row r="12" spans="1:27" ht="14.25" customHeight="1" x14ac:dyDescent="0.2">
      <c r="A12" s="57"/>
      <c r="B12" s="37"/>
      <c r="C12" s="58">
        <v>43922</v>
      </c>
      <c r="D12" s="59"/>
      <c r="E12" s="59"/>
      <c r="F12" s="59"/>
      <c r="G12" s="59"/>
      <c r="H12" s="60"/>
      <c r="I12" s="38"/>
      <c r="J12" s="37"/>
      <c r="K12" s="58">
        <v>43952</v>
      </c>
      <c r="L12" s="59"/>
      <c r="M12" s="59"/>
      <c r="N12" s="59"/>
      <c r="O12" s="59"/>
      <c r="P12" s="60"/>
      <c r="Q12" s="38"/>
      <c r="R12" s="37"/>
      <c r="S12" s="58">
        <v>43983</v>
      </c>
      <c r="T12" s="59"/>
      <c r="U12" s="59"/>
      <c r="V12" s="59"/>
      <c r="W12" s="59"/>
      <c r="X12" s="60"/>
      <c r="Y12" s="45"/>
      <c r="Z12" s="54"/>
      <c r="AA12" s="54"/>
    </row>
    <row r="13" spans="1:27" ht="14.25" customHeight="1" x14ac:dyDescent="0.2">
      <c r="A13" s="57"/>
      <c r="B13" s="39" t="s">
        <v>32</v>
      </c>
      <c r="C13" s="42" t="s">
        <v>33</v>
      </c>
      <c r="D13" s="42">
        <v>43927</v>
      </c>
      <c r="E13" s="42">
        <v>43934</v>
      </c>
      <c r="F13" s="42">
        <v>43941</v>
      </c>
      <c r="G13" s="42">
        <v>43948</v>
      </c>
      <c r="H13" s="42" t="s">
        <v>33</v>
      </c>
      <c r="I13" s="38"/>
      <c r="J13" s="39" t="s">
        <v>32</v>
      </c>
      <c r="K13" s="40" t="s">
        <v>33</v>
      </c>
      <c r="L13" s="40">
        <v>43955</v>
      </c>
      <c r="M13" s="40">
        <v>43962</v>
      </c>
      <c r="N13" s="40">
        <v>43969</v>
      </c>
      <c r="O13" s="42">
        <v>43976</v>
      </c>
      <c r="P13" s="42" t="s">
        <v>33</v>
      </c>
      <c r="Q13" s="38"/>
      <c r="R13" s="39" t="s">
        <v>32</v>
      </c>
      <c r="S13" s="42">
        <v>43983</v>
      </c>
      <c r="T13" s="42">
        <v>43990</v>
      </c>
      <c r="U13" s="42">
        <v>43997</v>
      </c>
      <c r="V13" s="42">
        <v>44004</v>
      </c>
      <c r="W13" s="42">
        <v>44011</v>
      </c>
      <c r="X13" s="42" t="s">
        <v>33</v>
      </c>
      <c r="Y13" s="45"/>
      <c r="Z13" s="54"/>
      <c r="AA13" s="54"/>
    </row>
    <row r="14" spans="1:27" ht="14.25" customHeight="1" x14ac:dyDescent="0.2">
      <c r="A14" s="57"/>
      <c r="B14" s="39" t="s">
        <v>34</v>
      </c>
      <c r="C14" s="42" t="s">
        <v>33</v>
      </c>
      <c r="D14" s="42">
        <v>43928</v>
      </c>
      <c r="E14" s="42">
        <v>43935</v>
      </c>
      <c r="F14" s="42">
        <v>43942</v>
      </c>
      <c r="G14" s="42">
        <v>43949</v>
      </c>
      <c r="H14" s="42" t="s">
        <v>33</v>
      </c>
      <c r="I14" s="38"/>
      <c r="J14" s="39" t="s">
        <v>34</v>
      </c>
      <c r="K14" s="40" t="s">
        <v>33</v>
      </c>
      <c r="L14" s="40">
        <v>43956</v>
      </c>
      <c r="M14" s="40">
        <v>43963</v>
      </c>
      <c r="N14" s="40">
        <v>43970</v>
      </c>
      <c r="O14" s="42">
        <v>43977</v>
      </c>
      <c r="P14" s="42" t="s">
        <v>33</v>
      </c>
      <c r="Q14" s="38"/>
      <c r="R14" s="39" t="s">
        <v>34</v>
      </c>
      <c r="S14" s="42">
        <v>43984</v>
      </c>
      <c r="T14" s="42">
        <v>43991</v>
      </c>
      <c r="U14" s="42">
        <v>43998</v>
      </c>
      <c r="V14" s="42">
        <v>44005</v>
      </c>
      <c r="W14" s="42">
        <v>44012</v>
      </c>
      <c r="X14" s="42" t="s">
        <v>33</v>
      </c>
      <c r="Y14" s="45"/>
      <c r="Z14" s="54"/>
      <c r="AA14" s="54"/>
    </row>
    <row r="15" spans="1:27" ht="14.25" customHeight="1" x14ac:dyDescent="0.2">
      <c r="A15" s="57"/>
      <c r="B15" s="39" t="s">
        <v>35</v>
      </c>
      <c r="C15" s="42">
        <v>43922</v>
      </c>
      <c r="D15" s="42">
        <v>43929</v>
      </c>
      <c r="E15" s="42">
        <v>43936</v>
      </c>
      <c r="F15" s="42">
        <v>43943</v>
      </c>
      <c r="G15" s="42">
        <v>43950</v>
      </c>
      <c r="H15" s="42" t="s">
        <v>33</v>
      </c>
      <c r="I15" s="38"/>
      <c r="J15" s="39" t="s">
        <v>35</v>
      </c>
      <c r="K15" s="40" t="s">
        <v>33</v>
      </c>
      <c r="L15" s="40">
        <v>43957</v>
      </c>
      <c r="M15" s="40">
        <v>43964</v>
      </c>
      <c r="N15" s="40">
        <v>43971</v>
      </c>
      <c r="O15" s="42">
        <v>43978</v>
      </c>
      <c r="P15" s="42" t="s">
        <v>33</v>
      </c>
      <c r="Q15" s="38"/>
      <c r="R15" s="39" t="s">
        <v>35</v>
      </c>
      <c r="S15" s="42">
        <v>43985</v>
      </c>
      <c r="T15" s="42">
        <v>43992</v>
      </c>
      <c r="U15" s="42">
        <v>43999</v>
      </c>
      <c r="V15" s="42">
        <v>44006</v>
      </c>
      <c r="W15" s="42" t="s">
        <v>33</v>
      </c>
      <c r="X15" s="42" t="s">
        <v>33</v>
      </c>
      <c r="Y15" s="45"/>
      <c r="Z15" s="54"/>
      <c r="AA15" s="54"/>
    </row>
    <row r="16" spans="1:27" ht="14.25" customHeight="1" x14ac:dyDescent="0.2">
      <c r="A16" s="44"/>
      <c r="B16" s="39" t="s">
        <v>36</v>
      </c>
      <c r="C16" s="42">
        <v>43923</v>
      </c>
      <c r="D16" s="42">
        <v>43930</v>
      </c>
      <c r="E16" s="42">
        <v>43937</v>
      </c>
      <c r="F16" s="42">
        <v>43944</v>
      </c>
      <c r="G16" s="42">
        <v>43951</v>
      </c>
      <c r="H16" s="42" t="s">
        <v>33</v>
      </c>
      <c r="I16" s="38"/>
      <c r="J16" s="39" t="s">
        <v>36</v>
      </c>
      <c r="K16" s="40" t="s">
        <v>33</v>
      </c>
      <c r="L16" s="40">
        <v>43958</v>
      </c>
      <c r="M16" s="40">
        <v>43965</v>
      </c>
      <c r="N16" s="40">
        <v>43972</v>
      </c>
      <c r="O16" s="42">
        <v>43979</v>
      </c>
      <c r="P16" s="42" t="s">
        <v>33</v>
      </c>
      <c r="Q16" s="38"/>
      <c r="R16" s="39" t="s">
        <v>36</v>
      </c>
      <c r="S16" s="42">
        <v>43986</v>
      </c>
      <c r="T16" s="42">
        <v>43993</v>
      </c>
      <c r="U16" s="42">
        <v>44000</v>
      </c>
      <c r="V16" s="42">
        <v>44007</v>
      </c>
      <c r="W16" s="42" t="s">
        <v>33</v>
      </c>
      <c r="X16" s="42" t="s">
        <v>33</v>
      </c>
      <c r="Y16" s="45"/>
      <c r="Z16" s="54"/>
      <c r="AA16" s="54"/>
    </row>
    <row r="17" spans="1:27" ht="14.25" customHeight="1" x14ac:dyDescent="0.2">
      <c r="A17" s="44"/>
      <c r="B17" s="39" t="s">
        <v>37</v>
      </c>
      <c r="C17" s="42">
        <v>43924</v>
      </c>
      <c r="D17" s="42">
        <v>43931</v>
      </c>
      <c r="E17" s="42">
        <v>43938</v>
      </c>
      <c r="F17" s="42">
        <v>43945</v>
      </c>
      <c r="G17" s="42" t="s">
        <v>33</v>
      </c>
      <c r="H17" s="42" t="s">
        <v>33</v>
      </c>
      <c r="I17" s="38"/>
      <c r="J17" s="39" t="s">
        <v>37</v>
      </c>
      <c r="K17" s="40">
        <v>43952</v>
      </c>
      <c r="L17" s="40">
        <v>43959</v>
      </c>
      <c r="M17" s="40">
        <v>43966</v>
      </c>
      <c r="N17" s="40">
        <v>43973</v>
      </c>
      <c r="O17" s="42">
        <v>43980</v>
      </c>
      <c r="P17" s="42" t="s">
        <v>33</v>
      </c>
      <c r="Q17" s="38"/>
      <c r="R17" s="39" t="s">
        <v>37</v>
      </c>
      <c r="S17" s="42">
        <v>43987</v>
      </c>
      <c r="T17" s="40">
        <v>43994</v>
      </c>
      <c r="U17" s="42">
        <v>44001</v>
      </c>
      <c r="V17" s="42">
        <v>44008</v>
      </c>
      <c r="W17" s="42" t="s">
        <v>33</v>
      </c>
      <c r="X17" s="42" t="s">
        <v>33</v>
      </c>
      <c r="Y17" s="45"/>
      <c r="Z17" s="54"/>
      <c r="AA17" s="54"/>
    </row>
    <row r="18" spans="1:27" ht="14.25" customHeight="1" x14ac:dyDescent="0.2">
      <c r="A18" s="44"/>
      <c r="B18" s="43" t="s">
        <v>38</v>
      </c>
      <c r="C18" s="41">
        <v>43925</v>
      </c>
      <c r="D18" s="41">
        <v>43932</v>
      </c>
      <c r="E18" s="41">
        <v>43939</v>
      </c>
      <c r="F18" s="41">
        <v>43946</v>
      </c>
      <c r="G18" s="41" t="s">
        <v>33</v>
      </c>
      <c r="H18" s="41" t="s">
        <v>33</v>
      </c>
      <c r="I18" s="38"/>
      <c r="J18" s="43" t="s">
        <v>38</v>
      </c>
      <c r="K18" s="41">
        <v>43953</v>
      </c>
      <c r="L18" s="41">
        <v>43960</v>
      </c>
      <c r="M18" s="41">
        <v>43967</v>
      </c>
      <c r="N18" s="41">
        <v>43974</v>
      </c>
      <c r="O18" s="41">
        <v>43981</v>
      </c>
      <c r="P18" s="41" t="s">
        <v>33</v>
      </c>
      <c r="Q18" s="38"/>
      <c r="R18" s="43" t="s">
        <v>38</v>
      </c>
      <c r="S18" s="41">
        <v>43988</v>
      </c>
      <c r="T18" s="41">
        <v>43995</v>
      </c>
      <c r="U18" s="41">
        <v>44002</v>
      </c>
      <c r="V18" s="41">
        <v>44009</v>
      </c>
      <c r="W18" s="41" t="s">
        <v>33</v>
      </c>
      <c r="X18" s="41" t="s">
        <v>33</v>
      </c>
      <c r="Y18" s="45"/>
      <c r="Z18" s="54"/>
      <c r="AA18" s="54"/>
    </row>
    <row r="19" spans="1:27" ht="14.25" customHeight="1" x14ac:dyDescent="0.2">
      <c r="A19" s="44"/>
      <c r="B19" s="43" t="s">
        <v>39</v>
      </c>
      <c r="C19" s="41">
        <v>43926</v>
      </c>
      <c r="D19" s="41">
        <v>43933</v>
      </c>
      <c r="E19" s="41">
        <v>43940</v>
      </c>
      <c r="F19" s="41">
        <v>43947</v>
      </c>
      <c r="G19" s="41" t="s">
        <v>33</v>
      </c>
      <c r="H19" s="41" t="s">
        <v>33</v>
      </c>
      <c r="I19" s="38"/>
      <c r="J19" s="43" t="s">
        <v>39</v>
      </c>
      <c r="K19" s="41">
        <v>43954</v>
      </c>
      <c r="L19" s="41">
        <v>43961</v>
      </c>
      <c r="M19" s="41">
        <v>43968</v>
      </c>
      <c r="N19" s="41">
        <v>43975</v>
      </c>
      <c r="O19" s="41">
        <v>43982</v>
      </c>
      <c r="P19" s="41" t="s">
        <v>33</v>
      </c>
      <c r="Q19" s="38"/>
      <c r="R19" s="43" t="s">
        <v>39</v>
      </c>
      <c r="S19" s="41">
        <v>43989</v>
      </c>
      <c r="T19" s="41">
        <v>43996</v>
      </c>
      <c r="U19" s="41">
        <v>44003</v>
      </c>
      <c r="V19" s="41">
        <v>44010</v>
      </c>
      <c r="W19" s="41" t="s">
        <v>33</v>
      </c>
      <c r="X19" s="41" t="s">
        <v>33</v>
      </c>
      <c r="Y19" s="45"/>
      <c r="Z19" s="54"/>
      <c r="AA19" s="54"/>
    </row>
    <row r="20" spans="1:27" ht="14.25" customHeight="1" x14ac:dyDescent="0.2">
      <c r="A20" s="44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45"/>
      <c r="Z20" s="54"/>
      <c r="AA20" s="54"/>
    </row>
    <row r="21" spans="1:27" ht="14.25" customHeight="1" x14ac:dyDescent="0.2">
      <c r="A21" s="44"/>
      <c r="B21" s="37"/>
      <c r="C21" s="58">
        <v>44013</v>
      </c>
      <c r="D21" s="59"/>
      <c r="E21" s="59"/>
      <c r="F21" s="59"/>
      <c r="G21" s="59"/>
      <c r="H21" s="60"/>
      <c r="I21" s="38"/>
      <c r="J21" s="37"/>
      <c r="K21" s="58">
        <v>44044</v>
      </c>
      <c r="L21" s="59"/>
      <c r="M21" s="59"/>
      <c r="N21" s="59"/>
      <c r="O21" s="59"/>
      <c r="P21" s="60"/>
      <c r="Q21" s="38"/>
      <c r="R21" s="37"/>
      <c r="S21" s="58">
        <v>44075</v>
      </c>
      <c r="T21" s="59"/>
      <c r="U21" s="59"/>
      <c r="V21" s="59"/>
      <c r="W21" s="59"/>
      <c r="X21" s="60"/>
      <c r="Y21" s="45"/>
      <c r="Z21" s="54"/>
      <c r="AA21" s="54"/>
    </row>
    <row r="22" spans="1:27" ht="14.25" customHeight="1" x14ac:dyDescent="0.2">
      <c r="A22" s="44"/>
      <c r="B22" s="39" t="s">
        <v>32</v>
      </c>
      <c r="C22" s="42" t="s">
        <v>33</v>
      </c>
      <c r="D22" s="42">
        <v>44018</v>
      </c>
      <c r="E22" s="42">
        <v>44025</v>
      </c>
      <c r="F22" s="42">
        <v>44032</v>
      </c>
      <c r="G22" s="42">
        <v>44039</v>
      </c>
      <c r="H22" s="42" t="s">
        <v>33</v>
      </c>
      <c r="I22" s="38"/>
      <c r="J22" s="39" t="s">
        <v>32</v>
      </c>
      <c r="K22" s="42" t="s">
        <v>33</v>
      </c>
      <c r="L22" s="42">
        <v>44046</v>
      </c>
      <c r="M22" s="42">
        <v>44053</v>
      </c>
      <c r="N22" s="42">
        <v>44060</v>
      </c>
      <c r="O22" s="42">
        <v>44067</v>
      </c>
      <c r="P22" s="42">
        <v>44074</v>
      </c>
      <c r="Q22" s="38"/>
      <c r="R22" s="39" t="s">
        <v>32</v>
      </c>
      <c r="S22" s="42" t="s">
        <v>33</v>
      </c>
      <c r="T22" s="42">
        <v>44081</v>
      </c>
      <c r="U22" s="42">
        <v>44088</v>
      </c>
      <c r="V22" s="42">
        <v>44095</v>
      </c>
      <c r="W22" s="42">
        <v>44102</v>
      </c>
      <c r="X22" s="42" t="s">
        <v>33</v>
      </c>
      <c r="Y22" s="45"/>
      <c r="Z22" s="54"/>
      <c r="AA22" s="54"/>
    </row>
    <row r="23" spans="1:27" ht="14.25" customHeight="1" x14ac:dyDescent="0.2">
      <c r="A23" s="44"/>
      <c r="B23" s="39" t="s">
        <v>34</v>
      </c>
      <c r="C23" s="42" t="s">
        <v>33</v>
      </c>
      <c r="D23" s="42">
        <v>44019</v>
      </c>
      <c r="E23" s="42">
        <v>44026</v>
      </c>
      <c r="F23" s="42">
        <v>44033</v>
      </c>
      <c r="G23" s="42">
        <v>44040</v>
      </c>
      <c r="H23" s="42" t="s">
        <v>33</v>
      </c>
      <c r="I23" s="38"/>
      <c r="J23" s="39" t="s">
        <v>34</v>
      </c>
      <c r="K23" s="42" t="s">
        <v>33</v>
      </c>
      <c r="L23" s="42">
        <v>44047</v>
      </c>
      <c r="M23" s="42">
        <v>44054</v>
      </c>
      <c r="N23" s="42">
        <v>44061</v>
      </c>
      <c r="O23" s="42">
        <v>44068</v>
      </c>
      <c r="P23" s="42" t="s">
        <v>33</v>
      </c>
      <c r="Q23" s="38"/>
      <c r="R23" s="39" t="s">
        <v>34</v>
      </c>
      <c r="S23" s="42">
        <v>44075</v>
      </c>
      <c r="T23" s="42">
        <v>44082</v>
      </c>
      <c r="U23" s="42">
        <v>44089</v>
      </c>
      <c r="V23" s="42">
        <v>44096</v>
      </c>
      <c r="W23" s="42">
        <v>44103</v>
      </c>
      <c r="X23" s="42" t="s">
        <v>33</v>
      </c>
      <c r="Y23" s="45"/>
      <c r="Z23" s="54"/>
      <c r="AA23" s="54"/>
    </row>
    <row r="24" spans="1:27" ht="14.25" customHeight="1" x14ac:dyDescent="0.2">
      <c r="A24" s="44"/>
      <c r="B24" s="39" t="s">
        <v>35</v>
      </c>
      <c r="C24" s="42">
        <v>44013</v>
      </c>
      <c r="D24" s="42">
        <v>44020</v>
      </c>
      <c r="E24" s="42">
        <v>44027</v>
      </c>
      <c r="F24" s="42">
        <v>44034</v>
      </c>
      <c r="G24" s="42">
        <v>44041</v>
      </c>
      <c r="H24" s="42" t="s">
        <v>33</v>
      </c>
      <c r="I24" s="38"/>
      <c r="J24" s="39" t="s">
        <v>35</v>
      </c>
      <c r="K24" s="42" t="s">
        <v>33</v>
      </c>
      <c r="L24" s="42">
        <v>44048</v>
      </c>
      <c r="M24" s="42">
        <v>44055</v>
      </c>
      <c r="N24" s="42">
        <v>44062</v>
      </c>
      <c r="O24" s="42">
        <v>44069</v>
      </c>
      <c r="P24" s="42" t="s">
        <v>33</v>
      </c>
      <c r="Q24" s="38"/>
      <c r="R24" s="39" t="s">
        <v>35</v>
      </c>
      <c r="S24" s="42">
        <v>44076</v>
      </c>
      <c r="T24" s="42">
        <v>44083</v>
      </c>
      <c r="U24" s="42">
        <v>44090</v>
      </c>
      <c r="V24" s="42">
        <v>44097</v>
      </c>
      <c r="W24" s="42">
        <v>44104</v>
      </c>
      <c r="X24" s="42" t="s">
        <v>33</v>
      </c>
      <c r="Y24" s="45"/>
      <c r="Z24" s="54"/>
      <c r="AA24" s="54"/>
    </row>
    <row r="25" spans="1:27" ht="14.25" customHeight="1" x14ac:dyDescent="0.2">
      <c r="A25" s="44"/>
      <c r="B25" s="39" t="s">
        <v>36</v>
      </c>
      <c r="C25" s="42">
        <v>44014</v>
      </c>
      <c r="D25" s="42">
        <v>44021</v>
      </c>
      <c r="E25" s="42">
        <v>44028</v>
      </c>
      <c r="F25" s="42">
        <v>44035</v>
      </c>
      <c r="G25" s="42">
        <v>44042</v>
      </c>
      <c r="H25" s="42" t="s">
        <v>33</v>
      </c>
      <c r="I25" s="38"/>
      <c r="J25" s="39" t="s">
        <v>36</v>
      </c>
      <c r="K25" s="42" t="s">
        <v>33</v>
      </c>
      <c r="L25" s="42">
        <v>44049</v>
      </c>
      <c r="M25" s="42">
        <v>44056</v>
      </c>
      <c r="N25" s="42">
        <v>44063</v>
      </c>
      <c r="O25" s="42">
        <v>44070</v>
      </c>
      <c r="P25" s="42" t="s">
        <v>33</v>
      </c>
      <c r="Q25" s="38"/>
      <c r="R25" s="39" t="s">
        <v>36</v>
      </c>
      <c r="S25" s="42">
        <v>44077</v>
      </c>
      <c r="T25" s="42">
        <v>44084</v>
      </c>
      <c r="U25" s="42">
        <v>44091</v>
      </c>
      <c r="V25" s="42">
        <v>44098</v>
      </c>
      <c r="W25" s="42" t="s">
        <v>33</v>
      </c>
      <c r="X25" s="42" t="s">
        <v>33</v>
      </c>
      <c r="Y25" s="45"/>
      <c r="Z25" s="54"/>
      <c r="AA25" s="54"/>
    </row>
    <row r="26" spans="1:27" ht="14.25" customHeight="1" x14ac:dyDescent="0.2">
      <c r="A26" s="44"/>
      <c r="B26" s="39" t="s">
        <v>37</v>
      </c>
      <c r="C26" s="42">
        <v>44015</v>
      </c>
      <c r="D26" s="42">
        <v>44022</v>
      </c>
      <c r="E26" s="42">
        <v>44029</v>
      </c>
      <c r="F26" s="42">
        <v>44036</v>
      </c>
      <c r="G26" s="42">
        <v>44043</v>
      </c>
      <c r="H26" s="42" t="s">
        <v>33</v>
      </c>
      <c r="I26" s="38"/>
      <c r="J26" s="39" t="s">
        <v>37</v>
      </c>
      <c r="K26" s="42" t="s">
        <v>33</v>
      </c>
      <c r="L26" s="42">
        <v>44050</v>
      </c>
      <c r="M26" s="42">
        <v>44057</v>
      </c>
      <c r="N26" s="42">
        <v>44064</v>
      </c>
      <c r="O26" s="42">
        <v>44071</v>
      </c>
      <c r="P26" s="42" t="s">
        <v>33</v>
      </c>
      <c r="Q26" s="38"/>
      <c r="R26" s="39" t="s">
        <v>37</v>
      </c>
      <c r="S26" s="42">
        <v>44078</v>
      </c>
      <c r="T26" s="42">
        <v>44085</v>
      </c>
      <c r="U26" s="42">
        <v>44092</v>
      </c>
      <c r="V26" s="42">
        <v>44099</v>
      </c>
      <c r="W26" s="42" t="s">
        <v>33</v>
      </c>
      <c r="X26" s="42" t="s">
        <v>33</v>
      </c>
      <c r="Y26" s="45"/>
      <c r="Z26" s="54"/>
      <c r="AA26" s="54"/>
    </row>
    <row r="27" spans="1:27" ht="14.25" customHeight="1" x14ac:dyDescent="0.2">
      <c r="A27" s="44"/>
      <c r="B27" s="43" t="s">
        <v>38</v>
      </c>
      <c r="C27" s="41">
        <v>44016</v>
      </c>
      <c r="D27" s="41">
        <v>44023</v>
      </c>
      <c r="E27" s="41">
        <v>44030</v>
      </c>
      <c r="F27" s="41">
        <v>44037</v>
      </c>
      <c r="G27" s="41" t="s">
        <v>33</v>
      </c>
      <c r="H27" s="41" t="s">
        <v>33</v>
      </c>
      <c r="I27" s="38"/>
      <c r="J27" s="43" t="s">
        <v>38</v>
      </c>
      <c r="K27" s="41">
        <v>44044</v>
      </c>
      <c r="L27" s="41">
        <v>44051</v>
      </c>
      <c r="M27" s="41">
        <v>44058</v>
      </c>
      <c r="N27" s="41">
        <v>44065</v>
      </c>
      <c r="O27" s="41">
        <v>44072</v>
      </c>
      <c r="P27" s="41" t="s">
        <v>33</v>
      </c>
      <c r="Q27" s="38"/>
      <c r="R27" s="43" t="s">
        <v>38</v>
      </c>
      <c r="S27" s="41">
        <v>44079</v>
      </c>
      <c r="T27" s="41">
        <v>44086</v>
      </c>
      <c r="U27" s="41">
        <v>44093</v>
      </c>
      <c r="V27" s="41">
        <v>44100</v>
      </c>
      <c r="W27" s="41" t="s">
        <v>33</v>
      </c>
      <c r="X27" s="41" t="s">
        <v>33</v>
      </c>
      <c r="Y27" s="45"/>
      <c r="Z27" s="54"/>
      <c r="AA27" s="54"/>
    </row>
    <row r="28" spans="1:27" ht="14.25" customHeight="1" x14ac:dyDescent="0.2">
      <c r="A28" s="44"/>
      <c r="B28" s="43" t="s">
        <v>39</v>
      </c>
      <c r="C28" s="41">
        <v>44017</v>
      </c>
      <c r="D28" s="41">
        <v>44024</v>
      </c>
      <c r="E28" s="41">
        <v>44031</v>
      </c>
      <c r="F28" s="41">
        <v>44038</v>
      </c>
      <c r="G28" s="41" t="s">
        <v>33</v>
      </c>
      <c r="H28" s="41" t="s">
        <v>33</v>
      </c>
      <c r="I28" s="38"/>
      <c r="J28" s="43" t="s">
        <v>39</v>
      </c>
      <c r="K28" s="41">
        <v>44045</v>
      </c>
      <c r="L28" s="41">
        <v>44052</v>
      </c>
      <c r="M28" s="41">
        <v>44059</v>
      </c>
      <c r="N28" s="41">
        <v>44066</v>
      </c>
      <c r="O28" s="41">
        <v>44073</v>
      </c>
      <c r="P28" s="41" t="s">
        <v>33</v>
      </c>
      <c r="Q28" s="38"/>
      <c r="R28" s="43" t="s">
        <v>39</v>
      </c>
      <c r="S28" s="41">
        <v>44080</v>
      </c>
      <c r="T28" s="41">
        <v>44087</v>
      </c>
      <c r="U28" s="41">
        <v>44094</v>
      </c>
      <c r="V28" s="41">
        <v>44101</v>
      </c>
      <c r="W28" s="41" t="s">
        <v>33</v>
      </c>
      <c r="X28" s="41" t="s">
        <v>33</v>
      </c>
      <c r="Y28" s="45"/>
      <c r="Z28" s="54"/>
      <c r="AA28" s="54"/>
    </row>
    <row r="29" spans="1:27" ht="14.25" customHeight="1" x14ac:dyDescent="0.2">
      <c r="A29" s="44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45"/>
      <c r="Z29" s="54"/>
      <c r="AA29" s="54"/>
    </row>
    <row r="30" spans="1:27" ht="14.25" customHeight="1" x14ac:dyDescent="0.2">
      <c r="A30" s="44"/>
      <c r="B30" s="37"/>
      <c r="C30" s="58">
        <v>44105</v>
      </c>
      <c r="D30" s="59"/>
      <c r="E30" s="59"/>
      <c r="F30" s="59"/>
      <c r="G30" s="59"/>
      <c r="H30" s="60"/>
      <c r="I30" s="38"/>
      <c r="J30" s="37"/>
      <c r="K30" s="58">
        <v>44136</v>
      </c>
      <c r="L30" s="59"/>
      <c r="M30" s="59"/>
      <c r="N30" s="59"/>
      <c r="O30" s="59"/>
      <c r="P30" s="60"/>
      <c r="Q30" s="38"/>
      <c r="R30" s="37"/>
      <c r="S30" s="58">
        <v>44166</v>
      </c>
      <c r="T30" s="59"/>
      <c r="U30" s="59"/>
      <c r="V30" s="59"/>
      <c r="W30" s="59"/>
      <c r="X30" s="60"/>
      <c r="Y30" s="45"/>
      <c r="Z30" s="54"/>
      <c r="AA30" s="54"/>
    </row>
    <row r="31" spans="1:27" ht="14.25" customHeight="1" x14ac:dyDescent="0.2">
      <c r="A31" s="44"/>
      <c r="B31" s="39" t="s">
        <v>32</v>
      </c>
      <c r="C31" s="42" t="s">
        <v>33</v>
      </c>
      <c r="D31" s="42">
        <v>44109</v>
      </c>
      <c r="E31" s="42">
        <v>44116</v>
      </c>
      <c r="F31" s="42">
        <v>44123</v>
      </c>
      <c r="G31" s="42">
        <v>44130</v>
      </c>
      <c r="H31" s="42" t="s">
        <v>33</v>
      </c>
      <c r="I31" s="38"/>
      <c r="J31" s="39" t="s">
        <v>32</v>
      </c>
      <c r="K31" s="42" t="s">
        <v>33</v>
      </c>
      <c r="L31" s="42">
        <v>44137</v>
      </c>
      <c r="M31" s="42">
        <v>44144</v>
      </c>
      <c r="N31" s="42">
        <v>44151</v>
      </c>
      <c r="O31" s="42">
        <v>44158</v>
      </c>
      <c r="P31" s="42">
        <v>44165</v>
      </c>
      <c r="Q31" s="38"/>
      <c r="R31" s="39" t="s">
        <v>32</v>
      </c>
      <c r="S31" s="42" t="s">
        <v>33</v>
      </c>
      <c r="T31" s="42">
        <v>44172</v>
      </c>
      <c r="U31" s="42">
        <v>44179</v>
      </c>
      <c r="V31" s="42">
        <v>44186</v>
      </c>
      <c r="W31" s="42">
        <v>44193</v>
      </c>
      <c r="X31" s="42" t="s">
        <v>33</v>
      </c>
      <c r="Y31" s="45"/>
      <c r="Z31" s="54"/>
      <c r="AA31" s="54"/>
    </row>
    <row r="32" spans="1:27" ht="14.25" customHeight="1" x14ac:dyDescent="0.2">
      <c r="A32" s="44"/>
      <c r="B32" s="39" t="s">
        <v>34</v>
      </c>
      <c r="C32" s="42" t="s">
        <v>33</v>
      </c>
      <c r="D32" s="42">
        <v>44110</v>
      </c>
      <c r="E32" s="42">
        <v>44117</v>
      </c>
      <c r="F32" s="42">
        <v>44124</v>
      </c>
      <c r="G32" s="42">
        <v>44131</v>
      </c>
      <c r="H32" s="42" t="s">
        <v>33</v>
      </c>
      <c r="I32" s="38"/>
      <c r="J32" s="39" t="s">
        <v>34</v>
      </c>
      <c r="K32" s="42" t="s">
        <v>33</v>
      </c>
      <c r="L32" s="42">
        <v>44138</v>
      </c>
      <c r="M32" s="42">
        <v>44145</v>
      </c>
      <c r="N32" s="42">
        <v>44152</v>
      </c>
      <c r="O32" s="42">
        <v>44159</v>
      </c>
      <c r="P32" s="42" t="s">
        <v>33</v>
      </c>
      <c r="Q32" s="38"/>
      <c r="R32" s="39" t="s">
        <v>34</v>
      </c>
      <c r="S32" s="42">
        <v>44166</v>
      </c>
      <c r="T32" s="42">
        <v>44173</v>
      </c>
      <c r="U32" s="42">
        <v>44180</v>
      </c>
      <c r="V32" s="42">
        <v>44187</v>
      </c>
      <c r="W32" s="42">
        <v>44194</v>
      </c>
      <c r="X32" s="42" t="s">
        <v>33</v>
      </c>
      <c r="Y32" s="45"/>
      <c r="Z32" s="54"/>
      <c r="AA32" s="54"/>
    </row>
    <row r="33" spans="1:27" ht="14.25" customHeight="1" x14ac:dyDescent="0.2">
      <c r="A33" s="44"/>
      <c r="B33" s="39" t="s">
        <v>35</v>
      </c>
      <c r="C33" s="42" t="s">
        <v>33</v>
      </c>
      <c r="D33" s="42">
        <v>44111</v>
      </c>
      <c r="E33" s="42">
        <v>44118</v>
      </c>
      <c r="F33" s="42">
        <v>44125</v>
      </c>
      <c r="G33" s="42">
        <v>44132</v>
      </c>
      <c r="H33" s="42" t="s">
        <v>33</v>
      </c>
      <c r="I33" s="38"/>
      <c r="J33" s="39" t="s">
        <v>35</v>
      </c>
      <c r="K33" s="42" t="s">
        <v>33</v>
      </c>
      <c r="L33" s="40">
        <v>44139</v>
      </c>
      <c r="M33" s="42">
        <v>44146</v>
      </c>
      <c r="N33" s="42">
        <v>44153</v>
      </c>
      <c r="O33" s="42">
        <v>44160</v>
      </c>
      <c r="P33" s="42" t="s">
        <v>33</v>
      </c>
      <c r="Q33" s="38"/>
      <c r="R33" s="39" t="s">
        <v>35</v>
      </c>
      <c r="S33" s="42">
        <v>44167</v>
      </c>
      <c r="T33" s="42">
        <v>44174</v>
      </c>
      <c r="U33" s="42">
        <v>44181</v>
      </c>
      <c r="V33" s="42">
        <v>44188</v>
      </c>
      <c r="W33" s="42">
        <v>44195</v>
      </c>
      <c r="X33" s="42" t="s">
        <v>33</v>
      </c>
      <c r="Y33" s="45"/>
      <c r="Z33" s="54"/>
      <c r="AA33" s="54"/>
    </row>
    <row r="34" spans="1:27" ht="14.25" customHeight="1" x14ac:dyDescent="0.2">
      <c r="A34" s="44"/>
      <c r="B34" s="39" t="s">
        <v>36</v>
      </c>
      <c r="C34" s="42">
        <v>44105</v>
      </c>
      <c r="D34" s="42">
        <v>44112</v>
      </c>
      <c r="E34" s="42">
        <v>44119</v>
      </c>
      <c r="F34" s="42">
        <v>44126</v>
      </c>
      <c r="G34" s="42">
        <v>44133</v>
      </c>
      <c r="H34" s="42" t="s">
        <v>33</v>
      </c>
      <c r="I34" s="38"/>
      <c r="J34" s="39" t="s">
        <v>36</v>
      </c>
      <c r="K34" s="42" t="s">
        <v>33</v>
      </c>
      <c r="L34" s="42">
        <v>44140</v>
      </c>
      <c r="M34" s="42">
        <v>44147</v>
      </c>
      <c r="N34" s="42">
        <v>44154</v>
      </c>
      <c r="O34" s="42">
        <v>44161</v>
      </c>
      <c r="P34" s="42" t="s">
        <v>33</v>
      </c>
      <c r="Q34" s="38"/>
      <c r="R34" s="39" t="s">
        <v>36</v>
      </c>
      <c r="S34" s="42">
        <v>44168</v>
      </c>
      <c r="T34" s="42">
        <v>44175</v>
      </c>
      <c r="U34" s="42">
        <v>44182</v>
      </c>
      <c r="V34" s="42">
        <v>44189</v>
      </c>
      <c r="W34" s="42">
        <v>44196</v>
      </c>
      <c r="X34" s="42" t="s">
        <v>33</v>
      </c>
      <c r="Y34" s="45"/>
      <c r="Z34" s="54"/>
      <c r="AA34" s="54"/>
    </row>
    <row r="35" spans="1:27" ht="14.25" customHeight="1" x14ac:dyDescent="0.2">
      <c r="A35" s="44"/>
      <c r="B35" s="39" t="s">
        <v>37</v>
      </c>
      <c r="C35" s="42">
        <v>44106</v>
      </c>
      <c r="D35" s="42">
        <v>44113</v>
      </c>
      <c r="E35" s="42">
        <v>44120</v>
      </c>
      <c r="F35" s="42">
        <v>44127</v>
      </c>
      <c r="G35" s="42">
        <v>44134</v>
      </c>
      <c r="H35" s="42" t="s">
        <v>33</v>
      </c>
      <c r="I35" s="38"/>
      <c r="J35" s="39" t="s">
        <v>37</v>
      </c>
      <c r="K35" s="42" t="s">
        <v>33</v>
      </c>
      <c r="L35" s="42">
        <v>44141</v>
      </c>
      <c r="M35" s="42">
        <v>44148</v>
      </c>
      <c r="N35" s="42">
        <v>44155</v>
      </c>
      <c r="O35" s="42">
        <v>44162</v>
      </c>
      <c r="P35" s="42" t="s">
        <v>33</v>
      </c>
      <c r="Q35" s="38"/>
      <c r="R35" s="39" t="s">
        <v>37</v>
      </c>
      <c r="S35" s="42">
        <v>44169</v>
      </c>
      <c r="T35" s="42">
        <v>44176</v>
      </c>
      <c r="U35" s="42">
        <v>44183</v>
      </c>
      <c r="V35" s="42">
        <v>44190</v>
      </c>
      <c r="W35" s="42" t="s">
        <v>33</v>
      </c>
      <c r="X35" s="42" t="s">
        <v>33</v>
      </c>
      <c r="Y35" s="45"/>
      <c r="Z35" s="54"/>
      <c r="AA35" s="54"/>
    </row>
    <row r="36" spans="1:27" ht="14.25" customHeight="1" x14ac:dyDescent="0.2">
      <c r="A36" s="44"/>
      <c r="B36" s="43" t="s">
        <v>38</v>
      </c>
      <c r="C36" s="41">
        <v>44107</v>
      </c>
      <c r="D36" s="41">
        <v>44114</v>
      </c>
      <c r="E36" s="41">
        <v>44121</v>
      </c>
      <c r="F36" s="41">
        <v>44128</v>
      </c>
      <c r="G36" s="41">
        <v>44135</v>
      </c>
      <c r="H36" s="41" t="s">
        <v>33</v>
      </c>
      <c r="I36" s="38"/>
      <c r="J36" s="43" t="s">
        <v>38</v>
      </c>
      <c r="K36" s="41" t="s">
        <v>33</v>
      </c>
      <c r="L36" s="41">
        <v>44142</v>
      </c>
      <c r="M36" s="41">
        <v>44149</v>
      </c>
      <c r="N36" s="41">
        <v>44156</v>
      </c>
      <c r="O36" s="41">
        <v>44163</v>
      </c>
      <c r="P36" s="41" t="s">
        <v>33</v>
      </c>
      <c r="Q36" s="38"/>
      <c r="R36" s="43" t="s">
        <v>38</v>
      </c>
      <c r="S36" s="41">
        <v>44170</v>
      </c>
      <c r="T36" s="41">
        <v>44177</v>
      </c>
      <c r="U36" s="41">
        <v>44184</v>
      </c>
      <c r="V36" s="41">
        <v>44191</v>
      </c>
      <c r="W36" s="41" t="s">
        <v>33</v>
      </c>
      <c r="X36" s="41" t="s">
        <v>33</v>
      </c>
      <c r="Y36" s="45"/>
      <c r="Z36" s="54"/>
      <c r="AA36" s="54"/>
    </row>
    <row r="37" spans="1:27" ht="14.25" customHeight="1" x14ac:dyDescent="0.2">
      <c r="A37" s="44"/>
      <c r="B37" s="43" t="s">
        <v>39</v>
      </c>
      <c r="C37" s="41">
        <v>44108</v>
      </c>
      <c r="D37" s="41">
        <v>44115</v>
      </c>
      <c r="E37" s="41">
        <v>44122</v>
      </c>
      <c r="F37" s="41">
        <v>44129</v>
      </c>
      <c r="G37" s="41" t="s">
        <v>33</v>
      </c>
      <c r="H37" s="41" t="s">
        <v>33</v>
      </c>
      <c r="I37" s="38"/>
      <c r="J37" s="43" t="s">
        <v>39</v>
      </c>
      <c r="K37" s="41">
        <v>44136</v>
      </c>
      <c r="L37" s="41">
        <v>44143</v>
      </c>
      <c r="M37" s="41">
        <v>44150</v>
      </c>
      <c r="N37" s="41">
        <v>44157</v>
      </c>
      <c r="O37" s="41">
        <v>44164</v>
      </c>
      <c r="P37" s="41" t="s">
        <v>33</v>
      </c>
      <c r="Q37" s="38"/>
      <c r="R37" s="43" t="s">
        <v>39</v>
      </c>
      <c r="S37" s="41">
        <v>44171</v>
      </c>
      <c r="T37" s="41">
        <v>44178</v>
      </c>
      <c r="U37" s="41">
        <v>44185</v>
      </c>
      <c r="V37" s="41">
        <v>44192</v>
      </c>
      <c r="W37" s="41" t="s">
        <v>33</v>
      </c>
      <c r="X37" s="41" t="s">
        <v>33</v>
      </c>
      <c r="Y37" s="45"/>
      <c r="Z37" s="54"/>
      <c r="AA37" s="54"/>
    </row>
    <row r="38" spans="1:27" ht="14.25" customHeight="1" x14ac:dyDescent="0.2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5"/>
      <c r="S38" s="45"/>
      <c r="T38" s="45"/>
      <c r="U38" s="45"/>
      <c r="V38" s="45"/>
      <c r="W38" s="45"/>
      <c r="X38" s="45"/>
      <c r="Y38" s="45"/>
      <c r="Z38" s="54"/>
      <c r="AA38" s="54"/>
    </row>
    <row r="39" spans="1:27" ht="14.2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</row>
  </sheetData>
  <mergeCells count="13">
    <mergeCell ref="C30:H30"/>
    <mergeCell ref="K30:P30"/>
    <mergeCell ref="S30:X30"/>
    <mergeCell ref="L1:O1"/>
    <mergeCell ref="C3:H3"/>
    <mergeCell ref="K3:P3"/>
    <mergeCell ref="S3:X3"/>
    <mergeCell ref="C12:H12"/>
    <mergeCell ref="K12:P12"/>
    <mergeCell ref="S12:X12"/>
    <mergeCell ref="C21:H21"/>
    <mergeCell ref="K21:P21"/>
    <mergeCell ref="S21:X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производственный календарь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dcterms:created xsi:type="dcterms:W3CDTF">2019-06-14T14:51:21Z</dcterms:created>
  <dcterms:modified xsi:type="dcterms:W3CDTF">2019-06-15T16:50:29Z</dcterms:modified>
</cp:coreProperties>
</file>