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6835" windowHeight="11055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<sst xmlns="http://schemas.openxmlformats.org/spreadsheetml/2006/main" count="25" uniqueCount="23">
  <si>
    <t>Абс.</t>
  </si>
  <si>
    <t>Отн.</t>
  </si>
  <si>
    <t>Hi</t>
  </si>
  <si>
    <t>Si</t>
  </si>
  <si>
    <t>+</t>
  </si>
  <si>
    <t>-</t>
  </si>
  <si>
    <t>Типовой 
план</t>
  </si>
  <si>
    <t>Переезд.
ПЗР, монт/
демонт.
работы.</t>
  </si>
  <si>
    <t>ГИС</t>
  </si>
  <si>
    <t>Бурение
ПГМЦ</t>
  </si>
  <si>
    <t>Зачистка
хвост.
от заглу-
шек</t>
  </si>
  <si>
    <t>БОПЗ</t>
  </si>
  <si>
    <t>ГИС
сваб.</t>
  </si>
  <si>
    <t>Завоз
и спуск
ГНО</t>
  </si>
  <si>
    <t>Доп.
Фактор
откл.
кратко</t>
  </si>
  <si>
    <t>Нормативное
время</t>
  </si>
  <si>
    <t>Ускорение
 при норми-
ровании
 скважины</t>
  </si>
  <si>
    <t>Фактор 2</t>
  </si>
  <si>
    <t>Фактор 3</t>
  </si>
  <si>
    <t>Фактор 4</t>
  </si>
  <si>
    <t>Фактор 5</t>
  </si>
  <si>
    <t>Фактическое
время</t>
  </si>
  <si>
    <t xml:space="preserve">ФАКТОРНЫЙ АНАЛИЗ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</si>
</sst>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30"/>
      <name val="Arial Cyr"/>
      <family val="0"/>
    </font>
    <font>
      <b/>
      <sz val="10"/>
      <color indexed="60"/>
      <name val="Times New Roman"/>
      <family val="1"/>
    </font>
    <font>
      <sz val="18"/>
      <color indexed="8"/>
      <name val="Europe"/>
      <family val="3"/>
    </font>
    <font>
      <sz val="18"/>
      <name val="Europe"/>
      <family val="3"/>
    </font>
    <font>
      <sz val="18"/>
      <color indexed="63"/>
      <name val="Europe"/>
      <family val="3"/>
    </font>
    <font>
      <b/>
      <i/>
      <sz val="18"/>
      <name val="Arial Cyr"/>
      <family val="0"/>
    </font>
    <font>
      <sz val="11"/>
      <color indexed="8"/>
      <name val="Europe"/>
      <family val="0"/>
    </font>
    <font>
      <sz val="10"/>
      <color indexed="8"/>
      <name val="Europe"/>
      <family val="0"/>
    </font>
    <font>
      <sz val="10"/>
      <color indexed="9"/>
      <name val="Europe"/>
      <family val="0"/>
    </font>
    <font>
      <sz val="9"/>
      <color indexed="8"/>
      <name val="Europe"/>
      <family val="0"/>
    </font>
    <font>
      <b/>
      <sz val="10"/>
      <color indexed="8"/>
      <name val="Europ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5CC"/>
      <name val="Arial Cyr"/>
      <family val="0"/>
    </font>
    <font>
      <b/>
      <sz val="10"/>
      <color rgb="FF0065CC"/>
      <name val="Arial Cyr"/>
      <family val="0"/>
    </font>
    <font>
      <b/>
      <sz val="10"/>
      <color rgb="FFC00000"/>
      <name val="Times New Roman"/>
      <family val="1"/>
    </font>
    <font>
      <sz val="18"/>
      <color rgb="FF000000"/>
      <name val="Europe"/>
      <family val="3"/>
    </font>
    <font>
      <sz val="18"/>
      <color rgb="FF262626"/>
      <name val="Europe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85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0F0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10" xfId="52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33" borderId="10" xfId="52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0" borderId="10" xfId="52" applyFont="1" applyBorder="1" applyAlignment="1">
      <alignment vertical="center" wrapText="1"/>
      <protection/>
    </xf>
    <xf numFmtId="164" fontId="20" fillId="33" borderId="10" xfId="52" applyNumberFormat="1" applyFont="1" applyFill="1" applyBorder="1" applyAlignment="1">
      <alignment horizontal="center" vertical="center"/>
      <protection/>
    </xf>
    <xf numFmtId="164" fontId="20" fillId="33" borderId="11" xfId="52" applyNumberFormat="1" applyFont="1" applyFill="1" applyBorder="1" applyAlignment="1">
      <alignment horizontal="center" vertical="center"/>
      <protection/>
    </xf>
    <xf numFmtId="164" fontId="20" fillId="33" borderId="12" xfId="52" applyNumberFormat="1" applyFont="1" applyFill="1" applyBorder="1" applyAlignment="1">
      <alignment horizontal="center" vertical="center"/>
      <protection/>
    </xf>
    <xf numFmtId="164" fontId="0" fillId="33" borderId="11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19" fillId="33" borderId="10" xfId="52" applyNumberFormat="1" applyFont="1" applyFill="1" applyBorder="1" applyAlignment="1" applyProtection="1">
      <alignment vertical="center"/>
      <protection locked="0"/>
    </xf>
    <xf numFmtId="164" fontId="0" fillId="33" borderId="11" xfId="0" applyNumberFormat="1" applyFill="1" applyBorder="1" applyAlignment="1" applyProtection="1">
      <alignment vertical="center"/>
      <protection locked="0"/>
    </xf>
    <xf numFmtId="164" fontId="0" fillId="33" borderId="12" xfId="0" applyNumberFormat="1" applyFill="1" applyBorder="1" applyAlignment="1" applyProtection="1">
      <alignment vertical="center"/>
      <protection locked="0"/>
    </xf>
    <xf numFmtId="164" fontId="19" fillId="33" borderId="10" xfId="52" applyNumberFormat="1" applyFont="1" applyFill="1" applyBorder="1" applyAlignment="1">
      <alignment vertical="center"/>
      <protection/>
    </xf>
    <xf numFmtId="164" fontId="0" fillId="33" borderId="11" xfId="0" applyNumberFormat="1" applyFill="1" applyBorder="1" applyAlignment="1">
      <alignment vertical="center"/>
    </xf>
    <xf numFmtId="164" fontId="0" fillId="33" borderId="12" xfId="0" applyNumberFormat="1" applyFill="1" applyBorder="1" applyAlignment="1">
      <alignment vertical="center"/>
    </xf>
    <xf numFmtId="164" fontId="19" fillId="33" borderId="11" xfId="52" applyNumberFormat="1" applyFont="1" applyFill="1" applyBorder="1" applyAlignment="1">
      <alignment vertical="center"/>
      <protection/>
    </xf>
    <xf numFmtId="164" fontId="19" fillId="33" borderId="12" xfId="52" applyNumberFormat="1" applyFont="1" applyFill="1" applyBorder="1" applyAlignment="1">
      <alignment vertical="center"/>
      <protection/>
    </xf>
    <xf numFmtId="3" fontId="19" fillId="34" borderId="10" xfId="52" applyNumberFormat="1" applyFont="1" applyFill="1" applyBorder="1" applyAlignment="1">
      <alignment vertical="center"/>
      <protection/>
    </xf>
    <xf numFmtId="3" fontId="19" fillId="33" borderId="11" xfId="52" applyNumberFormat="1" applyFont="1" applyFill="1" applyBorder="1" applyAlignment="1">
      <alignment vertical="center"/>
      <protection/>
    </xf>
    <xf numFmtId="3" fontId="19" fillId="33" borderId="12" xfId="52" applyNumberFormat="1" applyFont="1" applyFill="1" applyBorder="1" applyAlignment="1">
      <alignment vertical="center"/>
      <protection/>
    </xf>
    <xf numFmtId="3" fontId="19" fillId="33" borderId="10" xfId="52" applyNumberFormat="1" applyFont="1" applyFill="1" applyBorder="1" applyAlignment="1">
      <alignment vertical="center"/>
      <protection/>
    </xf>
    <xf numFmtId="3" fontId="19" fillId="33" borderId="13" xfId="52" applyNumberFormat="1" applyFont="1" applyFill="1" applyBorder="1" applyAlignment="1">
      <alignment vertical="center"/>
      <protection/>
    </xf>
    <xf numFmtId="165" fontId="48" fillId="0" borderId="0" xfId="60" applyNumberFormat="1" applyFont="1" applyAlignment="1">
      <alignment vertical="center"/>
    </xf>
    <xf numFmtId="165" fontId="49" fillId="0" borderId="0" xfId="60" applyNumberFormat="1" applyFont="1" applyAlignment="1" applyProtection="1">
      <alignment vertical="center"/>
      <protection locked="0"/>
    </xf>
    <xf numFmtId="0" fontId="19" fillId="33" borderId="10" xfId="52" applyFont="1" applyFill="1" applyBorder="1" applyAlignment="1">
      <alignment vertical="center"/>
      <protection/>
    </xf>
    <xf numFmtId="0" fontId="19" fillId="33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165" fontId="49" fillId="0" borderId="0" xfId="60" applyNumberFormat="1" applyFont="1" applyAlignment="1">
      <alignment vertical="center"/>
    </xf>
    <xf numFmtId="0" fontId="0" fillId="35" borderId="10" xfId="52" applyFont="1" applyFill="1" applyBorder="1" applyAlignment="1" applyProtection="1">
      <alignment vertical="center" wrapText="1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0" fillId="35" borderId="12" xfId="52" applyFont="1" applyFill="1" applyBorder="1" applyAlignment="1" applyProtection="1">
      <alignment vertical="center" wrapText="1"/>
      <protection locked="0"/>
    </xf>
    <xf numFmtId="4" fontId="20" fillId="35" borderId="10" xfId="52" applyNumberFormat="1" applyFont="1" applyFill="1" applyBorder="1" applyAlignment="1" applyProtection="1">
      <alignment horizontal="center" vertical="center"/>
      <protection locked="0"/>
    </xf>
    <xf numFmtId="4" fontId="19" fillId="35" borderId="11" xfId="0" applyNumberFormat="1" applyFont="1" applyFill="1" applyBorder="1" applyAlignment="1" applyProtection="1">
      <alignment horizontal="center" vertical="center"/>
      <protection locked="0"/>
    </xf>
    <xf numFmtId="4" fontId="19" fillId="35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0" xfId="52" applyFont="1" applyBorder="1" applyAlignment="1">
      <alignment vertical="center"/>
      <protection/>
    </xf>
    <xf numFmtId="3" fontId="19" fillId="36" borderId="10" xfId="52" applyNumberFormat="1" applyFont="1" applyFill="1" applyBorder="1" applyAlignment="1">
      <alignment vertical="center"/>
      <protection/>
    </xf>
    <xf numFmtId="3" fontId="19" fillId="37" borderId="13" xfId="52" applyNumberFormat="1" applyFont="1" applyFill="1" applyBorder="1" applyAlignment="1">
      <alignment horizontal="center" vertical="center"/>
      <protection/>
    </xf>
    <xf numFmtId="49" fontId="0" fillId="0" borderId="0" xfId="52" applyNumberFormat="1" applyFont="1" applyAlignment="1">
      <alignment vertical="center"/>
      <protection/>
    </xf>
    <xf numFmtId="0" fontId="0" fillId="33" borderId="10" xfId="52" applyFont="1" applyFill="1" applyBorder="1" applyAlignment="1" applyProtection="1">
      <alignment vertical="center" wrapText="1"/>
      <protection locked="0"/>
    </xf>
    <xf numFmtId="0" fontId="0" fillId="33" borderId="11" xfId="52" applyFont="1" applyFill="1" applyBorder="1" applyAlignment="1" applyProtection="1">
      <alignment vertical="center" wrapText="1"/>
      <protection locked="0"/>
    </xf>
    <xf numFmtId="0" fontId="0" fillId="33" borderId="12" xfId="52" applyFont="1" applyFill="1" applyBorder="1" applyAlignment="1" applyProtection="1">
      <alignment vertical="center" wrapText="1"/>
      <protection locked="0"/>
    </xf>
    <xf numFmtId="4" fontId="20" fillId="33" borderId="10" xfId="52" applyNumberFormat="1" applyFont="1" applyFill="1" applyBorder="1" applyAlignment="1" applyProtection="1">
      <alignment horizontal="center" vertical="center"/>
      <protection locked="0"/>
    </xf>
    <xf numFmtId="4" fontId="19" fillId="33" borderId="11" xfId="0" applyNumberFormat="1" applyFont="1" applyFill="1" applyBorder="1" applyAlignment="1" applyProtection="1">
      <alignment horizontal="center" vertical="center"/>
      <protection locked="0"/>
    </xf>
    <xf numFmtId="4" fontId="19" fillId="33" borderId="12" xfId="0" applyNumberFormat="1" applyFont="1" applyFill="1" applyBorder="1" applyAlignment="1" applyProtection="1">
      <alignment horizontal="center" vertical="center"/>
      <protection locked="0"/>
    </xf>
    <xf numFmtId="3" fontId="19" fillId="33" borderId="13" xfId="52" applyNumberFormat="1" applyFont="1" applyFill="1" applyBorder="1" applyAlignment="1">
      <alignment horizontal="center" vertical="center"/>
      <protection/>
    </xf>
    <xf numFmtId="0" fontId="19" fillId="0" borderId="12" xfId="52" applyFont="1" applyBorder="1" applyAlignment="1">
      <alignment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4" fontId="20" fillId="35" borderId="11" xfId="52" applyNumberFormat="1" applyFont="1" applyFill="1" applyBorder="1" applyAlignment="1" applyProtection="1">
      <alignment horizontal="center" vertical="center"/>
      <protection locked="0"/>
    </xf>
    <xf numFmtId="4" fontId="20" fillId="35" borderId="12" xfId="52" applyNumberFormat="1" applyFont="1" applyFill="1" applyBorder="1" applyAlignment="1" applyProtection="1">
      <alignment horizontal="center" vertical="center"/>
      <protection locked="0"/>
    </xf>
    <xf numFmtId="164" fontId="20" fillId="33" borderId="10" xfId="52" applyNumberFormat="1" applyFont="1" applyFill="1" applyBorder="1" applyAlignment="1" applyProtection="1">
      <alignment horizontal="center" vertical="center"/>
      <protection locked="0"/>
    </xf>
    <xf numFmtId="164" fontId="19" fillId="33" borderId="11" xfId="0" applyNumberFormat="1" applyFont="1" applyFill="1" applyBorder="1" applyAlignment="1" applyProtection="1">
      <alignment horizontal="center" vertical="center"/>
      <protection locked="0"/>
    </xf>
    <xf numFmtId="164" fontId="19" fillId="33" borderId="12" xfId="0" applyNumberFormat="1" applyFont="1" applyFill="1" applyBorder="1" applyAlignment="1" applyProtection="1">
      <alignment horizontal="center" vertical="center"/>
      <protection locked="0"/>
    </xf>
    <xf numFmtId="164" fontId="20" fillId="35" borderId="10" xfId="52" applyNumberFormat="1" applyFont="1" applyFill="1" applyBorder="1" applyAlignment="1" applyProtection="1">
      <alignment horizontal="center" vertical="center"/>
      <protection locked="0"/>
    </xf>
    <xf numFmtId="164" fontId="19" fillId="35" borderId="11" xfId="0" applyNumberFormat="1" applyFont="1" applyFill="1" applyBorder="1" applyAlignment="1" applyProtection="1">
      <alignment horizontal="center" vertical="center"/>
      <protection locked="0"/>
    </xf>
    <xf numFmtId="164" fontId="19" fillId="35" borderId="12" xfId="0" applyNumberFormat="1" applyFont="1" applyFill="1" applyBorder="1" applyAlignment="1" applyProtection="1">
      <alignment horizontal="center" vertical="center"/>
      <protection locked="0"/>
    </xf>
    <xf numFmtId="164" fontId="20" fillId="35" borderId="11" xfId="52" applyNumberFormat="1" applyFont="1" applyFill="1" applyBorder="1" applyAlignment="1" applyProtection="1">
      <alignment horizontal="center" vertical="center"/>
      <protection locked="0"/>
    </xf>
    <xf numFmtId="164" fontId="20" fillId="35" borderId="12" xfId="52" applyNumberFormat="1" applyFont="1" applyFill="1" applyBorder="1" applyAlignment="1" applyProtection="1">
      <alignment horizontal="center" vertical="center"/>
      <protection locked="0"/>
    </xf>
    <xf numFmtId="4" fontId="20" fillId="33" borderId="10" xfId="52" applyNumberFormat="1" applyFont="1" applyFill="1" applyBorder="1" applyAlignment="1">
      <alignment horizontal="center" vertical="center"/>
      <protection/>
    </xf>
    <xf numFmtId="4" fontId="20" fillId="33" borderId="11" xfId="52" applyNumberFormat="1" applyFont="1" applyFill="1" applyBorder="1" applyAlignment="1">
      <alignment horizontal="center" vertical="center"/>
      <protection/>
    </xf>
    <xf numFmtId="4" fontId="20" fillId="33" borderId="12" xfId="52" applyNumberFormat="1" applyFont="1" applyFill="1" applyBorder="1" applyAlignment="1">
      <alignment horizontal="center" vertical="center"/>
      <protection/>
    </xf>
    <xf numFmtId="3" fontId="19" fillId="38" borderId="11" xfId="52" applyNumberFormat="1" applyFont="1" applyFill="1" applyBorder="1" applyAlignment="1">
      <alignment vertical="center"/>
      <protection/>
    </xf>
    <xf numFmtId="0" fontId="19" fillId="0" borderId="11" xfId="52" applyFont="1" applyBorder="1" applyAlignment="1">
      <alignment vertical="center"/>
      <protection/>
    </xf>
    <xf numFmtId="0" fontId="19" fillId="33" borderId="10" xfId="52" applyFont="1" applyFill="1" applyBorder="1" applyAlignment="1" applyProtection="1">
      <alignment vertical="center"/>
      <protection locked="0"/>
    </xf>
    <xf numFmtId="0" fontId="19" fillId="33" borderId="11" xfId="52" applyFont="1" applyFill="1" applyBorder="1" applyAlignment="1" applyProtection="1">
      <alignment vertical="center"/>
      <protection locked="0"/>
    </xf>
    <xf numFmtId="0" fontId="19" fillId="33" borderId="12" xfId="52" applyFont="1" applyFill="1" applyBorder="1" applyAlignment="1" applyProtection="1">
      <alignment vertical="center"/>
      <protection locked="0"/>
    </xf>
    <xf numFmtId="0" fontId="19" fillId="35" borderId="10" xfId="52" applyFont="1" applyFill="1" applyBorder="1" applyAlignment="1" applyProtection="1">
      <alignment vertical="center"/>
      <protection locked="0"/>
    </xf>
    <xf numFmtId="0" fontId="19" fillId="35" borderId="11" xfId="52" applyFont="1" applyFill="1" applyBorder="1" applyAlignment="1" applyProtection="1">
      <alignment vertical="center"/>
      <protection locked="0"/>
    </xf>
    <xf numFmtId="0" fontId="19" fillId="35" borderId="12" xfId="52" applyFont="1" applyFill="1" applyBorder="1" applyAlignment="1" applyProtection="1">
      <alignment vertical="center"/>
      <protection locked="0"/>
    </xf>
    <xf numFmtId="0" fontId="0" fillId="35" borderId="10" xfId="52" applyFont="1" applyFill="1" applyBorder="1" applyAlignment="1" applyProtection="1">
      <alignment vertical="center"/>
      <protection locked="0"/>
    </xf>
    <xf numFmtId="0" fontId="0" fillId="35" borderId="11" xfId="52" applyFont="1" applyFill="1" applyBorder="1" applyAlignment="1" applyProtection="1">
      <alignment vertical="center"/>
      <protection locked="0"/>
    </xf>
    <xf numFmtId="0" fontId="0" fillId="35" borderId="12" xfId="52" applyFont="1" applyFill="1" applyBorder="1" applyAlignment="1" applyProtection="1">
      <alignment vertical="center"/>
      <protection locked="0"/>
    </xf>
    <xf numFmtId="0" fontId="19" fillId="33" borderId="10" xfId="52" applyFont="1" applyFill="1" applyBorder="1" applyAlignment="1">
      <alignment vertical="center" wrapText="1"/>
      <protection/>
    </xf>
    <xf numFmtId="3" fontId="20" fillId="33" borderId="10" xfId="52" applyNumberFormat="1" applyFont="1" applyFill="1" applyBorder="1" applyAlignment="1">
      <alignment horizontal="center" vertical="center"/>
      <protection/>
    </xf>
    <xf numFmtId="3" fontId="0" fillId="33" borderId="11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20" fillId="33" borderId="10" xfId="52" applyNumberFormat="1" applyFont="1" applyFill="1" applyBorder="1" applyAlignment="1">
      <alignment vertical="center"/>
      <protection/>
    </xf>
    <xf numFmtId="3" fontId="20" fillId="33" borderId="13" xfId="52" applyNumberFormat="1" applyFont="1" applyFill="1" applyBorder="1" applyAlignment="1">
      <alignment horizontal="center" vertical="center"/>
      <protection/>
    </xf>
    <xf numFmtId="4" fontId="0" fillId="33" borderId="11" xfId="0" applyNumberForma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3" fontId="19" fillId="33" borderId="10" xfId="52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ill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 locked="0"/>
    </xf>
    <xf numFmtId="3" fontId="19" fillId="39" borderId="12" xfId="52" applyNumberFormat="1" applyFont="1" applyFill="1" applyBorder="1" applyAlignment="1">
      <alignment vertical="center"/>
      <protection/>
    </xf>
    <xf numFmtId="0" fontId="50" fillId="0" borderId="0" xfId="53" applyFont="1" applyAlignment="1">
      <alignment vertical="center"/>
      <protection/>
    </xf>
    <xf numFmtId="164" fontId="19" fillId="0" borderId="0" xfId="52" applyNumberFormat="1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164" fontId="19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3" fontId="19" fillId="0" borderId="0" xfId="52" applyNumberFormat="1" applyFont="1" applyAlignment="1">
      <alignment vertical="center"/>
      <protection/>
    </xf>
    <xf numFmtId="0" fontId="51" fillId="0" borderId="0" xfId="0" applyFont="1" applyAlignment="1">
      <alignment horizontal="left" vertical="center"/>
    </xf>
    <xf numFmtId="0" fontId="24" fillId="0" borderId="0" xfId="52" applyFont="1" applyAlignment="1">
      <alignment vertical="center"/>
      <protection/>
    </xf>
    <xf numFmtId="0" fontId="52" fillId="0" borderId="0" xfId="0" applyFont="1" applyAlignment="1">
      <alignment horizontal="left" vertical="center"/>
    </xf>
    <xf numFmtId="0" fontId="26" fillId="0" borderId="0" xfId="52" applyFont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5" xfId="52"/>
    <cellStyle name="Обычный_Книга38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575"/>
          <c:w val="0.98325"/>
          <c:h val="0.93575"/>
        </c:manualLayout>
      </c:layout>
      <c:barChart>
        <c:barDir val="col"/>
        <c:grouping val="stacked"/>
        <c:varyColors val="0"/>
        <c:ser>
          <c:idx val="0"/>
          <c:order val="0"/>
          <c:tx>
            <c:v>наименование</c:v>
          </c:tx>
          <c:spPr>
            <a:noFill/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6985AF"/>
              </a:solidFill>
              <a:ln w="3175">
                <a:solidFill>
                  <a:srgbClr val="C0C0C0"/>
                </a:solidFill>
              </a:ln>
            </c:spPr>
          </c:dPt>
          <c:dPt>
            <c:idx val="1"/>
            <c:invertIfNegative val="1"/>
            <c:spPr>
              <a:noFill/>
              <a:ln w="3175">
                <a:noFill/>
              </a:ln>
            </c:spPr>
          </c:dPt>
          <c:dPt>
            <c:idx val="2"/>
            <c:invertIfNegative val="1"/>
            <c:spPr>
              <a:noFill/>
              <a:ln w="3175">
                <a:noFill/>
              </a:ln>
            </c:spPr>
          </c:dPt>
          <c:dPt>
            <c:idx val="3"/>
            <c:invertIfNegative val="1"/>
            <c:spPr>
              <a:noFill/>
              <a:ln w="3175">
                <a:noFill/>
              </a:ln>
            </c:spPr>
          </c:dPt>
          <c:dPt>
            <c:idx val="4"/>
            <c:invertIfNegative val="1"/>
            <c:spPr>
              <a:noFill/>
              <a:ln w="3175">
                <a:noFill/>
              </a:ln>
            </c:spPr>
          </c:dPt>
          <c:dPt>
            <c:idx val="5"/>
            <c:invertIfNegative val="1"/>
            <c:spPr>
              <a:noFill/>
              <a:ln w="3175">
                <a:noFill/>
              </a:ln>
            </c:spPr>
          </c:dPt>
          <c:dPt>
            <c:idx val="6"/>
            <c:invertIfNegative val="1"/>
            <c:spPr>
              <a:noFill/>
              <a:ln w="3175">
                <a:noFill/>
              </a:ln>
            </c:spPr>
          </c:dPt>
          <c:dPt>
            <c:idx val="7"/>
            <c:invertIfNegative val="1"/>
            <c:spPr>
              <a:noFill/>
              <a:ln w="3175">
                <a:noFill/>
              </a:ln>
            </c:spPr>
          </c:dPt>
          <c:dPt>
            <c:idx val="8"/>
            <c:invertIfNegative val="1"/>
            <c:spPr>
              <a:noFill/>
              <a:ln w="3175">
                <a:noFill/>
              </a:ln>
            </c:spPr>
          </c:dPt>
          <c:dPt>
            <c:idx val="9"/>
            <c:invertIfNegative val="1"/>
            <c:spPr>
              <a:noFill/>
              <a:ln w="3175">
                <a:noFill/>
              </a:ln>
            </c:spPr>
          </c:dPt>
          <c:dPt>
            <c:idx val="10"/>
            <c:invertIfNegative val="1"/>
            <c:spPr>
              <a:noFill/>
              <a:ln w="3175">
                <a:noFill/>
              </a:ln>
            </c:spPr>
          </c:dPt>
          <c:dPt>
            <c:idx val="11"/>
            <c:invertIfNegative val="1"/>
            <c:spPr>
              <a:noFill/>
              <a:ln w="3175">
                <a:noFill/>
              </a:ln>
            </c:spPr>
          </c:dPt>
          <c:dPt>
            <c:idx val="12"/>
            <c:invertIfNegative val="1"/>
            <c:spPr>
              <a:noFill/>
              <a:ln w="3175">
                <a:noFill/>
              </a:ln>
            </c:spPr>
          </c:dPt>
          <c:dPt>
            <c:idx val="14"/>
            <c:invertIfNegative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invertIfNegative val="1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8"/>
            <c:invertIfNegative val="1"/>
            <c:spPr>
              <a:noFill/>
              <a:ln w="3175">
                <a:noFill/>
              </a:ln>
            </c:spPr>
          </c:dPt>
          <c:dPt>
            <c:idx val="20"/>
            <c:invertIfNegative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1"/>
            <c:spPr>
              <a:noFill/>
              <a:ln w="3175">
                <a:noFill/>
              </a:ln>
            </c:spPr>
          </c:dPt>
          <c:dPt>
            <c:idx val="24"/>
            <c:invertIfNegative val="1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4"/>
            <c:invertIfNegative val="1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осв.'!$C$11:$C$45</c:f>
              <c:numCache>
                <c:ptCount val="35"/>
              </c:numCache>
            </c:numRef>
          </c:val>
        </c:ser>
        <c:ser>
          <c:idx val="3"/>
          <c:order val="1"/>
          <c:tx>
            <c:v>тип</c:v>
          </c:tx>
          <c:spPr>
            <a:solidFill>
              <a:srgbClr val="6985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осв.'!$Y$11:$Y$45</c:f>
              <c:numCache>
                <c:ptCount val="35"/>
                <c:pt idx="0">
                  <c:v>238.87</c:v>
                </c:pt>
              </c:numCache>
            </c:numRef>
          </c:val>
        </c:ser>
        <c:ser>
          <c:idx val="4"/>
          <c:order val="2"/>
          <c:tx>
            <c:v>норм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осв.'!$Z$11:$Z$45</c:f>
              <c:numCache>
                <c:ptCount val="35"/>
                <c:pt idx="22">
                  <c:v>361.53</c:v>
                </c:pt>
              </c:numCache>
            </c:numRef>
          </c:val>
        </c:ser>
        <c:ser>
          <c:idx val="5"/>
          <c:order val="3"/>
          <c:tx>
            <c:v>факт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осв.'!$AA$11:$AA$45</c:f>
              <c:numCache>
                <c:ptCount val="35"/>
                <c:pt idx="34">
                  <c:v>438.72999999999996</c:v>
                </c:pt>
              </c:numCache>
            </c:numRef>
          </c:val>
        </c:ser>
        <c:ser>
          <c:idx val="6"/>
          <c:order val="4"/>
          <c:tx>
            <c:v>Si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осв.'!$AB$11:$AB$45</c:f>
              <c:numCache>
                <c:ptCount val="35"/>
                <c:pt idx="2">
                  <c:v>238.87</c:v>
                </c:pt>
                <c:pt idx="4">
                  <c:v>259.38</c:v>
                </c:pt>
                <c:pt idx="6">
                  <c:v>259.38</c:v>
                </c:pt>
                <c:pt idx="8">
                  <c:v>259.38</c:v>
                </c:pt>
                <c:pt idx="10">
                  <c:v>339.38</c:v>
                </c:pt>
                <c:pt idx="12">
                  <c:v>389.38</c:v>
                </c:pt>
                <c:pt idx="14">
                  <c:v>389.38</c:v>
                </c:pt>
                <c:pt idx="16">
                  <c:v>381.53</c:v>
                </c:pt>
                <c:pt idx="18">
                  <c:v>351.53</c:v>
                </c:pt>
                <c:pt idx="20">
                  <c:v>351.53</c:v>
                </c:pt>
                <c:pt idx="24">
                  <c:v>355.53</c:v>
                </c:pt>
                <c:pt idx="26">
                  <c:v>335.53</c:v>
                </c:pt>
                <c:pt idx="28">
                  <c:v>335.53</c:v>
                </c:pt>
                <c:pt idx="30">
                  <c:v>433.72999999999996</c:v>
                </c:pt>
                <c:pt idx="32">
                  <c:v>438.72999999999996</c:v>
                </c:pt>
              </c:numCache>
            </c:numRef>
          </c:val>
        </c:ser>
        <c:ser>
          <c:idx val="11"/>
          <c:order val="5"/>
          <c:tx>
            <c:v>+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осв.'!$AC$11:$AC$45</c:f>
              <c:numCache>
                <c:ptCount val="35"/>
                <c:pt idx="2">
                  <c:v>21</c:v>
                </c:pt>
                <c:pt idx="4">
                  <c:v>40</c:v>
                </c:pt>
                <c:pt idx="6">
                  <c:v>0</c:v>
                </c:pt>
                <c:pt idx="8">
                  <c:v>80</c:v>
                </c:pt>
                <c:pt idx="10">
                  <c:v>50</c:v>
                </c:pt>
                <c:pt idx="12">
                  <c:v>10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10</c:v>
                </c:pt>
                <c:pt idx="24">
                  <c:v>0</c:v>
                </c:pt>
                <c:pt idx="26">
                  <c:v>0</c:v>
                </c:pt>
                <c:pt idx="28">
                  <c:v>98</c:v>
                </c:pt>
                <c:pt idx="30">
                  <c:v>5</c:v>
                </c:pt>
                <c:pt idx="32">
                  <c:v>0</c:v>
                </c:pt>
              </c:numCache>
            </c:numRef>
          </c:val>
        </c:ser>
        <c:ser>
          <c:idx val="1"/>
          <c:order val="6"/>
          <c:tx>
            <c:v>-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'[1]ФА  прод-ти скв ____ осв.'!$B$11:$I$45</c:f>
              <c:multiLvlStrCache>
                <c:ptCount val="35"/>
                <c:lvl>
                  <c:pt idx="0">
                    <c:v>Типовой </c:v>
                  </c:pt>
                  <c:pt idx="1">
                    <c:v>0</c:v>
                  </c:pt>
                  <c:pt idx="2">
                    <c:v>Переезд.</c:v>
                  </c:pt>
                  <c:pt idx="3">
                    <c:v>0</c:v>
                  </c:pt>
                  <c:pt idx="4">
                    <c:v>ГИС</c:v>
                  </c:pt>
                  <c:pt idx="5">
                    <c:v>0</c:v>
                  </c:pt>
                  <c:pt idx="6">
                    <c:v>Бурение</c:v>
                  </c:pt>
                  <c:pt idx="7">
                    <c:v>0</c:v>
                  </c:pt>
                  <c:pt idx="8">
                    <c:v>Зачистка</c:v>
                  </c:pt>
                  <c:pt idx="9">
                    <c:v>0</c:v>
                  </c:pt>
                  <c:pt idx="10">
                    <c:v>БОПЗ</c:v>
                  </c:pt>
                  <c:pt idx="11">
                    <c:v>0</c:v>
                  </c:pt>
                  <c:pt idx="12">
                    <c:v>ГИС</c:v>
                  </c:pt>
                  <c:pt idx="13">
                    <c:v>0</c:v>
                  </c:pt>
                  <c:pt idx="14">
                    <c:v>Завоз</c:v>
                  </c:pt>
                  <c:pt idx="15">
                    <c:v>0</c:v>
                  </c:pt>
                  <c:pt idx="16">
                    <c:v>Доп.</c:v>
                  </c:pt>
                  <c:pt idx="17">
                    <c:v>0</c:v>
                  </c:pt>
                  <c:pt idx="18">
                    <c:v>Доп.</c:v>
                  </c:pt>
                  <c:pt idx="19">
                    <c:v>0</c:v>
                  </c:pt>
                  <c:pt idx="20">
                    <c:v>Доп.</c:v>
                  </c:pt>
                  <c:pt idx="21">
                    <c:v>0</c:v>
                  </c:pt>
                  <c:pt idx="22">
                    <c:v>Нормативное</c:v>
                  </c:pt>
                  <c:pt idx="23">
                    <c:v>0</c:v>
                  </c:pt>
                  <c:pt idx="24">
                    <c:v>Ускорение</c:v>
                  </c:pt>
                  <c:pt idx="25">
                    <c:v>0</c:v>
                  </c:pt>
                  <c:pt idx="26">
                    <c:v>Фактор 2</c:v>
                  </c:pt>
                  <c:pt idx="27">
                    <c:v>0</c:v>
                  </c:pt>
                  <c:pt idx="28">
                    <c:v>Фактор 3</c:v>
                  </c:pt>
                  <c:pt idx="29">
                    <c:v>0</c:v>
                  </c:pt>
                  <c:pt idx="30">
                    <c:v>Фактор 4</c:v>
                  </c:pt>
                  <c:pt idx="31">
                    <c:v>0</c:v>
                  </c:pt>
                  <c:pt idx="32">
                    <c:v>Фактор 5</c:v>
                  </c:pt>
                  <c:pt idx="33">
                    <c:v>0</c:v>
                  </c:pt>
                  <c:pt idx="34">
                    <c:v>Фактическое</c:v>
                  </c:pt>
                </c:lvl>
                <c:lvl>
                  <c:pt idx="0">
                    <c:v>план</c:v>
                  </c:pt>
                  <c:pt idx="2">
                    <c:v>ПЗР, монт/</c:v>
                  </c:pt>
                  <c:pt idx="6">
                    <c:v>ПГМЦ</c:v>
                  </c:pt>
                  <c:pt idx="8">
                    <c:v>хвост.</c:v>
                  </c:pt>
                  <c:pt idx="12">
                    <c:v>сваб.</c:v>
                  </c:pt>
                  <c:pt idx="14">
                    <c:v>и спуск</c:v>
                  </c:pt>
                  <c:pt idx="16">
                    <c:v>Фактор</c:v>
                  </c:pt>
                  <c:pt idx="18">
                    <c:v>Фактор</c:v>
                  </c:pt>
                  <c:pt idx="20">
                    <c:v>Фактор</c:v>
                  </c:pt>
                  <c:pt idx="22">
                    <c:v>время</c:v>
                  </c:pt>
                  <c:pt idx="24">
                    <c:v> при норми-</c:v>
                  </c:pt>
                  <c:pt idx="34">
                    <c:v>время</c:v>
                  </c:pt>
                </c:lvl>
                <c:lvl>
                  <c:pt idx="2">
                    <c:v>демонт.</c:v>
                  </c:pt>
                  <c:pt idx="8">
                    <c:v>от заглу-</c:v>
                  </c:pt>
                  <c:pt idx="14">
                    <c:v>ГНО</c:v>
                  </c:pt>
                  <c:pt idx="16">
                    <c:v>откл.</c:v>
                  </c:pt>
                  <c:pt idx="18">
                    <c:v>откл.</c:v>
                  </c:pt>
                  <c:pt idx="20">
                    <c:v>откл.</c:v>
                  </c:pt>
                  <c:pt idx="24">
                    <c:v>ровании</c:v>
                  </c:pt>
                </c:lvl>
                <c:lvl>
                  <c:pt idx="2">
                    <c:v>работы.</c:v>
                  </c:pt>
                  <c:pt idx="8">
                    <c:v>шек</c:v>
                  </c:pt>
                  <c:pt idx="16">
                    <c:v>кратко</c:v>
                  </c:pt>
                  <c:pt idx="18">
                    <c:v>кратко</c:v>
                  </c:pt>
                  <c:pt idx="20">
                    <c:v>кратко</c:v>
                  </c:pt>
                  <c:pt idx="24">
                    <c:v> скважины</c:v>
                  </c:pt>
                </c:lvl>
              </c:multiLvlStrCache>
            </c:multiLvlStrRef>
          </c:cat>
          <c:val>
            <c:numRef>
              <c:f>'[1]ФА  прод-ти скв ____ осв.'!$AD$11:$AD$45</c:f>
              <c:numCache>
                <c:ptCount val="35"/>
                <c:pt idx="2">
                  <c:v>0</c:v>
                </c:pt>
                <c:pt idx="4">
                  <c:v>0</c:v>
                </c:pt>
                <c:pt idx="6">
                  <c:v>40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10</c:v>
                </c:pt>
                <c:pt idx="16">
                  <c:v>8</c:v>
                </c:pt>
                <c:pt idx="18">
                  <c:v>30</c:v>
                </c:pt>
                <c:pt idx="20">
                  <c:v>0</c:v>
                </c:pt>
                <c:pt idx="24">
                  <c:v>6</c:v>
                </c:pt>
                <c:pt idx="26">
                  <c:v>20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</c:numCache>
            </c:numRef>
          </c:val>
        </c:ser>
        <c:overlap val="100"/>
        <c:gapWidth val="0"/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5845"/>
        <c:crosses val="autoZero"/>
        <c:auto val="1"/>
        <c:lblOffset val="240"/>
        <c:tickLblSkip val="1"/>
        <c:noMultiLvlLbl val="0"/>
      </c:catAx>
      <c:valAx>
        <c:axId val="52435845"/>
        <c:scaling>
          <c:orientation val="minMax"/>
        </c:scaling>
        <c:axPos val="l"/>
        <c:delete val="1"/>
        <c:majorTickMark val="out"/>
        <c:minorTickMark val="none"/>
        <c:tickLblPos val="nextTo"/>
        <c:crossAx val="58021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0.60425</cdr:y>
    </cdr:from>
    <cdr:to>
      <cdr:x>0.6135</cdr:x>
      <cdr:y>0.6795</cdr:y>
    </cdr:to>
    <cdr:sp textlink="'[2]ФА  прод-ти скв ____ осв'!$AI$11">
      <cdr:nvSpPr>
        <cdr:cNvPr id="1" name="Стрелка вправо 1"/>
        <cdr:cNvSpPr>
          <a:spLocks/>
        </cdr:cNvSpPr>
      </cdr:nvSpPr>
      <cdr:spPr>
        <a:xfrm>
          <a:off x="1219200" y="4914900"/>
          <a:ext cx="8848725" cy="609600"/>
        </a:xfrm>
        <a:prstGeom prst="rightArrow">
          <a:avLst>
            <a:gd name="adj" fmla="val 43893"/>
          </a:avLst>
        </a:prstGeom>
        <a:noFill/>
        <a:ln w="9525" cmpd="sng">
          <a:solidFill>
            <a:srgbClr val="6985A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123 час.  51,4%</a:t>
          </a:r>
        </a:p>
      </cdr:txBody>
    </cdr:sp>
  </cdr:relSizeAnchor>
  <cdr:relSizeAnchor xmlns:cdr="http://schemas.openxmlformats.org/drawingml/2006/chartDrawing">
    <cdr:from>
      <cdr:x>0.07</cdr:x>
      <cdr:y>0.67775</cdr:y>
    </cdr:from>
    <cdr:to>
      <cdr:x>0.94475</cdr:x>
      <cdr:y>0.753</cdr:y>
    </cdr:to>
    <cdr:sp textlink="'[2]ФА  прод-ти скв ____ осв'!$AI$45">
      <cdr:nvSpPr>
        <cdr:cNvPr id="2" name="Стрелка вправо 2"/>
        <cdr:cNvSpPr>
          <a:spLocks/>
        </cdr:cNvSpPr>
      </cdr:nvSpPr>
      <cdr:spPr>
        <a:xfrm>
          <a:off x="1143000" y="5505450"/>
          <a:ext cx="14373225" cy="609600"/>
        </a:xfrm>
        <a:prstGeom prst="rightArrow">
          <a:avLst>
            <a:gd name="adj" fmla="val 46245"/>
          </a:avLst>
        </a:prstGeom>
        <a:noFill/>
        <a:ln w="9525" cmpd="sng">
          <a:solidFill>
            <a:srgbClr val="FFC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200 час.  83,7%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42</xdr:row>
      <xdr:rowOff>9525</xdr:rowOff>
    </xdr:from>
    <xdr:to>
      <xdr:col>30</xdr:col>
      <xdr:colOff>0</xdr:colOff>
      <xdr:row>83</xdr:row>
      <xdr:rowOff>123825</xdr:rowOff>
    </xdr:to>
    <xdr:graphicFrame>
      <xdr:nvGraphicFramePr>
        <xdr:cNvPr id="1" name="Chart 2"/>
        <xdr:cNvGraphicFramePr/>
      </xdr:nvGraphicFramePr>
      <xdr:xfrm>
        <a:off x="952500" y="8115300"/>
        <a:ext cx="164306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&#1060;&#1086;&#1088;&#1091;&#1084;&#1072;_2106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0;%20%20&#1087;&#1088;&#1086;&#1076;-&#1090;&#1080;%20&#1089;&#1082;&#1074;%20____%20&#1086;&#1089;&#1074;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  прод-ти скв ____ осв."/>
    </sheetNames>
    <sheetDataSet>
      <sheetData sheetId="0">
        <row r="11">
          <cell r="B11" t="str">
            <v>Типовой 
план</v>
          </cell>
          <cell r="Y11">
            <v>238.87</v>
          </cell>
        </row>
        <row r="13">
          <cell r="B13" t="str">
            <v>Переезд.
ПЗР, монт/
демонт.
работы.</v>
          </cell>
          <cell r="AB13">
            <v>238.87</v>
          </cell>
          <cell r="AC13">
            <v>21</v>
          </cell>
          <cell r="AD13" t="str">
            <v/>
          </cell>
        </row>
        <row r="15">
          <cell r="B15" t="str">
            <v>ГИС</v>
          </cell>
          <cell r="AB15">
            <v>259.38</v>
          </cell>
          <cell r="AC15">
            <v>40</v>
          </cell>
          <cell r="AD15" t="str">
            <v/>
          </cell>
        </row>
        <row r="17">
          <cell r="B17" t="str">
            <v>Бурение
ПГМЦ</v>
          </cell>
          <cell r="AB17">
            <v>259.38</v>
          </cell>
          <cell r="AC17" t="str">
            <v/>
          </cell>
          <cell r="AD17">
            <v>40</v>
          </cell>
        </row>
        <row r="19">
          <cell r="B19" t="str">
            <v>Зачистка
хвост.
от заглу-
шек</v>
          </cell>
          <cell r="AB19">
            <v>259.38</v>
          </cell>
          <cell r="AC19">
            <v>80</v>
          </cell>
          <cell r="AD19" t="str">
            <v/>
          </cell>
        </row>
        <row r="21">
          <cell r="B21" t="str">
            <v>БОПЗ</v>
          </cell>
          <cell r="AB21">
            <v>339.38</v>
          </cell>
          <cell r="AC21">
            <v>50</v>
          </cell>
          <cell r="AD21" t="str">
            <v/>
          </cell>
        </row>
        <row r="23">
          <cell r="B23" t="str">
            <v>ГИС
сваб.</v>
          </cell>
          <cell r="AB23">
            <v>389.38</v>
          </cell>
          <cell r="AC23">
            <v>10</v>
          </cell>
          <cell r="AD23" t="str">
            <v/>
          </cell>
        </row>
        <row r="25">
          <cell r="B25" t="str">
            <v>Завоз
и спуск
ГНО</v>
          </cell>
          <cell r="AB25">
            <v>389.38</v>
          </cell>
          <cell r="AC25" t="str">
            <v/>
          </cell>
          <cell r="AD25">
            <v>10</v>
          </cell>
        </row>
        <row r="27">
          <cell r="B27" t="str">
            <v>Доп.
Фактор
откл.
кратко</v>
          </cell>
          <cell r="AB27">
            <v>381.53</v>
          </cell>
          <cell r="AC27" t="str">
            <v/>
          </cell>
          <cell r="AD27">
            <v>8</v>
          </cell>
        </row>
        <row r="29">
          <cell r="B29" t="str">
            <v>Доп.
Фактор
откл.
кратко</v>
          </cell>
          <cell r="AB29">
            <v>351.53</v>
          </cell>
          <cell r="AC29" t="str">
            <v/>
          </cell>
          <cell r="AD29">
            <v>30</v>
          </cell>
        </row>
        <row r="31">
          <cell r="B31" t="str">
            <v>Доп.
Фактор
откл.
кратко</v>
          </cell>
          <cell r="AB31">
            <v>351.53</v>
          </cell>
          <cell r="AC31">
            <v>10</v>
          </cell>
          <cell r="AD31" t="str">
            <v/>
          </cell>
        </row>
        <row r="33">
          <cell r="B33" t="str">
            <v>Нормативное
время</v>
          </cell>
          <cell r="Z33">
            <v>361.53</v>
          </cell>
        </row>
        <row r="35">
          <cell r="B35" t="str">
            <v>Ускорение
 при норми-
ровании
 скважины</v>
          </cell>
          <cell r="AB35">
            <v>355.53</v>
          </cell>
          <cell r="AC35" t="str">
            <v/>
          </cell>
          <cell r="AD35">
            <v>6</v>
          </cell>
        </row>
        <row r="37">
          <cell r="B37" t="str">
            <v>Фактор 2</v>
          </cell>
          <cell r="AB37">
            <v>335.53</v>
          </cell>
          <cell r="AC37" t="str">
            <v/>
          </cell>
          <cell r="AD37">
            <v>20</v>
          </cell>
        </row>
        <row r="39">
          <cell r="B39" t="str">
            <v>Фактор 3</v>
          </cell>
          <cell r="AB39">
            <v>335.53</v>
          </cell>
          <cell r="AC39">
            <v>98</v>
          </cell>
          <cell r="AD39" t="str">
            <v/>
          </cell>
        </row>
        <row r="41">
          <cell r="B41" t="str">
            <v>Фактор 4</v>
          </cell>
          <cell r="AB41">
            <v>433.72999999999996</v>
          </cell>
          <cell r="AC41">
            <v>5</v>
          </cell>
          <cell r="AD41" t="str">
            <v/>
          </cell>
        </row>
        <row r="43">
          <cell r="B43" t="str">
            <v>Фактор 5</v>
          </cell>
          <cell r="AB43">
            <v>438.72999999999996</v>
          </cell>
          <cell r="AC43" t="str">
            <v/>
          </cell>
          <cell r="AD43" t="str">
            <v/>
          </cell>
        </row>
        <row r="45">
          <cell r="B45" t="str">
            <v>Фактическое
время</v>
          </cell>
          <cell r="AA45">
            <v>438.72999999999996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  прод-ти скв ____ ос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70" zoomScaleNormal="70" zoomScalePageLayoutView="0" workbookViewId="0" topLeftCell="A37">
      <selection activeCell="S26" sqref="S26:U34"/>
    </sheetView>
  </sheetViews>
  <sheetFormatPr defaultColWidth="9.140625" defaultRowHeight="15"/>
  <cols>
    <col min="2" max="4" width="19.8515625" style="0" customWidth="1"/>
    <col min="5" max="5" width="9.140625" style="0" hidden="1" customWidth="1"/>
    <col min="6" max="6" width="33.140625" style="0" hidden="1" customWidth="1"/>
    <col min="7" max="9" width="9.140625" style="0" hidden="1" customWidth="1"/>
  </cols>
  <sheetData>
    <row r="1" spans="1:36" ht="15">
      <c r="A1" s="1"/>
      <c r="B1" s="2"/>
      <c r="C1" s="3"/>
      <c r="D1" s="3"/>
      <c r="E1" s="3"/>
      <c r="F1" s="3"/>
      <c r="G1" s="3"/>
      <c r="H1" s="3"/>
      <c r="I1" s="4"/>
      <c r="J1" s="5"/>
      <c r="K1" s="6"/>
      <c r="L1" s="7"/>
      <c r="M1" s="5"/>
      <c r="N1" s="6"/>
      <c r="O1" s="7"/>
      <c r="P1" s="5" t="s">
        <v>0</v>
      </c>
      <c r="Q1" s="6"/>
      <c r="R1" s="7"/>
      <c r="S1" s="5" t="s">
        <v>1</v>
      </c>
      <c r="T1" s="6"/>
      <c r="U1" s="7"/>
      <c r="V1" s="5" t="s">
        <v>2</v>
      </c>
      <c r="W1" s="6"/>
      <c r="X1" s="7"/>
      <c r="Y1" s="5" t="s">
        <v>3</v>
      </c>
      <c r="Z1" s="8"/>
      <c r="AA1" s="8"/>
      <c r="AB1" s="9"/>
      <c r="AC1" s="10" t="s">
        <v>4</v>
      </c>
      <c r="AD1" s="11" t="s">
        <v>5</v>
      </c>
      <c r="AE1" s="12"/>
      <c r="AF1" s="13"/>
      <c r="AG1" s="13"/>
      <c r="AH1" s="12"/>
      <c r="AI1" s="13"/>
      <c r="AJ1" s="13"/>
    </row>
    <row r="2" spans="1:36" ht="15">
      <c r="A2" s="1"/>
      <c r="B2" s="14" t="s">
        <v>6</v>
      </c>
      <c r="C2" s="3"/>
      <c r="D2" s="3"/>
      <c r="E2" s="3"/>
      <c r="F2" s="3"/>
      <c r="G2" s="3"/>
      <c r="H2" s="3"/>
      <c r="I2" s="4"/>
      <c r="J2" s="15">
        <v>238.87</v>
      </c>
      <c r="K2" s="16"/>
      <c r="L2" s="17"/>
      <c r="M2" s="15">
        <f>SUM(J2,M4:O22)</f>
        <v>361.53</v>
      </c>
      <c r="N2" s="18">
        <f>SUM(M2,N4:N36)</f>
        <v>361.53</v>
      </c>
      <c r="O2" s="19">
        <f>SUM(N2,O4:O36)</f>
        <v>361.53</v>
      </c>
      <c r="P2" s="20">
        <f>ROUND(M2-J2,0)</f>
        <v>123</v>
      </c>
      <c r="Q2" s="21"/>
      <c r="R2" s="22"/>
      <c r="S2" s="23">
        <f>ROUND((M2/J2-1)*100,1)</f>
        <v>51.4</v>
      </c>
      <c r="T2" s="24" t="e">
        <f>ROUND((R2/(Q2)-1)*100,1)</f>
        <v>#DIV/0!</v>
      </c>
      <c r="U2" s="25" t="e">
        <f>ROUND((S2/(R2)-1)*100,1)</f>
        <v>#DIV/0!</v>
      </c>
      <c r="V2" s="23">
        <f>Y2+AC2+AD2</f>
        <v>238.87</v>
      </c>
      <c r="W2" s="26"/>
      <c r="X2" s="27"/>
      <c r="Y2" s="28">
        <f>J2</f>
        <v>238.87</v>
      </c>
      <c r="Z2" s="29"/>
      <c r="AA2" s="30"/>
      <c r="AB2" s="29"/>
      <c r="AC2" s="31"/>
      <c r="AD2" s="32"/>
      <c r="AE2" s="1"/>
      <c r="AF2" s="1"/>
      <c r="AG2" s="1"/>
      <c r="AH2" s="33" t="str">
        <f>CONCATENATE(" "," ",S2,"%")</f>
        <v>  51,4%</v>
      </c>
      <c r="AI2" s="34" t="str">
        <f>CONCATENATE(P2," час.",AH2)</f>
        <v>123 час.  51,4%</v>
      </c>
      <c r="AJ2" s="1"/>
    </row>
    <row r="3" spans="1:36" ht="15">
      <c r="A3" s="1"/>
      <c r="B3" s="35"/>
      <c r="C3" s="36"/>
      <c r="D3" s="36"/>
      <c r="E3" s="36"/>
      <c r="F3" s="36"/>
      <c r="G3" s="36"/>
      <c r="H3" s="36"/>
      <c r="I3" s="37"/>
      <c r="J3" s="5"/>
      <c r="K3" s="38"/>
      <c r="L3" s="39"/>
      <c r="M3" s="15"/>
      <c r="N3" s="40"/>
      <c r="O3" s="41"/>
      <c r="P3" s="23"/>
      <c r="Q3" s="24"/>
      <c r="R3" s="25"/>
      <c r="S3" s="23"/>
      <c r="T3" s="26"/>
      <c r="U3" s="27"/>
      <c r="V3" s="23"/>
      <c r="W3" s="26"/>
      <c r="X3" s="27"/>
      <c r="Y3" s="31"/>
      <c r="Z3" s="29"/>
      <c r="AA3" s="30"/>
      <c r="AB3" s="29"/>
      <c r="AC3" s="31"/>
      <c r="AD3" s="32"/>
      <c r="AE3" s="1"/>
      <c r="AF3" s="1"/>
      <c r="AG3" s="1"/>
      <c r="AH3" s="33"/>
      <c r="AI3" s="42"/>
      <c r="AJ3" s="1"/>
    </row>
    <row r="4" spans="1:36" ht="15">
      <c r="A4" s="1">
        <f>IF((M3+M4)=0,"x","")</f>
      </c>
      <c r="B4" s="43" t="s">
        <v>7</v>
      </c>
      <c r="C4" s="44"/>
      <c r="D4" s="44"/>
      <c r="E4" s="44"/>
      <c r="F4" s="44"/>
      <c r="G4" s="44"/>
      <c r="H4" s="44"/>
      <c r="I4" s="45"/>
      <c r="J4" s="5"/>
      <c r="K4" s="38"/>
      <c r="L4" s="39"/>
      <c r="M4" s="46">
        <v>20.51</v>
      </c>
      <c r="N4" s="47"/>
      <c r="O4" s="48"/>
      <c r="P4" s="23">
        <f>M4-J4</f>
        <v>20.51</v>
      </c>
      <c r="Q4" s="26"/>
      <c r="R4" s="27"/>
      <c r="S4" s="23"/>
      <c r="T4" s="24"/>
      <c r="U4" s="25"/>
      <c r="V4" s="23">
        <f>IF(P2&gt;0,IF(M4&lt;0,V2,V2+M4),IF(M4&lt;0,Y2,Y2+M4))</f>
        <v>259.38</v>
      </c>
      <c r="W4" s="26"/>
      <c r="X4" s="27"/>
      <c r="Y4" s="49"/>
      <c r="Z4" s="29"/>
      <c r="AA4" s="30"/>
      <c r="AB4" s="29">
        <f>IF(P2&gt;0,IF(M4&lt;0,V2+M4,V2),IF(M4&lt;0,Y2+M4,Y2))</f>
        <v>238.87</v>
      </c>
      <c r="AC4" s="50">
        <f>IF(M4*Y2&gt;0,ROUND(M4,0),"")</f>
        <v>21</v>
      </c>
      <c r="AD4" s="51">
        <f>IF(M4*Y2&lt;0,-ROUND(M4,0),"")</f>
      </c>
      <c r="AE4" s="1"/>
      <c r="AF4" s="52"/>
      <c r="AG4" s="52"/>
      <c r="AH4" s="1"/>
      <c r="AI4" s="1"/>
      <c r="AJ4" s="1"/>
    </row>
    <row r="5" spans="1:36" ht="15">
      <c r="A5" s="1">
        <f aca="true" t="shared" si="0" ref="A5:A35">IF((M4+M5)=0,"x","")</f>
      </c>
      <c r="B5" s="53"/>
      <c r="C5" s="54"/>
      <c r="D5" s="54"/>
      <c r="E5" s="54"/>
      <c r="F5" s="54"/>
      <c r="G5" s="54"/>
      <c r="H5" s="54"/>
      <c r="I5" s="55"/>
      <c r="J5" s="5"/>
      <c r="K5" s="38"/>
      <c r="L5" s="39"/>
      <c r="M5" s="56"/>
      <c r="N5" s="57"/>
      <c r="O5" s="58"/>
      <c r="P5" s="23"/>
      <c r="Q5" s="26"/>
      <c r="R5" s="27"/>
      <c r="S5" s="23"/>
      <c r="T5" s="26"/>
      <c r="U5" s="27"/>
      <c r="V5" s="23"/>
      <c r="W5" s="26"/>
      <c r="X5" s="27"/>
      <c r="Y5" s="31"/>
      <c r="Z5" s="29"/>
      <c r="AA5" s="30"/>
      <c r="AB5" s="29"/>
      <c r="AC5" s="31"/>
      <c r="AD5" s="59"/>
      <c r="AE5" s="1"/>
      <c r="AF5" s="52"/>
      <c r="AG5" s="52"/>
      <c r="AH5" s="1"/>
      <c r="AI5" s="1"/>
      <c r="AJ5" s="1"/>
    </row>
    <row r="6" spans="1:36" ht="15">
      <c r="A6" s="1">
        <f t="shared" si="0"/>
      </c>
      <c r="B6" s="43" t="s">
        <v>8</v>
      </c>
      <c r="C6" s="44"/>
      <c r="D6" s="44"/>
      <c r="E6" s="44"/>
      <c r="F6" s="44"/>
      <c r="G6" s="44"/>
      <c r="H6" s="44"/>
      <c r="I6" s="45"/>
      <c r="J6" s="5"/>
      <c r="K6" s="8"/>
      <c r="L6" s="9"/>
      <c r="M6" s="46">
        <v>40</v>
      </c>
      <c r="N6" s="47"/>
      <c r="O6" s="48"/>
      <c r="P6" s="23">
        <f>M6-J6</f>
        <v>40</v>
      </c>
      <c r="Q6" s="26"/>
      <c r="R6" s="27"/>
      <c r="S6" s="23"/>
      <c r="T6" s="24"/>
      <c r="U6" s="25"/>
      <c r="V6" s="23">
        <f>IF(P4&gt;0,IF(M6&lt;0,V4,V4+M6),IF(M6&lt;0,AB4,AB4+M6))</f>
        <v>299.38</v>
      </c>
      <c r="W6" s="26"/>
      <c r="X6" s="27"/>
      <c r="Y6" s="49"/>
      <c r="Z6" s="29"/>
      <c r="AA6" s="30"/>
      <c r="AB6" s="29">
        <f>IF(P4&gt;0,IF(M6&lt;0,V4+M6,V4),IF(M6&lt;0,AB4+M6,AB4))</f>
        <v>259.38</v>
      </c>
      <c r="AC6" s="50">
        <f>IF(M6*AB4&gt;0,ROUND(M6,0),"")</f>
        <v>40</v>
      </c>
      <c r="AD6" s="51">
        <f>IF(M6*AB4&lt;0,-ROUND(M6,0),"")</f>
      </c>
      <c r="AE6" s="1"/>
      <c r="AF6" s="52"/>
      <c r="AG6" s="52"/>
      <c r="AH6" s="1"/>
      <c r="AI6" s="1"/>
      <c r="AJ6" s="1"/>
    </row>
    <row r="7" spans="1:36" ht="15">
      <c r="A7" s="1">
        <f t="shared" si="0"/>
      </c>
      <c r="B7" s="53"/>
      <c r="C7" s="54"/>
      <c r="D7" s="54"/>
      <c r="E7" s="54"/>
      <c r="F7" s="54"/>
      <c r="G7" s="54"/>
      <c r="H7" s="54"/>
      <c r="I7" s="55"/>
      <c r="J7" s="5"/>
      <c r="K7" s="8"/>
      <c r="L7" s="9"/>
      <c r="M7" s="56"/>
      <c r="N7" s="57"/>
      <c r="O7" s="58"/>
      <c r="P7" s="23"/>
      <c r="Q7" s="24"/>
      <c r="R7" s="25"/>
      <c r="S7" s="23"/>
      <c r="T7" s="26"/>
      <c r="U7" s="27"/>
      <c r="V7" s="23"/>
      <c r="W7" s="26"/>
      <c r="X7" s="27"/>
      <c r="Y7" s="31"/>
      <c r="Z7" s="29"/>
      <c r="AA7" s="30"/>
      <c r="AB7" s="29"/>
      <c r="AC7" s="31"/>
      <c r="AD7" s="59"/>
      <c r="AE7" s="1"/>
      <c r="AF7" s="52"/>
      <c r="AG7" s="52"/>
      <c r="AH7" s="1"/>
      <c r="AI7" s="1"/>
      <c r="AJ7" s="1"/>
    </row>
    <row r="8" spans="1:36" ht="15">
      <c r="A8" s="1">
        <f t="shared" si="0"/>
      </c>
      <c r="B8" s="43" t="s">
        <v>9</v>
      </c>
      <c r="C8" s="44"/>
      <c r="D8" s="44"/>
      <c r="E8" s="44"/>
      <c r="F8" s="44"/>
      <c r="G8" s="44"/>
      <c r="H8" s="44"/>
      <c r="I8" s="45"/>
      <c r="J8" s="5"/>
      <c r="K8" s="8"/>
      <c r="L8" s="9"/>
      <c r="M8" s="46">
        <v>-40</v>
      </c>
      <c r="N8" s="47"/>
      <c r="O8" s="48"/>
      <c r="P8" s="23">
        <f>M8-J8</f>
        <v>-40</v>
      </c>
      <c r="Q8" s="26"/>
      <c r="R8" s="27"/>
      <c r="S8" s="23"/>
      <c r="T8" s="24"/>
      <c r="U8" s="25"/>
      <c r="V8" s="23">
        <f>IF(P6&gt;0,IF(M8&lt;0,V6,V6+M8),IF(M8&lt;0,AB6,AB6+M8))</f>
        <v>299.38</v>
      </c>
      <c r="W8" s="26"/>
      <c r="X8" s="27"/>
      <c r="Y8" s="49"/>
      <c r="Z8" s="29"/>
      <c r="AA8" s="60"/>
      <c r="AB8" s="29">
        <f>IF(P6&gt;0,IF(M8&lt;0,V6+M8,V6),IF(M8&lt;0,AB6+M8,AB6))</f>
        <v>259.38</v>
      </c>
      <c r="AC8" s="50">
        <f>IF(M8*AB6&gt;0,ROUND(M8,0),"")</f>
      </c>
      <c r="AD8" s="51">
        <f>IF(M8*AB6&lt;0,-ROUND(M8,0),"")</f>
        <v>40</v>
      </c>
      <c r="AE8" s="1"/>
      <c r="AF8" s="52"/>
      <c r="AG8" s="52"/>
      <c r="AH8" s="1"/>
      <c r="AI8" s="1"/>
      <c r="AJ8" s="1"/>
    </row>
    <row r="9" spans="1:36" ht="15">
      <c r="A9" s="1">
        <f t="shared" si="0"/>
      </c>
      <c r="B9" s="53"/>
      <c r="C9" s="54"/>
      <c r="D9" s="54"/>
      <c r="E9" s="54"/>
      <c r="F9" s="54"/>
      <c r="G9" s="54"/>
      <c r="H9" s="54"/>
      <c r="I9" s="55"/>
      <c r="J9" s="5"/>
      <c r="K9" s="8"/>
      <c r="L9" s="9"/>
      <c r="M9" s="56"/>
      <c r="N9" s="57"/>
      <c r="O9" s="58"/>
      <c r="P9" s="23"/>
      <c r="Q9" s="24"/>
      <c r="R9" s="25"/>
      <c r="S9" s="23"/>
      <c r="T9" s="26"/>
      <c r="U9" s="27"/>
      <c r="V9" s="23"/>
      <c r="W9" s="26"/>
      <c r="X9" s="27"/>
      <c r="Y9" s="31"/>
      <c r="Z9" s="29"/>
      <c r="AA9" s="30"/>
      <c r="AB9" s="29"/>
      <c r="AC9" s="31"/>
      <c r="AD9" s="59"/>
      <c r="AE9" s="1"/>
      <c r="AF9" s="52"/>
      <c r="AG9" s="52"/>
      <c r="AH9" s="1"/>
      <c r="AI9" s="1"/>
      <c r="AJ9" s="1"/>
    </row>
    <row r="10" spans="1:36" ht="15">
      <c r="A10" s="1">
        <f t="shared" si="0"/>
      </c>
      <c r="B10" s="43" t="s">
        <v>10</v>
      </c>
      <c r="C10" s="44"/>
      <c r="D10" s="44"/>
      <c r="E10" s="44"/>
      <c r="F10" s="44"/>
      <c r="G10" s="44"/>
      <c r="H10" s="44"/>
      <c r="I10" s="45"/>
      <c r="J10" s="5"/>
      <c r="K10" s="8"/>
      <c r="L10" s="9"/>
      <c r="M10" s="46">
        <v>80</v>
      </c>
      <c r="N10" s="47"/>
      <c r="O10" s="48"/>
      <c r="P10" s="23">
        <f>M10-J10</f>
        <v>80</v>
      </c>
      <c r="Q10" s="26"/>
      <c r="R10" s="27"/>
      <c r="S10" s="23"/>
      <c r="T10" s="24"/>
      <c r="U10" s="25"/>
      <c r="V10" s="23">
        <f>IF(P8&gt;0,IF(M10&lt;0,V8,V8+M10),IF(M10&lt;0,AB8,AB8+M10))</f>
        <v>339.38</v>
      </c>
      <c r="W10" s="26"/>
      <c r="X10" s="27"/>
      <c r="Y10" s="49"/>
      <c r="Z10" s="29"/>
      <c r="AA10" s="60"/>
      <c r="AB10" s="29">
        <f>IF(P8&gt;0,IF(M10&lt;0,V8+M10,V8),IF(M10&lt;0,AB8+M10,AB8))</f>
        <v>259.38</v>
      </c>
      <c r="AC10" s="50">
        <f>IF(M10*AB8&gt;0,ROUND(M10,0),"")</f>
        <v>80</v>
      </c>
      <c r="AD10" s="51">
        <f>IF(M10*AB8&lt;0,-ROUND(M10,0),"")</f>
      </c>
      <c r="AE10" s="1"/>
      <c r="AF10" s="52"/>
      <c r="AG10" s="52"/>
      <c r="AH10" s="1"/>
      <c r="AI10" s="1"/>
      <c r="AJ10" s="1"/>
    </row>
    <row r="11" spans="1:36" ht="15">
      <c r="A11" s="1">
        <f t="shared" si="0"/>
      </c>
      <c r="B11" s="53"/>
      <c r="C11" s="54"/>
      <c r="D11" s="54"/>
      <c r="E11" s="54"/>
      <c r="F11" s="54"/>
      <c r="G11" s="54"/>
      <c r="H11" s="54"/>
      <c r="I11" s="55"/>
      <c r="J11" s="5"/>
      <c r="K11" s="8"/>
      <c r="L11" s="9"/>
      <c r="M11" s="56"/>
      <c r="N11" s="57"/>
      <c r="O11" s="58"/>
      <c r="P11" s="23"/>
      <c r="Q11" s="24"/>
      <c r="R11" s="25"/>
      <c r="S11" s="23"/>
      <c r="T11" s="26"/>
      <c r="U11" s="27"/>
      <c r="V11" s="23"/>
      <c r="W11" s="26"/>
      <c r="X11" s="27"/>
      <c r="Y11" s="31"/>
      <c r="Z11" s="29"/>
      <c r="AA11" s="30"/>
      <c r="AB11" s="29"/>
      <c r="AC11" s="31"/>
      <c r="AD11" s="59"/>
      <c r="AE11" s="1"/>
      <c r="AF11" s="52"/>
      <c r="AG11" s="52"/>
      <c r="AH11" s="1"/>
      <c r="AI11" s="1"/>
      <c r="AJ11" s="1"/>
    </row>
    <row r="12" spans="1:36" ht="15">
      <c r="A12" s="1">
        <f t="shared" si="0"/>
      </c>
      <c r="B12" s="43" t="s">
        <v>11</v>
      </c>
      <c r="C12" s="44"/>
      <c r="D12" s="44"/>
      <c r="E12" s="44"/>
      <c r="F12" s="44"/>
      <c r="G12" s="44"/>
      <c r="H12" s="44"/>
      <c r="I12" s="45"/>
      <c r="J12" s="5"/>
      <c r="K12" s="8"/>
      <c r="L12" s="9"/>
      <c r="M12" s="46">
        <v>50</v>
      </c>
      <c r="N12" s="47"/>
      <c r="O12" s="48"/>
      <c r="P12" s="23">
        <f>M12-J12</f>
        <v>50</v>
      </c>
      <c r="Q12" s="26"/>
      <c r="R12" s="27"/>
      <c r="S12" s="23"/>
      <c r="T12" s="24"/>
      <c r="U12" s="25"/>
      <c r="V12" s="23">
        <f>IF(P10&gt;0,IF(M12&lt;0,V10,V10+M12),IF(M12&lt;0,AB10,AB10+M12))</f>
        <v>389.38</v>
      </c>
      <c r="W12" s="26"/>
      <c r="X12" s="27"/>
      <c r="Y12" s="49"/>
      <c r="Z12" s="29"/>
      <c r="AA12" s="60"/>
      <c r="AB12" s="29">
        <f>IF(P10&gt;0,IF(M12&lt;0,V10+M12,V10),IF(M12&lt;0,AB10+M12,AB10))</f>
        <v>339.38</v>
      </c>
      <c r="AC12" s="50">
        <f>IF(M12*AB10&gt;0,ROUND(M12,0),"")</f>
        <v>50</v>
      </c>
      <c r="AD12" s="51">
        <f>IF(M12*AB10&lt;0,-ROUND(M12,0),"")</f>
      </c>
      <c r="AE12" s="1"/>
      <c r="AF12" s="52"/>
      <c r="AG12" s="52"/>
      <c r="AH12" s="1"/>
      <c r="AI12" s="1"/>
      <c r="AJ12" s="1"/>
    </row>
    <row r="13" spans="1:36" ht="15">
      <c r="A13" s="1">
        <f t="shared" si="0"/>
      </c>
      <c r="B13" s="53"/>
      <c r="C13" s="54"/>
      <c r="D13" s="54"/>
      <c r="E13" s="54"/>
      <c r="F13" s="54"/>
      <c r="G13" s="54"/>
      <c r="H13" s="54"/>
      <c r="I13" s="55"/>
      <c r="J13" s="5"/>
      <c r="K13" s="8"/>
      <c r="L13" s="9"/>
      <c r="M13" s="56"/>
      <c r="N13" s="57"/>
      <c r="O13" s="58"/>
      <c r="P13" s="23"/>
      <c r="Q13" s="24"/>
      <c r="R13" s="25"/>
      <c r="S13" s="23"/>
      <c r="T13" s="26"/>
      <c r="U13" s="27"/>
      <c r="V13" s="23"/>
      <c r="W13" s="26"/>
      <c r="X13" s="27"/>
      <c r="Y13" s="31"/>
      <c r="Z13" s="29"/>
      <c r="AA13" s="30"/>
      <c r="AB13" s="29"/>
      <c r="AC13" s="31"/>
      <c r="AD13" s="59"/>
      <c r="AE13" s="1"/>
      <c r="AF13" s="52"/>
      <c r="AG13" s="52"/>
      <c r="AH13" s="1"/>
      <c r="AI13" s="1"/>
      <c r="AJ13" s="1"/>
    </row>
    <row r="14" spans="1:36" ht="15">
      <c r="A14" s="1">
        <f t="shared" si="0"/>
      </c>
      <c r="B14" s="43" t="s">
        <v>12</v>
      </c>
      <c r="C14" s="44"/>
      <c r="D14" s="44"/>
      <c r="E14" s="44"/>
      <c r="F14" s="44"/>
      <c r="G14" s="44"/>
      <c r="H14" s="44"/>
      <c r="I14" s="45"/>
      <c r="J14" s="10"/>
      <c r="K14" s="61"/>
      <c r="L14" s="62"/>
      <c r="M14" s="46">
        <v>10</v>
      </c>
      <c r="N14" s="63"/>
      <c r="O14" s="64"/>
      <c r="P14" s="23">
        <f>M14-J14</f>
        <v>10</v>
      </c>
      <c r="Q14" s="26"/>
      <c r="R14" s="27"/>
      <c r="S14" s="23"/>
      <c r="T14" s="24"/>
      <c r="U14" s="25"/>
      <c r="V14" s="23">
        <f>IF(P12&gt;0,IF(M14&lt;0,V12,V12+M14),IF(M14&lt;0,AB12,AB12+M14))</f>
        <v>399.38</v>
      </c>
      <c r="W14" s="26"/>
      <c r="X14" s="27"/>
      <c r="Y14" s="49"/>
      <c r="Z14" s="29"/>
      <c r="AA14" s="60"/>
      <c r="AB14" s="29">
        <f>IF(P12&gt;0,IF(M14&lt;0,V12+M14,V12),IF(M14&lt;0,AB12+M14,AB12))</f>
        <v>389.38</v>
      </c>
      <c r="AC14" s="50">
        <f>IF(M14*AB12&gt;0,ROUND(M14,0),"")</f>
        <v>10</v>
      </c>
      <c r="AD14" s="51">
        <f>IF(M14*AB12&lt;0,-ROUND(M14,0),"")</f>
      </c>
      <c r="AE14" s="1"/>
      <c r="AF14" s="52"/>
      <c r="AG14" s="52"/>
      <c r="AH14" s="1"/>
      <c r="AI14" s="1"/>
      <c r="AJ14" s="1"/>
    </row>
    <row r="15" spans="1:36" ht="15">
      <c r="A15" s="1">
        <f t="shared" si="0"/>
      </c>
      <c r="B15" s="53"/>
      <c r="C15" s="54"/>
      <c r="D15" s="54"/>
      <c r="E15" s="54"/>
      <c r="F15" s="54"/>
      <c r="G15" s="54"/>
      <c r="H15" s="54"/>
      <c r="I15" s="55"/>
      <c r="J15" s="5"/>
      <c r="K15" s="8"/>
      <c r="L15" s="9"/>
      <c r="M15" s="65"/>
      <c r="N15" s="66"/>
      <c r="O15" s="67"/>
      <c r="P15" s="23"/>
      <c r="Q15" s="24"/>
      <c r="R15" s="25"/>
      <c r="S15" s="23"/>
      <c r="T15" s="26"/>
      <c r="U15" s="27"/>
      <c r="V15" s="23"/>
      <c r="W15" s="26"/>
      <c r="X15" s="27"/>
      <c r="Y15" s="31"/>
      <c r="Z15" s="29"/>
      <c r="AA15" s="30"/>
      <c r="AB15" s="29"/>
      <c r="AC15" s="31"/>
      <c r="AD15" s="59"/>
      <c r="AE15" s="1"/>
      <c r="AF15" s="52"/>
      <c r="AG15" s="52"/>
      <c r="AH15" s="1"/>
      <c r="AI15" s="1"/>
      <c r="AJ15" s="1"/>
    </row>
    <row r="16" spans="1:36" ht="15">
      <c r="A16" s="1">
        <f t="shared" si="0"/>
      </c>
      <c r="B16" s="43" t="s">
        <v>13</v>
      </c>
      <c r="C16" s="44"/>
      <c r="D16" s="44"/>
      <c r="E16" s="44"/>
      <c r="F16" s="44"/>
      <c r="G16" s="44"/>
      <c r="H16" s="44"/>
      <c r="I16" s="45"/>
      <c r="J16" s="5"/>
      <c r="K16" s="8"/>
      <c r="L16" s="9"/>
      <c r="M16" s="68">
        <v>-10</v>
      </c>
      <c r="N16" s="69"/>
      <c r="O16" s="70"/>
      <c r="P16" s="23">
        <f>M16-J16</f>
        <v>-10</v>
      </c>
      <c r="Q16" s="26"/>
      <c r="R16" s="27"/>
      <c r="S16" s="23"/>
      <c r="T16" s="24"/>
      <c r="U16" s="25"/>
      <c r="V16" s="23">
        <f>IF(P14&gt;0,IF(M16&lt;0,V14,V14+M16),IF(M16&lt;0,AB14,AB14+M16))</f>
        <v>399.38</v>
      </c>
      <c r="W16" s="26"/>
      <c r="X16" s="27"/>
      <c r="Y16" s="49"/>
      <c r="Z16" s="29"/>
      <c r="AA16" s="60"/>
      <c r="AB16" s="29">
        <f>IF(P14&gt;0,IF(M16&lt;0,V14+M16,V14),IF(M16&lt;0,AB14+M16,AB14))</f>
        <v>389.38</v>
      </c>
      <c r="AC16" s="50">
        <f>IF(M16*AB14&gt;0,ROUND(M16,0),"")</f>
      </c>
      <c r="AD16" s="51">
        <f>IF(M16*AB14&lt;0,-ROUND(M16,0),"")</f>
        <v>10</v>
      </c>
      <c r="AE16" s="1"/>
      <c r="AF16" s="52"/>
      <c r="AG16" s="52"/>
      <c r="AH16" s="1"/>
      <c r="AI16" s="1"/>
      <c r="AJ16" s="1"/>
    </row>
    <row r="17" spans="1:36" ht="15">
      <c r="A17" s="1">
        <f t="shared" si="0"/>
      </c>
      <c r="B17" s="53"/>
      <c r="C17" s="54"/>
      <c r="D17" s="54"/>
      <c r="E17" s="54"/>
      <c r="F17" s="54"/>
      <c r="G17" s="54"/>
      <c r="H17" s="54"/>
      <c r="I17" s="55"/>
      <c r="J17" s="5"/>
      <c r="K17" s="8"/>
      <c r="L17" s="9"/>
      <c r="M17" s="65"/>
      <c r="N17" s="66"/>
      <c r="O17" s="67"/>
      <c r="P17" s="23"/>
      <c r="Q17" s="24"/>
      <c r="R17" s="25"/>
      <c r="S17" s="23"/>
      <c r="T17" s="26"/>
      <c r="U17" s="27"/>
      <c r="V17" s="23"/>
      <c r="W17" s="26"/>
      <c r="X17" s="27"/>
      <c r="Y17" s="31"/>
      <c r="Z17" s="29"/>
      <c r="AA17" s="30"/>
      <c r="AB17" s="29"/>
      <c r="AC17" s="31"/>
      <c r="AD17" s="59"/>
      <c r="AE17" s="1"/>
      <c r="AF17" s="52"/>
      <c r="AG17" s="52"/>
      <c r="AH17" s="1"/>
      <c r="AI17" s="1"/>
      <c r="AJ17" s="1"/>
    </row>
    <row r="18" spans="1:36" ht="15">
      <c r="A18" s="1">
        <f t="shared" si="0"/>
      </c>
      <c r="B18" s="43" t="s">
        <v>14</v>
      </c>
      <c r="C18" s="44"/>
      <c r="D18" s="44"/>
      <c r="E18" s="44"/>
      <c r="F18" s="44"/>
      <c r="G18" s="44"/>
      <c r="H18" s="44"/>
      <c r="I18" s="45"/>
      <c r="J18" s="5"/>
      <c r="K18" s="8"/>
      <c r="L18" s="9"/>
      <c r="M18" s="68">
        <v>-7.85</v>
      </c>
      <c r="N18" s="69"/>
      <c r="O18" s="70"/>
      <c r="P18" s="23">
        <f>M18-J18</f>
        <v>-7.85</v>
      </c>
      <c r="Q18" s="26"/>
      <c r="R18" s="27"/>
      <c r="S18" s="23"/>
      <c r="T18" s="24"/>
      <c r="U18" s="25"/>
      <c r="V18" s="23">
        <f>IF(P16&gt;0,IF(M18&lt;0,V16,V16+M18),IF(M18&lt;0,AB16,AB16+M18))</f>
        <v>389.38</v>
      </c>
      <c r="W18" s="26"/>
      <c r="X18" s="27"/>
      <c r="Y18" s="49"/>
      <c r="Z18" s="29"/>
      <c r="AA18" s="30"/>
      <c r="AB18" s="29">
        <f>IF(P16&gt;0,IF(M18&lt;0,V16+M18,V16),IF(M18&lt;0,AB16+M18,AB16))</f>
        <v>381.53</v>
      </c>
      <c r="AC18" s="50">
        <f>IF(M18*AB16&gt;0,ROUND(M18,0),"")</f>
      </c>
      <c r="AD18" s="51">
        <f>IF(M18*AB16&lt;0,-ROUND(M18,0),"")</f>
        <v>8</v>
      </c>
      <c r="AE18" s="1"/>
      <c r="AF18" s="52"/>
      <c r="AG18" s="52"/>
      <c r="AH18" s="1"/>
      <c r="AI18" s="1"/>
      <c r="AJ18" s="1"/>
    </row>
    <row r="19" spans="1:36" ht="15">
      <c r="A19" s="1">
        <f t="shared" si="0"/>
      </c>
      <c r="B19" s="53"/>
      <c r="C19" s="54"/>
      <c r="D19" s="54"/>
      <c r="E19" s="54"/>
      <c r="F19" s="54"/>
      <c r="G19" s="54"/>
      <c r="H19" s="54"/>
      <c r="I19" s="55"/>
      <c r="J19" s="5"/>
      <c r="K19" s="8"/>
      <c r="L19" s="9"/>
      <c r="M19" s="65"/>
      <c r="N19" s="66"/>
      <c r="O19" s="67"/>
      <c r="P19" s="23"/>
      <c r="Q19" s="24"/>
      <c r="R19" s="25"/>
      <c r="S19" s="23"/>
      <c r="T19" s="26"/>
      <c r="U19" s="27"/>
      <c r="V19" s="23"/>
      <c r="W19" s="26"/>
      <c r="X19" s="27"/>
      <c r="Y19" s="31"/>
      <c r="Z19" s="29"/>
      <c r="AA19" s="30"/>
      <c r="AB19" s="29"/>
      <c r="AC19" s="31"/>
      <c r="AD19" s="59"/>
      <c r="AE19" s="1"/>
      <c r="AF19" s="52"/>
      <c r="AG19" s="52"/>
      <c r="AH19" s="1"/>
      <c r="AI19" s="1"/>
      <c r="AJ19" s="1"/>
    </row>
    <row r="20" spans="1:36" ht="15">
      <c r="A20" s="1">
        <f t="shared" si="0"/>
      </c>
      <c r="B20" s="43" t="s">
        <v>14</v>
      </c>
      <c r="C20" s="44"/>
      <c r="D20" s="44"/>
      <c r="E20" s="44"/>
      <c r="F20" s="44"/>
      <c r="G20" s="44"/>
      <c r="H20" s="44"/>
      <c r="I20" s="45"/>
      <c r="J20" s="5"/>
      <c r="K20" s="8"/>
      <c r="L20" s="9"/>
      <c r="M20" s="68">
        <v>-30</v>
      </c>
      <c r="N20" s="69"/>
      <c r="O20" s="70"/>
      <c r="P20" s="23">
        <f>M20-J20</f>
        <v>-30</v>
      </c>
      <c r="Q20" s="26"/>
      <c r="R20" s="27"/>
      <c r="S20" s="23"/>
      <c r="T20" s="24"/>
      <c r="U20" s="25"/>
      <c r="V20" s="23">
        <f>IF(P18&gt;0,IF(M20&lt;0,V18,V18+M20),IF(M20&lt;0,AB18,AB18+M20))</f>
        <v>381.53</v>
      </c>
      <c r="W20" s="26"/>
      <c r="X20" s="27"/>
      <c r="Y20" s="49"/>
      <c r="Z20" s="29"/>
      <c r="AA20" s="30"/>
      <c r="AB20" s="29">
        <f>IF(P18&gt;0,IF(M20&lt;0,V18+M20,V18),IF(M20&lt;0,AB18+M20,AB18))</f>
        <v>351.53</v>
      </c>
      <c r="AC20" s="50">
        <f>IF(M20*AB18&gt;0,ROUND(M20,0),"")</f>
      </c>
      <c r="AD20" s="51">
        <f>IF(M20*AB18&lt;0,-ROUND(M20,0),"")</f>
        <v>30</v>
      </c>
      <c r="AE20" s="1"/>
      <c r="AF20" s="52"/>
      <c r="AG20" s="52"/>
      <c r="AH20" s="1"/>
      <c r="AI20" s="1"/>
      <c r="AJ20" s="1"/>
    </row>
    <row r="21" spans="1:36" ht="15">
      <c r="A21" s="1">
        <f t="shared" si="0"/>
      </c>
      <c r="B21" s="53"/>
      <c r="C21" s="54"/>
      <c r="D21" s="54"/>
      <c r="E21" s="54"/>
      <c r="F21" s="54"/>
      <c r="G21" s="54"/>
      <c r="H21" s="54"/>
      <c r="I21" s="55"/>
      <c r="J21" s="5"/>
      <c r="K21" s="8"/>
      <c r="L21" s="9"/>
      <c r="M21" s="65"/>
      <c r="N21" s="66"/>
      <c r="O21" s="67"/>
      <c r="P21" s="23"/>
      <c r="Q21" s="24"/>
      <c r="R21" s="25"/>
      <c r="S21" s="23"/>
      <c r="T21" s="26"/>
      <c r="U21" s="27"/>
      <c r="V21" s="23"/>
      <c r="W21" s="26"/>
      <c r="X21" s="27"/>
      <c r="Y21" s="31"/>
      <c r="Z21" s="29"/>
      <c r="AA21" s="30"/>
      <c r="AB21" s="29"/>
      <c r="AC21" s="31"/>
      <c r="AD21" s="59"/>
      <c r="AE21" s="1"/>
      <c r="AF21" s="52"/>
      <c r="AG21" s="52"/>
      <c r="AH21" s="1"/>
      <c r="AI21" s="1"/>
      <c r="AJ21" s="1"/>
    </row>
    <row r="22" spans="1:36" ht="15">
      <c r="A22" s="1">
        <f t="shared" si="0"/>
      </c>
      <c r="B22" s="43" t="s">
        <v>14</v>
      </c>
      <c r="C22" s="44"/>
      <c r="D22" s="44"/>
      <c r="E22" s="44"/>
      <c r="F22" s="44"/>
      <c r="G22" s="44"/>
      <c r="H22" s="44"/>
      <c r="I22" s="45"/>
      <c r="J22" s="5"/>
      <c r="K22" s="8"/>
      <c r="L22" s="9"/>
      <c r="M22" s="68">
        <v>10</v>
      </c>
      <c r="N22" s="71"/>
      <c r="O22" s="72"/>
      <c r="P22" s="23">
        <f>M22-J22</f>
        <v>10</v>
      </c>
      <c r="Q22" s="26"/>
      <c r="R22" s="27"/>
      <c r="S22" s="23"/>
      <c r="T22" s="24"/>
      <c r="U22" s="25"/>
      <c r="V22" s="23">
        <f>IF(P20&gt;0,IF(M22&lt;0,V20,V20+M22),IF(M22&lt;0,AB20,AB20+M22))</f>
        <v>361.53</v>
      </c>
      <c r="W22" s="26"/>
      <c r="X22" s="27"/>
      <c r="Y22" s="49"/>
      <c r="Z22" s="29"/>
      <c r="AA22" s="30"/>
      <c r="AB22" s="29">
        <f>IF(P20&gt;0,IF(M22&lt;0,V20+M22,V20),IF(M22&lt;0,AB20+M22,AB20))</f>
        <v>351.53</v>
      </c>
      <c r="AC22" s="50">
        <f>IF(M22*AB20&gt;0,ROUND(M22,0),"")</f>
        <v>10</v>
      </c>
      <c r="AD22" s="51">
        <f>IF(M22*AB20&lt;0,-ROUND(M22,0),"")</f>
      </c>
      <c r="AE22" s="1"/>
      <c r="AF22" s="52"/>
      <c r="AG22" s="52"/>
      <c r="AH22" s="1"/>
      <c r="AI22" s="1"/>
      <c r="AJ22" s="1"/>
    </row>
    <row r="23" spans="1:36" ht="15">
      <c r="A23" s="1">
        <f t="shared" si="0"/>
      </c>
      <c r="B23" s="35"/>
      <c r="C23" s="36"/>
      <c r="D23" s="36"/>
      <c r="E23" s="36"/>
      <c r="F23" s="36"/>
      <c r="G23" s="36"/>
      <c r="H23" s="36"/>
      <c r="I23" s="37"/>
      <c r="J23" s="5"/>
      <c r="K23" s="8"/>
      <c r="L23" s="9"/>
      <c r="M23" s="15"/>
      <c r="N23" s="40"/>
      <c r="O23" s="41"/>
      <c r="P23" s="23"/>
      <c r="Q23" s="24"/>
      <c r="R23" s="25"/>
      <c r="S23" s="23"/>
      <c r="T23" s="26"/>
      <c r="U23" s="27"/>
      <c r="V23" s="23"/>
      <c r="W23" s="26"/>
      <c r="X23" s="27"/>
      <c r="Y23" s="31"/>
      <c r="Z23" s="29"/>
      <c r="AA23" s="30"/>
      <c r="AB23" s="29"/>
      <c r="AC23" s="31"/>
      <c r="AD23" s="32"/>
      <c r="AE23" s="1"/>
      <c r="AF23" s="52"/>
      <c r="AG23" s="52"/>
      <c r="AH23" s="1"/>
      <c r="AI23" s="1"/>
      <c r="AJ23" s="1"/>
    </row>
    <row r="24" spans="1:36" ht="15">
      <c r="A24" s="1"/>
      <c r="B24" s="14" t="s">
        <v>15</v>
      </c>
      <c r="C24" s="3"/>
      <c r="D24" s="3"/>
      <c r="E24" s="3"/>
      <c r="F24" s="3"/>
      <c r="G24" s="3"/>
      <c r="H24" s="3"/>
      <c r="I24" s="4"/>
      <c r="J24" s="73">
        <f>M2</f>
        <v>361.53</v>
      </c>
      <c r="K24" s="74"/>
      <c r="L24" s="75"/>
      <c r="M24" s="15">
        <v>0</v>
      </c>
      <c r="N24" s="18">
        <f>SUM(M24,N25:N39)</f>
        <v>0</v>
      </c>
      <c r="O24" s="19">
        <f>SUM(N24,O25:O39)</f>
        <v>0</v>
      </c>
      <c r="P24" s="23">
        <f>ROUND(M24-J24,0)</f>
        <v>-362</v>
      </c>
      <c r="Q24" s="26"/>
      <c r="R24" s="27"/>
      <c r="S24" s="23">
        <f>ROUND((M24/J24-1)*100,1)</f>
        <v>-100</v>
      </c>
      <c r="T24" s="26" t="e">
        <f>ROUND((R24/(Q24)-1)*100,1)</f>
        <v>#DIV/0!</v>
      </c>
      <c r="U24" s="27" t="e">
        <f>ROUND((S24/(R24)-1)*100,1)</f>
        <v>#DIV/0!</v>
      </c>
      <c r="V24" s="23">
        <f>SUM(Y24:AD24)</f>
        <v>361.53</v>
      </c>
      <c r="W24" s="26"/>
      <c r="X24" s="27"/>
      <c r="Y24" s="31"/>
      <c r="Z24" s="76">
        <f>IF(P22&gt;0,IF(M24&lt;0,V22+M24,V22),IF(M24&lt;0,AB22+M24,AB22))</f>
        <v>361.53</v>
      </c>
      <c r="AA24" s="30"/>
      <c r="AB24" s="29"/>
      <c r="AC24" s="31"/>
      <c r="AD24" s="32"/>
      <c r="AE24" s="1"/>
      <c r="AF24" s="52"/>
      <c r="AG24" s="52"/>
      <c r="AH24" s="33"/>
      <c r="AI24" s="42"/>
      <c r="AJ24" s="1"/>
    </row>
    <row r="25" spans="1:36" ht="15">
      <c r="A25" s="1"/>
      <c r="B25" s="35"/>
      <c r="C25" s="36"/>
      <c r="D25" s="36"/>
      <c r="E25" s="36"/>
      <c r="F25" s="36"/>
      <c r="G25" s="36"/>
      <c r="H25" s="36"/>
      <c r="I25" s="37"/>
      <c r="J25" s="5"/>
      <c r="K25" s="8"/>
      <c r="L25" s="9"/>
      <c r="M25" s="15"/>
      <c r="N25" s="40"/>
      <c r="O25" s="41"/>
      <c r="P25" s="23"/>
      <c r="Q25" s="24"/>
      <c r="R25" s="25"/>
      <c r="S25" s="23"/>
      <c r="T25" s="26"/>
      <c r="U25" s="27"/>
      <c r="V25" s="23"/>
      <c r="W25" s="26"/>
      <c r="X25" s="27"/>
      <c r="Y25" s="31"/>
      <c r="Z25" s="29"/>
      <c r="AA25" s="30"/>
      <c r="AB25" s="29"/>
      <c r="AC25" s="31"/>
      <c r="AD25" s="32"/>
      <c r="AE25" s="1"/>
      <c r="AF25" s="52"/>
      <c r="AG25" s="52"/>
      <c r="AH25" s="1"/>
      <c r="AI25" s="1"/>
      <c r="AJ25" s="1"/>
    </row>
    <row r="26" spans="1:36" ht="15">
      <c r="A26" s="1">
        <f t="shared" si="0"/>
      </c>
      <c r="B26" s="43" t="s">
        <v>16</v>
      </c>
      <c r="C26" s="44"/>
      <c r="D26" s="44"/>
      <c r="E26" s="44"/>
      <c r="F26" s="44"/>
      <c r="G26" s="44"/>
      <c r="H26" s="44"/>
      <c r="I26" s="45"/>
      <c r="J26" s="5"/>
      <c r="K26" s="38"/>
      <c r="L26" s="39"/>
      <c r="M26" s="46">
        <v>-6</v>
      </c>
      <c r="N26" s="47"/>
      <c r="O26" s="48"/>
      <c r="P26" s="23">
        <f>M26-J26</f>
        <v>-6</v>
      </c>
      <c r="Q26" s="26"/>
      <c r="R26" s="27"/>
      <c r="S26" s="23"/>
      <c r="T26" s="24"/>
      <c r="U26" s="25"/>
      <c r="V26" s="23">
        <f>IF(P24&gt;0,IF(M26&lt;0,V24,V24+M26),IF(M26&lt;0,Z24,Z24+M26))</f>
        <v>361.53</v>
      </c>
      <c r="W26" s="26"/>
      <c r="X26" s="27"/>
      <c r="Y26" s="49"/>
      <c r="Z26" s="77"/>
      <c r="AA26" s="30"/>
      <c r="AB26" s="29">
        <f>IF(P24&gt;0,IF(M26&lt;0,V24+M26,V24),IF(M26&lt;0,Z24+M26,Z24))</f>
        <v>355.53</v>
      </c>
      <c r="AC26" s="50">
        <f>IF(M26*Z24&gt;0,ROUND(M26,0),"")</f>
      </c>
      <c r="AD26" s="51">
        <f>IF(M26*Z24&lt;0,-ROUND(M26,0),"")</f>
        <v>6</v>
      </c>
      <c r="AE26" s="1"/>
      <c r="AF26" s="52"/>
      <c r="AG26" s="52"/>
      <c r="AH26" s="1"/>
      <c r="AI26" s="1"/>
      <c r="AJ26" s="1"/>
    </row>
    <row r="27" spans="1:36" ht="15">
      <c r="A27" s="1">
        <f t="shared" si="0"/>
      </c>
      <c r="B27" s="78"/>
      <c r="C27" s="79"/>
      <c r="D27" s="79"/>
      <c r="E27" s="79"/>
      <c r="F27" s="79"/>
      <c r="G27" s="79"/>
      <c r="H27" s="79"/>
      <c r="I27" s="80"/>
      <c r="J27" s="5"/>
      <c r="K27" s="38"/>
      <c r="L27" s="39"/>
      <c r="M27" s="65"/>
      <c r="N27" s="66"/>
      <c r="O27" s="67"/>
      <c r="P27" s="23"/>
      <c r="Q27" s="24"/>
      <c r="R27" s="25"/>
      <c r="S27" s="23"/>
      <c r="T27" s="26"/>
      <c r="U27" s="27"/>
      <c r="V27" s="23"/>
      <c r="W27" s="26"/>
      <c r="X27" s="27"/>
      <c r="Y27" s="31"/>
      <c r="Z27" s="29"/>
      <c r="AA27" s="30"/>
      <c r="AB27" s="29"/>
      <c r="AC27" s="31"/>
      <c r="AD27" s="59"/>
      <c r="AE27" s="1"/>
      <c r="AF27" s="52"/>
      <c r="AG27" s="52"/>
      <c r="AH27" s="1"/>
      <c r="AI27" s="1"/>
      <c r="AJ27" s="1"/>
    </row>
    <row r="28" spans="1:36" ht="15">
      <c r="A28" s="1">
        <f t="shared" si="0"/>
      </c>
      <c r="B28" s="81" t="s">
        <v>17</v>
      </c>
      <c r="C28" s="82"/>
      <c r="D28" s="82"/>
      <c r="E28" s="82"/>
      <c r="F28" s="82"/>
      <c r="G28" s="82"/>
      <c r="H28" s="82"/>
      <c r="I28" s="83"/>
      <c r="J28" s="5"/>
      <c r="K28" s="38"/>
      <c r="L28" s="39"/>
      <c r="M28" s="68">
        <v>-20</v>
      </c>
      <c r="N28" s="69"/>
      <c r="O28" s="70"/>
      <c r="P28" s="23">
        <f>M28-J28</f>
        <v>-20</v>
      </c>
      <c r="Q28" s="26"/>
      <c r="R28" s="27"/>
      <c r="S28" s="23"/>
      <c r="T28" s="24"/>
      <c r="U28" s="25"/>
      <c r="V28" s="23">
        <f>IF(P26&gt;0,IF(M28&lt;0,V26,V26+M28),IF(M28&lt;0,AB26,AB26+M28))</f>
        <v>355.53</v>
      </c>
      <c r="W28" s="26"/>
      <c r="X28" s="27"/>
      <c r="Y28" s="49"/>
      <c r="Z28" s="77"/>
      <c r="AA28" s="30"/>
      <c r="AB28" s="29">
        <f>IF(P26&gt;0,IF(M28&lt;0,V26+M28,V26),IF(M28&lt;0,AB26+M28,AB26))</f>
        <v>335.53</v>
      </c>
      <c r="AC28" s="50">
        <f>IF(M28*AB26&gt;0,ROUND(M28,0),"")</f>
      </c>
      <c r="AD28" s="51">
        <f>IF(M28*AB26&lt;0,-ROUND(M28,0),"")</f>
        <v>20</v>
      </c>
      <c r="AE28" s="1"/>
      <c r="AF28" s="52"/>
      <c r="AG28" s="52"/>
      <c r="AH28" s="1"/>
      <c r="AI28" s="1"/>
      <c r="AJ28" s="1"/>
    </row>
    <row r="29" spans="1:36" ht="15">
      <c r="A29" s="1">
        <f t="shared" si="0"/>
      </c>
      <c r="B29" s="78"/>
      <c r="C29" s="79"/>
      <c r="D29" s="79"/>
      <c r="E29" s="79"/>
      <c r="F29" s="79"/>
      <c r="G29" s="79"/>
      <c r="H29" s="79"/>
      <c r="I29" s="80"/>
      <c r="J29" s="5"/>
      <c r="K29" s="38"/>
      <c r="L29" s="39"/>
      <c r="M29" s="65"/>
      <c r="N29" s="66"/>
      <c r="O29" s="67"/>
      <c r="P29" s="23"/>
      <c r="Q29" s="24"/>
      <c r="R29" s="25"/>
      <c r="S29" s="23"/>
      <c r="T29" s="26"/>
      <c r="U29" s="27"/>
      <c r="V29" s="23"/>
      <c r="W29" s="26"/>
      <c r="X29" s="27"/>
      <c r="Y29" s="31"/>
      <c r="Z29" s="29"/>
      <c r="AA29" s="30"/>
      <c r="AB29" s="29"/>
      <c r="AC29" s="31"/>
      <c r="AD29" s="59"/>
      <c r="AE29" s="1"/>
      <c r="AF29" s="52"/>
      <c r="AG29" s="52"/>
      <c r="AH29" s="1"/>
      <c r="AI29" s="1"/>
      <c r="AJ29" s="1"/>
    </row>
    <row r="30" spans="1:36" ht="15">
      <c r="A30" s="1">
        <f t="shared" si="0"/>
      </c>
      <c r="B30" s="84" t="s">
        <v>18</v>
      </c>
      <c r="C30" s="85"/>
      <c r="D30" s="85"/>
      <c r="E30" s="85"/>
      <c r="F30" s="85"/>
      <c r="G30" s="85"/>
      <c r="H30" s="85"/>
      <c r="I30" s="86"/>
      <c r="J30" s="5"/>
      <c r="K30" s="38"/>
      <c r="L30" s="39"/>
      <c r="M30" s="68">
        <v>98.2</v>
      </c>
      <c r="N30" s="69"/>
      <c r="O30" s="70"/>
      <c r="P30" s="23">
        <f>M30-J30</f>
        <v>98.2</v>
      </c>
      <c r="Q30" s="26"/>
      <c r="R30" s="27"/>
      <c r="S30" s="23"/>
      <c r="T30" s="24"/>
      <c r="U30" s="25"/>
      <c r="V30" s="23">
        <f>IF(P28&gt;0,IF(M30&lt;0,V28,V28+M30),IF(M30&lt;0,AB28,AB28+M30))</f>
        <v>433.72999999999996</v>
      </c>
      <c r="W30" s="26"/>
      <c r="X30" s="27"/>
      <c r="Y30" s="49"/>
      <c r="Z30" s="77"/>
      <c r="AA30" s="30"/>
      <c r="AB30" s="29">
        <f>IF(P28&gt;0,IF(M30&lt;0,V28+M30,V28),IF(M30&lt;0,AB28+M30,AB28))</f>
        <v>335.53</v>
      </c>
      <c r="AC30" s="50">
        <f>IF(M30*AB28&gt;0,ROUND(M30,0),"")</f>
        <v>98</v>
      </c>
      <c r="AD30" s="51">
        <f>IF(M30*AB28&lt;0,-ROUND(M30,0),"")</f>
      </c>
      <c r="AE30" s="1"/>
      <c r="AF30" s="52"/>
      <c r="AG30" s="52"/>
      <c r="AH30" s="1"/>
      <c r="AI30" s="1"/>
      <c r="AJ30" s="1"/>
    </row>
    <row r="31" spans="1:36" ht="15">
      <c r="A31" s="1">
        <f t="shared" si="0"/>
      </c>
      <c r="B31" s="78"/>
      <c r="C31" s="79"/>
      <c r="D31" s="79"/>
      <c r="E31" s="79"/>
      <c r="F31" s="79"/>
      <c r="G31" s="79"/>
      <c r="H31" s="79"/>
      <c r="I31" s="80"/>
      <c r="J31" s="5"/>
      <c r="K31" s="38"/>
      <c r="L31" s="39"/>
      <c r="M31" s="65"/>
      <c r="N31" s="66"/>
      <c r="O31" s="67"/>
      <c r="P31" s="23"/>
      <c r="Q31" s="24"/>
      <c r="R31" s="25"/>
      <c r="S31" s="23"/>
      <c r="T31" s="26"/>
      <c r="U31" s="27"/>
      <c r="V31" s="23"/>
      <c r="W31" s="26"/>
      <c r="X31" s="27"/>
      <c r="Y31" s="31"/>
      <c r="Z31" s="29"/>
      <c r="AA31" s="30"/>
      <c r="AB31" s="29"/>
      <c r="AC31" s="31"/>
      <c r="AD31" s="59"/>
      <c r="AE31" s="1"/>
      <c r="AF31" s="52"/>
      <c r="AG31" s="52"/>
      <c r="AH31" s="1"/>
      <c r="AI31" s="1"/>
      <c r="AJ31" s="1"/>
    </row>
    <row r="32" spans="1:36" ht="15">
      <c r="A32" s="1">
        <f t="shared" si="0"/>
      </c>
      <c r="B32" s="84" t="s">
        <v>19</v>
      </c>
      <c r="C32" s="85"/>
      <c r="D32" s="85"/>
      <c r="E32" s="85"/>
      <c r="F32" s="85"/>
      <c r="G32" s="85"/>
      <c r="H32" s="85"/>
      <c r="I32" s="86"/>
      <c r="J32" s="5"/>
      <c r="K32" s="38"/>
      <c r="L32" s="39"/>
      <c r="M32" s="68">
        <v>5</v>
      </c>
      <c r="N32" s="69"/>
      <c r="O32" s="70"/>
      <c r="P32" s="23">
        <f>M32-J32</f>
        <v>5</v>
      </c>
      <c r="Q32" s="26"/>
      <c r="R32" s="27"/>
      <c r="S32" s="23"/>
      <c r="T32" s="24"/>
      <c r="U32" s="25"/>
      <c r="V32" s="23">
        <f>IF(P30&gt;0,IF(M32&lt;0,V30,V30+M32),IF(M32&lt;0,AB30,AB30+M32))</f>
        <v>438.72999999999996</v>
      </c>
      <c r="W32" s="26"/>
      <c r="X32" s="27"/>
      <c r="Y32" s="49"/>
      <c r="Z32" s="77"/>
      <c r="AA32" s="30"/>
      <c r="AB32" s="29">
        <f>IF(P30&gt;0,IF(M32&lt;0,V30+M32,V30),IF(M32&lt;0,AB30+M32,AB30))</f>
        <v>433.72999999999996</v>
      </c>
      <c r="AC32" s="50">
        <f>IF(M32*AB30&gt;0,ROUND(M32,0),"")</f>
        <v>5</v>
      </c>
      <c r="AD32" s="51">
        <f>IF(M32*AB30&lt;0,-ROUND(M32,0),"")</f>
      </c>
      <c r="AE32" s="1"/>
      <c r="AF32" s="52"/>
      <c r="AG32" s="52"/>
      <c r="AH32" s="1"/>
      <c r="AI32" s="1"/>
      <c r="AJ32" s="1"/>
    </row>
    <row r="33" spans="1:36" ht="15">
      <c r="A33" s="1">
        <f t="shared" si="0"/>
      </c>
      <c r="B33" s="78"/>
      <c r="C33" s="79"/>
      <c r="D33" s="79"/>
      <c r="E33" s="79"/>
      <c r="F33" s="79"/>
      <c r="G33" s="79"/>
      <c r="H33" s="79"/>
      <c r="I33" s="80"/>
      <c r="J33" s="5"/>
      <c r="K33" s="38"/>
      <c r="L33" s="39"/>
      <c r="M33" s="65"/>
      <c r="N33" s="66"/>
      <c r="O33" s="67"/>
      <c r="P33" s="23"/>
      <c r="Q33" s="24"/>
      <c r="R33" s="25"/>
      <c r="S33" s="23"/>
      <c r="T33" s="26"/>
      <c r="U33" s="27"/>
      <c r="V33" s="23"/>
      <c r="W33" s="26"/>
      <c r="X33" s="27"/>
      <c r="Y33" s="31"/>
      <c r="Z33" s="29"/>
      <c r="AA33" s="30"/>
      <c r="AB33" s="29"/>
      <c r="AC33" s="31"/>
      <c r="AD33" s="59"/>
      <c r="AE33" s="1"/>
      <c r="AF33" s="52"/>
      <c r="AG33" s="52"/>
      <c r="AH33" s="1"/>
      <c r="AI33" s="1"/>
      <c r="AJ33" s="1"/>
    </row>
    <row r="34" spans="1:36" ht="15">
      <c r="A34" s="1" t="str">
        <f t="shared" si="0"/>
        <v>x</v>
      </c>
      <c r="B34" s="43" t="s">
        <v>20</v>
      </c>
      <c r="C34" s="44"/>
      <c r="D34" s="44"/>
      <c r="E34" s="44"/>
      <c r="F34" s="44"/>
      <c r="G34" s="44"/>
      <c r="H34" s="44"/>
      <c r="I34" s="45"/>
      <c r="J34" s="5"/>
      <c r="K34" s="38"/>
      <c r="L34" s="39"/>
      <c r="M34" s="68"/>
      <c r="N34" s="69"/>
      <c r="O34" s="70"/>
      <c r="P34" s="23">
        <f>M34-J34</f>
        <v>0</v>
      </c>
      <c r="Q34" s="26"/>
      <c r="R34" s="27"/>
      <c r="S34" s="23"/>
      <c r="T34" s="24"/>
      <c r="U34" s="25"/>
      <c r="V34" s="23">
        <f>IF(P32&gt;0,IF(M34&lt;0,V32,V32+M34),IF(M34&lt;0,AB32,AB32+M34))</f>
        <v>438.72999999999996</v>
      </c>
      <c r="W34" s="26"/>
      <c r="X34" s="27"/>
      <c r="Y34" s="49"/>
      <c r="Z34" s="77"/>
      <c r="AA34" s="30"/>
      <c r="AB34" s="29">
        <f>IF(P32&gt;0,IF(M34&lt;0,V32+M34,V32),IF(M34&lt;0,AB32+M34,AB32))</f>
        <v>438.72999999999996</v>
      </c>
      <c r="AC34" s="50">
        <f>IF(M34*AB32&gt;0,ROUND(M34,0),"")</f>
      </c>
      <c r="AD34" s="51">
        <f>IF(M34*AB32&lt;0,-ROUND(M34,0),"")</f>
      </c>
      <c r="AE34" s="1"/>
      <c r="AF34" s="52"/>
      <c r="AG34" s="52"/>
      <c r="AH34" s="1"/>
      <c r="AI34" s="1"/>
      <c r="AJ34" s="1"/>
    </row>
    <row r="35" spans="1:36" ht="15">
      <c r="A35" s="1" t="str">
        <f t="shared" si="0"/>
        <v>x</v>
      </c>
      <c r="B35" s="87"/>
      <c r="C35" s="36"/>
      <c r="D35" s="36"/>
      <c r="E35" s="36"/>
      <c r="F35" s="36"/>
      <c r="G35" s="36"/>
      <c r="H35" s="36"/>
      <c r="I35" s="37"/>
      <c r="J35" s="15"/>
      <c r="K35" s="6"/>
      <c r="L35" s="7"/>
      <c r="M35" s="15"/>
      <c r="N35" s="18"/>
      <c r="O35" s="19"/>
      <c r="P35" s="23"/>
      <c r="Q35" s="24"/>
      <c r="R35" s="25"/>
      <c r="S35" s="23"/>
      <c r="T35" s="24"/>
      <c r="U35" s="25"/>
      <c r="V35" s="15"/>
      <c r="W35" s="18"/>
      <c r="X35" s="19"/>
      <c r="Y35" s="88"/>
      <c r="Z35" s="89"/>
      <c r="AA35" s="90"/>
      <c r="AB35" s="89"/>
      <c r="AC35" s="91"/>
      <c r="AD35" s="92"/>
      <c r="AE35" s="1"/>
      <c r="AF35" s="52"/>
      <c r="AG35" s="52"/>
      <c r="AH35" s="1"/>
      <c r="AI35" s="1"/>
      <c r="AJ35" s="1"/>
    </row>
    <row r="36" spans="1:36" ht="15">
      <c r="A36" s="1"/>
      <c r="B36" s="14" t="s">
        <v>21</v>
      </c>
      <c r="C36" s="3"/>
      <c r="D36" s="3"/>
      <c r="E36" s="3"/>
      <c r="F36" s="3"/>
      <c r="G36" s="3"/>
      <c r="H36" s="3"/>
      <c r="I36" s="4"/>
      <c r="J36" s="73">
        <f>J24+M26+M28+M30+M32+M34</f>
        <v>438.72999999999996</v>
      </c>
      <c r="K36" s="93"/>
      <c r="L36" s="94"/>
      <c r="M36" s="15">
        <f>SUM(J2,M25:O34,M4:O22)</f>
        <v>438.72999999999996</v>
      </c>
      <c r="N36" s="18"/>
      <c r="O36" s="19"/>
      <c r="P36" s="95">
        <f>ROUND(M36-J2,0)</f>
        <v>200</v>
      </c>
      <c r="Q36" s="96"/>
      <c r="R36" s="97"/>
      <c r="S36" s="23">
        <f>ROUND((M36/J2-1)*100,1)</f>
        <v>83.7</v>
      </c>
      <c r="T36" s="24" t="e">
        <f>ROUND((R36/(Q36)-1)*100,1)</f>
        <v>#DIV/0!</v>
      </c>
      <c r="U36" s="25" t="e">
        <f>ROUND((S36/(R36)-1)*100,1)</f>
        <v>#DIV/0!</v>
      </c>
      <c r="V36" s="23">
        <f>SUM(Y36:AD36)</f>
        <v>438.72999999999996</v>
      </c>
      <c r="W36" s="26"/>
      <c r="X36" s="27"/>
      <c r="Y36" s="31"/>
      <c r="Z36" s="29"/>
      <c r="AA36" s="98">
        <f>IF(P34&gt;0,IF(M36&lt;0,V34+M36,V34),IF(M36&lt;0,AB34+M36,AB34))</f>
        <v>438.72999999999996</v>
      </c>
      <c r="AB36" s="29"/>
      <c r="AC36" s="91"/>
      <c r="AD36" s="92"/>
      <c r="AE36" s="1"/>
      <c r="AF36" s="52"/>
      <c r="AG36" s="52"/>
      <c r="AH36" s="33" t="str">
        <f>CONCATENATE(" "," ",S36,"%")</f>
        <v>  83,7%</v>
      </c>
      <c r="AI36" s="34" t="str">
        <f>CONCATENATE(P36," час.",AH36)</f>
        <v>200 час.  83,7%</v>
      </c>
      <c r="AJ36" s="1"/>
    </row>
    <row r="37" spans="1:3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>
      <c r="A38" s="1"/>
      <c r="B38" s="99" t="s">
        <v>22</v>
      </c>
      <c r="C38" s="99"/>
      <c r="D38" s="99"/>
      <c r="E38" s="99"/>
      <c r="F38" s="99"/>
      <c r="G38" s="99"/>
      <c r="H38" s="99"/>
      <c r="I38" s="99"/>
      <c r="J38" s="100"/>
      <c r="K38" s="100"/>
      <c r="L38" s="100"/>
      <c r="M38" s="100"/>
      <c r="N38" s="100"/>
      <c r="O38" s="100"/>
      <c r="P38" s="1"/>
      <c r="Q38" s="1"/>
      <c r="R38" s="1"/>
      <c r="S38" s="1"/>
      <c r="T38" s="101"/>
      <c r="U38" s="101"/>
      <c r="V38" s="1"/>
      <c r="W38" s="101"/>
      <c r="X38" s="1"/>
      <c r="Y38" s="102"/>
      <c r="Z38" s="103"/>
      <c r="AA38" s="100"/>
      <c r="AB38" s="100"/>
      <c r="AC38" s="1"/>
      <c r="AD38" s="1"/>
      <c r="AE38" s="1"/>
      <c r="AF38" s="1"/>
      <c r="AG38" s="1"/>
      <c r="AH38" s="1"/>
      <c r="AI38" s="1"/>
      <c r="AJ38" s="1"/>
    </row>
    <row r="39" spans="1:3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00"/>
      <c r="N39" s="100"/>
      <c r="O39" s="100"/>
      <c r="P39" s="1"/>
      <c r="Q39" s="1"/>
      <c r="R39" s="1"/>
      <c r="S39" s="100"/>
      <c r="T39" s="100"/>
      <c r="U39" s="100"/>
      <c r="V39" s="1"/>
      <c r="W39" s="1"/>
      <c r="X39" s="1"/>
      <c r="Y39" s="104"/>
      <c r="Z39" s="104"/>
      <c r="AA39" s="104"/>
      <c r="AB39" s="104"/>
      <c r="AC39" s="1"/>
      <c r="AD39" s="1"/>
      <c r="AE39" s="1"/>
      <c r="AF39" s="1"/>
      <c r="AG39" s="1"/>
      <c r="AH39" s="1"/>
      <c r="AI39" s="1"/>
      <c r="AJ39" s="1"/>
    </row>
    <row r="40" spans="1:3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04"/>
      <c r="Z40" s="104"/>
      <c r="AA40" s="104"/>
      <c r="AB40" s="104"/>
      <c r="AC40" s="1"/>
      <c r="AD40" s="1"/>
      <c r="AE40" s="1"/>
      <c r="AF40" s="1"/>
      <c r="AG40" s="1"/>
      <c r="AH40" s="1"/>
      <c r="AI40" s="1"/>
      <c r="AJ40" s="1"/>
    </row>
    <row r="41" spans="1:3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3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6"/>
      <c r="AG42" s="106"/>
      <c r="AH42" s="106"/>
      <c r="AI42" s="1"/>
      <c r="AJ42" s="1"/>
    </row>
    <row r="43" spans="1:36" ht="23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6"/>
      <c r="AG43" s="106"/>
      <c r="AH43" s="106"/>
      <c r="AI43" s="1"/>
      <c r="AJ43" s="1"/>
    </row>
    <row r="44" spans="1:36" ht="23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6"/>
      <c r="AG44" s="106"/>
      <c r="AH44" s="106"/>
      <c r="AI44" s="1"/>
      <c r="AJ44" s="1"/>
    </row>
    <row r="45" spans="1:3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3.25">
      <c r="A84" s="1"/>
      <c r="B84" s="108"/>
      <c r="C84" s="108"/>
      <c r="D84" s="108"/>
      <c r="E84" s="108"/>
      <c r="F84" s="108"/>
      <c r="G84" s="108"/>
      <c r="H84" s="108"/>
      <c r="I84" s="10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sheetProtection/>
  <mergeCells count="222">
    <mergeCell ref="Y38:Z38"/>
    <mergeCell ref="A42:AE42"/>
    <mergeCell ref="A43:AE43"/>
    <mergeCell ref="A44:AE44"/>
    <mergeCell ref="V35:X35"/>
    <mergeCell ref="B36:I36"/>
    <mergeCell ref="J36:L36"/>
    <mergeCell ref="M36:O36"/>
    <mergeCell ref="P36:R36"/>
    <mergeCell ref="S36:U36"/>
    <mergeCell ref="V36:X36"/>
    <mergeCell ref="B35:I35"/>
    <mergeCell ref="J35:L35"/>
    <mergeCell ref="M35:O35"/>
    <mergeCell ref="P35:R35"/>
    <mergeCell ref="S35:U35"/>
    <mergeCell ref="V33:X33"/>
    <mergeCell ref="B34:I34"/>
    <mergeCell ref="J34:L34"/>
    <mergeCell ref="M34:O34"/>
    <mergeCell ref="P34:R34"/>
    <mergeCell ref="S34:U34"/>
    <mergeCell ref="V34:X34"/>
    <mergeCell ref="B33:I33"/>
    <mergeCell ref="J33:L33"/>
    <mergeCell ref="M33:O33"/>
    <mergeCell ref="P33:R33"/>
    <mergeCell ref="S33:U33"/>
    <mergeCell ref="V31:X31"/>
    <mergeCell ref="B32:I32"/>
    <mergeCell ref="J32:L32"/>
    <mergeCell ref="M32:O32"/>
    <mergeCell ref="P32:R32"/>
    <mergeCell ref="S32:U32"/>
    <mergeCell ref="V32:X32"/>
    <mergeCell ref="B31:I31"/>
    <mergeCell ref="J31:L31"/>
    <mergeCell ref="M31:O31"/>
    <mergeCell ref="P31:R31"/>
    <mergeCell ref="S31:U31"/>
    <mergeCell ref="V29:X29"/>
    <mergeCell ref="B30:I30"/>
    <mergeCell ref="J30:L30"/>
    <mergeCell ref="M30:O30"/>
    <mergeCell ref="P30:R30"/>
    <mergeCell ref="S30:U30"/>
    <mergeCell ref="V30:X30"/>
    <mergeCell ref="B29:I29"/>
    <mergeCell ref="J29:L29"/>
    <mergeCell ref="M29:O29"/>
    <mergeCell ref="P29:R29"/>
    <mergeCell ref="S29:U29"/>
    <mergeCell ref="V27:X27"/>
    <mergeCell ref="B28:I28"/>
    <mergeCell ref="J28:L28"/>
    <mergeCell ref="M28:O28"/>
    <mergeCell ref="P28:R28"/>
    <mergeCell ref="S28:U28"/>
    <mergeCell ref="V28:X28"/>
    <mergeCell ref="B27:I27"/>
    <mergeCell ref="J27:L27"/>
    <mergeCell ref="M27:O27"/>
    <mergeCell ref="P27:R27"/>
    <mergeCell ref="S27:U27"/>
    <mergeCell ref="V25:X25"/>
    <mergeCell ref="B26:I26"/>
    <mergeCell ref="J26:L26"/>
    <mergeCell ref="M26:O26"/>
    <mergeCell ref="P26:R26"/>
    <mergeCell ref="S26:U26"/>
    <mergeCell ref="V26:X26"/>
    <mergeCell ref="B25:I25"/>
    <mergeCell ref="J25:L25"/>
    <mergeCell ref="M25:O25"/>
    <mergeCell ref="P25:R25"/>
    <mergeCell ref="S25:U25"/>
    <mergeCell ref="V23:X23"/>
    <mergeCell ref="B24:I24"/>
    <mergeCell ref="J24:L24"/>
    <mergeCell ref="M24:O24"/>
    <mergeCell ref="P24:R24"/>
    <mergeCell ref="S24:U24"/>
    <mergeCell ref="V24:X24"/>
    <mergeCell ref="B23:I23"/>
    <mergeCell ref="J23:L23"/>
    <mergeCell ref="M23:O23"/>
    <mergeCell ref="P23:R23"/>
    <mergeCell ref="S23:U23"/>
    <mergeCell ref="V21:X21"/>
    <mergeCell ref="B22:I22"/>
    <mergeCell ref="J22:L22"/>
    <mergeCell ref="M22:O22"/>
    <mergeCell ref="P22:R22"/>
    <mergeCell ref="S22:U22"/>
    <mergeCell ref="V22:X22"/>
    <mergeCell ref="B21:I21"/>
    <mergeCell ref="J21:L21"/>
    <mergeCell ref="M21:O21"/>
    <mergeCell ref="P21:R21"/>
    <mergeCell ref="S21:U21"/>
    <mergeCell ref="V19:X19"/>
    <mergeCell ref="B20:I20"/>
    <mergeCell ref="J20:L20"/>
    <mergeCell ref="M20:O20"/>
    <mergeCell ref="P20:R20"/>
    <mergeCell ref="S20:U20"/>
    <mergeCell ref="V20:X20"/>
    <mergeCell ref="B19:I19"/>
    <mergeCell ref="J19:L19"/>
    <mergeCell ref="M19:O19"/>
    <mergeCell ref="P19:R19"/>
    <mergeCell ref="S19:U19"/>
    <mergeCell ref="V17:X17"/>
    <mergeCell ref="B18:I18"/>
    <mergeCell ref="J18:L18"/>
    <mergeCell ref="M18:O18"/>
    <mergeCell ref="P18:R18"/>
    <mergeCell ref="S18:U18"/>
    <mergeCell ref="V18:X18"/>
    <mergeCell ref="B17:I17"/>
    <mergeCell ref="J17:L17"/>
    <mergeCell ref="M17:O17"/>
    <mergeCell ref="P17:R17"/>
    <mergeCell ref="S17:U17"/>
    <mergeCell ref="V15:X15"/>
    <mergeCell ref="B16:I16"/>
    <mergeCell ref="J16:L16"/>
    <mergeCell ref="M16:O16"/>
    <mergeCell ref="P16:R16"/>
    <mergeCell ref="S16:U16"/>
    <mergeCell ref="V16:X16"/>
    <mergeCell ref="B15:I15"/>
    <mergeCell ref="J15:L15"/>
    <mergeCell ref="M15:O15"/>
    <mergeCell ref="P15:R15"/>
    <mergeCell ref="S15:U15"/>
    <mergeCell ref="V13:X13"/>
    <mergeCell ref="B14:I14"/>
    <mergeCell ref="M14:O14"/>
    <mergeCell ref="P14:R14"/>
    <mergeCell ref="S14:U14"/>
    <mergeCell ref="V14:X14"/>
    <mergeCell ref="B13:I13"/>
    <mergeCell ref="J13:L13"/>
    <mergeCell ref="M13:O13"/>
    <mergeCell ref="P13:R13"/>
    <mergeCell ref="S13:U13"/>
    <mergeCell ref="J12:L12"/>
    <mergeCell ref="M12:O12"/>
    <mergeCell ref="P12:R12"/>
    <mergeCell ref="S12:U12"/>
    <mergeCell ref="V12:X12"/>
    <mergeCell ref="J11:L11"/>
    <mergeCell ref="M11:O11"/>
    <mergeCell ref="P11:R11"/>
    <mergeCell ref="S11:U11"/>
    <mergeCell ref="V11:X11"/>
    <mergeCell ref="J10:L10"/>
    <mergeCell ref="M10:O10"/>
    <mergeCell ref="P10:R10"/>
    <mergeCell ref="S10:U10"/>
    <mergeCell ref="V10:X10"/>
    <mergeCell ref="J9:L9"/>
    <mergeCell ref="M9:O9"/>
    <mergeCell ref="P9:R9"/>
    <mergeCell ref="S9:U9"/>
    <mergeCell ref="V9:X9"/>
    <mergeCell ref="J8:L8"/>
    <mergeCell ref="M8:O8"/>
    <mergeCell ref="P8:R8"/>
    <mergeCell ref="S8:U8"/>
    <mergeCell ref="V8:X8"/>
    <mergeCell ref="J7:L7"/>
    <mergeCell ref="M7:O7"/>
    <mergeCell ref="P7:R7"/>
    <mergeCell ref="S7:U7"/>
    <mergeCell ref="V7:X7"/>
    <mergeCell ref="J6:L6"/>
    <mergeCell ref="M6:O6"/>
    <mergeCell ref="P6:R6"/>
    <mergeCell ref="S6:U6"/>
    <mergeCell ref="V6:X6"/>
    <mergeCell ref="J5:L5"/>
    <mergeCell ref="M5:O5"/>
    <mergeCell ref="P5:R5"/>
    <mergeCell ref="S5:U5"/>
    <mergeCell ref="V5:X5"/>
    <mergeCell ref="J4:L4"/>
    <mergeCell ref="M4:O4"/>
    <mergeCell ref="P4:R4"/>
    <mergeCell ref="S4:U4"/>
    <mergeCell ref="V4:X4"/>
    <mergeCell ref="J3:L3"/>
    <mergeCell ref="M3:O3"/>
    <mergeCell ref="P3:R3"/>
    <mergeCell ref="S3:U3"/>
    <mergeCell ref="V3:X3"/>
    <mergeCell ref="Y1:AB1"/>
    <mergeCell ref="AE1:AG1"/>
    <mergeCell ref="AH1:AJ1"/>
    <mergeCell ref="B2:I2"/>
    <mergeCell ref="J2:L2"/>
    <mergeCell ref="M2:O2"/>
    <mergeCell ref="P2:R2"/>
    <mergeCell ref="S2:U2"/>
    <mergeCell ref="V2:X2"/>
    <mergeCell ref="J1:L1"/>
    <mergeCell ref="M1:O1"/>
    <mergeCell ref="P1:R1"/>
    <mergeCell ref="S1:U1"/>
    <mergeCell ref="V1:X1"/>
    <mergeCell ref="B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conditionalFormatting sqref="F11">
    <cfRule type="cellIs" priority="4" dxfId="4" operator="equal">
      <formula>0</formula>
    </cfRule>
  </conditionalFormatting>
  <conditionalFormatting sqref="F14">
    <cfRule type="cellIs" priority="3" dxfId="4" operator="equal">
      <formula>0</formula>
    </cfRule>
  </conditionalFormatting>
  <conditionalFormatting sqref="F18">
    <cfRule type="cellIs" priority="2" dxfId="4" operator="equal">
      <formula>0</formula>
    </cfRule>
  </conditionalFormatting>
  <conditionalFormatting sqref="F24">
    <cfRule type="cellIs" priority="1" dxfId="4" operator="equal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Каргашин Александр Николаевич</dc:creator>
  <cp:keywords/>
  <dc:description/>
  <cp:lastModifiedBy>Каргашин Александр Николаевич  </cp:lastModifiedBy>
  <dcterms:created xsi:type="dcterms:W3CDTF">2019-04-17T06:57:38Z</dcterms:created>
  <dcterms:modified xsi:type="dcterms:W3CDTF">2019-06-21T13:52:22Z</dcterms:modified>
  <cp:category/>
  <cp:version/>
  <cp:contentType/>
  <cp:contentStatus/>
</cp:coreProperties>
</file>