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70" activeTab="1"/>
  </bookViews>
  <sheets>
    <sheet name="Нач" sheetId="1" r:id="rId1"/>
    <sheet name="ведомость_б" sheetId="2" r:id="rId2"/>
    <sheet name="ведомость_с" sheetId="4" r:id="rId3"/>
  </sheets>
  <calcPr calcId="144525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 a="1"/>
  <c r="C27" i="2" s="1"/>
  <c r="C28" i="2" a="1"/>
  <c r="C28" i="2" s="1"/>
  <c r="D28" i="2" a="1"/>
  <c r="D28" i="2" s="1"/>
  <c r="E28" i="2" a="1"/>
  <c r="E28" i="2" s="1"/>
  <c r="C29" i="2" a="1"/>
  <c r="C29" i="2" s="1"/>
  <c r="D29" i="2" a="1"/>
  <c r="D29" i="2" s="1"/>
  <c r="E29" i="2" a="1"/>
  <c r="E29" i="2" s="1"/>
  <c r="C30" i="2" a="1"/>
  <c r="C30" i="2" s="1"/>
  <c r="D30" i="2" a="1"/>
  <c r="D30" i="2" s="1"/>
  <c r="E30" i="2" a="1"/>
  <c r="E30" i="2" s="1"/>
  <c r="C31" i="2" a="1"/>
  <c r="C31" i="2" s="1"/>
  <c r="D31" i="2" a="1"/>
  <c r="D31" i="2" s="1"/>
  <c r="E31" i="2" a="1"/>
  <c r="E31" i="2" s="1"/>
  <c r="C32" i="2" a="1"/>
  <c r="C32" i="2" s="1"/>
  <c r="D32" i="2" a="1"/>
  <c r="D32" i="2" s="1"/>
  <c r="E32" i="2" a="1"/>
  <c r="E32" i="2" s="1"/>
  <c r="C33" i="2" a="1"/>
  <c r="C33" i="2" s="1"/>
  <c r="D33" i="2" a="1"/>
  <c r="D33" i="2" s="1"/>
  <c r="E33" i="2" a="1"/>
  <c r="E33" i="2" s="1"/>
  <c r="E27" i="2" a="1"/>
  <c r="E27" i="2" s="1"/>
  <c r="D27" i="2" a="1"/>
  <c r="D27" i="2" s="1"/>
  <c r="J4" i="1"/>
  <c r="B18" i="2"/>
  <c r="B19" i="2"/>
  <c r="B20" i="2"/>
  <c r="C20" i="2" s="1"/>
  <c r="B21" i="2"/>
  <c r="B22" i="2"/>
  <c r="B17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2" i="1"/>
  <c r="D18" i="2" s="1"/>
  <c r="D17" i="2" l="1"/>
  <c r="E22" i="2"/>
  <c r="C22" i="2"/>
  <c r="D21" i="2"/>
  <c r="E20" i="2"/>
  <c r="D19" i="2"/>
  <c r="E18" i="2"/>
  <c r="C18" i="2"/>
  <c r="C17" i="2"/>
  <c r="E17" i="2"/>
  <c r="D22" i="2"/>
  <c r="E21" i="2"/>
  <c r="C21" i="2"/>
  <c r="D20" i="2"/>
  <c r="E19" i="2"/>
  <c r="C19" i="2"/>
  <c r="C5" i="2"/>
  <c r="C9" i="2" l="1" a="1"/>
  <c r="C9" i="2" s="1"/>
  <c r="C10" i="2" a="1"/>
  <c r="C10" i="2" s="1"/>
  <c r="C8" i="2" a="1"/>
  <c r="C8" i="2" s="1"/>
  <c r="C6" i="2" l="1"/>
  <c r="C7" i="2"/>
  <c r="B5" i="2"/>
  <c r="B6" i="2"/>
  <c r="B7" i="2"/>
  <c r="B8" i="2"/>
  <c r="C4" i="2"/>
  <c r="B8" i="4" l="1"/>
  <c r="B7" i="4"/>
  <c r="B6" i="4"/>
  <c r="B5" i="4"/>
  <c r="E4" i="4" l="1"/>
  <c r="B4" i="4" s="1"/>
  <c r="D4" i="4" l="1"/>
  <c r="C4" i="4"/>
  <c r="E4" i="2"/>
  <c r="B4" i="2" s="1"/>
  <c r="D4" i="2"/>
</calcChain>
</file>

<file path=xl/sharedStrings.xml><?xml version="1.0" encoding="utf-8"?>
<sst xmlns="http://schemas.openxmlformats.org/spreadsheetml/2006/main" count="123" uniqueCount="42">
  <si>
    <t>б</t>
  </si>
  <si>
    <t>с</t>
  </si>
  <si>
    <t>Иванов В.А.</t>
  </si>
  <si>
    <t>Петров К.И.</t>
  </si>
  <si>
    <t>Сидоров О.Н.</t>
  </si>
  <si>
    <t>Пуговкин Д.Л.</t>
  </si>
  <si>
    <t>Семенов Н.Е.</t>
  </si>
  <si>
    <t>Григорьев Г.Ф.</t>
  </si>
  <si>
    <t>Дроздов К.Т.</t>
  </si>
  <si>
    <t>Васильев М.С.</t>
  </si>
  <si>
    <t>ФИО</t>
  </si>
  <si>
    <t>Карта</t>
  </si>
  <si>
    <t>сумма</t>
  </si>
  <si>
    <t>инженер</t>
  </si>
  <si>
    <t>учитель</t>
  </si>
  <si>
    <t>мучитель</t>
  </si>
  <si>
    <t>актер</t>
  </si>
  <si>
    <t>художник</t>
  </si>
  <si>
    <t>поэт</t>
  </si>
  <si>
    <t>лесоруб</t>
  </si>
  <si>
    <t>сторож</t>
  </si>
  <si>
    <t>корпоративная карта</t>
  </si>
  <si>
    <t>№</t>
  </si>
  <si>
    <t>Профессия</t>
  </si>
  <si>
    <t>Сумма</t>
  </si>
  <si>
    <t>профессия</t>
  </si>
  <si>
    <t>Общий итог</t>
  </si>
  <si>
    <t>20216018041250001454</t>
  </si>
  <si>
    <t xml:space="preserve"> сумма</t>
  </si>
  <si>
    <t>Нужно составить ведомости по корпоративной карте</t>
  </si>
  <si>
    <t>в следующих листах моя попытка и то как должно быть</t>
  </si>
  <si>
    <t>должно быть так</t>
  </si>
  <si>
    <t>ведомость по "с"</t>
  </si>
  <si>
    <t>ведомость по "б"</t>
  </si>
  <si>
    <t>20216018032141532100</t>
  </si>
  <si>
    <t>20216018030254102102</t>
  </si>
  <si>
    <t>20216018030258573000</t>
  </si>
  <si>
    <t>20216018010205002000</t>
  </si>
  <si>
    <t>20216018050541000576</t>
  </si>
  <si>
    <t>источник</t>
  </si>
  <si>
    <t>мои 3 попытки((</t>
  </si>
  <si>
    <t>отдельно по источникам в столбце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</si>
</sst>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0" fillId="0" borderId="0" xfId="0" applyNumberFormat="1"/>
    <xf numFmtId="49" fontId="0" fillId="4" borderId="0" xfId="0" applyNumberFormat="1" applyFill="1"/>
    <xf numFmtId="49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pivotButton="1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5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left" vertical="center" indent="1"/>
    </xf>
    <xf numFmtId="0" fontId="1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</cellXfs>
  <cellStyles count="1">
    <cellStyle name="Обычный" xfId="0" builtinId="0"/>
  </cellStyles>
  <dxfs count="55"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632.748123726851" createdVersion="6" refreshedVersion="6" minRefreshableVersion="3" recordCount="16">
  <cacheSource type="worksheet">
    <worksheetSource ref="B1:F17" sheet="Нач"/>
  </cacheSource>
  <cacheFields count="5">
    <cacheField name="источник" numFmtId="0">
      <sharedItems count="2">
        <s v="б"/>
        <s v="с"/>
      </sharedItems>
    </cacheField>
    <cacheField name="ФИО" numFmtId="0">
      <sharedItems count="8">
        <s v="Иванов В.А."/>
        <s v="Петров К.И."/>
        <s v="Сидоров О.Н."/>
        <s v="Пуговкин Д.Л."/>
        <s v="Семенов Н.Е."/>
        <s v="Григорьев Г.Ф."/>
        <s v="Дроздов К.Т."/>
        <s v="Васильев М.С."/>
      </sharedItems>
    </cacheField>
    <cacheField name="профессия" numFmtId="0">
      <sharedItems count="8">
        <s v="инженер"/>
        <s v="учитель"/>
        <s v="мучитель"/>
        <s v="актер"/>
        <s v="художник"/>
        <s v="поэт"/>
        <s v="лесоруб"/>
        <s v="сторож"/>
      </sharedItems>
    </cacheField>
    <cacheField name="Карта" numFmtId="49">
      <sharedItems count="11">
        <s v="20216018032141532100"/>
        <s v="20216018041250001454"/>
        <s v="20216018030254102102"/>
        <s v="20216018030258573000"/>
        <s v="20216018010205002000"/>
        <s v="20216018050541000576"/>
        <s v="20216018032141532154" u="1"/>
        <s v="20216018050541051454" u="1"/>
        <s v="20216018041254121454" u="1"/>
        <s v="20216018010225021457" u="1"/>
        <s v="20216018030254102147" u="1"/>
      </sharedItems>
    </cacheField>
    <cacheField name="сумма" numFmtId="0">
      <sharedItems containsSemiMixedTypes="0" containsString="0" containsNumber="1" containsInteger="1" minValue="654" maxValue="1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n v="954"/>
  </r>
  <r>
    <x v="1"/>
    <x v="0"/>
    <x v="0"/>
    <x v="0"/>
    <n v="1986"/>
  </r>
  <r>
    <x v="0"/>
    <x v="1"/>
    <x v="1"/>
    <x v="1"/>
    <n v="875"/>
  </r>
  <r>
    <x v="1"/>
    <x v="1"/>
    <x v="1"/>
    <x v="1"/>
    <n v="1253"/>
  </r>
  <r>
    <x v="0"/>
    <x v="2"/>
    <x v="2"/>
    <x v="2"/>
    <n v="950"/>
  </r>
  <r>
    <x v="1"/>
    <x v="2"/>
    <x v="2"/>
    <x v="2"/>
    <n v="1457"/>
  </r>
  <r>
    <x v="0"/>
    <x v="3"/>
    <x v="3"/>
    <x v="1"/>
    <n v="691"/>
  </r>
  <r>
    <x v="1"/>
    <x v="3"/>
    <x v="3"/>
    <x v="1"/>
    <n v="1080"/>
  </r>
  <r>
    <x v="0"/>
    <x v="4"/>
    <x v="4"/>
    <x v="3"/>
    <n v="703"/>
  </r>
  <r>
    <x v="1"/>
    <x v="4"/>
    <x v="4"/>
    <x v="3"/>
    <n v="1239"/>
  </r>
  <r>
    <x v="0"/>
    <x v="5"/>
    <x v="5"/>
    <x v="4"/>
    <n v="654"/>
  </r>
  <r>
    <x v="1"/>
    <x v="5"/>
    <x v="5"/>
    <x v="4"/>
    <n v="1245"/>
  </r>
  <r>
    <x v="0"/>
    <x v="6"/>
    <x v="6"/>
    <x v="5"/>
    <n v="974"/>
  </r>
  <r>
    <x v="1"/>
    <x v="6"/>
    <x v="6"/>
    <x v="5"/>
    <n v="1875"/>
  </r>
  <r>
    <x v="0"/>
    <x v="7"/>
    <x v="7"/>
    <x v="1"/>
    <n v="889"/>
  </r>
  <r>
    <x v="1"/>
    <x v="7"/>
    <x v="7"/>
    <x v="1"/>
    <n v="10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H5:J9" firstHeaderRow="1" firstDataRow="1" firstDataCol="2" rowPageCount="2" colPageCount="1"/>
  <pivotFields count="5">
    <pivotField axis="axisPage" compact="0" outline="0" multipleItemSelectionAllowed="1" showAll="0" defaultSubtotal="0">
      <items count="2">
        <item x="0"/>
        <item h="1" x="1"/>
      </items>
    </pivotField>
    <pivotField axis="axisRow" compact="0" outline="0" showAll="0" defaultSubtotal="0">
      <items count="8">
        <item x="7"/>
        <item x="5"/>
        <item x="6"/>
        <item x="0"/>
        <item x="1"/>
        <item x="3"/>
        <item x="4"/>
        <item x="2"/>
      </items>
    </pivotField>
    <pivotField axis="axisRow" compact="0" outline="0" showAll="0" defaultSubtotal="0">
      <items count="8">
        <item x="3"/>
        <item x="0"/>
        <item x="6"/>
        <item x="2"/>
        <item x="5"/>
        <item x="7"/>
        <item x="1"/>
        <item x="4"/>
      </items>
    </pivotField>
    <pivotField axis="axisPage" compact="0" outline="0" multipleItemSelectionAllowed="1" showAll="0" defaultSubtotal="0">
      <items count="11">
        <item h="1" m="1" x="9"/>
        <item h="1" m="1" x="10"/>
        <item h="1" m="1" x="6"/>
        <item m="1" x="8"/>
        <item h="1" m="1" x="7"/>
        <item x="1"/>
        <item h="1" x="0"/>
        <item h="1" x="2"/>
        <item h="1" x="3"/>
        <item h="1" x="4"/>
        <item h="1" x="5"/>
      </items>
    </pivotField>
    <pivotField dataField="1" compact="0" outline="0" showAll="0" defaultSubtotal="0"/>
  </pivotFields>
  <rowFields count="2">
    <field x="1"/>
    <field x="2"/>
  </rowFields>
  <rowItems count="4">
    <i>
      <x/>
      <x v="5"/>
    </i>
    <i>
      <x v="4"/>
      <x v="6"/>
    </i>
    <i>
      <x v="5"/>
      <x/>
    </i>
    <i t="grand">
      <x/>
    </i>
  </rowItems>
  <colItems count="1">
    <i/>
  </colItems>
  <pageFields count="2">
    <pageField fld="0" hier="-1"/>
    <pageField fld="3" hier="-1"/>
  </pageFields>
  <dataFields count="1">
    <dataField name=" сумма" fld="4" baseField="0" baseItem="0"/>
  </dataFields>
  <formats count="22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1" type="button" dataOnly="0" labelOnly="1" outline="0" axis="axisRow" fieldPosition="0"/>
    </format>
    <format dxfId="51">
      <pivotArea field="2" type="button" dataOnly="0" labelOnly="1" outline="0" axis="axisRow" fieldPosition="1"/>
    </format>
    <format dxfId="50">
      <pivotArea dataOnly="0" labelOnly="1" outline="0" axis="axisValues" fieldPosition="0"/>
    </format>
    <format dxfId="49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axis="axisValues" fieldPosition="0"/>
    </format>
    <format dxfId="38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H5:J9" firstHeaderRow="1" firstDataRow="1" firstDataCol="2" rowPageCount="2" colPageCount="1"/>
  <pivotFields count="5">
    <pivotField axis="axisPage" compact="0" outline="0" multipleItemSelectionAllowed="1" showAll="0" defaultSubtotal="0">
      <items count="2">
        <item h="1" x="0"/>
        <item x="1"/>
      </items>
    </pivotField>
    <pivotField axis="axisRow" compact="0" outline="0" showAll="0" defaultSubtotal="0">
      <items count="8">
        <item x="7"/>
        <item x="5"/>
        <item x="6"/>
        <item x="0"/>
        <item x="1"/>
        <item x="3"/>
        <item x="4"/>
        <item x="2"/>
      </items>
    </pivotField>
    <pivotField axis="axisRow" compact="0" outline="0" showAll="0" defaultSubtotal="0">
      <items count="8">
        <item x="3"/>
        <item x="0"/>
        <item x="6"/>
        <item x="2"/>
        <item x="5"/>
        <item x="7"/>
        <item x="1"/>
        <item x="4"/>
      </items>
    </pivotField>
    <pivotField axis="axisPage" compact="0" outline="0" multipleItemSelectionAllowed="1" showAll="0" defaultSubtotal="0">
      <items count="11">
        <item h="1" m="1" x="9"/>
        <item h="1" m="1" x="10"/>
        <item h="1" m="1" x="6"/>
        <item m="1" x="8"/>
        <item h="1" m="1" x="7"/>
        <item x="1"/>
        <item h="1" x="0"/>
        <item h="1" x="2"/>
        <item h="1" x="3"/>
        <item h="1" x="4"/>
        <item h="1" x="5"/>
      </items>
    </pivotField>
    <pivotField dataField="1" compact="0" outline="0" showAll="0" defaultSubtotal="0"/>
  </pivotFields>
  <rowFields count="2">
    <field x="1"/>
    <field x="2"/>
  </rowFields>
  <rowItems count="4">
    <i>
      <x/>
      <x v="5"/>
    </i>
    <i>
      <x v="4"/>
      <x v="6"/>
    </i>
    <i>
      <x v="5"/>
      <x/>
    </i>
    <i t="grand">
      <x/>
    </i>
  </rowItems>
  <colItems count="1">
    <i/>
  </colItems>
  <pageFields count="2">
    <pageField fld="0" hier="-1"/>
    <pageField fld="3" hier="-1"/>
  </pageFields>
  <dataFields count="1">
    <dataField name=" сумма" fld="4" baseField="0" baseItem="0"/>
  </dataFields>
  <formats count="33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outline="0" axis="axisValues" fieldPosition="0"/>
    </format>
    <format dxfId="27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dataOnly="0" labelOnly="1" outline="0" axis="axisValues" fieldPosition="0"/>
    </format>
    <format dxfId="16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field="2" type="button" dataOnly="0" labelOnly="1" outline="0" axis="axisRow" fieldPosition="1"/>
    </format>
    <format dxfId="6">
      <pivotArea dataOnly="0" labelOnly="1" outline="0" axis="axisValues" fieldPosition="0"/>
    </format>
    <format dxfId="5">
      <pivotArea dataOnly="0" labelOnly="1" outline="0" fieldPosition="0">
        <references count="1">
          <reference field="1" count="3">
            <x v="0"/>
            <x v="4"/>
            <x v="5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5" sqref="J5"/>
    </sheetView>
  </sheetViews>
  <sheetFormatPr defaultRowHeight="15" x14ac:dyDescent="0.25"/>
  <cols>
    <col min="2" max="2" width="9.28515625" style="1" bestFit="1" customWidth="1"/>
    <col min="3" max="4" width="14.140625" customWidth="1"/>
    <col min="5" max="5" width="21.42578125" bestFit="1" customWidth="1"/>
    <col min="11" max="11" width="27.5703125" customWidth="1"/>
  </cols>
  <sheetData>
    <row r="1" spans="1:11" ht="17.25" customHeight="1" x14ac:dyDescent="0.25">
      <c r="B1" s="3" t="s">
        <v>39</v>
      </c>
      <c r="C1" s="3" t="s">
        <v>10</v>
      </c>
      <c r="D1" s="3" t="s">
        <v>25</v>
      </c>
      <c r="E1" s="3" t="s">
        <v>11</v>
      </c>
      <c r="F1" s="3" t="s">
        <v>12</v>
      </c>
    </row>
    <row r="2" spans="1:11" ht="15.75" x14ac:dyDescent="0.25">
      <c r="A2" t="str">
        <f>IF(E2=K$3,B2,)&amp;COUNTIFS(B$2:B2,B2,E$2:E2,E2)</f>
        <v>1</v>
      </c>
      <c r="B2" s="1" t="s">
        <v>0</v>
      </c>
      <c r="C2" t="s">
        <v>2</v>
      </c>
      <c r="D2" t="s">
        <v>13</v>
      </c>
      <c r="E2" s="4" t="s">
        <v>34</v>
      </c>
      <c r="F2">
        <v>954</v>
      </c>
      <c r="K2" s="7" t="s">
        <v>21</v>
      </c>
    </row>
    <row r="3" spans="1:11" ht="15.75" x14ac:dyDescent="0.25">
      <c r="A3" t="str">
        <f>IF(E3=K$3,B3,)&amp;COUNTIFS(B$2:B3,B3,E$2:E3,E3)</f>
        <v>1</v>
      </c>
      <c r="B3" s="1" t="s">
        <v>1</v>
      </c>
      <c r="C3" t="s">
        <v>2</v>
      </c>
      <c r="D3" t="s">
        <v>13</v>
      </c>
      <c r="E3" s="4" t="s">
        <v>34</v>
      </c>
      <c r="F3">
        <v>1986</v>
      </c>
      <c r="K3" s="6" t="s">
        <v>27</v>
      </c>
    </row>
    <row r="4" spans="1:11" x14ac:dyDescent="0.25">
      <c r="A4" t="str">
        <f>IF(E4=K$3,B4,)&amp;COUNTIFS(B$2:B4,B4,E$2:E4,E4)</f>
        <v>б1</v>
      </c>
      <c r="B4" s="1" t="s">
        <v>0</v>
      </c>
      <c r="C4" t="s">
        <v>3</v>
      </c>
      <c r="D4" t="s">
        <v>14</v>
      </c>
      <c r="E4" s="5" t="s">
        <v>27</v>
      </c>
      <c r="F4">
        <v>875</v>
      </c>
      <c r="J4" t="b">
        <f>K3=E4</f>
        <v>1</v>
      </c>
    </row>
    <row r="5" spans="1:11" x14ac:dyDescent="0.25">
      <c r="A5" t="str">
        <f>IF(E5=K$3,B5,)&amp;COUNTIFS(B$2:B5,B5,E$2:E5,E5)</f>
        <v>с1</v>
      </c>
      <c r="B5" s="1" t="s">
        <v>1</v>
      </c>
      <c r="C5" t="s">
        <v>3</v>
      </c>
      <c r="D5" t="s">
        <v>14</v>
      </c>
      <c r="E5" s="5" t="s">
        <v>27</v>
      </c>
      <c r="F5">
        <v>1253</v>
      </c>
    </row>
    <row r="6" spans="1:11" x14ac:dyDescent="0.25">
      <c r="A6" t="str">
        <f>IF(E6=K$3,B6,)&amp;COUNTIFS(B$2:B6,B6,E$2:E6,E6)</f>
        <v>1</v>
      </c>
      <c r="B6" s="1" t="s">
        <v>0</v>
      </c>
      <c r="C6" t="s">
        <v>4</v>
      </c>
      <c r="D6" t="s">
        <v>15</v>
      </c>
      <c r="E6" s="4" t="s">
        <v>35</v>
      </c>
      <c r="F6">
        <v>950</v>
      </c>
    </row>
    <row r="7" spans="1:11" x14ac:dyDescent="0.25">
      <c r="A7" t="str">
        <f>IF(E7=K$3,B7,)&amp;COUNTIFS(B$2:B7,B7,E$2:E7,E7)</f>
        <v>1</v>
      </c>
      <c r="B7" s="1" t="s">
        <v>1</v>
      </c>
      <c r="C7" t="s">
        <v>4</v>
      </c>
      <c r="D7" t="s">
        <v>15</v>
      </c>
      <c r="E7" s="4" t="s">
        <v>35</v>
      </c>
      <c r="F7">
        <v>1457</v>
      </c>
    </row>
    <row r="8" spans="1:11" x14ac:dyDescent="0.25">
      <c r="A8" t="str">
        <f>IF(E8=K$3,B8,)&amp;COUNTIFS(B$2:B8,B8,E$2:E8,E8)</f>
        <v>б2</v>
      </c>
      <c r="B8" s="1" t="s">
        <v>0</v>
      </c>
      <c r="C8" t="s">
        <v>5</v>
      </c>
      <c r="D8" t="s">
        <v>16</v>
      </c>
      <c r="E8" s="5" t="s">
        <v>27</v>
      </c>
      <c r="F8">
        <v>691</v>
      </c>
    </row>
    <row r="9" spans="1:11" x14ac:dyDescent="0.25">
      <c r="A9" t="str">
        <f>IF(E9=K$3,B9,)&amp;COUNTIFS(B$2:B9,B9,E$2:E9,E9)</f>
        <v>с2</v>
      </c>
      <c r="B9" s="1" t="s">
        <v>1</v>
      </c>
      <c r="C9" t="s">
        <v>5</v>
      </c>
      <c r="D9" t="s">
        <v>16</v>
      </c>
      <c r="E9" s="5" t="s">
        <v>27</v>
      </c>
      <c r="F9">
        <v>1080</v>
      </c>
    </row>
    <row r="10" spans="1:11" x14ac:dyDescent="0.25">
      <c r="A10" t="str">
        <f>IF(E10=K$3,B10,)&amp;COUNTIFS(B$2:B10,B10,E$2:E10,E10)</f>
        <v>1</v>
      </c>
      <c r="B10" s="1" t="s">
        <v>0</v>
      </c>
      <c r="C10" t="s">
        <v>6</v>
      </c>
      <c r="D10" t="s">
        <v>17</v>
      </c>
      <c r="E10" s="4" t="s">
        <v>36</v>
      </c>
      <c r="F10">
        <v>703</v>
      </c>
    </row>
    <row r="11" spans="1:11" x14ac:dyDescent="0.25">
      <c r="A11" t="str">
        <f>IF(E11=K$3,B11,)&amp;COUNTIFS(B$2:B11,B11,E$2:E11,E11)</f>
        <v>1</v>
      </c>
      <c r="B11" s="1" t="s">
        <v>1</v>
      </c>
      <c r="C11" t="s">
        <v>6</v>
      </c>
      <c r="D11" t="s">
        <v>17</v>
      </c>
      <c r="E11" s="4" t="s">
        <v>36</v>
      </c>
      <c r="F11">
        <v>1239</v>
      </c>
    </row>
    <row r="12" spans="1:11" x14ac:dyDescent="0.25">
      <c r="A12" t="str">
        <f>IF(E12=K$3,B12,)&amp;COUNTIFS(B$2:B12,B12,E$2:E12,E12)</f>
        <v>1</v>
      </c>
      <c r="B12" s="1" t="s">
        <v>0</v>
      </c>
      <c r="C12" t="s">
        <v>7</v>
      </c>
      <c r="D12" t="s">
        <v>18</v>
      </c>
      <c r="E12" s="4" t="s">
        <v>37</v>
      </c>
      <c r="F12">
        <v>654</v>
      </c>
      <c r="H12" s="21" t="s">
        <v>29</v>
      </c>
      <c r="I12" s="21"/>
      <c r="J12" s="21"/>
      <c r="K12" s="21"/>
    </row>
    <row r="13" spans="1:11" x14ac:dyDescent="0.25">
      <c r="A13" t="str">
        <f>IF(E13=K$3,B13,)&amp;COUNTIFS(B$2:B13,B13,E$2:E13,E13)</f>
        <v>1</v>
      </c>
      <c r="B13" s="1" t="s">
        <v>1</v>
      </c>
      <c r="C13" t="s">
        <v>7</v>
      </c>
      <c r="D13" t="s">
        <v>18</v>
      </c>
      <c r="E13" s="4" t="s">
        <v>37</v>
      </c>
      <c r="F13">
        <v>1245</v>
      </c>
      <c r="H13" s="21" t="s">
        <v>41</v>
      </c>
      <c r="I13" s="21"/>
      <c r="J13" s="21"/>
      <c r="K13" s="21"/>
    </row>
    <row r="14" spans="1:11" x14ac:dyDescent="0.25">
      <c r="A14" t="str">
        <f>IF(E14=K$3,B14,)&amp;COUNTIFS(B$2:B14,B14,E$2:E14,E14)</f>
        <v>1</v>
      </c>
      <c r="B14" s="1" t="s">
        <v>0</v>
      </c>
      <c r="C14" t="s">
        <v>8</v>
      </c>
      <c r="D14" t="s">
        <v>19</v>
      </c>
      <c r="E14" s="4" t="s">
        <v>38</v>
      </c>
      <c r="F14">
        <v>974</v>
      </c>
      <c r="H14" t="s">
        <v>30</v>
      </c>
    </row>
    <row r="15" spans="1:11" x14ac:dyDescent="0.25">
      <c r="A15" t="str">
        <f>IF(E15=K$3,B15,)&amp;COUNTIFS(B$2:B15,B15,E$2:E15,E15)</f>
        <v>1</v>
      </c>
      <c r="B15" s="1" t="s">
        <v>1</v>
      </c>
      <c r="C15" t="s">
        <v>8</v>
      </c>
      <c r="D15" t="s">
        <v>19</v>
      </c>
      <c r="E15" s="4" t="s">
        <v>38</v>
      </c>
      <c r="F15">
        <v>1875</v>
      </c>
    </row>
    <row r="16" spans="1:11" x14ac:dyDescent="0.25">
      <c r="A16" t="str">
        <f>IF(E16=K$3,B16,)&amp;COUNTIFS(B$2:B16,B16,E$2:E16,E16)</f>
        <v>б3</v>
      </c>
      <c r="B16" s="1" t="s">
        <v>0</v>
      </c>
      <c r="C16" t="s">
        <v>9</v>
      </c>
      <c r="D16" t="s">
        <v>20</v>
      </c>
      <c r="E16" s="5" t="s">
        <v>27</v>
      </c>
      <c r="F16">
        <v>889</v>
      </c>
    </row>
    <row r="17" spans="1:6" x14ac:dyDescent="0.25">
      <c r="A17" t="str">
        <f>IF(E17=K$3,B17,)&amp;COUNTIFS(B$2:B17,B17,E$2:E17,E17)</f>
        <v>с3</v>
      </c>
      <c r="B17" s="1" t="s">
        <v>1</v>
      </c>
      <c r="C17" t="s">
        <v>9</v>
      </c>
      <c r="D17" t="s">
        <v>20</v>
      </c>
      <c r="E17" s="5" t="s">
        <v>27</v>
      </c>
      <c r="F17">
        <v>1044</v>
      </c>
    </row>
  </sheetData>
  <mergeCells count="2">
    <mergeCell ref="H12:K12"/>
    <mergeCell ref="H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6" workbookViewId="0">
      <selection activeCell="C27" sqref="C27"/>
    </sheetView>
  </sheetViews>
  <sheetFormatPr defaultRowHeight="15" x14ac:dyDescent="0.25"/>
  <cols>
    <col min="2" max="2" width="6.5703125" bestFit="1" customWidth="1"/>
    <col min="3" max="3" width="28.28515625" customWidth="1"/>
    <col min="4" max="4" width="19.7109375" customWidth="1"/>
    <col min="5" max="5" width="12.5703125" customWidth="1"/>
    <col min="8" max="8" width="17.28515625" customWidth="1"/>
    <col min="9" max="9" width="23.7109375" bestFit="1" customWidth="1"/>
    <col min="10" max="10" width="7.42578125" bestFit="1" customWidth="1"/>
  </cols>
  <sheetData>
    <row r="1" spans="1:10" ht="15.75" thickBot="1" x14ac:dyDescent="0.3"/>
    <row r="2" spans="1:10" x14ac:dyDescent="0.25">
      <c r="H2" s="10" t="s">
        <v>39</v>
      </c>
      <c r="I2" s="11" t="s">
        <v>0</v>
      </c>
      <c r="J2" s="12"/>
    </row>
    <row r="3" spans="1:10" x14ac:dyDescent="0.25">
      <c r="B3" s="2" t="s">
        <v>22</v>
      </c>
      <c r="C3" s="2" t="s">
        <v>10</v>
      </c>
      <c r="D3" s="2" t="s">
        <v>23</v>
      </c>
      <c r="E3" s="2" t="s">
        <v>24</v>
      </c>
      <c r="H3" s="13" t="s">
        <v>11</v>
      </c>
      <c r="I3" s="8" t="s">
        <v>27</v>
      </c>
      <c r="J3" s="14"/>
    </row>
    <row r="4" spans="1:10" x14ac:dyDescent="0.25">
      <c r="A4">
        <v>1</v>
      </c>
      <c r="B4">
        <f>IF(E4&gt;0,ROW()-3,"")</f>
        <v>1</v>
      </c>
      <c r="C4" t="str">
        <f>INDEX(Нач!$B$2:$F$17,MATCH(Нач!$K$3,Нач!$E$2:$E$17,0),2)</f>
        <v>Петров К.И.</v>
      </c>
      <c r="D4" t="str">
        <f>INDEX(Нач!$B$2:$F$17,MATCH(Нач!$K$3,Нач!$E$2:$E$17,0),3)</f>
        <v>учитель</v>
      </c>
      <c r="E4">
        <f>INDEX(Нач!$B$2:$F$17,MATCH(Нач!$K$3,Нач!$E$2:$E$17,0),5)</f>
        <v>875</v>
      </c>
      <c r="H4" s="15"/>
      <c r="I4" s="8"/>
      <c r="J4" s="14"/>
    </row>
    <row r="5" spans="1:10" x14ac:dyDescent="0.25">
      <c r="A5">
        <v>2</v>
      </c>
      <c r="B5" t="str">
        <f t="shared" ref="B5:B8" si="0">IF(E5&gt;0,ROW()-3,"")</f>
        <v/>
      </c>
      <c r="C5" t="e">
        <f>INDEX(Нач!$C$2:$C$17,SUMPRODUCT((Нач!$K$3=Нач!$E$2:$E$17)*("б"=Нач!$B$2:$B$17)*(ROW(Нач!$B$2:$B$17)-1)))</f>
        <v>#REF!</v>
      </c>
      <c r="H5" s="13" t="s">
        <v>10</v>
      </c>
      <c r="I5" s="9" t="s">
        <v>25</v>
      </c>
      <c r="J5" s="14" t="s">
        <v>28</v>
      </c>
    </row>
    <row r="6" spans="1:10" x14ac:dyDescent="0.25">
      <c r="B6" t="str">
        <f t="shared" si="0"/>
        <v/>
      </c>
      <c r="C6" t="e">
        <f>INDEX(Нач!$C$2:$C$17,SUMPRODUCT((Нач!$K$3=Нач!$E$2:$E$17)*("б"=Нач!$B$2:$B$17)*(ROW(Нач!$B$2:$B$17)-1)))</f>
        <v>#REF!</v>
      </c>
      <c r="H6" s="15" t="s">
        <v>9</v>
      </c>
      <c r="I6" s="8" t="s">
        <v>20</v>
      </c>
      <c r="J6" s="16">
        <v>889</v>
      </c>
    </row>
    <row r="7" spans="1:10" x14ac:dyDescent="0.25">
      <c r="B7" t="str">
        <f t="shared" si="0"/>
        <v/>
      </c>
      <c r="C7" t="e">
        <f>INDEX(Нач!$C$2:$C$17,SUMPRODUCT((Нач!$K$3=Нач!$E$2:$E$17)*("б"=Нач!$B$2:$B$17)*(ROW(Нач!$B$2:$B$17)-1)))</f>
        <v>#REF!</v>
      </c>
      <c r="H7" s="15" t="s">
        <v>3</v>
      </c>
      <c r="I7" s="8" t="s">
        <v>14</v>
      </c>
      <c r="J7" s="16">
        <v>875</v>
      </c>
    </row>
    <row r="8" spans="1:10" x14ac:dyDescent="0.25">
      <c r="A8">
        <v>3</v>
      </c>
      <c r="B8" t="str">
        <f t="shared" si="0"/>
        <v/>
      </c>
      <c r="C8" t="str">
        <f t="array" ref="C8">INDEX(Нач!$C$2:$C$17,MATCH((INT(ROW(Нач!$B$2:$B$17)/2)),(Нач!$B$2:$B$17="б")*(Нач!$E$2:$E$17=Нач!$K$3)*(Нач!$F$2:$F$17&gt;=0),0))</f>
        <v>Петров К.И.</v>
      </c>
      <c r="H8" s="15" t="s">
        <v>5</v>
      </c>
      <c r="I8" s="8" t="s">
        <v>16</v>
      </c>
      <c r="J8" s="16">
        <v>691</v>
      </c>
    </row>
    <row r="9" spans="1:10" x14ac:dyDescent="0.25">
      <c r="C9" t="str">
        <f t="array" ref="C9">INDEX(Нач!$C$2:$C$17,MATCH((INT(ROW(Нач!$B$2:$B$17)/2)),(Нач!$B$2:$B$17="б")*(Нач!$E$2:$E$17=Нач!$K$3)*(Нач!$F$2:$F$17&gt;=0),0))</f>
        <v>Петров К.И.</v>
      </c>
      <c r="H9" s="15" t="s">
        <v>26</v>
      </c>
      <c r="I9" s="8"/>
      <c r="J9" s="16">
        <v>2455</v>
      </c>
    </row>
    <row r="10" spans="1:10" ht="15.75" thickBot="1" x14ac:dyDescent="0.3">
      <c r="C10" t="str">
        <f t="array" ref="C10">INDEX(Нач!$C$2:$C$17,MATCH((INT(ROW(Нач!$B$2:$B$17)/2)),(Нач!$B$2:$B$17="б")*(Нач!$E$2:$E$17=Нач!$K$3)*(Нач!$F$2:$F$17&gt;=0),0))</f>
        <v>Петров К.И.</v>
      </c>
      <c r="H10" s="17"/>
      <c r="I10" s="18"/>
      <c r="J10" s="19"/>
    </row>
    <row r="11" spans="1:10" ht="18.75" x14ac:dyDescent="0.25">
      <c r="H11" s="22" t="s">
        <v>31</v>
      </c>
      <c r="I11" s="22"/>
      <c r="J11" s="22"/>
    </row>
    <row r="13" spans="1:10" x14ac:dyDescent="0.25">
      <c r="H13" t="s">
        <v>33</v>
      </c>
    </row>
    <row r="14" spans="1:10" ht="26.25" customHeight="1" x14ac:dyDescent="0.25">
      <c r="A14" s="20" t="s">
        <v>40</v>
      </c>
    </row>
    <row r="16" spans="1:10" x14ac:dyDescent="0.25">
      <c r="B16" s="2" t="s">
        <v>22</v>
      </c>
      <c r="C16" s="2" t="s">
        <v>10</v>
      </c>
      <c r="D16" s="2" t="s">
        <v>23</v>
      </c>
      <c r="E16" s="2" t="s">
        <v>24</v>
      </c>
    </row>
    <row r="17" spans="2:5" x14ac:dyDescent="0.25">
      <c r="B17">
        <f>ROW(B1)</f>
        <v>1</v>
      </c>
      <c r="C17" t="str">
        <f>VLOOKUP("б"&amp;$B17,Нач!$A:$F,3,)</f>
        <v>Петров К.И.</v>
      </c>
      <c r="D17" t="str">
        <f>VLOOKUP("б"&amp;$B17,Нач!$A:$F,4,)</f>
        <v>учитель</v>
      </c>
      <c r="E17">
        <f>VLOOKUP("б"&amp;$B17,Нач!$A:$F,6,)</f>
        <v>875</v>
      </c>
    </row>
    <row r="18" spans="2:5" x14ac:dyDescent="0.25">
      <c r="B18">
        <f t="shared" ref="B18:B22" si="1">ROW(B2)</f>
        <v>2</v>
      </c>
      <c r="C18" t="str">
        <f>VLOOKUP("б"&amp;$B18,Нач!$A:$F,3,)</f>
        <v>Пуговкин Д.Л.</v>
      </c>
      <c r="D18" t="str">
        <f>VLOOKUP("б"&amp;$B18,Нач!$A:$F,4,)</f>
        <v>актер</v>
      </c>
      <c r="E18">
        <f>VLOOKUP("б"&amp;$B18,Нач!$A:$F,6,)</f>
        <v>691</v>
      </c>
    </row>
    <row r="19" spans="2:5" x14ac:dyDescent="0.25">
      <c r="B19">
        <f t="shared" si="1"/>
        <v>3</v>
      </c>
      <c r="C19" t="str">
        <f>VLOOKUP("б"&amp;$B19,Нач!$A:$F,3,)</f>
        <v>Васильев М.С.</v>
      </c>
      <c r="D19" t="str">
        <f>VLOOKUP("б"&amp;$B19,Нач!$A:$F,4,)</f>
        <v>сторож</v>
      </c>
      <c r="E19">
        <f>VLOOKUP("б"&amp;$B19,Нач!$A:$F,6,)</f>
        <v>889</v>
      </c>
    </row>
    <row r="20" spans="2:5" x14ac:dyDescent="0.25">
      <c r="B20">
        <f t="shared" si="1"/>
        <v>4</v>
      </c>
      <c r="C20" t="e">
        <f>VLOOKUP("б"&amp;$B20,Нач!$A:$F,3,)</f>
        <v>#N/A</v>
      </c>
      <c r="D20" t="e">
        <f>VLOOKUP("б"&amp;$B20,Нач!$A:$F,4,)</f>
        <v>#N/A</v>
      </c>
      <c r="E20" t="e">
        <f>VLOOKUP("б"&amp;$B20,Нач!$A:$F,6,)</f>
        <v>#N/A</v>
      </c>
    </row>
    <row r="21" spans="2:5" x14ac:dyDescent="0.25">
      <c r="B21">
        <f t="shared" si="1"/>
        <v>5</v>
      </c>
      <c r="C21" t="e">
        <f>VLOOKUP("б"&amp;$B21,Нач!$A:$F,3,)</f>
        <v>#N/A</v>
      </c>
      <c r="D21" t="e">
        <f>VLOOKUP("б"&amp;$B21,Нач!$A:$F,4,)</f>
        <v>#N/A</v>
      </c>
      <c r="E21" t="e">
        <f>VLOOKUP("б"&amp;$B21,Нач!$A:$F,6,)</f>
        <v>#N/A</v>
      </c>
    </row>
    <row r="22" spans="2:5" x14ac:dyDescent="0.25">
      <c r="B22">
        <f t="shared" si="1"/>
        <v>6</v>
      </c>
      <c r="C22" t="e">
        <f>VLOOKUP("б"&amp;$B22,Нач!$A:$F,3,)</f>
        <v>#N/A</v>
      </c>
      <c r="D22" t="e">
        <f>VLOOKUP("б"&amp;$B22,Нач!$A:$F,4,)</f>
        <v>#N/A</v>
      </c>
      <c r="E22" t="e">
        <f>VLOOKUP("б"&amp;$B22,Нач!$A:$F,6,)</f>
        <v>#N/A</v>
      </c>
    </row>
    <row r="26" spans="2:5" x14ac:dyDescent="0.25">
      <c r="B26" s="2" t="s">
        <v>22</v>
      </c>
      <c r="C26" s="2" t="s">
        <v>10</v>
      </c>
      <c r="D26" s="2" t="s">
        <v>23</v>
      </c>
      <c r="E26" s="2" t="s">
        <v>24</v>
      </c>
    </row>
    <row r="27" spans="2:5" x14ac:dyDescent="0.25">
      <c r="C27" t="str">
        <f t="array" ref="C27">INDEX(Нач!C:C,SMALL(IF((Нач!$B$2:$B$17="б")*(Нач!$E$2:$E$17=Нач!$K$3),ROW(Нач!$B$2:$B$17)),ROW(C1)))</f>
        <v>Петров К.И.</v>
      </c>
      <c r="D27" t="str">
        <f t="array" ref="D27">INDEX(Нач!D:D,SMALL(IF((Нач!$B$2:$B$17="б")*(Нач!$E$2:$E$17=Нач!$K$3),ROW(Нач!$B$2:$B$17)),ROW(D1)))</f>
        <v>учитель</v>
      </c>
      <c r="E27">
        <f t="array" ref="E27">INDEX(Нач!F:F,SMALL(IF((Нач!$B$2:$B$17="б")*(Нач!$E$2:$E$17=Нач!$K$3),ROW(Нач!$B$2:$B$17)),ROW(E1)))</f>
        <v>875</v>
      </c>
    </row>
    <row r="28" spans="2:5" x14ac:dyDescent="0.25">
      <c r="C28" t="str">
        <f t="array" ref="C28">INDEX(Нач!C:C,SMALL(IF((Нач!$B$2:$B$17="б")*(Нач!$E$2:$E$17=Нач!$K$3),ROW(Нач!$B$2:$B$17)),ROW(C2)))</f>
        <v>Пуговкин Д.Л.</v>
      </c>
      <c r="D28" t="str">
        <f t="array" ref="D28">INDEX(Нач!D:D,SMALL(IF((Нач!$B$2:$B$17="б")*(Нач!$E$2:$E$17=Нач!$K$3),ROW(Нач!$B$2:$B$17)),ROW(D2)))</f>
        <v>актер</v>
      </c>
      <c r="E28">
        <f t="array" ref="E28">INDEX(Нач!F:F,SMALL(IF((Нач!$B$2:$B$17="б")*(Нач!$E$2:$E$17=Нач!$K$3),ROW(Нач!$B$2:$B$17)),ROW(E2)))</f>
        <v>691</v>
      </c>
    </row>
    <row r="29" spans="2:5" x14ac:dyDescent="0.25">
      <c r="C29" t="str">
        <f t="array" ref="C29">INDEX(Нач!C:C,SMALL(IF((Нач!$B$2:$B$17="б")*(Нач!$E$2:$E$17=Нач!$K$3),ROW(Нач!$B$2:$B$17)),ROW(C3)))</f>
        <v>Васильев М.С.</v>
      </c>
      <c r="D29" t="str">
        <f t="array" ref="D29">INDEX(Нач!D:D,SMALL(IF((Нач!$B$2:$B$17="б")*(Нач!$E$2:$E$17=Нач!$K$3),ROW(Нач!$B$2:$B$17)),ROW(D3)))</f>
        <v>сторож</v>
      </c>
      <c r="E29">
        <f t="array" ref="E29">INDEX(Нач!F:F,SMALL(IF((Нач!$B$2:$B$17="б")*(Нач!$E$2:$E$17=Нач!$K$3),ROW(Нач!$B$2:$B$17)),ROW(E3)))</f>
        <v>889</v>
      </c>
    </row>
    <row r="30" spans="2:5" x14ac:dyDescent="0.25">
      <c r="C30" t="e">
        <f t="array" ref="C30">INDEX(Нач!C:C,SMALL(IF((Нач!$B$2:$B$17="б")*(Нач!$E$2:$E$17=Нач!$K$3),ROW(Нач!$B$2:$B$17)),ROW(C4)))</f>
        <v>#NUM!</v>
      </c>
      <c r="D30" t="e">
        <f t="array" ref="D30">INDEX(Нач!D:D,SMALL(IF((Нач!$B$2:$B$17="б")*(Нач!$E$2:$E$17=Нач!$K$3),ROW(Нач!$B$2:$B$17)),ROW(D4)))</f>
        <v>#NUM!</v>
      </c>
      <c r="E30" t="e">
        <f t="array" ref="E30">INDEX(Нач!F:F,SMALL(IF((Нач!$B$2:$B$17="б")*(Нач!$E$2:$E$17=Нач!$K$3),ROW(Нач!$B$2:$B$17)),ROW(E4)))</f>
        <v>#NUM!</v>
      </c>
    </row>
    <row r="31" spans="2:5" x14ac:dyDescent="0.25">
      <c r="C31" t="e">
        <f t="array" ref="C31">INDEX(Нач!C:C,SMALL(IF((Нач!$B$2:$B$17="б")*(Нач!$E$2:$E$17=Нач!$K$3),ROW(Нач!$B$2:$B$17)),ROW(C5)))</f>
        <v>#NUM!</v>
      </c>
      <c r="D31" t="e">
        <f t="array" ref="D31">INDEX(Нач!D:D,SMALL(IF((Нач!$B$2:$B$17="б")*(Нач!$E$2:$E$17=Нач!$K$3),ROW(Нач!$B$2:$B$17)),ROW(D5)))</f>
        <v>#NUM!</v>
      </c>
      <c r="E31" t="e">
        <f t="array" ref="E31">INDEX(Нач!F:F,SMALL(IF((Нач!$B$2:$B$17="б")*(Нач!$E$2:$E$17=Нач!$K$3),ROW(Нач!$B$2:$B$17)),ROW(E5)))</f>
        <v>#NUM!</v>
      </c>
    </row>
    <row r="32" spans="2:5" x14ac:dyDescent="0.25">
      <c r="C32" t="e">
        <f t="array" ref="C32">INDEX(Нач!C:C,SMALL(IF((Нач!$B$2:$B$17="б")*(Нач!$E$2:$E$17=Нач!$K$3),ROW(Нач!$B$2:$B$17)),ROW(C6)))</f>
        <v>#NUM!</v>
      </c>
      <c r="D32" t="e">
        <f t="array" ref="D32">INDEX(Нач!D:D,SMALL(IF((Нач!$B$2:$B$17="б")*(Нач!$E$2:$E$17=Нач!$K$3),ROW(Нач!$B$2:$B$17)),ROW(D6)))</f>
        <v>#NUM!</v>
      </c>
      <c r="E32" t="e">
        <f t="array" ref="E32">INDEX(Нач!F:F,SMALL(IF((Нач!$B$2:$B$17="б")*(Нач!$E$2:$E$17=Нач!$K$3),ROW(Нач!$B$2:$B$17)),ROW(E6)))</f>
        <v>#NUM!</v>
      </c>
    </row>
    <row r="33" spans="3:5" x14ac:dyDescent="0.25">
      <c r="C33" t="e">
        <f t="array" ref="C33">INDEX(Нач!C:C,SMALL(IF((Нач!$B$2:$B$17="б")*(Нач!$E$2:$E$17=Нач!$K$3),ROW(Нач!$B$2:$B$17)),ROW(C7)))</f>
        <v>#NUM!</v>
      </c>
      <c r="D33" t="e">
        <f t="array" ref="D33">INDEX(Нач!D:D,SMALL(IF((Нач!$B$2:$B$17="б")*(Нач!$E$2:$E$17=Нач!$K$3),ROW(Нач!$B$2:$B$17)),ROW(D7)))</f>
        <v>#NUM!</v>
      </c>
      <c r="E33" t="e">
        <f t="array" ref="E33">INDEX(Нач!F:F,SMALL(IF((Нач!$B$2:$B$17="б")*(Нач!$E$2:$E$17=Нач!$K$3),ROW(Нач!$B$2:$B$17)),ROW(E7)))</f>
        <v>#NUM!</v>
      </c>
    </row>
  </sheetData>
  <mergeCells count="1">
    <mergeCell ref="H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C4" sqref="C4"/>
    </sheetView>
  </sheetViews>
  <sheetFormatPr defaultRowHeight="15" x14ac:dyDescent="0.25"/>
  <cols>
    <col min="2" max="2" width="6.5703125" bestFit="1" customWidth="1"/>
    <col min="3" max="3" width="28.28515625" customWidth="1"/>
    <col min="4" max="4" width="19.7109375" customWidth="1"/>
    <col min="5" max="5" width="12.5703125" customWidth="1"/>
    <col min="8" max="8" width="17.28515625" customWidth="1"/>
    <col min="9" max="9" width="23.7109375" bestFit="1" customWidth="1"/>
    <col min="10" max="10" width="7.42578125" bestFit="1" customWidth="1"/>
  </cols>
  <sheetData>
    <row r="1" spans="2:10" ht="15.75" thickBot="1" x14ac:dyDescent="0.3"/>
    <row r="2" spans="2:10" x14ac:dyDescent="0.25">
      <c r="H2" s="10" t="s">
        <v>39</v>
      </c>
      <c r="I2" s="11" t="s">
        <v>1</v>
      </c>
      <c r="J2" s="12"/>
    </row>
    <row r="3" spans="2:10" x14ac:dyDescent="0.25">
      <c r="B3" s="2" t="s">
        <v>22</v>
      </c>
      <c r="C3" s="2" t="s">
        <v>10</v>
      </c>
      <c r="D3" s="2" t="s">
        <v>23</v>
      </c>
      <c r="E3" s="2" t="s">
        <v>24</v>
      </c>
      <c r="H3" s="13" t="s">
        <v>11</v>
      </c>
      <c r="I3" s="8" t="s">
        <v>27</v>
      </c>
      <c r="J3" s="14"/>
    </row>
    <row r="4" spans="2:10" x14ac:dyDescent="0.25">
      <c r="B4">
        <f>IF(E4&gt;0,ROW()-3,"")</f>
        <v>1</v>
      </c>
      <c r="C4" t="str">
        <f>INDEX(Нач!$B$2:$F$17,MATCH(Нач!$K$3,Нач!$E$2:$E$17,0),2)</f>
        <v>Петров К.И.</v>
      </c>
      <c r="D4" t="str">
        <f>INDEX(Нач!$B$2:$F$17,MATCH(Нач!$K$3,Нач!$E$2:$E$17,0),3)</f>
        <v>учитель</v>
      </c>
      <c r="E4">
        <f>INDEX(Нач!$B$2:$F$17,MATCH(Нач!$K$3,Нач!$E$2:$E$17,0),5)</f>
        <v>875</v>
      </c>
      <c r="H4" s="15"/>
      <c r="I4" s="8"/>
      <c r="J4" s="14"/>
    </row>
    <row r="5" spans="2:10" x14ac:dyDescent="0.25">
      <c r="B5" t="str">
        <f t="shared" ref="B5:B8" si="0">IF(E5&gt;0,ROW()-3,"")</f>
        <v/>
      </c>
      <c r="H5" s="13" t="s">
        <v>10</v>
      </c>
      <c r="I5" s="9" t="s">
        <v>25</v>
      </c>
      <c r="J5" s="14" t="s">
        <v>28</v>
      </c>
    </row>
    <row r="6" spans="2:10" x14ac:dyDescent="0.25">
      <c r="B6" t="str">
        <f t="shared" si="0"/>
        <v/>
      </c>
      <c r="H6" s="15" t="s">
        <v>9</v>
      </c>
      <c r="I6" s="8" t="s">
        <v>20</v>
      </c>
      <c r="J6" s="16">
        <v>1044</v>
      </c>
    </row>
    <row r="7" spans="2:10" x14ac:dyDescent="0.25">
      <c r="B7" t="str">
        <f t="shared" si="0"/>
        <v/>
      </c>
      <c r="H7" s="15" t="s">
        <v>3</v>
      </c>
      <c r="I7" s="8" t="s">
        <v>14</v>
      </c>
      <c r="J7" s="16">
        <v>1253</v>
      </c>
    </row>
    <row r="8" spans="2:10" x14ac:dyDescent="0.25">
      <c r="B8" t="str">
        <f t="shared" si="0"/>
        <v/>
      </c>
      <c r="H8" s="15" t="s">
        <v>5</v>
      </c>
      <c r="I8" s="8" t="s">
        <v>16</v>
      </c>
      <c r="J8" s="16">
        <v>1080</v>
      </c>
    </row>
    <row r="9" spans="2:10" x14ac:dyDescent="0.25">
      <c r="H9" s="15" t="s">
        <v>26</v>
      </c>
      <c r="I9" s="8"/>
      <c r="J9" s="16">
        <v>3377</v>
      </c>
    </row>
    <row r="10" spans="2:10" ht="15.75" thickBot="1" x14ac:dyDescent="0.3">
      <c r="H10" s="17"/>
      <c r="I10" s="18"/>
      <c r="J10" s="19"/>
    </row>
    <row r="11" spans="2:10" ht="18.75" x14ac:dyDescent="0.25">
      <c r="H11" s="22" t="s">
        <v>31</v>
      </c>
      <c r="I11" s="22"/>
      <c r="J11" s="22"/>
    </row>
    <row r="13" spans="2:10" x14ac:dyDescent="0.25">
      <c r="H13" t="s">
        <v>32</v>
      </c>
    </row>
  </sheetData>
  <mergeCells count="1">
    <mergeCell ref="H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</vt:lpstr>
      <vt:lpstr>ведомость_б</vt:lpstr>
      <vt:lpstr>ведомость_с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Intel</cp:lastModifiedBy>
  <dcterms:created xsi:type="dcterms:W3CDTF">2019-06-15T07:29:19Z</dcterms:created>
  <dcterms:modified xsi:type="dcterms:W3CDTF">2019-06-17T05:25:00Z</dcterms:modified>
</cp:coreProperties>
</file>