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3170" activeTab="0"/>
  </bookViews>
  <sheets>
    <sheet name="Гликемический профиль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<sst xmlns="http://schemas.openxmlformats.org/spreadsheetml/2006/main" count="33" uniqueCount="32">
  <si>
    <t>Гликемический профиль</t>
  </si>
  <si>
    <t>показания глюкометра</t>
  </si>
  <si>
    <t>в 3:30 ночи</t>
  </si>
  <si>
    <t>в 00:00 пополуночи</t>
  </si>
  <si>
    <t>перед сном</t>
  </si>
  <si>
    <t>1-й анализ</t>
  </si>
  <si>
    <t>2-й анализ</t>
  </si>
  <si>
    <t>завтрак - до приема пищи</t>
  </si>
  <si>
    <t>3-й анализ</t>
  </si>
  <si>
    <t>через 1,5 часа после завтрака</t>
  </si>
  <si>
    <t>4-й анализ</t>
  </si>
  <si>
    <t>обед - до приема пищи</t>
  </si>
  <si>
    <t>5-й анализ</t>
  </si>
  <si>
    <t>через 1,5 часа после обеда</t>
  </si>
  <si>
    <t>6-й анализ</t>
  </si>
  <si>
    <t>ужин - до приема пищи</t>
  </si>
  <si>
    <t>7-й анализ</t>
  </si>
  <si>
    <t>через 1,5 часа после ужина</t>
  </si>
  <si>
    <t>8-й анализ</t>
  </si>
  <si>
    <t>9-й анализ</t>
  </si>
  <si>
    <t>10-й анализ</t>
  </si>
  <si>
    <t>(суточный)</t>
  </si>
  <si>
    <r>
      <t>Соответствие гликированного гемоглобина HbA</t>
    </r>
    <r>
      <rPr>
        <b/>
        <vertAlign val="subscript"/>
        <sz val="10"/>
        <rFont val="Arial Cyr"/>
        <family val="0"/>
      </rPr>
      <t>1c</t>
    </r>
    <r>
      <rPr>
        <b/>
        <sz val="10"/>
        <rFont val="Arial Cyr"/>
        <family val="0"/>
      </rPr>
      <t xml:space="preserve"> среднесуточным показателям глюкозы плазмы</t>
    </r>
  </si>
  <si>
    <t>АНАЛИЗЫ</t>
  </si>
  <si>
    <t>HbA1c, %</t>
  </si>
  <si>
    <t>Гликированный гемоглобин</t>
  </si>
  <si>
    <t>сахара в крови</t>
  </si>
  <si>
    <r>
      <t xml:space="preserve">за </t>
    </r>
    <r>
      <rPr>
        <b/>
        <sz val="8"/>
        <rFont val="Arial Cyr"/>
        <family val="0"/>
      </rPr>
      <t>10</t>
    </r>
    <r>
      <rPr>
        <sz val="8"/>
        <rFont val="Arial Cyr"/>
        <family val="0"/>
      </rPr>
      <t xml:space="preserve"> дней</t>
    </r>
  </si>
  <si>
    <r>
      <t xml:space="preserve">за </t>
    </r>
    <r>
      <rPr>
        <b/>
        <sz val="8"/>
        <rFont val="Arial Cyr"/>
        <family val="0"/>
      </rPr>
      <t>14</t>
    </r>
    <r>
      <rPr>
        <sz val="8"/>
        <rFont val="Arial Cyr"/>
        <family val="0"/>
      </rPr>
      <t xml:space="preserve"> дней</t>
    </r>
  </si>
  <si>
    <r>
      <t>«</t>
    </r>
    <r>
      <rPr>
        <b/>
        <sz val="9"/>
        <rFont val="Arial Cyr"/>
        <family val="0"/>
      </rPr>
      <t>А</t>
    </r>
    <r>
      <rPr>
        <sz val="9"/>
        <rFont val="Arial Cyr"/>
        <family val="0"/>
      </rPr>
      <t xml:space="preserve">» </t>
    </r>
  </si>
  <si>
    <r>
      <t xml:space="preserve">ранним утром обязательно </t>
    </r>
    <r>
      <rPr>
        <b/>
        <sz val="10"/>
        <color indexed="12"/>
        <rFont val="Arial Cyr"/>
        <family val="0"/>
      </rPr>
      <t>на голодный желудок</t>
    </r>
    <r>
      <rPr>
        <sz val="10"/>
        <color indexed="12"/>
        <rFont val="Arial Cyr"/>
        <family val="0"/>
      </rPr>
      <t>;</t>
    </r>
  </si>
  <si>
    <t>?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</si>
</sst>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h:mm;@"/>
    <numFmt numFmtId="167" formatCode="hh:mm;@"/>
    <numFmt numFmtId="168" formatCode="0.0#"/>
    <numFmt numFmtId="169" formatCode="#0.0#"/>
    <numFmt numFmtId="170" formatCode="dd/mm/yy\ h:mm;@"/>
    <numFmt numFmtId="171" formatCode="dd/mm/yy\ hh:mm;@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#0.0#&quot; mmol/L&quot;"/>
    <numFmt numFmtId="178" formatCode="General;;"/>
    <numFmt numFmtId="179" formatCode="#0.0&quot; mmol/L&quot;"/>
    <numFmt numFmtId="180" formatCode="#0.0"/>
    <numFmt numFmtId="181" formatCode="#0.0#;;"/>
    <numFmt numFmtId="182" formatCode="#0.0#&quot; ммоль/л&quot;"/>
    <numFmt numFmtId="183" formatCode="#0.0#&quot; mmol/L&quot;;;"/>
    <numFmt numFmtId="184" formatCode="#0.00"/>
    <numFmt numFmtId="185" formatCode="#0.0#&quot; %&quot;"/>
  </numFmts>
  <fonts count="2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color indexed="55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9"/>
      <name val="Arial Cyr"/>
      <family val="0"/>
    </font>
    <font>
      <b/>
      <vertAlign val="subscript"/>
      <sz val="10"/>
      <name val="Arial Cyr"/>
      <family val="0"/>
    </font>
    <font>
      <b/>
      <sz val="8"/>
      <name val="Arial Cyr"/>
      <family val="0"/>
    </font>
    <font>
      <b/>
      <sz val="9"/>
      <color indexed="17"/>
      <name val="Arial Cyr"/>
      <family val="0"/>
    </font>
    <font>
      <sz val="10"/>
      <color indexed="53"/>
      <name val="Arial Cyr"/>
      <family val="0"/>
    </font>
    <font>
      <b/>
      <sz val="9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indexed="18"/>
      <name val="Arial Cyr"/>
      <family val="0"/>
    </font>
    <font>
      <b/>
      <sz val="9"/>
      <color indexed="18"/>
      <name val="Arial Cyr"/>
      <family val="0"/>
    </font>
    <font>
      <sz val="9"/>
      <color indexed="17"/>
      <name val="Arial Cyr"/>
      <family val="0"/>
    </font>
    <font>
      <sz val="9"/>
      <color indexed="57"/>
      <name val="Arial Cyr"/>
      <family val="0"/>
    </font>
    <font>
      <b/>
      <sz val="12"/>
      <name val="Arial Cyr"/>
      <family val="0"/>
    </font>
    <font>
      <sz val="9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14" fontId="6" fillId="2" borderId="1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1" fontId="5" fillId="0" borderId="2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182" fontId="2" fillId="0" borderId="0" xfId="0" applyNumberFormat="1" applyFont="1" applyAlignment="1">
      <alignment horizontal="centerContinuous"/>
    </xf>
    <xf numFmtId="171" fontId="5" fillId="0" borderId="1" xfId="0" applyNumberFormat="1" applyFont="1" applyFill="1" applyBorder="1" applyAlignment="1" applyProtection="1">
      <alignment horizontal="right"/>
      <protection locked="0"/>
    </xf>
    <xf numFmtId="180" fontId="5" fillId="0" borderId="1" xfId="0" applyNumberFormat="1" applyFont="1" applyFill="1" applyBorder="1" applyAlignment="1" applyProtection="1">
      <alignment horizontal="center"/>
      <protection locked="0"/>
    </xf>
    <xf numFmtId="171" fontId="5" fillId="0" borderId="2" xfId="0" applyNumberFormat="1" applyFont="1" applyFill="1" applyBorder="1" applyAlignment="1">
      <alignment horizontal="right"/>
    </xf>
    <xf numFmtId="171" fontId="5" fillId="0" borderId="2" xfId="0" applyNumberFormat="1" applyFont="1" applyFill="1" applyBorder="1" applyAlignment="1">
      <alignment/>
    </xf>
    <xf numFmtId="171" fontId="5" fillId="0" borderId="1" xfId="0" applyNumberFormat="1" applyFont="1" applyFill="1" applyBorder="1" applyAlignment="1">
      <alignment/>
    </xf>
    <xf numFmtId="0" fontId="0" fillId="0" borderId="0" xfId="0" applyFont="1" applyAlignment="1">
      <alignment horizontal="centerContinuous"/>
    </xf>
    <xf numFmtId="164" fontId="0" fillId="0" borderId="0" xfId="0" applyNumberFormat="1" applyFont="1" applyBorder="1" applyAlignment="1">
      <alignment horizontal="centerContinuous"/>
    </xf>
    <xf numFmtId="0" fontId="11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67" fontId="6" fillId="0" borderId="1" xfId="0" applyNumberFormat="1" applyFont="1" applyFill="1" applyBorder="1" applyAlignment="1">
      <alignment horizontal="center"/>
    </xf>
    <xf numFmtId="181" fontId="5" fillId="0" borderId="1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164" fontId="5" fillId="3" borderId="3" xfId="0" applyNumberFormat="1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4" fontId="9" fillId="3" borderId="1" xfId="0" applyNumberFormat="1" applyFont="1" applyFill="1" applyBorder="1" applyAlignment="1" applyProtection="1">
      <alignment horizontal="left" vertical="center"/>
      <protection locked="0"/>
    </xf>
    <xf numFmtId="180" fontId="5" fillId="0" borderId="0" xfId="0" applyNumberFormat="1" applyFont="1" applyAlignment="1">
      <alignment horizontal="right" indent="1"/>
    </xf>
    <xf numFmtId="2" fontId="5" fillId="0" borderId="0" xfId="0" applyNumberFormat="1" applyFont="1" applyAlignment="1">
      <alignment horizontal="right" indent="1"/>
    </xf>
    <xf numFmtId="20" fontId="16" fillId="0" borderId="0" xfId="0" applyNumberFormat="1" applyFont="1" applyBorder="1" applyAlignment="1">
      <alignment horizontal="right" indent="1"/>
    </xf>
    <xf numFmtId="0" fontId="17" fillId="0" borderId="0" xfId="0" applyFont="1" applyAlignment="1">
      <alignment horizontal="center"/>
    </xf>
    <xf numFmtId="177" fontId="18" fillId="3" borderId="4" xfId="0" applyNumberFormat="1" applyFont="1" applyFill="1" applyBorder="1" applyAlignment="1">
      <alignment horizontal="center" vertical="center"/>
    </xf>
    <xf numFmtId="177" fontId="19" fillId="3" borderId="3" xfId="0" applyNumberFormat="1" applyFont="1" applyFill="1" applyBorder="1" applyAlignment="1">
      <alignment horizontal="center" vertical="center"/>
    </xf>
    <xf numFmtId="180" fontId="5" fillId="0" borderId="2" xfId="0" applyNumberFormat="1" applyFont="1" applyFill="1" applyBorder="1" applyAlignment="1" applyProtection="1">
      <alignment horizontal="right" indent="2"/>
      <protection locked="0"/>
    </xf>
    <xf numFmtId="180" fontId="5" fillId="0" borderId="2" xfId="0" applyNumberFormat="1" applyFont="1" applyFill="1" applyBorder="1" applyAlignment="1">
      <alignment horizontal="right" indent="2"/>
    </xf>
    <xf numFmtId="180" fontId="5" fillId="0" borderId="1" xfId="0" applyNumberFormat="1" applyFont="1" applyFill="1" applyBorder="1" applyAlignment="1">
      <alignment horizontal="right" indent="2"/>
    </xf>
    <xf numFmtId="180" fontId="20" fillId="0" borderId="0" xfId="0" applyNumberFormat="1" applyFont="1" applyAlignment="1">
      <alignment horizontal="center"/>
    </xf>
    <xf numFmtId="184" fontId="5" fillId="2" borderId="1" xfId="0" applyNumberFormat="1" applyFont="1" applyFill="1" applyBorder="1" applyAlignment="1">
      <alignment horizontal="right" indent="2"/>
    </xf>
    <xf numFmtId="2" fontId="14" fillId="0" borderId="0" xfId="0" applyNumberFormat="1" applyFont="1" applyAlignment="1">
      <alignment horizontal="right" indent="1"/>
    </xf>
    <xf numFmtId="180" fontId="21" fillId="0" borderId="1" xfId="0" applyNumberFormat="1" applyFont="1" applyFill="1" applyBorder="1" applyAlignment="1">
      <alignment horizontal="right" indent="2"/>
    </xf>
    <xf numFmtId="177" fontId="14" fillId="3" borderId="1" xfId="0" applyNumberFormat="1" applyFont="1" applyFill="1" applyBorder="1" applyAlignment="1">
      <alignment horizontal="center" vertical="center"/>
    </xf>
    <xf numFmtId="14" fontId="9" fillId="3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181" fontId="21" fillId="4" borderId="1" xfId="0" applyNumberFormat="1" applyFont="1" applyFill="1" applyBorder="1" applyAlignment="1">
      <alignment horizontal="center"/>
    </xf>
    <xf numFmtId="185" fontId="12" fillId="3" borderId="7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3">
    <dxf>
      <font>
        <b/>
        <i val="0"/>
        <color rgb="FF000000"/>
      </font>
      <border/>
    </dxf>
    <dxf>
      <font>
        <b/>
        <i val="0"/>
        <color auto="1"/>
      </font>
      <border/>
    </dxf>
    <dxf>
      <font>
        <color rgb="FF0000FF"/>
      </font>
      <fill>
        <patternFill>
          <bgColor rgb="FFFFFFCC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Microsoft%20Office\OFFICE11\xlstart\samradDatePicker2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boData"/>
    </sheetNames>
    <definedNames>
      <definedName name="DisplayCalenda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6"/>
  <sheetViews>
    <sheetView tabSelected="1" zoomScaleSheetLayoutView="100" workbookViewId="0" topLeftCell="A1">
      <selection activeCell="L5" sqref="L5"/>
    </sheetView>
  </sheetViews>
  <sheetFormatPr defaultColWidth="9.00390625" defaultRowHeight="12.75"/>
  <cols>
    <col min="1" max="1" width="2.00390625" style="0" customWidth="1"/>
    <col min="2" max="2" width="13.125" style="1" customWidth="1"/>
    <col min="3" max="3" width="11.00390625" style="1" bestFit="1" customWidth="1"/>
    <col min="4" max="4" width="7.125" style="32" bestFit="1" customWidth="1"/>
    <col min="5" max="5" width="11.25390625" style="1" customWidth="1"/>
    <col min="6" max="6" width="12.625" style="1" customWidth="1"/>
    <col min="7" max="7" width="2.00390625" style="1" customWidth="1"/>
    <col min="8" max="8" width="15.75390625" style="1" customWidth="1"/>
    <col min="9" max="9" width="12.625" style="1" customWidth="1"/>
    <col min="10" max="10" width="2.00390625" style="1" customWidth="1"/>
    <col min="11" max="11" width="7.875" style="1" customWidth="1"/>
    <col min="12" max="12" width="11.00390625" style="0" bestFit="1" customWidth="1"/>
    <col min="13" max="16" width="9.125" style="1" customWidth="1"/>
    <col min="17" max="17" width="20.75390625" style="1" customWidth="1"/>
    <col min="18" max="21" width="9.125" style="1" customWidth="1"/>
  </cols>
  <sheetData>
    <row r="1" ht="14.25">
      <c r="H1" s="6" t="s">
        <v>22</v>
      </c>
    </row>
    <row r="2" ht="12.75">
      <c r="H2" s="6"/>
    </row>
    <row r="3" spans="2:11" ht="12.75">
      <c r="B3" s="21" t="s">
        <v>1</v>
      </c>
      <c r="C3" s="4"/>
      <c r="E3" s="20" t="s">
        <v>0</v>
      </c>
      <c r="F3" s="14"/>
      <c r="H3" s="20" t="s">
        <v>0</v>
      </c>
      <c r="I3" s="14"/>
      <c r="K3" s="26" t="s">
        <v>25</v>
      </c>
    </row>
    <row r="4" spans="2:9" ht="16.5" thickBot="1">
      <c r="B4" s="23" t="s">
        <v>28</v>
      </c>
      <c r="C4" s="7"/>
      <c r="D4" s="41" t="s">
        <v>31</v>
      </c>
      <c r="E4" s="22" t="s">
        <v>21</v>
      </c>
      <c r="F4" s="7"/>
      <c r="H4" s="23" t="s">
        <v>27</v>
      </c>
      <c r="I4" s="7"/>
    </row>
    <row r="5" spans="2:21" s="27" customFormat="1" ht="12.75" thickBot="1">
      <c r="B5" s="28" t="s">
        <v>29</v>
      </c>
      <c r="C5" s="37">
        <f>AVERAGE($C$7:$C$28)</f>
        <v>8.35</v>
      </c>
      <c r="D5" s="33">
        <f>AVERAGE(D7:D28)</f>
        <v>8.375000000000002</v>
      </c>
      <c r="E5" s="29">
        <v>43606</v>
      </c>
      <c r="F5" s="45">
        <f>IF(ISERROR(SUM(F7:F30)/(COUNTIF(F7:F30,"&lt;&gt;0")-COUNTIF(F7:F30,""))),0,SUM(F7:F30)/(COUNTIF(F7:F30,"&lt;&gt;0")-COUNTIF(F7:F30,"")))</f>
        <v>13.225000000000001</v>
      </c>
      <c r="G5" s="30"/>
      <c r="H5" s="47" t="s">
        <v>26</v>
      </c>
      <c r="I5" s="36">
        <f>IF(ISERROR(SUM(I7:I26)/(COUNTIF(I7:I26,"&lt;&gt;0")-COUNTIF(I7:I26,""))),0,SUM(I7:I26)/(COUNTIF(I7:I26,"&lt;&gt;0")-COUNTIF(I7:I26,"")))</f>
        <v>8.375000000000002</v>
      </c>
      <c r="J5" s="30"/>
      <c r="K5" s="46" t="s">
        <v>24</v>
      </c>
      <c r="L5" s="49">
        <f>I5/1.307086614</f>
        <v>6.407379518921462</v>
      </c>
      <c r="M5" s="30"/>
      <c r="N5" s="30"/>
      <c r="O5" s="30"/>
      <c r="P5" s="30"/>
      <c r="Q5" s="30"/>
      <c r="R5" s="30"/>
      <c r="S5" s="30"/>
      <c r="T5" s="30"/>
      <c r="U5" s="30"/>
    </row>
    <row r="6" spans="2:12" ht="12.75">
      <c r="B6" s="15"/>
      <c r="C6" s="16"/>
      <c r="D6" s="33"/>
      <c r="L6" s="1"/>
    </row>
    <row r="7" spans="2:17" ht="12.75">
      <c r="B7" s="11">
        <v>43632.84722222222</v>
      </c>
      <c r="C7" s="38">
        <v>11.7</v>
      </c>
      <c r="D7" s="33">
        <f>AVERAGE(C7:C8)</f>
        <v>9.6</v>
      </c>
      <c r="E7" s="24">
        <f>MAX("1:"*(COUNT(B9:B$32)-1),MOD(SUMPRODUCT(B$7:B$1001*(B$7:B$1001&lt;E$5+"1:"*COUNT(B8:B$31))*(B$7:B$1001&gt;=E$5+"1:"*(COUNT(B9:B$32)-1)))/MAX(1,SUMPRODUCT((B$7:B$1001&lt;E$5+"1:"*COUNT(B8:B$31))*(B$7:B$1001&gt;=E$5+"1:"*(COUNT(B9:B$32)-1)))),1))</f>
        <v>0.9583333333333333</v>
      </c>
      <c r="F7" s="25">
        <f>SUMPRODUCT(C$7:C$1001*(B$7:B$1001&lt;E$5+"1:"*COUNT(B8:B$31))*(B$7:B$1001&gt;=E$5+"1:"*(COUNT(B9:B$32)-1)))/MAX(1,SUMPRODUCT((B$7:B$1001&lt;E$5+"1:"*COUNT(B8:B$31))*(B$7:B$1001&gt;=E$5+"1:"*(COUNT(B9:B$32)-1))))</f>
        <v>0</v>
      </c>
      <c r="H7" s="31">
        <v>43632</v>
      </c>
      <c r="I7" s="42">
        <v>9.6</v>
      </c>
      <c r="L7" s="35" t="s">
        <v>23</v>
      </c>
      <c r="N7" s="5"/>
      <c r="P7" s="5"/>
      <c r="Q7" s="5"/>
    </row>
    <row r="8" spans="2:17" ht="12.75">
      <c r="B8" s="11">
        <v>43632.415972222225</v>
      </c>
      <c r="C8" s="38">
        <v>7.5</v>
      </c>
      <c r="D8" s="33"/>
      <c r="E8" s="24">
        <f>MAX("1:"*(COUNT(B10:B$32)-1),MOD(SUMPRODUCT(B$7:B$1001*(B$7:B$1001&lt;E$5+"1:"*COUNT(B9:B$31))*(B$7:B$1001&gt;=E$5+"1:"*(COUNT(B10:B$32)-1)))/MAX(1,SUMPRODUCT((B$7:B$1001&lt;E$5+"1:"*COUNT(B9:B$31))*(B$7:B$1001&gt;=E$5+"1:"*(COUNT(B10:B$32)-1)))),1))</f>
        <v>0.9166666666666666</v>
      </c>
      <c r="F8" s="25">
        <f>SUMPRODUCT(C$7:C$1001*(B$7:B$1001&lt;E$5+"1:"*COUNT(B9:B$31))*(B$7:B$1001&gt;=E$5+"1:"*(COUNT(B10:B$32)-1)))/MAX(1,SUMPRODUCT((B$7:B$1001&lt;E$5+"1:"*COUNT(B9:B$31))*(B$7:B$1001&gt;=E$5+"1:"*(COUNT(B10:B$32)-1))))</f>
        <v>0</v>
      </c>
      <c r="H8" s="8">
        <f>IF($H$7,$H$7-1,"")</f>
        <v>43631</v>
      </c>
      <c r="I8" s="42">
        <v>8.1</v>
      </c>
      <c r="K8" s="34">
        <v>0.25</v>
      </c>
      <c r="L8" s="10" t="s">
        <v>5</v>
      </c>
      <c r="M8" s="10" t="s">
        <v>30</v>
      </c>
      <c r="P8" s="5"/>
      <c r="Q8" s="5"/>
    </row>
    <row r="9" spans="2:17" ht="12.75">
      <c r="B9" s="17">
        <v>43631.36388888889</v>
      </c>
      <c r="C9" s="39">
        <v>8.1</v>
      </c>
      <c r="D9" s="33">
        <f>AVERAGE(C9)</f>
        <v>8.1</v>
      </c>
      <c r="E9" s="24">
        <f>MAX("1:"*(COUNT(B11:B$32)-1),MOD(SUMPRODUCT(B$7:B$1001*(B$7:B$1001&lt;E$5+"1:"*COUNT(B10:B$31))*(B$7:B$1001&gt;=E$5+"1:"*(COUNT(B11:B$32)-1)))/MAX(1,SUMPRODUCT((B$7:B$1001&lt;E$5+"1:"*COUNT(B10:B$31))*(B$7:B$1001&gt;=E$5+"1:"*(COUNT(B11:B$32)-1)))),1))</f>
        <v>0.875</v>
      </c>
      <c r="F9" s="25">
        <f>SUMPRODUCT(C$7:C$1001*(B$7:B$1001&lt;E$5+"1:"*COUNT(B10:B$31))*(B$7:B$1001&gt;=E$5+"1:"*(COUNT(B11:B$32)-1)))/MAX(1,SUMPRODUCT((B$7:B$1001&lt;E$5+"1:"*COUNT(B10:B$31))*(B$7:B$1001&gt;=E$5+"1:"*(COUNT(B11:B$32)-1))))</f>
        <v>0</v>
      </c>
      <c r="H9" s="8">
        <f>IF($H$7,$H$7-2,"")</f>
        <v>43630</v>
      </c>
      <c r="I9" s="42">
        <v>11.2</v>
      </c>
      <c r="K9" s="34">
        <v>0.3333333333333333</v>
      </c>
      <c r="L9" s="10" t="s">
        <v>6</v>
      </c>
      <c r="M9" s="10" t="s">
        <v>7</v>
      </c>
      <c r="N9" s="5"/>
      <c r="Q9" s="5"/>
    </row>
    <row r="10" spans="2:22" ht="12.75">
      <c r="B10" s="17">
        <v>43630.60625</v>
      </c>
      <c r="C10" s="39">
        <v>11.2</v>
      </c>
      <c r="D10" s="33">
        <f>AVERAGE(C10)</f>
        <v>11.2</v>
      </c>
      <c r="E10" s="24">
        <f>MAX("1:"*(COUNT(B12:B$32)-1),MOD(SUMPRODUCT(B$7:B$1001*(B$7:B$1001&lt;E$5+"1:"*COUNT(B11:B$31))*(B$7:B$1001&gt;=E$5+"1:"*(COUNT(B12:B$32)-1)))/MAX(1,SUMPRODUCT((B$7:B$1001&lt;E$5+"1:"*COUNT(B11:B$31))*(B$7:B$1001&gt;=E$5+"1:"*(COUNT(B12:B$32)-1)))),1))</f>
        <v>0.8333333333333333</v>
      </c>
      <c r="F10" s="25">
        <f>SUMPRODUCT(C$7:C$1001*(B$7:B$1001&lt;E$5+"1:"*COUNT(B11:B$31))*(B$7:B$1001&gt;=E$5+"1:"*(COUNT(B12:B$32)-1)))/MAX(1,SUMPRODUCT((B$7:B$1001&lt;E$5+"1:"*COUNT(B11:B$31))*(B$7:B$1001&gt;=E$5+"1:"*(COUNT(B12:B$32)-1))))</f>
        <v>0</v>
      </c>
      <c r="H10" s="8">
        <f>IF($H$7,$H$7-3,"")</f>
        <v>43629</v>
      </c>
      <c r="I10" s="42">
        <v>10.8</v>
      </c>
      <c r="K10" s="34">
        <v>0.3958333333333333</v>
      </c>
      <c r="L10" s="10" t="s">
        <v>8</v>
      </c>
      <c r="M10" s="10" t="s">
        <v>9</v>
      </c>
      <c r="N10" s="5"/>
      <c r="Q10" s="5"/>
      <c r="V10" s="1"/>
    </row>
    <row r="11" spans="2:22" ht="12.75">
      <c r="B11" s="17">
        <v>43629.354166666664</v>
      </c>
      <c r="C11" s="39">
        <v>10.8</v>
      </c>
      <c r="D11" s="33">
        <f>AVERAGE(C11)</f>
        <v>10.8</v>
      </c>
      <c r="E11" s="24">
        <f>MAX("1:"*(COUNT(B13:B$32)-1),MOD(SUMPRODUCT(B$7:B$1001*(B$7:B$1001&lt;E$5+"1:"*COUNT(B12:B$31))*(B$7:B$1001&gt;=E$5+"1:"*(COUNT(B13:B$32)-1)))/MAX(1,SUMPRODUCT((B$7:B$1001&lt;E$5+"1:"*COUNT(B12:B$31))*(B$7:B$1001&gt;=E$5+"1:"*(COUNT(B13:B$32)-1)))),1))</f>
        <v>0.7916666666666666</v>
      </c>
      <c r="F11" s="25">
        <f>SUMPRODUCT(C$7:C$1001*(B$7:B$1001&lt;E$5+"1:"*COUNT(B12:B$31))*(B$7:B$1001&gt;=E$5+"1:"*(COUNT(B13:B$32)-1)))/MAX(1,SUMPRODUCT((B$7:B$1001&lt;E$5+"1:"*COUNT(B12:B$31))*(B$7:B$1001&gt;=E$5+"1:"*(COUNT(B13:B$32)-1))))</f>
        <v>0</v>
      </c>
      <c r="H11" s="8">
        <f>IF($H$7,$H$7-4,"")</f>
        <v>43628</v>
      </c>
      <c r="I11" s="42">
        <v>9.97</v>
      </c>
      <c r="K11" s="34">
        <v>0.5208333333333334</v>
      </c>
      <c r="L11" s="10" t="s">
        <v>10</v>
      </c>
      <c r="M11" s="10" t="s">
        <v>11</v>
      </c>
      <c r="N11" s="5"/>
      <c r="Q11" s="5"/>
      <c r="V11" s="1"/>
    </row>
    <row r="12" spans="1:25" s="3" customFormat="1" ht="12.75">
      <c r="A12"/>
      <c r="B12" s="18">
        <v>43628.8125</v>
      </c>
      <c r="C12" s="39">
        <v>9</v>
      </c>
      <c r="D12" s="33">
        <f>AVERAGE(C12:C14)</f>
        <v>9.966666666666667</v>
      </c>
      <c r="E12" s="24">
        <f>MAX("1:"*(COUNT(B14:B$32)-1),MOD(SUMPRODUCT(B$7:B$1001*(B$7:B$1001&lt;E$5+"1:"*COUNT(B13:B$31))*(B$7:B$1001&gt;=E$5+"1:"*(COUNT(B14:B$32)-1)))/MAX(1,SUMPRODUCT((B$7:B$1001&lt;E$5+"1:"*COUNT(B13:B$31))*(B$7:B$1001&gt;=E$5+"1:"*(COUNT(B14:B$32)-1)))),1))</f>
        <v>0.75</v>
      </c>
      <c r="F12" s="25">
        <f>SUMPRODUCT(C$7:C$1001*(B$7:B$1001&lt;E$5+"1:"*COUNT(B13:B$31))*(B$7:B$1001&gt;=E$5+"1:"*(COUNT(B14:B$32)-1)))/MAX(1,SUMPRODUCT((B$7:B$1001&lt;E$5+"1:"*COUNT(B13:B$31))*(B$7:B$1001&gt;=E$5+"1:"*(COUNT(B14:B$32)-1))))</f>
        <v>0</v>
      </c>
      <c r="H12" s="8">
        <f>IF($H$7,$H$7-5,"")</f>
        <v>43627</v>
      </c>
      <c r="I12" s="42"/>
      <c r="K12" s="34">
        <v>0.5833333333333334</v>
      </c>
      <c r="L12" s="10" t="s">
        <v>12</v>
      </c>
      <c r="M12" s="10" t="s">
        <v>13</v>
      </c>
      <c r="N12" s="5"/>
      <c r="O12" s="1"/>
      <c r="P12" s="1"/>
      <c r="Q12" s="5"/>
      <c r="R12" s="1"/>
      <c r="S12" s="1"/>
      <c r="T12" s="1"/>
      <c r="U12" s="1"/>
      <c r="V12" s="1"/>
      <c r="Y12"/>
    </row>
    <row r="13" spans="2:22" ht="12.75">
      <c r="B13" s="19">
        <v>43628.447916666664</v>
      </c>
      <c r="C13" s="40">
        <v>8.7</v>
      </c>
      <c r="D13" s="33"/>
      <c r="E13" s="24">
        <f>MAX("1:"*(COUNT(B15:B$32)-1),MOD(SUMPRODUCT(B$7:B$1001*(B$7:B$1001&lt;E$5+"1:"*COUNT(B14:B$31))*(B$7:B$1001&gt;=E$5+"1:"*(COUNT(B15:B$32)-1)))/MAX(1,SUMPRODUCT((B$7:B$1001&lt;E$5+"1:"*COUNT(B14:B$31))*(B$7:B$1001&gt;=E$5+"1:"*(COUNT(B15:B$32)-1)))),1))</f>
        <v>0.7145833333343035</v>
      </c>
      <c r="F13" s="25">
        <f>SUMPRODUCT(C$7:C$1001*(B$7:B$1001&lt;E$5+"1:"*COUNT(B14:B$31))*(B$7:B$1001&gt;=E$5+"1:"*(COUNT(B15:B$32)-1)))/MAX(1,SUMPRODUCT((B$7:B$1001&lt;E$5+"1:"*COUNT(B14:B$31))*(B$7:B$1001&gt;=E$5+"1:"*(COUNT(B15:B$32)-1))))</f>
        <v>18.1</v>
      </c>
      <c r="H13" s="8">
        <f>IF($H$7,$H$7-6,"")</f>
        <v>43626</v>
      </c>
      <c r="I13" s="42">
        <v>6.95</v>
      </c>
      <c r="K13" s="34">
        <v>0.7083333333333334</v>
      </c>
      <c r="L13" s="10" t="s">
        <v>14</v>
      </c>
      <c r="M13" s="10" t="s">
        <v>15</v>
      </c>
      <c r="N13" s="5"/>
      <c r="P13" s="5"/>
      <c r="Q13" s="5"/>
      <c r="S13" s="5"/>
      <c r="V13" s="1"/>
    </row>
    <row r="14" spans="2:19" ht="12.75">
      <c r="B14" s="19">
        <v>43628.39722222222</v>
      </c>
      <c r="C14" s="40">
        <v>12.2</v>
      </c>
      <c r="D14" s="33"/>
      <c r="E14" s="24">
        <f>MAX("1:"*(COUNT(B16:B$32)-1),MOD(SUMPRODUCT(B$7:B$1001*(B$7:B$1001&lt;E$5+"1:"*COUNT(B15:B$31))*(B$7:B$1001&gt;=E$5+"1:"*(COUNT(B16:B$32)-1)))/MAX(1,SUMPRODUCT((B$7:B$1001&lt;E$5+"1:"*COUNT(B15:B$31))*(B$7:B$1001&gt;=E$5+"1:"*(COUNT(B16:B$32)-1)))),1))</f>
        <v>0.6666666666666666</v>
      </c>
      <c r="F14" s="25">
        <f>SUMPRODUCT(C$7:C$1001*(B$7:B$1001&lt;E$5+"1:"*COUNT(B15:B$31))*(B$7:B$1001&gt;=E$5+"1:"*(COUNT(B16:B$32)-1)))/MAX(1,SUMPRODUCT((B$7:B$1001&lt;E$5+"1:"*COUNT(B15:B$31))*(B$7:B$1001&gt;=E$5+"1:"*(COUNT(B16:B$32)-1))))</f>
        <v>0</v>
      </c>
      <c r="H14" s="8">
        <f>IF($H$7,$H$7-7,"")</f>
        <v>43625</v>
      </c>
      <c r="I14" s="42">
        <v>7.93</v>
      </c>
      <c r="K14" s="34">
        <v>0.7708333333333334</v>
      </c>
      <c r="L14" s="10" t="s">
        <v>16</v>
      </c>
      <c r="M14" s="10" t="s">
        <v>17</v>
      </c>
      <c r="N14" s="5"/>
      <c r="P14" s="5"/>
      <c r="Q14" s="5"/>
      <c r="S14" s="5"/>
    </row>
    <row r="15" spans="2:20" ht="12.75">
      <c r="B15" s="19">
        <v>43626.28125</v>
      </c>
      <c r="C15" s="40">
        <v>6.3</v>
      </c>
      <c r="D15" s="33">
        <f>AVERAGE(C15:C16)</f>
        <v>6.949999999999999</v>
      </c>
      <c r="E15" s="24">
        <f>MAX("1:"*(COUNT(B17:B$32)-1),MOD(SUMPRODUCT(B$7:B$1001*(B$7:B$1001&lt;E$5+"1:"*COUNT(B16:B$31))*(B$7:B$1001&gt;=E$5+"1:"*(COUNT(B17:B$32)-1)))/MAX(1,SUMPRODUCT((B$7:B$1001&lt;E$5+"1:"*COUNT(B16:B$31))*(B$7:B$1001&gt;=E$5+"1:"*(COUNT(B17:B$32)-1)))),1))</f>
        <v>0.625</v>
      </c>
      <c r="F15" s="25">
        <f>SUMPRODUCT(C$7:C$1001*(B$7:B$1001&lt;E$5+"1:"*COUNT(B16:B$31))*(B$7:B$1001&gt;=E$5+"1:"*(COUNT(B17:B$32)-1)))/MAX(1,SUMPRODUCT((B$7:B$1001&lt;E$5+"1:"*COUNT(B16:B$31))*(B$7:B$1001&gt;=E$5+"1:"*(COUNT(B17:B$32)-1))))</f>
        <v>0</v>
      </c>
      <c r="H15" s="8">
        <f>IF($H$7,$H$7-8,"")</f>
        <v>43624</v>
      </c>
      <c r="I15" s="42"/>
      <c r="K15" s="34">
        <v>0.9166666666666666</v>
      </c>
      <c r="L15" s="10" t="s">
        <v>18</v>
      </c>
      <c r="M15" s="10" t="s">
        <v>4</v>
      </c>
      <c r="N15" s="5"/>
      <c r="P15" s="5"/>
      <c r="Q15" s="5"/>
      <c r="R15" s="3"/>
      <c r="S15" s="5"/>
      <c r="T15" s="3"/>
    </row>
    <row r="16" spans="2:19" ht="12.75">
      <c r="B16" s="19">
        <v>43626.05416666667</v>
      </c>
      <c r="C16" s="40">
        <v>7.6</v>
      </c>
      <c r="D16" s="33"/>
      <c r="E16" s="24">
        <f>MAX("1:"*(COUNT(B18:B$32)-1),MOD(SUMPRODUCT(B$7:B$1001*(B$7:B$1001&lt;E$5+"1:"*COUNT(B17:B$31))*(B$7:B$1001&gt;=E$5+"1:"*(COUNT(B18:B$32)-1)))/MAX(1,SUMPRODUCT((B$7:B$1001&lt;E$5+"1:"*COUNT(B17:B$31))*(B$7:B$1001&gt;=E$5+"1:"*(COUNT(B18:B$32)-1)))),1))</f>
        <v>0.6079861111065838</v>
      </c>
      <c r="F16" s="48">
        <f>SUMPRODUCT(C$7:C$1001*(B$7:B$1001&lt;E$5+"1:"*COUNT(B17:B$31))*(B$7:B$1001&gt;=E$5+"1:"*(COUNT(B18:B$32)-1)))/MAX(1,SUMPRODUCT((B$7:B$1001&lt;E$5+"1:"*COUNT(B17:B$31))*(B$7:B$1001&gt;=E$5+"1:"*(COUNT(B18:B$32)-1))))</f>
        <v>8.350000000000001</v>
      </c>
      <c r="H16" s="8">
        <f>IF($H$7,$H$7-9,"")</f>
        <v>43623</v>
      </c>
      <c r="I16" s="42">
        <v>8.2</v>
      </c>
      <c r="K16" s="34">
        <v>0</v>
      </c>
      <c r="L16" s="10" t="s">
        <v>19</v>
      </c>
      <c r="M16" s="10" t="s">
        <v>3</v>
      </c>
      <c r="N16" s="5"/>
      <c r="P16" s="5"/>
      <c r="Q16" s="5"/>
      <c r="S16" s="5"/>
    </row>
    <row r="17" spans="2:25" ht="12.75">
      <c r="B17" s="19">
        <v>43625.825694444444</v>
      </c>
      <c r="C17" s="40">
        <v>9.1</v>
      </c>
      <c r="D17" s="33">
        <f>AVERAGE(C17:C19)</f>
        <v>7.933333333333333</v>
      </c>
      <c r="E17" s="24">
        <f>MAX("1:"*(COUNT(B19:B$32)-1),MOD(SUMPRODUCT(B$7:B$1001*(B$7:B$1001&lt;E$5+"1:"*COUNT(B18:B$31))*(B$7:B$1001&gt;=E$5+"1:"*(COUNT(B19:B$32)-1)))/MAX(1,SUMPRODUCT((B$7:B$1001&lt;E$5+"1:"*COUNT(B18:B$31))*(B$7:B$1001&gt;=E$5+"1:"*(COUNT(B19:B$32)-1)))),1))</f>
        <v>0.5416666666666666</v>
      </c>
      <c r="F17" s="25">
        <f>SUMPRODUCT(C$7:C$1001*(B$7:B$1001&lt;E$5+"1:"*COUNT(B18:B$31))*(B$7:B$1001&gt;=E$5+"1:"*(COUNT(B19:B$32)-1)))/MAX(1,SUMPRODUCT((B$7:B$1001&lt;E$5+"1:"*COUNT(B18:B$31))*(B$7:B$1001&gt;=E$5+"1:"*(COUNT(B19:B$32)-1))))</f>
        <v>0</v>
      </c>
      <c r="H17" s="8">
        <f>IF($H$7,$H$7-10,"")</f>
        <v>43622</v>
      </c>
      <c r="I17" s="42"/>
      <c r="K17" s="34">
        <v>0.14583333333333334</v>
      </c>
      <c r="L17" s="10" t="s">
        <v>20</v>
      </c>
      <c r="M17" s="10" t="s">
        <v>2</v>
      </c>
      <c r="N17" s="5"/>
      <c r="P17" s="5"/>
      <c r="Q17" s="5"/>
      <c r="U17" s="5"/>
      <c r="V17" s="5"/>
      <c r="W17" s="5"/>
      <c r="X17" s="5"/>
      <c r="Y17" s="5"/>
    </row>
    <row r="18" spans="2:25" ht="12.75">
      <c r="B18" s="19">
        <v>43625.78680555556</v>
      </c>
      <c r="C18" s="40">
        <v>9.3</v>
      </c>
      <c r="D18" s="33"/>
      <c r="E18" s="24">
        <f>MAX("1:"*(COUNT(B20:B$32)-1),MOD(SUMPRODUCT(B$7:B$1001*(B$7:B$1001&lt;E$5+"1:"*COUNT(B19:B$31))*(B$7:B$1001&gt;=E$5+"1:"*(COUNT(B20:B$32)-1)))/MAX(1,SUMPRODUCT((B$7:B$1001&lt;E$5+"1:"*COUNT(B19:B$31))*(B$7:B$1001&gt;=E$5+"1:"*(COUNT(B20:B$32)-1)))),1))</f>
        <v>0.5</v>
      </c>
      <c r="F18" s="25">
        <f>SUMPRODUCT(C$7:C$1001*(B$7:B$1001&lt;E$5+"1:"*COUNT(B19:B$31))*(B$7:B$1001&gt;=E$5+"1:"*(COUNT(B20:B$32)-1)))/MAX(1,SUMPRODUCT((B$7:B$1001&lt;E$5+"1:"*COUNT(B19:B$31))*(B$7:B$1001&gt;=E$5+"1:"*(COUNT(B20:B$32)-1))))</f>
        <v>0</v>
      </c>
      <c r="H18" s="8">
        <f>IF($H$7,$H$7-11,"")</f>
        <v>43621</v>
      </c>
      <c r="I18" s="42">
        <v>5.1</v>
      </c>
      <c r="U18" s="5"/>
      <c r="V18" s="5"/>
      <c r="W18" s="5"/>
      <c r="X18" s="5"/>
      <c r="Y18" s="5"/>
    </row>
    <row r="19" spans="2:25" ht="12.75">
      <c r="B19" s="19">
        <v>43625.48263888889</v>
      </c>
      <c r="C19" s="40">
        <v>5.4</v>
      </c>
      <c r="D19" s="33"/>
      <c r="E19" s="24">
        <f>MAX("1:"*(COUNT(B21:B$32)-1),MOD(SUMPRODUCT(B$7:B$1001*(B$7:B$1001&lt;E$5+"1:"*COUNT(B20:B$31))*(B$7:B$1001&gt;=E$5+"1:"*(COUNT(B21:B$32)-1)))/MAX(1,SUMPRODUCT((B$7:B$1001&lt;E$5+"1:"*COUNT(B20:B$31))*(B$7:B$1001&gt;=E$5+"1:"*(COUNT(B21:B$32)-1)))),1))</f>
        <v>0.4583333333333333</v>
      </c>
      <c r="F19" s="25">
        <f>SUMPRODUCT(C$7:C$1001*(B$7:B$1001&lt;E$5+"1:"*COUNT(B20:B$31))*(B$7:B$1001&gt;=E$5+"1:"*(COUNT(B21:B$32)-1)))/MAX(1,SUMPRODUCT((B$7:B$1001&lt;E$5+"1:"*COUNT(B20:B$31))*(B$7:B$1001&gt;=E$5+"1:"*(COUNT(B21:B$32)-1))))</f>
        <v>0</v>
      </c>
      <c r="H19" s="8">
        <f>IF($H$7,$H$7-12,"")</f>
        <v>43620</v>
      </c>
      <c r="I19" s="42">
        <v>8.9</v>
      </c>
      <c r="U19" s="5"/>
      <c r="V19" s="5"/>
      <c r="W19" s="5"/>
      <c r="X19" s="5"/>
      <c r="Y19" s="5"/>
    </row>
    <row r="20" spans="2:25" ht="12.75">
      <c r="B20" s="19">
        <v>43623.808333333334</v>
      </c>
      <c r="C20" s="40">
        <v>8.2</v>
      </c>
      <c r="D20" s="33">
        <f>AVERAGE(C20)</f>
        <v>8.2</v>
      </c>
      <c r="E20" s="24">
        <f>MAX("1:"*(COUNT(B22:B$32)-1),MOD(SUMPRODUCT(B$7:B$1001*(B$7:B$1001&lt;E$5+"1:"*COUNT(B21:B$31))*(B$7:B$1001&gt;=E$5+"1:"*(COUNT(B22:B$32)-1)))/MAX(1,SUMPRODUCT((B$7:B$1001&lt;E$5+"1:"*COUNT(B21:B$31))*(B$7:B$1001&gt;=E$5+"1:"*(COUNT(B22:B$32)-1)))),1))</f>
        <v>0.41666666666666663</v>
      </c>
      <c r="F20" s="25">
        <f>SUMPRODUCT(C$7:C$1001*(B$7:B$1001&lt;E$5+"1:"*COUNT(B21:B$31))*(B$7:B$1001&gt;=E$5+"1:"*(COUNT(B22:B$32)-1)))/MAX(1,SUMPRODUCT((B$7:B$1001&lt;E$5+"1:"*COUNT(B21:B$31))*(B$7:B$1001&gt;=E$5+"1:"*(COUNT(B22:B$32)-1))))</f>
        <v>0</v>
      </c>
      <c r="H20" s="8">
        <f>IF($H$7,$H$7-13,"")</f>
        <v>43619</v>
      </c>
      <c r="I20" s="42">
        <v>11.1</v>
      </c>
      <c r="S20" s="5"/>
      <c r="T20" s="5"/>
      <c r="U20" s="5"/>
      <c r="V20" s="5"/>
      <c r="W20" s="5"/>
      <c r="X20" s="5"/>
      <c r="Y20" s="5"/>
    </row>
    <row r="21" spans="2:25" ht="12.75">
      <c r="B21" s="19">
        <v>43621.73472222222</v>
      </c>
      <c r="C21" s="40">
        <v>5.1</v>
      </c>
      <c r="D21" s="33">
        <f>AVERAGE(C21)</f>
        <v>5.1</v>
      </c>
      <c r="E21" s="24">
        <f>MAX("1:"*(COUNT(B23:B$32)-1),MOD(SUMPRODUCT(B$7:B$1001*(B$7:B$1001&lt;E$5+"1:"*COUNT(B22:B$31))*(B$7:B$1001&gt;=E$5+"1:"*(COUNT(B23:B$32)-1)))/MAX(1,SUMPRODUCT((B$7:B$1001&lt;E$5+"1:"*COUNT(B22:B$31))*(B$7:B$1001&gt;=E$5+"1:"*(COUNT(B23:B$32)-1)))),1))</f>
        <v>0.375</v>
      </c>
      <c r="F21" s="25">
        <f>SUMPRODUCT(C$7:C$1001*(B$7:B$1001&lt;E$5+"1:"*COUNT(B22:B$31))*(B$7:B$1001&gt;=E$5+"1:"*(COUNT(B23:B$32)-1)))/MAX(1,SUMPRODUCT((B$7:B$1001&lt;E$5+"1:"*COUNT(B22:B$31))*(B$7:B$1001&gt;=E$5+"1:"*(COUNT(B23:B$32)-1))))</f>
        <v>0</v>
      </c>
      <c r="H21" s="8">
        <f>IF($H$7,$H$7-14,"")</f>
        <v>43618</v>
      </c>
      <c r="I21" s="42">
        <v>6.65</v>
      </c>
      <c r="N21" s="30"/>
      <c r="O21" s="30"/>
      <c r="S21" s="5"/>
      <c r="T21" s="5"/>
      <c r="U21" s="5"/>
      <c r="V21" s="5"/>
      <c r="W21" s="5"/>
      <c r="X21" s="5"/>
      <c r="Y21" s="5"/>
    </row>
    <row r="22" spans="2:25" ht="12.75">
      <c r="B22" s="19">
        <v>43620.194444444445</v>
      </c>
      <c r="C22" s="40">
        <v>8.9</v>
      </c>
      <c r="D22" s="33">
        <f>AVERAGE(C22)</f>
        <v>8.9</v>
      </c>
      <c r="E22" s="24">
        <f>MAX("1:"*(COUNT(B24:B$32)-1),MOD(SUMPRODUCT(B$7:B$1001*(B$7:B$1001&lt;E$5+"1:"*COUNT(B23:B$31))*(B$7:B$1001&gt;=E$5+"1:"*(COUNT(B24:B$32)-1)))/MAX(1,SUMPRODUCT((B$7:B$1001&lt;E$5+"1:"*COUNT(B23:B$31))*(B$7:B$1001&gt;=E$5+"1:"*(COUNT(B24:B$32)-1)))),1))</f>
        <v>0.3333333333333333</v>
      </c>
      <c r="F22" s="25">
        <f>SUMPRODUCT(C$7:C$1001*(B$7:B$1001&lt;E$5+"1:"*COUNT(B23:B$31))*(B$7:B$1001&gt;=E$5+"1:"*(COUNT(B24:B$32)-1)))/MAX(1,SUMPRODUCT((B$7:B$1001&lt;E$5+"1:"*COUNT(B23:B$31))*(B$7:B$1001&gt;=E$5+"1:"*(COUNT(B24:B$32)-1))))</f>
        <v>0</v>
      </c>
      <c r="H22" s="8">
        <f>IF($H$7,$H$7-15,"")</f>
        <v>43617</v>
      </c>
      <c r="I22" s="42"/>
      <c r="S22" s="5"/>
      <c r="T22" s="5"/>
      <c r="U22" s="5"/>
      <c r="V22" s="5"/>
      <c r="W22" s="5"/>
      <c r="X22" s="5"/>
      <c r="Y22" s="5"/>
    </row>
    <row r="23" spans="2:25" ht="12.75">
      <c r="B23" s="19">
        <v>43619.87986111111</v>
      </c>
      <c r="C23" s="40">
        <v>11.1</v>
      </c>
      <c r="D23" s="33">
        <f>AVERAGE(C23)</f>
        <v>11.1</v>
      </c>
      <c r="E23" s="24">
        <f>MAX("1:"*(COUNT(B25:B$32)-1),MOD(SUMPRODUCT(B$7:B$1001*(B$7:B$1001&lt;E$5+"1:"*COUNT(B24:B$31))*(B$7:B$1001&gt;=E$5+"1:"*(COUNT(B25:B$32)-1)))/MAX(1,SUMPRODUCT((B$7:B$1001&lt;E$5+"1:"*COUNT(B24:B$31))*(B$7:B$1001&gt;=E$5+"1:"*(COUNT(B25:B$32)-1)))),1))</f>
        <v>0.29166666666666663</v>
      </c>
      <c r="F23" s="25">
        <f>SUMPRODUCT(C$7:C$1001*(B$7:B$1001&lt;E$5+"1:"*COUNT(B24:B$31))*(B$7:B$1001&gt;=E$5+"1:"*(COUNT(B25:B$32)-1)))/MAX(1,SUMPRODUCT((B$7:B$1001&lt;E$5+"1:"*COUNT(B24:B$31))*(B$7:B$1001&gt;=E$5+"1:"*(COUNT(B25:B$32)-1))))</f>
        <v>0</v>
      </c>
      <c r="H23" s="8">
        <f>IF($H$7,$H$7-16,"")</f>
        <v>43616</v>
      </c>
      <c r="I23" s="42"/>
      <c r="O23" s="13"/>
      <c r="S23" s="5"/>
      <c r="T23" s="5"/>
      <c r="U23" s="5"/>
      <c r="V23" s="5"/>
      <c r="W23" s="5"/>
      <c r="X23" s="5"/>
      <c r="Y23" s="5"/>
    </row>
    <row r="24" spans="2:25" ht="12.75">
      <c r="B24" s="19">
        <v>43618.60208333333</v>
      </c>
      <c r="C24" s="40">
        <v>7.2</v>
      </c>
      <c r="D24" s="33">
        <f>AVERAGE(C24:C25)</f>
        <v>6.65</v>
      </c>
      <c r="E24" s="24">
        <f>MAX("1:"*(COUNT(B26:B$32)-1),MOD(SUMPRODUCT(B$7:B$1001*(B$7:B$1001&lt;E$5+"1:"*COUNT(B25:B$31))*(B$7:B$1001&gt;=E$5+"1:"*(COUNT(B26:B$32)-1)))/MAX(1,SUMPRODUCT((B$7:B$1001&lt;E$5+"1:"*COUNT(B25:B$31))*(B$7:B$1001&gt;=E$5+"1:"*(COUNT(B26:B$32)-1)))),1))</f>
        <v>0.25</v>
      </c>
      <c r="F24" s="25">
        <f>SUMPRODUCT(C$7:C$1001*(B$7:B$1001&lt;E$5+"1:"*COUNT(B25:B$31))*(B$7:B$1001&gt;=E$5+"1:"*(COUNT(B26:B$32)-1)))/MAX(1,SUMPRODUCT((B$7:B$1001&lt;E$5+"1:"*COUNT(B25:B$31))*(B$7:B$1001&gt;=E$5+"1:"*(COUNT(B26:B$32)-1))))</f>
        <v>0</v>
      </c>
      <c r="H24" s="8">
        <f>IF($H$7,$H$7-17,"")</f>
        <v>43615</v>
      </c>
      <c r="I24" s="42"/>
      <c r="S24" s="5"/>
      <c r="T24" s="5"/>
      <c r="U24" s="5"/>
      <c r="V24" s="5"/>
      <c r="W24" s="5"/>
      <c r="X24" s="5"/>
      <c r="Y24" s="5"/>
    </row>
    <row r="25" spans="2:25" ht="12.75">
      <c r="B25" s="19">
        <v>43618.59930555556</v>
      </c>
      <c r="C25" s="40">
        <v>6.1</v>
      </c>
      <c r="D25" s="33"/>
      <c r="E25" s="24">
        <f>MAX("1:"*(COUNT(B27:B$32)-1),MOD(SUMPRODUCT(B$7:B$1001*(B$7:B$1001&lt;E$5+"1:"*COUNT(B26:B$31))*(B$7:B$1001&gt;=E$5+"1:"*(COUNT(B27:B$32)-1)))/MAX(1,SUMPRODUCT((B$7:B$1001&lt;E$5+"1:"*COUNT(B26:B$31))*(B$7:B$1001&gt;=E$5+"1:"*(COUNT(B27:B$32)-1)))),1))</f>
        <v>0.20833333333333331</v>
      </c>
      <c r="F25" s="25">
        <f>SUMPRODUCT(C$7:C$1001*(B$7:B$1001&lt;E$5+"1:"*COUNT(B26:B$31))*(B$7:B$1001&gt;=E$5+"1:"*(COUNT(B27:B$32)-1)))/MAX(1,SUMPRODUCT((B$7:B$1001&lt;E$5+"1:"*COUNT(B26:B$31))*(B$7:B$1001&gt;=E$5+"1:"*(COUNT(B27:B$32)-1))))</f>
        <v>0</v>
      </c>
      <c r="H25" s="8">
        <f>IF($H$7,$H$7-18,"")</f>
        <v>43614</v>
      </c>
      <c r="I25" s="42">
        <v>7.45</v>
      </c>
      <c r="N25" s="9"/>
      <c r="P25" s="5"/>
      <c r="Q25" s="5"/>
      <c r="R25" s="5"/>
      <c r="S25" s="5"/>
      <c r="T25" s="5"/>
      <c r="U25" s="5"/>
      <c r="X25" s="5"/>
      <c r="Y25" s="5"/>
    </row>
    <row r="26" spans="2:25" ht="12.75">
      <c r="B26" s="19">
        <v>43614.777083333334</v>
      </c>
      <c r="C26" s="40">
        <v>3.5</v>
      </c>
      <c r="D26" s="33">
        <f>AVERAGE(C26:C27)</f>
        <v>7.45</v>
      </c>
      <c r="E26" s="24">
        <f>MAX("1:"*(COUNT(B28:B$32)-1),MOD(SUMPRODUCT(B$7:B$1001*(B$7:B$1001&lt;E$5+"1:"*COUNT(B27:B$31))*(B$7:B$1001&gt;=E$5+"1:"*(COUNT(B28:B$32)-1)))/MAX(1,SUMPRODUCT((B$7:B$1001&lt;E$5+"1:"*COUNT(B27:B$31))*(B$7:B$1001&gt;=E$5+"1:"*(COUNT(B28:B$32)-1)))),1))</f>
        <v>0.16666666666666666</v>
      </c>
      <c r="F26" s="25">
        <f>SUMPRODUCT(C$7:C$1001*(B$7:B$1001&lt;E$5+"1:"*COUNT(B27:B$31))*(B$7:B$1001&gt;=E$5+"1:"*(COUNT(B28:B$32)-1)))/MAX(1,SUMPRODUCT((B$7:B$1001&lt;E$5+"1:"*COUNT(B27:B$31))*(B$7:B$1001&gt;=E$5+"1:"*(COUNT(B28:B$32)-1))))</f>
        <v>0</v>
      </c>
      <c r="H26" s="8">
        <f>IF($H$7,$H$7-19,"")</f>
        <v>43613</v>
      </c>
      <c r="I26" s="42">
        <v>5.3</v>
      </c>
      <c r="R26" s="5"/>
      <c r="S26" s="5"/>
      <c r="T26" s="5"/>
      <c r="U26" s="5"/>
      <c r="X26" s="5"/>
      <c r="Y26" s="5"/>
    </row>
    <row r="27" spans="2:25" ht="12.75">
      <c r="B27" s="19">
        <v>43614.64027777778</v>
      </c>
      <c r="C27" s="40">
        <v>11.4</v>
      </c>
      <c r="D27" s="33"/>
      <c r="E27" s="24">
        <f>MAX("1:"*(COUNT(B29:B$32)-1),MOD(SUMPRODUCT(B$7:B$1001*(B$7:B$1001&lt;E$5+"1:"*COUNT(B28:B$31))*(B$7:B$1001&gt;=E$5+"1:"*(COUNT(B29:B$32)-1)))/MAX(1,SUMPRODUCT((B$7:B$1001&lt;E$5+"1:"*COUNT(B28:B$31))*(B$7:B$1001&gt;=E$5+"1:"*(COUNT(B29:B$32)-1)))),1))</f>
        <v>0.125</v>
      </c>
      <c r="F27" s="25">
        <f>SUMPRODUCT(C$7:C$1001*(B$7:B$1001&lt;E$5+"1:"*COUNT(B28:B$31))*(B$7:B$1001&gt;=E$5+"1:"*(COUNT(B29:B$32)-1)))/MAX(1,SUMPRODUCT((B$7:B$1001&lt;E$5+"1:"*COUNT(B28:B$31))*(B$7:B$1001&gt;=E$5+"1:"*(COUNT(B29:B$32)-1))))</f>
        <v>0</v>
      </c>
      <c r="R27" s="5"/>
      <c r="S27" s="5"/>
      <c r="T27" s="5"/>
      <c r="U27" s="5"/>
      <c r="V27" s="5"/>
      <c r="X27" s="5"/>
      <c r="Y27" s="5"/>
    </row>
    <row r="28" spans="2:24" ht="12.75">
      <c r="B28" s="19">
        <v>43613.126388888886</v>
      </c>
      <c r="C28" s="40">
        <v>5.3</v>
      </c>
      <c r="D28" s="33">
        <f>AVERAGE(C28)</f>
        <v>5.3</v>
      </c>
      <c r="E28" s="24">
        <f>MAX("1:"*(COUNT(B30:B$32)-1),MOD(SUMPRODUCT(B$7:B$1001*(B$7:B$1001&lt;E$5+"1:"*COUNT(B29:B$31))*(B$7:B$1001&gt;=E$5+"1:"*(COUNT(B30:B$32)-1)))/MAX(1,SUMPRODUCT((B$7:B$1001&lt;E$5+"1:"*COUNT(B29:B$31))*(B$7:B$1001&gt;=E$5+"1:"*(COUNT(B30:B$32)-1)))),1))</f>
        <v>0.08333333333333333</v>
      </c>
      <c r="F28" s="25">
        <f>SUMPRODUCT(C$7:C$1001*(B$7:B$1001&lt;E$5+"1:"*COUNT(B29:B$31))*(B$7:B$1001&gt;=E$5+"1:"*(COUNT(B30:B$32)-1)))/MAX(1,SUMPRODUCT((B$7:B$1001&lt;E$5+"1:"*COUNT(B29:B$31))*(B$7:B$1001&gt;=E$5+"1:"*(COUNT(B30:B$32)-1))))</f>
        <v>0</v>
      </c>
      <c r="L28" s="1"/>
      <c r="Q28" s="5"/>
      <c r="R28" s="5"/>
      <c r="S28" s="5"/>
      <c r="T28" s="5"/>
      <c r="U28" s="5"/>
      <c r="W28" s="5"/>
      <c r="X28" s="5"/>
    </row>
    <row r="29" spans="2:25" ht="12.75">
      <c r="B29" s="19">
        <v>43611.80347222222</v>
      </c>
      <c r="C29" s="40">
        <v>4.7</v>
      </c>
      <c r="D29" s="33"/>
      <c r="E29" s="24">
        <f>MAX("1:"*(COUNT(B31:B$32)-1),MOD(SUMPRODUCT(B$7:B$1001*(B$7:B$1001&lt;E$5+"1:"*COUNT(B30:B$31))*(B$7:B$1001&gt;=E$5+"1:"*(COUNT(B31:B$32)-1)))/MAX(1,SUMPRODUCT((B$7:B$1001&lt;E$5+"1:"*COUNT(B30:B$31))*(B$7:B$1001&gt;=E$5+"1:"*(COUNT(B31:B$32)-1)))),1))</f>
        <v>0.041666666666666664</v>
      </c>
      <c r="F29" s="25">
        <f>SUMPRODUCT(C$7:C$1001*(B$7:B$1001&lt;E$5+"1:"*COUNT(B30:B$31))*(B$7:B$1001&gt;=E$5+"1:"*(COUNT(B31:B$32)-1)))/MAX(1,SUMPRODUCT((B$7:B$1001&lt;E$5+"1:"*COUNT(B30:B$31))*(B$7:B$1001&gt;=E$5+"1:"*(COUNT(B31:B$32)-1))))</f>
        <v>0</v>
      </c>
      <c r="L29" s="1"/>
      <c r="R29" s="5"/>
      <c r="S29" s="5"/>
      <c r="T29" s="5"/>
      <c r="U29" s="5"/>
      <c r="V29" s="5"/>
      <c r="W29" s="5"/>
      <c r="X29" s="5"/>
      <c r="Y29" s="5"/>
    </row>
    <row r="30" spans="2:25" ht="12.75">
      <c r="B30" s="19">
        <v>43610.504166666666</v>
      </c>
      <c r="C30" s="40">
        <v>7.8</v>
      </c>
      <c r="D30" s="33"/>
      <c r="E30" s="24">
        <f>MAX("1:"*(COUNT(B32:B$32)-1),MOD(SUMPRODUCT(B$7:B$1001*(B$7:B$1001&lt;E$5+"1:"*COUNT(B31:B$31))*(B$7:B$1001&gt;=E$5+"1:"*(COUNT(B32:B$32)-1)))/MAX(1,SUMPRODUCT((B$7:B$1001&lt;E$5+"1:"*COUNT(B31:B$31))*(B$7:B$1001&gt;=E$5+"1:"*(COUNT(B32:B$32)-1)))),1))</f>
        <v>0</v>
      </c>
      <c r="F30" s="25">
        <f>SUMPRODUCT(C$7:C$1001*(B$7:B$1001&lt;E$5+"1:"*COUNT(B31:B$31))*(B$7:B$1001&gt;=E$5+"1:"*(COUNT(B32:B$32)-1)))/MAX(1,SUMPRODUCT((B$7:B$1001&lt;E$5+"1:"*COUNT(B31:B$31))*(B$7:B$1001&gt;=E$5+"1:"*(COUNT(B32:B$32)-1))))</f>
        <v>0</v>
      </c>
      <c r="L30" s="1"/>
      <c r="R30" s="5"/>
      <c r="S30" s="5"/>
      <c r="T30" s="5"/>
      <c r="U30" s="5"/>
      <c r="V30" s="5"/>
      <c r="W30" s="5"/>
      <c r="X30" s="5"/>
      <c r="Y30" s="5"/>
    </row>
    <row r="31" spans="2:25" ht="12.75">
      <c r="B31" s="19">
        <v>43610.1125</v>
      </c>
      <c r="C31" s="40">
        <v>8.8</v>
      </c>
      <c r="D31" s="33"/>
      <c r="L31" s="1"/>
      <c r="R31" s="5"/>
      <c r="S31" s="5"/>
      <c r="T31" s="5"/>
      <c r="U31" s="5"/>
      <c r="V31" s="5"/>
      <c r="W31" s="5"/>
      <c r="X31" s="5"/>
      <c r="Y31" s="5"/>
    </row>
    <row r="32" spans="2:25" ht="12.75">
      <c r="B32" s="19">
        <v>43609.853472222225</v>
      </c>
      <c r="C32" s="40">
        <v>7.7</v>
      </c>
      <c r="D32" s="33"/>
      <c r="L32" s="1"/>
      <c r="R32" s="5"/>
      <c r="S32" s="5"/>
      <c r="T32" s="5"/>
      <c r="U32" s="5"/>
      <c r="V32" s="5"/>
      <c r="W32" s="5"/>
      <c r="X32" s="5"/>
      <c r="Y32" s="5"/>
    </row>
    <row r="33" spans="2:25" ht="12.75">
      <c r="B33" s="19">
        <v>43608.15555555555</v>
      </c>
      <c r="C33" s="40">
        <v>9.6</v>
      </c>
      <c r="D33" s="33"/>
      <c r="R33" s="5"/>
      <c r="S33" s="5"/>
      <c r="T33" s="5"/>
      <c r="U33" s="5"/>
      <c r="V33" s="5"/>
      <c r="W33" s="5"/>
      <c r="X33" s="5"/>
      <c r="Y33" s="5"/>
    </row>
    <row r="34" spans="2:25" ht="12.75">
      <c r="B34" s="19">
        <v>43607.958333333336</v>
      </c>
      <c r="C34" s="40">
        <v>12.8</v>
      </c>
      <c r="D34" s="33"/>
      <c r="R34" s="5"/>
      <c r="S34" s="5"/>
      <c r="T34" s="5"/>
      <c r="U34" s="5"/>
      <c r="V34" s="5"/>
      <c r="W34" s="5"/>
      <c r="X34" s="5"/>
      <c r="Y34" s="5"/>
    </row>
    <row r="35" spans="2:25" ht="12.75">
      <c r="B35" s="19">
        <v>43607.513194444444</v>
      </c>
      <c r="C35" s="40">
        <v>6.3</v>
      </c>
      <c r="D35" s="33"/>
      <c r="R35" s="5"/>
      <c r="S35" s="5"/>
      <c r="T35" s="5"/>
      <c r="U35" s="5"/>
      <c r="V35" s="5"/>
      <c r="W35" s="5"/>
      <c r="X35" s="5"/>
      <c r="Y35" s="5"/>
    </row>
    <row r="36" spans="2:25" ht="12.75">
      <c r="B36" s="19">
        <v>43607.14444444444</v>
      </c>
      <c r="C36" s="40">
        <v>5.9</v>
      </c>
      <c r="D36" s="33"/>
      <c r="R36" s="5"/>
      <c r="S36" s="5"/>
      <c r="T36" s="5"/>
      <c r="V36" s="5"/>
      <c r="W36" s="5"/>
      <c r="X36" s="5"/>
      <c r="Y36" s="5"/>
    </row>
    <row r="37" spans="2:25" ht="12.75">
      <c r="B37" s="19">
        <v>43606.714583333334</v>
      </c>
      <c r="C37" s="44">
        <v>18.1</v>
      </c>
      <c r="D37" s="43">
        <f>AVERAGE(C37:C39)</f>
        <v>11.600000000000001</v>
      </c>
      <c r="P37" s="5"/>
      <c r="Q37" s="5"/>
      <c r="R37" s="5"/>
      <c r="S37" s="5"/>
      <c r="T37" s="5"/>
      <c r="V37" s="5"/>
      <c r="W37" s="5"/>
      <c r="X37" s="5"/>
      <c r="Y37" s="5"/>
    </row>
    <row r="38" spans="2:20" ht="12.75" customHeight="1">
      <c r="B38" s="19">
        <v>43606.60902777778</v>
      </c>
      <c r="C38" s="44">
        <v>8.3</v>
      </c>
      <c r="D38" s="33"/>
      <c r="P38" s="5"/>
      <c r="Q38" s="5"/>
      <c r="R38" s="5"/>
      <c r="S38" s="5"/>
      <c r="T38" s="5"/>
    </row>
    <row r="39" spans="2:13" ht="12.75">
      <c r="B39" s="19">
        <v>43606.606944444444</v>
      </c>
      <c r="C39" s="44">
        <v>8.4</v>
      </c>
      <c r="D39" s="33"/>
      <c r="K39" s="5"/>
      <c r="M39" s="5"/>
    </row>
    <row r="40" spans="2:24" ht="12.75">
      <c r="B40" s="19">
        <v>43605.48263888889</v>
      </c>
      <c r="C40" s="40">
        <v>10.2</v>
      </c>
      <c r="D40" s="33"/>
      <c r="M40" s="5"/>
      <c r="U40" s="2"/>
      <c r="V40" s="3"/>
      <c r="W40" s="3"/>
      <c r="X40" s="3"/>
    </row>
    <row r="41" spans="2:13" ht="12.75">
      <c r="B41" s="19">
        <v>43604.10625</v>
      </c>
      <c r="C41" s="40">
        <v>6.1</v>
      </c>
      <c r="D41" s="33"/>
      <c r="M41" s="5"/>
    </row>
    <row r="42" spans="2:14" ht="12.75">
      <c r="B42" s="19">
        <v>43601.9625</v>
      </c>
      <c r="C42" s="40">
        <v>13.6</v>
      </c>
      <c r="D42" s="33"/>
      <c r="M42" s="5"/>
      <c r="N42" s="5"/>
    </row>
    <row r="43" spans="2:20" ht="12.75">
      <c r="B43" s="19">
        <v>43601.930555555555</v>
      </c>
      <c r="C43" s="40">
        <v>12.7</v>
      </c>
      <c r="D43" s="33"/>
      <c r="M43" s="5"/>
      <c r="N43" s="5"/>
      <c r="P43" s="2"/>
      <c r="Q43" s="2"/>
      <c r="R43" s="2"/>
      <c r="S43" s="2"/>
      <c r="T43" s="2"/>
    </row>
    <row r="44" spans="2:4" ht="12.75">
      <c r="B44" s="19">
        <v>43601.436111111114</v>
      </c>
      <c r="C44" s="40">
        <v>6.7</v>
      </c>
      <c r="D44" s="33"/>
    </row>
    <row r="45" spans="2:4" ht="12.75">
      <c r="B45" s="19">
        <v>43600.02847222222</v>
      </c>
      <c r="C45" s="40">
        <v>10.1</v>
      </c>
      <c r="D45" s="33"/>
    </row>
    <row r="46" spans="2:4" ht="12.75">
      <c r="B46" s="19">
        <v>43598.13263888889</v>
      </c>
      <c r="C46" s="40">
        <v>10.8</v>
      </c>
      <c r="D46" s="33"/>
    </row>
    <row r="47" spans="2:4" ht="12.75">
      <c r="B47" s="19">
        <v>43597.99444444444</v>
      </c>
      <c r="C47" s="40">
        <v>8.2</v>
      </c>
      <c r="D47" s="33"/>
    </row>
    <row r="48" spans="2:4" ht="12.75">
      <c r="B48" s="19">
        <v>43596.50069444445</v>
      </c>
      <c r="C48" s="40">
        <v>8.4</v>
      </c>
      <c r="D48" s="33"/>
    </row>
    <row r="49" spans="2:4" ht="12.75">
      <c r="B49" s="19">
        <v>43596.18263888889</v>
      </c>
      <c r="C49" s="40">
        <v>6.9</v>
      </c>
      <c r="D49" s="33"/>
    </row>
    <row r="50" spans="2:4" ht="12.75">
      <c r="B50" s="19">
        <v>43595.63888888889</v>
      </c>
      <c r="C50" s="40">
        <v>12.9</v>
      </c>
      <c r="D50" s="33"/>
    </row>
    <row r="51" spans="2:21" ht="12.75">
      <c r="B51" s="19">
        <v>43595.618055555555</v>
      </c>
      <c r="C51" s="40">
        <v>12.4</v>
      </c>
      <c r="U51"/>
    </row>
    <row r="52" spans="2:3" ht="12.75">
      <c r="B52" s="19">
        <v>43589.77013888889</v>
      </c>
      <c r="C52" s="40">
        <v>9.1</v>
      </c>
    </row>
    <row r="53" spans="2:3" ht="12.75">
      <c r="B53" s="19">
        <v>43589.134722222225</v>
      </c>
      <c r="C53" s="40">
        <v>8.1</v>
      </c>
    </row>
    <row r="54" spans="2:3" ht="12.75">
      <c r="B54" s="19">
        <v>43588.74791666667</v>
      </c>
      <c r="C54" s="40">
        <v>13.4</v>
      </c>
    </row>
    <row r="55" spans="2:3" ht="12.75">
      <c r="B55" s="19">
        <v>43587.71111111111</v>
      </c>
      <c r="C55" s="40">
        <v>12.8</v>
      </c>
    </row>
    <row r="56" spans="2:3" ht="12.75">
      <c r="B56" s="19">
        <v>43587.69305555556</v>
      </c>
      <c r="C56" s="40">
        <v>12.1</v>
      </c>
    </row>
    <row r="57" spans="2:3" ht="12.75">
      <c r="B57" s="19">
        <v>43587.51736111111</v>
      </c>
      <c r="C57" s="40">
        <v>12.3</v>
      </c>
    </row>
    <row r="58" spans="2:3" ht="12.75">
      <c r="B58" s="19">
        <v>43587.03680555556</v>
      </c>
      <c r="C58" s="40">
        <v>8.6</v>
      </c>
    </row>
    <row r="59" spans="2:12" ht="12.75">
      <c r="B59" s="19">
        <v>43586.78958333333</v>
      </c>
      <c r="C59" s="40">
        <v>3.2</v>
      </c>
      <c r="L59" s="1"/>
    </row>
    <row r="60" spans="2:3" ht="12.75">
      <c r="B60" s="19">
        <v>43586.104166666664</v>
      </c>
      <c r="C60" s="40">
        <v>9.8</v>
      </c>
    </row>
    <row r="61" spans="2:3" ht="12.75">
      <c r="B61" s="19">
        <v>43583.73819444444</v>
      </c>
      <c r="C61" s="40">
        <v>9.3</v>
      </c>
    </row>
    <row r="62" spans="2:3" ht="12.75">
      <c r="B62" s="19">
        <v>43583.72361111111</v>
      </c>
      <c r="C62" s="40">
        <v>23.4</v>
      </c>
    </row>
    <row r="63" spans="2:3" ht="12.75">
      <c r="B63" s="19">
        <v>43583.623611111114</v>
      </c>
      <c r="C63" s="40">
        <v>9.7</v>
      </c>
    </row>
    <row r="64" spans="2:3" ht="12.75">
      <c r="B64" s="19">
        <v>43582.69027777778</v>
      </c>
      <c r="C64" s="40">
        <v>12.4</v>
      </c>
    </row>
    <row r="65" spans="2:3" ht="12.75">
      <c r="B65" s="19">
        <v>43582.631944444445</v>
      </c>
      <c r="C65" s="40">
        <v>13.8</v>
      </c>
    </row>
    <row r="70" spans="11:21" ht="12.75">
      <c r="K70" s="5"/>
      <c r="U70"/>
    </row>
    <row r="71" spans="11:21" ht="12.75">
      <c r="K71" s="5"/>
      <c r="U71"/>
    </row>
    <row r="72" spans="11:21" ht="12.75">
      <c r="K72" s="6"/>
      <c r="L72" s="1"/>
      <c r="U72"/>
    </row>
    <row r="73" spans="11:21" ht="12.75">
      <c r="K73" s="12"/>
      <c r="L73" s="12"/>
      <c r="Q73"/>
      <c r="R73"/>
      <c r="S73"/>
      <c r="T73"/>
      <c r="U73"/>
    </row>
    <row r="74" spans="12:21" ht="12.75">
      <c r="L74" s="1"/>
      <c r="Q74"/>
      <c r="R74"/>
      <c r="S74"/>
      <c r="T74"/>
      <c r="U74"/>
    </row>
    <row r="75" spans="12:21" ht="12.75">
      <c r="L75" s="1"/>
      <c r="Q75"/>
      <c r="R75"/>
      <c r="S75"/>
      <c r="T75"/>
      <c r="U75"/>
    </row>
    <row r="76" spans="12:21" ht="12.75">
      <c r="L76" s="1"/>
      <c r="Q76"/>
      <c r="R76"/>
      <c r="S76"/>
      <c r="T76"/>
      <c r="U76"/>
    </row>
    <row r="77" spans="12:21" ht="12.75">
      <c r="L77" s="1"/>
      <c r="Q77"/>
      <c r="R77"/>
      <c r="S77"/>
      <c r="T77"/>
      <c r="U77"/>
    </row>
    <row r="78" spans="12:21" ht="12.75">
      <c r="L78" s="1"/>
      <c r="Q78"/>
      <c r="R78"/>
      <c r="S78"/>
      <c r="T78"/>
      <c r="U78"/>
    </row>
    <row r="79" spans="12:21" ht="12.75">
      <c r="L79" s="1"/>
      <c r="Q79"/>
      <c r="R79"/>
      <c r="S79"/>
      <c r="T79"/>
      <c r="U79"/>
    </row>
    <row r="80" spans="12:21" ht="12.75">
      <c r="L80" s="1"/>
      <c r="Q80"/>
      <c r="R80"/>
      <c r="S80"/>
      <c r="T80"/>
      <c r="U80"/>
    </row>
    <row r="81" spans="12:21" ht="12.75">
      <c r="L81" s="1"/>
      <c r="Q81"/>
      <c r="R81"/>
      <c r="S81"/>
      <c r="T81"/>
      <c r="U81"/>
    </row>
    <row r="82" spans="12:21" ht="12.75">
      <c r="L82" s="1"/>
      <c r="Q82"/>
      <c r="R82"/>
      <c r="S82"/>
      <c r="T82"/>
      <c r="U82"/>
    </row>
    <row r="83" spans="12:21" ht="12.75">
      <c r="L83" s="1"/>
      <c r="Q83"/>
      <c r="R83"/>
      <c r="S83"/>
      <c r="T83"/>
      <c r="U83"/>
    </row>
    <row r="84" spans="12:21" ht="12.75">
      <c r="L84" s="1"/>
      <c r="Q84"/>
      <c r="R84"/>
      <c r="S84"/>
      <c r="T84"/>
      <c r="U84"/>
    </row>
    <row r="85" spans="12:21" ht="12.75">
      <c r="L85" s="1"/>
      <c r="Q85"/>
      <c r="R85"/>
      <c r="S85"/>
      <c r="T85"/>
      <c r="U85"/>
    </row>
    <row r="86" spans="12:21" ht="12.75">
      <c r="L86" s="1"/>
      <c r="Q86"/>
      <c r="R86"/>
      <c r="S86"/>
      <c r="T86"/>
      <c r="U86"/>
    </row>
    <row r="87" spans="12:21" ht="12.75">
      <c r="L87" s="1"/>
      <c r="Q87"/>
      <c r="R87"/>
      <c r="S87"/>
      <c r="T87"/>
      <c r="U87"/>
    </row>
    <row r="88" spans="12:21" ht="12.75">
      <c r="L88" s="1"/>
      <c r="Q88"/>
      <c r="R88"/>
      <c r="S88"/>
      <c r="T88"/>
      <c r="U88"/>
    </row>
    <row r="89" spans="12:21" ht="12.75">
      <c r="L89" s="1"/>
      <c r="Q89"/>
      <c r="R89"/>
      <c r="S89"/>
      <c r="T89"/>
      <c r="U89"/>
    </row>
    <row r="90" spans="12:21" ht="12.75">
      <c r="L90" s="1"/>
      <c r="Q90"/>
      <c r="R90"/>
      <c r="S90"/>
      <c r="T90"/>
      <c r="U90"/>
    </row>
    <row r="91" spans="12:21" ht="12.75">
      <c r="L91" s="1"/>
      <c r="Q91"/>
      <c r="R91"/>
      <c r="S91"/>
      <c r="T91"/>
      <c r="U91"/>
    </row>
    <row r="92" spans="12:21" ht="12.75">
      <c r="L92" s="1"/>
      <c r="Q92"/>
      <c r="R92"/>
      <c r="S92"/>
      <c r="T92"/>
      <c r="U92"/>
    </row>
    <row r="93" spans="12:21" ht="12.75">
      <c r="L93" s="1"/>
      <c r="Q93"/>
      <c r="R93"/>
      <c r="S93"/>
      <c r="T93"/>
      <c r="U93"/>
    </row>
    <row r="94" spans="12:21" ht="12.75">
      <c r="L94" s="1"/>
      <c r="Q94"/>
      <c r="R94"/>
      <c r="S94"/>
      <c r="T94"/>
      <c r="U94"/>
    </row>
    <row r="95" spans="12:21" ht="12.75">
      <c r="L95" s="1"/>
      <c r="Q95"/>
      <c r="R95"/>
      <c r="S95"/>
      <c r="T95"/>
      <c r="U95"/>
    </row>
    <row r="96" spans="12:21" ht="12.75">
      <c r="L96" s="1"/>
      <c r="Q96"/>
      <c r="R96"/>
      <c r="S96"/>
      <c r="T96"/>
      <c r="U96"/>
    </row>
    <row r="97" spans="12:21" ht="12.75">
      <c r="L97" s="1"/>
      <c r="Q97"/>
      <c r="R97"/>
      <c r="S97"/>
      <c r="T97"/>
      <c r="U97"/>
    </row>
    <row r="98" spans="12:21" ht="12.75">
      <c r="L98" s="1"/>
      <c r="Q98"/>
      <c r="R98"/>
      <c r="S98"/>
      <c r="T98"/>
      <c r="U98"/>
    </row>
    <row r="99" spans="12:21" ht="12.75">
      <c r="L99" s="1"/>
      <c r="Q99"/>
      <c r="R99"/>
      <c r="S99"/>
      <c r="T99"/>
      <c r="U99"/>
    </row>
    <row r="100" spans="12:21" ht="12.75">
      <c r="L100" s="1"/>
      <c r="Q100"/>
      <c r="R100"/>
      <c r="S100"/>
      <c r="T100"/>
      <c r="U100"/>
    </row>
    <row r="101" spans="12:21" ht="12.75">
      <c r="L101" s="1"/>
      <c r="Q101"/>
      <c r="R101"/>
      <c r="S101"/>
      <c r="T101"/>
      <c r="U101"/>
    </row>
    <row r="102" spans="12:21" ht="12.75">
      <c r="L102" s="1"/>
      <c r="Q102"/>
      <c r="R102"/>
      <c r="S102"/>
      <c r="T102"/>
      <c r="U102"/>
    </row>
    <row r="103" spans="12:20" ht="12.75">
      <c r="L103" s="1"/>
      <c r="Q103"/>
      <c r="R103"/>
      <c r="S103"/>
      <c r="T103"/>
    </row>
    <row r="104" spans="12:20" ht="12.75">
      <c r="L104" s="1"/>
      <c r="Q104"/>
      <c r="R104"/>
      <c r="S104"/>
      <c r="T104"/>
    </row>
    <row r="105" spans="12:20" ht="12.75">
      <c r="L105" s="1"/>
      <c r="Q105"/>
      <c r="R105"/>
      <c r="S105"/>
      <c r="T105"/>
    </row>
    <row r="106" ht="12.75">
      <c r="L106" s="1"/>
    </row>
  </sheetData>
  <sheetProtection selectLockedCells="1"/>
  <conditionalFormatting sqref="E7:F30">
    <cfRule type="expression" priority="1" dxfId="0" stopIfTrue="1">
      <formula>$F7</formula>
    </cfRule>
  </conditionalFormatting>
  <conditionalFormatting sqref="H8:H26">
    <cfRule type="expression" priority="2" dxfId="1" stopIfTrue="1">
      <formula>$I8</formula>
    </cfRule>
  </conditionalFormatting>
  <conditionalFormatting sqref="B6">
    <cfRule type="expression" priority="3" dxfId="2" stopIfTrue="1">
      <formula>$B$6=0</formula>
    </cfRule>
  </conditionalFormatting>
  <conditionalFormatting sqref="C6">
    <cfRule type="expression" priority="4" dxfId="2" stopIfTrue="1">
      <formula>$C$6=0</formula>
    </cfRule>
  </conditionalFormatting>
  <printOptions horizontalCentered="1"/>
  <pageMargins left="0.7874015748031497" right="0.7874015748031497" top="0.3937007874015748" bottom="0.3937007874015748" header="0" footer="0"/>
  <pageSetup horizontalDpi="300" verticalDpi="300" orientation="portrait" paperSize="9" r:id="rId1"/>
  <ignoredErrors>
    <ignoredError sqref="D7:D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2019-06-12T16:32:01Z</cp:lastPrinted>
  <dcterms:created xsi:type="dcterms:W3CDTF">2019-06-12T15:33:51Z</dcterms:created>
  <dcterms:modified xsi:type="dcterms:W3CDTF">2019-06-17T17:25:59Z</dcterms:modified>
  <cp:category/>
  <cp:version/>
  <cp:contentType/>
  <cp:contentStatus/>
</cp:coreProperties>
</file>