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 codeName="ThisWorkbook"/>
  <xr:revisionPtr revIDLastSave="0" documentId="13_ncr:1_{8F1AFF52-25F5-4D6F-A59A-B45F69FD74E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Воронка продаж для кампании" sheetId="1" r:id="rId1"/>
    <sheet name="вспомогательная" sheetId="3" state="hidden" r:id="rId2"/>
  </sheets>
  <definedNames>
    <definedName name="ОбластьЗаголовка1..E7">'Воронка продаж для кампании'!$B$3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2" i="1"/>
  <c r="E11" i="1"/>
  <c r="E10" i="1"/>
  <c r="E9" i="1"/>
  <c r="E8" i="1"/>
  <c r="E7" i="1"/>
  <c r="E6" i="1"/>
  <c r="E5" i="1"/>
  <c r="E4" i="1"/>
  <c r="D11" i="1"/>
  <c r="D4" i="1"/>
  <c r="D6" i="1"/>
  <c r="D12" i="1" l="1"/>
  <c r="D10" i="1"/>
  <c r="D9" i="1"/>
  <c r="D8" i="1"/>
  <c r="D7" i="1"/>
  <c r="D5" i="1"/>
  <c r="J16" i="3" l="1"/>
  <c r="Y13" i="3" l="1"/>
  <c r="Y14" i="3" s="1"/>
  <c r="Y15" i="3" s="1"/>
  <c r="Y16" i="3" s="1"/>
  <c r="F16" i="3"/>
  <c r="E16" i="3" s="1"/>
  <c r="F15" i="3"/>
  <c r="E15" i="3" s="1"/>
  <c r="F14" i="3"/>
  <c r="E14" i="3" s="1"/>
  <c r="E13" i="3"/>
  <c r="V13" i="3"/>
  <c r="Q15" i="3"/>
  <c r="Q14" i="3"/>
  <c r="Q13" i="3"/>
  <c r="L16" i="3"/>
  <c r="G16" i="3"/>
  <c r="L15" i="3"/>
  <c r="L14" i="3"/>
  <c r="L13" i="3"/>
  <c r="G15" i="3"/>
  <c r="G14" i="3"/>
  <c r="G13" i="3"/>
  <c r="P15" i="3" l="1"/>
  <c r="O15" i="3" s="1"/>
  <c r="K15" i="3" l="1"/>
  <c r="J15" i="3" s="1"/>
  <c r="U13" i="3"/>
  <c r="T13" i="3" s="1"/>
  <c r="P14" i="3"/>
  <c r="O14" i="3" s="1"/>
  <c r="P13" i="3"/>
  <c r="O13" i="3" s="1"/>
  <c r="K14" i="3"/>
  <c r="J14" i="3" s="1"/>
  <c r="K13" i="3"/>
  <c r="J13" i="3" s="1"/>
  <c r="AA12" i="3" l="1"/>
  <c r="AD9" i="3" l="1"/>
  <c r="K16" i="3"/>
  <c r="K17" i="3" s="1"/>
  <c r="AE12" i="3" l="1"/>
  <c r="AG12" i="3" s="1"/>
  <c r="AD13" i="3"/>
  <c r="AD12" i="3"/>
  <c r="AE13" i="3"/>
  <c r="AE14" i="3"/>
  <c r="AD15" i="3"/>
  <c r="AE15" i="3"/>
  <c r="AD14" i="3"/>
  <c r="AD16" i="3"/>
  <c r="AE16" i="3"/>
  <c r="AJ16" i="3" s="1"/>
  <c r="AE11" i="3" l="1"/>
  <c r="AJ15" i="3"/>
  <c r="AI15" i="3"/>
  <c r="AH14" i="3"/>
  <c r="AI14" i="3"/>
  <c r="AG13" i="3"/>
  <c r="AH13" i="3"/>
  <c r="C7" i="3" l="1"/>
  <c r="M11" i="3" l="1"/>
  <c r="M15" i="3" s="1"/>
  <c r="W11" i="3"/>
  <c r="W13" i="3" s="1"/>
  <c r="R11" i="3"/>
  <c r="R14" i="3" s="1"/>
  <c r="H11" i="3"/>
  <c r="H15" i="3" s="1"/>
  <c r="M17" i="3"/>
  <c r="AD11" i="3"/>
  <c r="R15" i="3" l="1"/>
  <c r="M13" i="3"/>
  <c r="R13" i="3"/>
  <c r="M16" i="3"/>
  <c r="M14" i="3"/>
  <c r="H16" i="3"/>
  <c r="H14" i="3"/>
  <c r="H13" i="3"/>
</calcChain>
</file>

<file path=xl/sharedStrings.xml><?xml version="1.0" encoding="utf-8"?>
<sst xmlns="http://schemas.openxmlformats.org/spreadsheetml/2006/main" count="56" uniqueCount="38">
  <si>
    <t>Выявление</t>
  </si>
  <si>
    <t>Обращение</t>
  </si>
  <si>
    <t>Обсуждение</t>
  </si>
  <si>
    <t>Продажа</t>
  </si>
  <si>
    <t>Совет: введите числа в ячейках выше, чтобы обновить диаграмму "Воронка продаж".</t>
  </si>
  <si>
    <t>В этой ячейке находится диаграмма "Воронка продаж" со стадиями продаж и соответствующими данными.</t>
  </si>
  <si>
    <t>*** Этот лист должен оставаться скрытым ***</t>
  </si>
  <si>
    <t>Среднее по Y:</t>
  </si>
  <si>
    <t>Этап</t>
  </si>
  <si>
    <t>Обод</t>
  </si>
  <si>
    <t>Выиграно точка</t>
  </si>
  <si>
    <t>x</t>
  </si>
  <si>
    <t>Процентные значения ряда и метки</t>
  </si>
  <si>
    <t>Смещения</t>
  </si>
  <si>
    <t>Метка</t>
  </si>
  <si>
    <t>Значение</t>
  </si>
  <si>
    <t>y</t>
  </si>
  <si>
    <t>Итоги за этап и метки</t>
  </si>
  <si>
    <t>Итоги по потерям и метки</t>
  </si>
  <si>
    <t>Итоги по неподходящим сделкам и метки</t>
  </si>
  <si>
    <t>Края</t>
  </si>
  <si>
    <t>ВЫЯВЛЕНИЕ</t>
  </si>
  <si>
    <t>ОБРАЩЕНИЕ</t>
  </si>
  <si>
    <t>ОБСУЖДЕНИЕ</t>
  </si>
  <si>
    <t>ПРОДАЖА</t>
  </si>
  <si>
    <t>Клиентская база в CRM</t>
  </si>
  <si>
    <t>Переговоры/В работе</t>
  </si>
  <si>
    <t>Отправлено КП</t>
  </si>
  <si>
    <t>Отправлено договоров</t>
  </si>
  <si>
    <t>Подписано договоров</t>
  </si>
  <si>
    <t>Оплачено счетов</t>
  </si>
  <si>
    <t>Интеграция/Подключение</t>
  </si>
  <si>
    <t>Биллинг</t>
  </si>
  <si>
    <t>Аккаунтинг 1-3 месяца</t>
  </si>
  <si>
    <t>Конверсия</t>
  </si>
  <si>
    <t>Отправлено счетов</t>
  </si>
  <si>
    <t>Перспективы</t>
  </si>
  <si>
    <t>Потеряно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</si>
</sst>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22" x14ac:knownFonts="1">
    <font>
      <sz val="11"/>
      <color theme="7" tint="-0.499984740745262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39"/>
      <color theme="7" tint="-0.499984740745262"/>
      <name val="Century Gothic"/>
      <family val="2"/>
      <scheme val="minor"/>
    </font>
    <font>
      <sz val="37"/>
      <color theme="5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7" tint="-0.499984740745262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1"/>
      <color theme="7" tint="-0.499984740745262"/>
      <name val="Century Gothic"/>
      <family val="2"/>
      <charset val="204"/>
      <scheme val="minor"/>
    </font>
    <font>
      <b/>
      <sz val="11"/>
      <color theme="0"/>
      <name val="Century Gothic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lightUp">
        <fgColor theme="5"/>
      </patternFill>
    </fill>
    <fill>
      <patternFill patternType="lightUp">
        <fgColor theme="6"/>
      </patternFill>
    </fill>
    <fill>
      <patternFill patternType="lightUp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462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F1A47"/>
        <bgColor indexed="64"/>
      </patternFill>
    </fill>
    <fill>
      <patternFill patternType="lightUp">
        <fgColor theme="7"/>
        <bgColor rgb="FF5F1A47"/>
      </patternFill>
    </fill>
  </fills>
  <borders count="1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0" tint="-0.14996795556505021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double">
        <color theme="0" tint="-0.14996795556505021"/>
      </top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 applyNumberFormat="0" applyFont="0" applyFill="0" applyBorder="0" applyProtection="0">
      <alignment horizontal="center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vertical="top"/>
    </xf>
    <xf numFmtId="0" fontId="6" fillId="3" borderId="1"/>
    <xf numFmtId="0" fontId="3" fillId="4" borderId="0" applyNumberFormat="0" applyFon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1" fillId="9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0" borderId="0" applyNumberFormat="0" applyFont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12" applyNumberFormat="0" applyAlignment="0" applyProtection="0"/>
    <xf numFmtId="0" fontId="14" fillId="18" borderId="13" applyNumberFormat="0" applyAlignment="0" applyProtection="0"/>
    <xf numFmtId="0" fontId="15" fillId="18" borderId="12" applyNumberFormat="0" applyAlignment="0" applyProtection="0"/>
    <xf numFmtId="0" fontId="16" fillId="0" borderId="14" applyNumberFormat="0" applyFill="0" applyAlignment="0" applyProtection="0"/>
    <xf numFmtId="0" fontId="2" fillId="19" borderId="15" applyNumberFormat="0" applyAlignment="0" applyProtection="0"/>
    <xf numFmtId="0" fontId="17" fillId="0" borderId="0" applyNumberFormat="0" applyFill="0" applyBorder="0" applyAlignment="0" applyProtection="0"/>
    <xf numFmtId="0" fontId="7" fillId="20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11" borderId="8" xfId="1" applyFont="1" applyFill="1" applyBorder="1" applyAlignment="1">
      <alignment horizontal="center" vertical="center"/>
    </xf>
    <xf numFmtId="0" fontId="6" fillId="3" borderId="1" xfId="4" applyAlignment="1">
      <alignment horizontal="left" vertical="center" indent="1"/>
    </xf>
    <xf numFmtId="0" fontId="0" fillId="4" borderId="4" xfId="5" applyFont="1" applyBorder="1" applyAlignment="1">
      <alignment horizontal="left" vertical="center" indent="1"/>
    </xf>
    <xf numFmtId="0" fontId="0" fillId="12" borderId="2" xfId="0" applyFill="1" applyBorder="1" applyAlignment="1">
      <alignment horizontal="left" vertical="center" indent="1"/>
    </xf>
    <xf numFmtId="0" fontId="0" fillId="12" borderId="4" xfId="0" applyFill="1" applyBorder="1" applyAlignment="1">
      <alignment horizontal="left" vertical="center" indent="1"/>
    </xf>
    <xf numFmtId="0" fontId="0" fillId="13" borderId="0" xfId="0" applyFill="1" applyAlignment="1">
      <alignment horizontal="centerContinuous"/>
    </xf>
    <xf numFmtId="0" fontId="0" fillId="2" borderId="0" xfId="0" applyFill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0" fillId="12" borderId="6" xfId="5" applyFont="1" applyFill="1" applyBorder="1" applyAlignment="1">
      <alignment horizontal="left" vertical="center" inden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2" applyAlignment="1">
      <alignment horizontal="left"/>
    </xf>
    <xf numFmtId="0" fontId="5" fillId="0" borderId="10" xfId="3" applyBorder="1" applyAlignment="1">
      <alignment horizontal="left" vertical="top"/>
    </xf>
    <xf numFmtId="9" fontId="20" fillId="9" borderId="5" xfId="17" applyFont="1" applyFill="1" applyBorder="1" applyAlignment="1">
      <alignment horizontal="center" vertical="center"/>
    </xf>
    <xf numFmtId="0" fontId="2" fillId="45" borderId="3" xfId="1" applyFont="1" applyFill="1" applyBorder="1" applyAlignment="1">
      <alignment horizontal="center" vertical="center"/>
    </xf>
    <xf numFmtId="0" fontId="2" fillId="45" borderId="0" xfId="1" applyFont="1" applyFill="1" applyBorder="1" applyAlignment="1">
      <alignment horizontal="center" vertical="center"/>
    </xf>
    <xf numFmtId="0" fontId="2" fillId="46" borderId="0" xfId="1" applyFont="1" applyFill="1" applyBorder="1" applyAlignment="1">
      <alignment horizontal="center" vertical="center"/>
    </xf>
    <xf numFmtId="0" fontId="2" fillId="47" borderId="0" xfId="1" applyFont="1" applyFill="1" applyBorder="1" applyAlignment="1">
      <alignment horizontal="center" vertical="center"/>
    </xf>
    <xf numFmtId="0" fontId="2" fillId="48" borderId="7" xfId="1" applyFont="1" applyFill="1" applyBorder="1" applyAlignment="1">
      <alignment horizontal="center" vertical="center"/>
    </xf>
    <xf numFmtId="0" fontId="21" fillId="49" borderId="7" xfId="1" applyFont="1" applyFill="1" applyBorder="1" applyAlignment="1">
      <alignment horizontal="center" vertical="center"/>
    </xf>
  </cellXfs>
  <cellStyles count="57">
    <cellStyle name="20% — акцент1" xfId="34" builtinId="30" customBuiltin="1"/>
    <cellStyle name="20% — акцент2" xfId="38" builtinId="34" customBuiltin="1"/>
    <cellStyle name="20% — акцент3" xfId="42" builtinId="38" customBuiltin="1"/>
    <cellStyle name="20% — акцент4" xfId="46" builtinId="42" customBuiltin="1"/>
    <cellStyle name="20% — акцент5" xfId="50" builtinId="46" customBuiltin="1"/>
    <cellStyle name="20% — акцент6" xfId="54" builtinId="50" customBuiltin="1"/>
    <cellStyle name="40% — акцент1" xfId="35" builtinId="31" customBuiltin="1"/>
    <cellStyle name="40% — акцент2" xfId="39" builtinId="35" customBuiltin="1"/>
    <cellStyle name="40% — акцент3" xfId="43" builtinId="39" customBuiltin="1"/>
    <cellStyle name="40% — акцент4" xfId="47" builtinId="43" customBuiltin="1"/>
    <cellStyle name="40% — акцент5" xfId="51" builtinId="47" customBuiltin="1"/>
    <cellStyle name="40% — акцент6" xfId="55" builtinId="51" customBuiltin="1"/>
    <cellStyle name="60% — акцент1" xfId="36" builtinId="32" customBuiltin="1"/>
    <cellStyle name="60% — акцент2" xfId="40" builtinId="36" customBuiltin="1"/>
    <cellStyle name="60% — акцент3" xfId="44" builtinId="40" customBuiltin="1"/>
    <cellStyle name="60% — акцент4" xfId="48" builtinId="44" customBuiltin="1"/>
    <cellStyle name="60% — акцент5" xfId="52" builtinId="48" customBuiltin="1"/>
    <cellStyle name="60% — акцент6" xfId="56" builtinId="52" customBuiltin="1"/>
    <cellStyle name="Акцент1" xfId="33" builtinId="29" customBuiltin="1"/>
    <cellStyle name="Акцент2" xfId="37" builtinId="33" customBuiltin="1"/>
    <cellStyle name="Акцент3" xfId="41" builtinId="37" customBuiltin="1"/>
    <cellStyle name="Акцент4" xfId="45" builtinId="41" customBuiltin="1"/>
    <cellStyle name="Акцент5" xfId="49" builtinId="45" customBuiltin="1"/>
    <cellStyle name="Акцент6" xfId="53" builtinId="49" customBuiltin="1"/>
    <cellStyle name="Введен заголовок" xfId="4" xr:uid="{00000000-0005-0000-0000-00002F000000}"/>
    <cellStyle name="Введена продажа" xfId="9" xr:uid="{00000000-0005-0000-0000-000030000000}"/>
    <cellStyle name="Введено обращение" xfId="7" xr:uid="{00000000-0005-0000-0000-000031000000}"/>
    <cellStyle name="Введено обсуждение" xfId="8" xr:uid="{00000000-0005-0000-0000-000032000000}"/>
    <cellStyle name="Введено определение" xfId="6" xr:uid="{00000000-0005-0000-0000-000033000000}"/>
    <cellStyle name="Ввод " xfId="24" builtinId="20" customBuiltin="1"/>
    <cellStyle name="Вывод" xfId="25" builtinId="21" customBuiltin="1"/>
    <cellStyle name="Вычисление" xfId="26" builtinId="22" customBuiltin="1"/>
    <cellStyle name="Денежный" xfId="15" builtinId="4" customBuiltin="1"/>
    <cellStyle name="Денежный [0]" xfId="16" builtinId="7" customBuiltin="1"/>
    <cellStyle name="Заголовок 1" xfId="2" builtinId="16" customBuiltin="1"/>
    <cellStyle name="Заголовок 2" xfId="3" builtinId="17" customBuiltin="1"/>
    <cellStyle name="Заголовок 3" xfId="19" builtinId="18" customBuiltin="1"/>
    <cellStyle name="Заголовок 4" xfId="20" builtinId="19" customBuiltin="1"/>
    <cellStyle name="Зебра" xfId="5" xr:uid="{00000000-0005-0000-0000-000034000000}"/>
    <cellStyle name="Итог" xfId="32" builtinId="25" customBuiltin="1"/>
    <cellStyle name="Контрольная ячейка" xfId="28" builtinId="23" customBuiltin="1"/>
    <cellStyle name="Название" xfId="18" builtinId="15" customBuiltin="1"/>
    <cellStyle name="Не введена продажа" xfId="11" xr:uid="{00000000-0005-0000-0000-000035000000}"/>
    <cellStyle name="Не введено обращение" xfId="10" xr:uid="{00000000-0005-0000-0000-000036000000}"/>
    <cellStyle name="Не введено обсуждение" xfId="12" xr:uid="{00000000-0005-0000-0000-000037000000}"/>
    <cellStyle name="Нейтральный" xfId="23" builtinId="28" customBuiltin="1"/>
    <cellStyle name="Обычный" xfId="0" builtinId="0" customBuiltin="1"/>
    <cellStyle name="Плохой" xfId="22" builtinId="27" customBuiltin="1"/>
    <cellStyle name="Пояснение" xfId="31" builtinId="53" customBuiltin="1"/>
    <cellStyle name="Примечание" xfId="30" builtinId="10" customBuiltin="1"/>
    <cellStyle name="Процентный" xfId="17" builtinId="5" customBuiltin="1"/>
    <cellStyle name="Связанная ячейка" xfId="27" builtinId="24" customBuiltin="1"/>
    <cellStyle name="Текст предупреждения" xfId="29" builtinId="11" customBuiltin="1"/>
    <cellStyle name="Финансовый" xfId="13" builtinId="3" customBuiltin="1"/>
    <cellStyle name="Финансовый [0]" xfId="14" builtinId="6" customBuiltin="1"/>
    <cellStyle name="Хороший" xfId="21" builtinId="26" customBuiltin="1"/>
    <cellStyle name="Центр" xfId="1" xr:uid="{00000000-0005-0000-0000-000038000000}"/>
  </cellStyles>
  <dxfs count="0"/>
  <tableStyles count="0" defaultTableStyle="TableStyleMedium2" defaultPivotStyle="PivotStyleDark17"/>
  <colors>
    <mruColors>
      <color rgb="FF5F1A47"/>
      <color rgb="FFA46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4638833505692965"/>
        </c:manualLayout>
      </c:layout>
      <c:areaChart>
        <c:grouping val="standard"/>
        <c:varyColors val="0"/>
        <c:ser>
          <c:idx val="5"/>
          <c:order val="0"/>
          <c:spPr>
            <a:solidFill>
              <a:schemeClr val="accent4"/>
            </a:solidFill>
            <a:ln>
              <a:noFill/>
            </a:ln>
          </c:spPr>
          <c:val>
            <c:numRef>
              <c:f>вспомогательная!$AJ$11:$AJ$16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328</c:v>
                </c:pt>
                <c:pt idx="5">
                  <c:v>315.5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A-4901-9A1A-9543EB491AA4}"/>
            </c:ext>
          </c:extLst>
        </c:ser>
        <c:ser>
          <c:idx val="4"/>
          <c:order val="1"/>
          <c:spPr>
            <a:solidFill>
              <a:schemeClr val="accent3"/>
            </a:solidFill>
            <a:ln>
              <a:noFill/>
            </a:ln>
          </c:spPr>
          <c:val>
            <c:numRef>
              <c:f>вспомогательная!$AI$11:$AI$16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508</c:v>
                </c:pt>
                <c:pt idx="4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A-4901-9A1A-9543EB491AA4}"/>
            </c:ext>
          </c:extLst>
        </c:ser>
        <c:ser>
          <c:idx val="3"/>
          <c:order val="2"/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val>
            <c:numRef>
              <c:f>вспомогательная!$AH$11:$AH$16</c:f>
              <c:numCache>
                <c:formatCode>General</c:formatCode>
                <c:ptCount val="6"/>
                <c:pt idx="1">
                  <c:v>0</c:v>
                </c:pt>
                <c:pt idx="2">
                  <c:v>558</c:v>
                </c:pt>
                <c:pt idx="3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A-4901-9A1A-9543EB491AA4}"/>
            </c:ext>
          </c:extLst>
        </c:ser>
        <c:ser>
          <c:idx val="2"/>
          <c:order val="3"/>
          <c:tx>
            <c:strRef>
              <c:f>'Воронка продаж для кампании'!$B$4</c:f>
              <c:strCache>
                <c:ptCount val="1"/>
                <c:pt idx="0">
                  <c:v>Клиентская база в CRM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19050" cap="rnd">
              <a:noFill/>
              <a:round/>
            </a:ln>
            <a:effectLst/>
          </c:spPr>
          <c:val>
            <c:numRef>
              <c:f>вспомогательная!$AG$11:$AG$17</c:f>
              <c:numCache>
                <c:formatCode>General</c:formatCode>
                <c:ptCount val="7"/>
                <c:pt idx="1">
                  <c:v>558</c:v>
                </c:pt>
                <c:pt idx="2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FA-4901-9A1A-9543EB491AA4}"/>
            </c:ext>
          </c:extLst>
        </c:ser>
        <c:ser>
          <c:idx val="0"/>
          <c:order val="4"/>
          <c:spPr>
            <a:solidFill>
              <a:schemeClr val="bg1"/>
            </a:solidFill>
            <a:ln w="0" cap="rnd">
              <a:solidFill>
                <a:schemeClr val="bg1"/>
              </a:solidFill>
              <a:round/>
            </a:ln>
            <a:effectLst/>
          </c:spPr>
          <c:val>
            <c:numRef>
              <c:f>вспомогательная!$AD$11:$AD$16</c:f>
              <c:numCache>
                <c:formatCode>General</c:formatCode>
                <c:ptCount val="6"/>
                <c:pt idx="0">
                  <c:v>50</c:v>
                </c:pt>
                <c:pt idx="1">
                  <c:v>58</c:v>
                </c:pt>
                <c:pt idx="2">
                  <c:v>58</c:v>
                </c:pt>
                <c:pt idx="3">
                  <c:v>108</c:v>
                </c:pt>
                <c:pt idx="4">
                  <c:v>288</c:v>
                </c:pt>
                <c:pt idx="5">
                  <c:v>300.5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FA-4901-9A1A-9543EB49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66384"/>
        <c:axId val="510966776"/>
      </c:areaChart>
      <c:scatterChart>
        <c:scatterStyle val="lineMarker"/>
        <c:varyColors val="0"/>
        <c:ser>
          <c:idx val="1"/>
          <c:order val="5"/>
          <c:spPr>
            <a:ln w="28575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вспомогательная!$Y$11:$Y$16</c:f>
              <c:numCache>
                <c:formatCode>General</c:formatCode>
                <c:ptCount val="6"/>
                <c:pt idx="0">
                  <c:v>1.8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вспомогательная!$AD$11:$AD$16</c:f>
              <c:numCache>
                <c:formatCode>General</c:formatCode>
                <c:ptCount val="6"/>
                <c:pt idx="0">
                  <c:v>50</c:v>
                </c:pt>
                <c:pt idx="1">
                  <c:v>58</c:v>
                </c:pt>
                <c:pt idx="2">
                  <c:v>58</c:v>
                </c:pt>
                <c:pt idx="3">
                  <c:v>108</c:v>
                </c:pt>
                <c:pt idx="4">
                  <c:v>288</c:v>
                </c:pt>
                <c:pt idx="5">
                  <c:v>300.5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FA-4901-9A1A-9543EB491AA4}"/>
            </c:ext>
          </c:extLst>
        </c:ser>
        <c:ser>
          <c:idx val="6"/>
          <c:order val="6"/>
          <c:spPr>
            <a:ln w="28575"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вспомогательная!$Y$11:$Y$16</c:f>
              <c:numCache>
                <c:formatCode>General</c:formatCode>
                <c:ptCount val="6"/>
                <c:pt idx="0">
                  <c:v>1.8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вспомогательная!$AE$11:$AE$16</c:f>
              <c:numCache>
                <c:formatCode>General</c:formatCode>
                <c:ptCount val="6"/>
                <c:pt idx="0">
                  <c:v>566</c:v>
                </c:pt>
                <c:pt idx="1">
                  <c:v>558</c:v>
                </c:pt>
                <c:pt idx="2">
                  <c:v>558</c:v>
                </c:pt>
                <c:pt idx="3">
                  <c:v>508</c:v>
                </c:pt>
                <c:pt idx="4">
                  <c:v>328</c:v>
                </c:pt>
                <c:pt idx="5">
                  <c:v>315.5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FA-4901-9A1A-9543EB491AA4}"/>
            </c:ext>
          </c:extLst>
        </c:ser>
        <c:ser>
          <c:idx val="8"/>
          <c:order val="7"/>
          <c:tx>
            <c:v>Потеряно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44C004B2-AA78-4C6D-9878-2D3C629CC2B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DFA-4901-9A1A-9543EB491A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74D14A7-ED32-4263-9995-9DF43B2BD52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DFA-4901-9A1A-9543EB491A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F756742-DCFC-477C-A367-75D565E0643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вспомогательная!$Q$13:$Q$15</c:f>
              <c:numCache>
                <c:formatCode>General</c:formatCode>
                <c:ptCount val="3"/>
                <c:pt idx="0">
                  <c:v>2.4500000000000002</c:v>
                </c:pt>
                <c:pt idx="1">
                  <c:v>3.45</c:v>
                </c:pt>
                <c:pt idx="2">
                  <c:v>4.45</c:v>
                </c:pt>
              </c:numCache>
            </c:numRef>
          </c:xVal>
          <c:yVal>
            <c:numRef>
              <c:f>вспомогательная!$R$13:$R$15</c:f>
              <c:numCache>
                <c:formatCode>General</c:formatCode>
                <c:ptCount val="3"/>
                <c:pt idx="0">
                  <c:v>248.864</c:v>
                </c:pt>
                <c:pt idx="1">
                  <c:v>248.864</c:v>
                </c:pt>
                <c:pt idx="2">
                  <c:v>248.864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вспомогательная!$O$13:$O$15</c15:f>
                <c15:dlblRangeCache>
                  <c:ptCount val="3"/>
                  <c:pt idx="0">
                    <c:v>ПОТЕРЯНО 100</c:v>
                  </c:pt>
                  <c:pt idx="1">
                    <c:v>ПОТЕРЯНО 100</c:v>
                  </c:pt>
                  <c:pt idx="2">
                    <c:v>ПОТЕРЯНО 20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DFA-4901-9A1A-9543EB491AA4}"/>
            </c:ext>
          </c:extLst>
        </c:ser>
        <c:ser>
          <c:idx val="9"/>
          <c:order val="8"/>
          <c:tx>
            <c:v>Не подходит</c:v>
          </c:tx>
          <c:marker>
            <c:symbol val="none"/>
          </c:marker>
          <c:dLbls>
            <c:dLbl>
              <c:idx val="0"/>
              <c:tx>
                <c:rich>
                  <a:bodyPr wrap="square" lIns="111600" tIns="19050" rIns="38100" bIns="19050" anchor="ctr">
                    <a:spAutoFit/>
                  </a:bodyPr>
                  <a:lstStyle/>
                  <a:p>
                    <a:pPr>
                      <a:defRPr sz="1100">
                        <a:solidFill>
                          <a:schemeClr val="bg1"/>
                        </a:solidFill>
                      </a:defRPr>
                    </a:pPr>
                    <a:fld id="{3B1231B8-C060-4CC8-A8C1-2655D013A8F8}" type="CELLRANGE">
                      <a:rPr lang="ru-RU"/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вспомогательная!$V$13</c:f>
              <c:numCache>
                <c:formatCode>General</c:formatCode>
                <c:ptCount val="1"/>
                <c:pt idx="0">
                  <c:v>2.4500000000000002</c:v>
                </c:pt>
              </c:numCache>
            </c:numRef>
          </c:xVal>
          <c:yVal>
            <c:numRef>
              <c:f>вспомогательная!$W$13</c:f>
              <c:numCache>
                <c:formatCode>General</c:formatCode>
                <c:ptCount val="1"/>
                <c:pt idx="0">
                  <c:v>228.84399999999999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вспомогательная!$T$13</c15:f>
                <c15:dlblRangeCache>
                  <c:ptCount val="1"/>
                  <c:pt idx="0">
                    <c:v>НЕ ПОДХОДИТ 0,8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8DFA-4901-9A1A-9543EB491AA4}"/>
            </c:ext>
          </c:extLst>
        </c:ser>
        <c:ser>
          <c:idx val="10"/>
          <c:order val="9"/>
          <c:tx>
            <c:v>Выиграно точка</c:v>
          </c:tx>
          <c:marker>
            <c:symbol val="circle"/>
            <c:size val="62"/>
            <c:spPr>
              <a:solidFill>
                <a:schemeClr val="accent4"/>
              </a:solidFill>
              <a:ln>
                <a:noFill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11DEEFE-F0BB-4244-A7B5-2AADEC1D9D1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вспомогательная!$L$17</c:f>
              <c:numCache>
                <c:formatCode>General</c:formatCode>
                <c:ptCount val="1"/>
                <c:pt idx="0">
                  <c:v>6.44</c:v>
                </c:pt>
              </c:numCache>
            </c:numRef>
          </c:xVal>
          <c:yVal>
            <c:numRef>
              <c:f>вспомогательная!$M$17</c:f>
              <c:numCache>
                <c:formatCode>General</c:formatCode>
                <c:ptCount val="1"/>
                <c:pt idx="0">
                  <c:v>308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вспомогательная!$K$17</c15:f>
                <c15:dlblRangeCache>
                  <c:ptCount val="1"/>
                  <c:pt idx="0">
                    <c:v>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DFA-4901-9A1A-9543EB491AA4}"/>
            </c:ext>
          </c:extLst>
        </c:ser>
        <c:ser>
          <c:idx val="11"/>
          <c:order val="10"/>
          <c:tx>
            <c:v>Проценты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99B193F-FAFE-4D71-987F-5146FC4AFCE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DFA-4901-9A1A-9543EB491A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406E95B-FCB1-4332-B63F-F0383608105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DFA-4901-9A1A-9543EB491A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847D6A-65A2-46A9-ACC2-B3C96A1F20A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DFA-4901-9A1A-9543EB491A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729D068-96B0-479A-B957-93856E419DC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1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вспомогательная!$G$13:$G$16</c:f>
              <c:numCache>
                <c:formatCode>General</c:formatCode>
                <c:ptCount val="4"/>
                <c:pt idx="0">
                  <c:v>2.4500000000000002</c:v>
                </c:pt>
                <c:pt idx="1">
                  <c:v>3.45</c:v>
                </c:pt>
                <c:pt idx="2">
                  <c:v>4.45</c:v>
                </c:pt>
                <c:pt idx="3">
                  <c:v>5.3500000000000005</c:v>
                </c:pt>
              </c:numCache>
            </c:numRef>
          </c:xVal>
          <c:yVal>
            <c:numRef>
              <c:f>вспомогательная!$H$13:$H$16</c:f>
              <c:numCache>
                <c:formatCode>General</c:formatCode>
                <c:ptCount val="4"/>
                <c:pt idx="0">
                  <c:v>319.858</c:v>
                </c:pt>
                <c:pt idx="1">
                  <c:v>319.858</c:v>
                </c:pt>
                <c:pt idx="2">
                  <c:v>319.858</c:v>
                </c:pt>
                <c:pt idx="3">
                  <c:v>319.858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вспомогательная!$E$13:$E$16</c15:f>
                <c15:dlblRangeCache>
                  <c:ptCount val="4"/>
                  <c:pt idx="0">
                    <c:v>100%</c:v>
                  </c:pt>
                  <c:pt idx="1">
                    <c:v>80%</c:v>
                  </c:pt>
                  <c:pt idx="2">
                    <c:v>8%</c:v>
                  </c:pt>
                  <c:pt idx="3">
                    <c:v>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DFA-4901-9A1A-9543EB491AA4}"/>
            </c:ext>
          </c:extLst>
        </c:ser>
        <c:ser>
          <c:idx val="7"/>
          <c:order val="11"/>
          <c:tx>
            <c:v>Итоги за этап 2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936C358-6D5C-40E9-975A-C166FFBA1B1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DFA-4901-9A1A-9543EB491A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93B0AA-29B4-487D-BCC5-575A8B903F6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DFA-4901-9A1A-9543EB491AA4}"/>
                </c:ext>
              </c:extLst>
            </c:dLbl>
            <c:dLbl>
              <c:idx val="2"/>
              <c:tx>
                <c:rich>
                  <a:bodyPr wrap="square" lIns="147600" tIns="19050" rIns="396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fld id="{881EA6B5-4C01-45DD-947C-5C35B1D7A113}" type="CELLRANGE">
                      <a:rPr lang="ru-RU"/>
                      <a:pPr>
                        <a:defRPr sz="1100" b="1">
                          <a:solidFill>
                            <a:schemeClr val="bg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DFA-4901-9A1A-9543EB491A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64BD94-CFB2-4C9B-B4A4-99E5D0270A62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DFA-4901-9A1A-9543EB491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вспомогательная!$L$13:$L$16</c:f>
              <c:numCache>
                <c:formatCode>General</c:formatCode>
                <c:ptCount val="4"/>
                <c:pt idx="0">
                  <c:v>2.4500000000000002</c:v>
                </c:pt>
                <c:pt idx="1">
                  <c:v>3.45</c:v>
                </c:pt>
                <c:pt idx="2">
                  <c:v>4.45</c:v>
                </c:pt>
                <c:pt idx="3">
                  <c:v>5.3500000000000005</c:v>
                </c:pt>
              </c:numCache>
            </c:numRef>
          </c:xVal>
          <c:yVal>
            <c:numRef>
              <c:f>вспомогательная!$M$13:$M$16</c:f>
              <c:numCache>
                <c:formatCode>General</c:formatCode>
                <c:ptCount val="4"/>
                <c:pt idx="0">
                  <c:v>296.142</c:v>
                </c:pt>
                <c:pt idx="1">
                  <c:v>296.142</c:v>
                </c:pt>
                <c:pt idx="2">
                  <c:v>296.142</c:v>
                </c:pt>
                <c:pt idx="3">
                  <c:v>296.142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вспомогательная!$J$13:$J$16</c15:f>
                <c15:dlblRangeCache>
                  <c:ptCount val="4"/>
                  <c:pt idx="0">
                    <c:v>ВЫЯВЛЕНИЕ 500</c:v>
                  </c:pt>
                  <c:pt idx="1">
                    <c:v>ОБРАЩЕНИЕ 400</c:v>
                  </c:pt>
                  <c:pt idx="2">
                    <c:v>ОБСУЖДЕНИЕ 40</c:v>
                  </c:pt>
                  <c:pt idx="3">
                    <c:v>ПРОДАЖА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8DFA-4901-9A1A-9543EB49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66384"/>
        <c:axId val="510966776"/>
      </c:scatterChart>
      <c:catAx>
        <c:axId val="51096638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10966776"/>
        <c:crosses val="autoZero"/>
        <c:auto val="1"/>
        <c:lblAlgn val="ctr"/>
        <c:lblOffset val="100"/>
        <c:noMultiLvlLbl val="1"/>
      </c:catAx>
      <c:valAx>
        <c:axId val="51096677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096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</xdr:colOff>
      <xdr:row>0</xdr:row>
      <xdr:rowOff>0</xdr:rowOff>
    </xdr:from>
    <xdr:to>
      <xdr:col>15</xdr:col>
      <xdr:colOff>609600</xdr:colOff>
      <xdr:row>19</xdr:row>
      <xdr:rowOff>212724</xdr:rowOff>
    </xdr:to>
    <xdr:graphicFrame macro="">
      <xdr:nvGraphicFramePr>
        <xdr:cNvPr id="3" name="Воронка продаж" descr="Диаграмма &quot;Воронка продаж&quot; со стадиями продаж и соответствующими данным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14</xdr:row>
      <xdr:rowOff>38101</xdr:rowOff>
    </xdr:from>
    <xdr:to>
      <xdr:col>4</xdr:col>
      <xdr:colOff>543984</xdr:colOff>
      <xdr:row>16</xdr:row>
      <xdr:rowOff>200024</xdr:rowOff>
    </xdr:to>
    <xdr:grpSp>
      <xdr:nvGrpSpPr>
        <xdr:cNvPr id="6" name="Совет" descr="Введите числа в ячейках выше, чтобы обновить диаграмму &quot;Воронка продаж&quot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21734" y="3712634"/>
          <a:ext cx="4938183" cy="636057"/>
          <a:chOff x="323851" y="3762376"/>
          <a:chExt cx="3609974" cy="457200"/>
        </a:xfrm>
      </xdr:grpSpPr>
      <xdr:sp macro="" textlink="">
        <xdr:nvSpPr>
          <xdr:cNvPr id="2" name="Прямоугольник 1" descr="Скобки вокруг текста совета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323851" y="3810000"/>
            <a:ext cx="3600450" cy="352425"/>
          </a:xfrm>
          <a:prstGeom prst="rect">
            <a:avLst/>
          </a:prstGeom>
          <a:noFill/>
          <a:ln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endParaRPr lang="en-US" sz="1100"/>
          </a:p>
        </xdr:txBody>
      </xdr:sp>
      <xdr:sp macro="" textlink="">
        <xdr:nvSpPr>
          <xdr:cNvPr id="4" name="Прямоугольник 3" descr="Текст совета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476250" y="3762376"/>
            <a:ext cx="3314700" cy="4572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endParaRPr lang="en-US" sz="1100"/>
          </a:p>
        </xdr:txBody>
      </xdr:sp>
      <xdr:sp macro="" textlink="">
        <xdr:nvSpPr>
          <xdr:cNvPr id="5" name="Прямоугольник 4" descr="Текст совета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361950" y="3819525"/>
            <a:ext cx="3571875" cy="3524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ru" sz="1100" b="1">
                <a:solidFill>
                  <a:schemeClr val="accent4">
                    <a:lumMod val="50000"/>
                  </a:schemeClr>
                </a:solidFill>
                <a:latin typeface="Century Gothic" panose="020B0502020202020204" pitchFamily="34" charset="0"/>
              </a:rPr>
              <a:t>Совет</a:t>
            </a:r>
            <a:r>
              <a:rPr lang="ru" sz="1100">
                <a:solidFill>
                  <a:schemeClr val="accent4">
                    <a:lumMod val="50000"/>
                  </a:schemeClr>
                </a:solidFill>
                <a:latin typeface="Century Gothic" panose="020B0502020202020204" pitchFamily="34" charset="0"/>
              </a:rPr>
              <a:t>: введите числа в ячейках выше, чтобы обновить диаграмму "Воронка продаж".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Sales Pipeline">
      <a:dk1>
        <a:sysClr val="windowText" lastClr="000000"/>
      </a:dk1>
      <a:lt1>
        <a:sysClr val="window" lastClr="FFFFFF"/>
      </a:lt1>
      <a:dk2>
        <a:srgbClr val="1B2C2E"/>
      </a:dk2>
      <a:lt2>
        <a:srgbClr val="EBEBEB"/>
      </a:lt2>
      <a:accent1>
        <a:srgbClr val="FFB54A"/>
      </a:accent1>
      <a:accent2>
        <a:srgbClr val="ED5200"/>
      </a:accent2>
      <a:accent3>
        <a:srgbClr val="CF2E4B"/>
      </a:accent3>
      <a:accent4>
        <a:srgbClr val="5F1A47"/>
      </a:accent4>
      <a:accent5>
        <a:srgbClr val="A8CE41"/>
      </a:accent5>
      <a:accent6>
        <a:srgbClr val="18B7B3"/>
      </a:accent6>
      <a:hlink>
        <a:srgbClr val="18B7B3"/>
      </a:hlink>
      <a:folHlink>
        <a:srgbClr val="5F1A47"/>
      </a:folHlink>
    </a:clrScheme>
    <a:fontScheme name="20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P20"/>
  <sheetViews>
    <sheetView showGridLines="0" tabSelected="1" zoomScale="90" zoomScaleNormal="90" workbookViewId="0">
      <selection activeCell="F21" sqref="F21"/>
    </sheetView>
  </sheetViews>
  <sheetFormatPr defaultRowHeight="18.75" customHeight="1" x14ac:dyDescent="0.25"/>
  <cols>
    <col min="1" max="1" width="4.19921875" customWidth="1"/>
    <col min="2" max="2" width="27.69921875" bestFit="1" customWidth="1"/>
    <col min="3" max="3" width="17.5" customWidth="1"/>
    <col min="4" max="4" width="12.3984375" customWidth="1"/>
    <col min="5" max="5" width="12.69921875" customWidth="1"/>
    <col min="6" max="6" width="13.59765625" customWidth="1"/>
    <col min="8" max="8" width="9" customWidth="1"/>
  </cols>
  <sheetData>
    <row r="1" spans="2:16" ht="60" customHeight="1" x14ac:dyDescent="0.75">
      <c r="B1" s="15"/>
      <c r="C1" s="15"/>
      <c r="D1" s="15"/>
      <c r="E1" s="15"/>
      <c r="F1" s="14" t="s">
        <v>5</v>
      </c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16" ht="9" customHeight="1" x14ac:dyDescent="0.25">
      <c r="B2" s="16"/>
      <c r="C2" s="16"/>
      <c r="D2" s="16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ht="14.4" customHeight="1" x14ac:dyDescent="0.25">
      <c r="B3" s="4" t="s">
        <v>8</v>
      </c>
      <c r="C3" s="10" t="s">
        <v>36</v>
      </c>
      <c r="D3" s="10" t="s">
        <v>37</v>
      </c>
      <c r="E3" s="10" t="s">
        <v>34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ht="18.75" customHeight="1" x14ac:dyDescent="0.25">
      <c r="B4" s="6" t="s">
        <v>25</v>
      </c>
      <c r="C4" s="18">
        <v>500</v>
      </c>
      <c r="D4" s="18">
        <f>C4-C5</f>
        <v>100</v>
      </c>
      <c r="E4" s="17">
        <f>C5/C4</f>
        <v>0.8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18.75" customHeight="1" x14ac:dyDescent="0.25">
      <c r="B5" s="5" t="s">
        <v>26</v>
      </c>
      <c r="C5" s="19">
        <v>400</v>
      </c>
      <c r="D5" s="19">
        <f>C5-C6</f>
        <v>100</v>
      </c>
      <c r="E5" s="17">
        <f>C6/C5</f>
        <v>0.75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18.75" customHeight="1" x14ac:dyDescent="0.25">
      <c r="B6" s="7" t="s">
        <v>27</v>
      </c>
      <c r="C6" s="19">
        <v>300</v>
      </c>
      <c r="D6" s="19">
        <f t="shared" ref="D6:D13" si="0">C6-C7</f>
        <v>100</v>
      </c>
      <c r="E6" s="17">
        <f t="shared" ref="E6:E12" si="1">C7/C6</f>
        <v>0.66666666666666663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8.75" customHeight="1" x14ac:dyDescent="0.25">
      <c r="B7" s="5" t="s">
        <v>28</v>
      </c>
      <c r="C7" s="21">
        <v>200</v>
      </c>
      <c r="D7" s="21">
        <f t="shared" si="0"/>
        <v>100</v>
      </c>
      <c r="E7" s="17">
        <f t="shared" si="1"/>
        <v>0.5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ht="18.75" customHeight="1" x14ac:dyDescent="0.25">
      <c r="B8" s="7" t="s">
        <v>29</v>
      </c>
      <c r="C8" s="21">
        <v>100</v>
      </c>
      <c r="D8" s="21">
        <f t="shared" si="0"/>
        <v>20</v>
      </c>
      <c r="E8" s="17">
        <f t="shared" si="1"/>
        <v>0.8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ht="18.75" customHeight="1" x14ac:dyDescent="0.25">
      <c r="B9" s="5" t="s">
        <v>35</v>
      </c>
      <c r="C9" s="21">
        <v>80</v>
      </c>
      <c r="D9" s="21">
        <f t="shared" si="0"/>
        <v>20</v>
      </c>
      <c r="E9" s="17">
        <f t="shared" si="1"/>
        <v>0.75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ht="18.75" customHeight="1" x14ac:dyDescent="0.25">
      <c r="B10" s="7" t="s">
        <v>30</v>
      </c>
      <c r="C10" s="21">
        <v>60</v>
      </c>
      <c r="D10" s="21">
        <f t="shared" si="0"/>
        <v>20</v>
      </c>
      <c r="E10" s="17">
        <f t="shared" si="1"/>
        <v>0.66666666666666663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ht="18.75" customHeight="1" x14ac:dyDescent="0.25">
      <c r="B11" s="5" t="s">
        <v>31</v>
      </c>
      <c r="C11" s="20">
        <v>40</v>
      </c>
      <c r="D11" s="20">
        <f>C11-C12</f>
        <v>20</v>
      </c>
      <c r="E11" s="17">
        <f t="shared" si="1"/>
        <v>0.5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8.75" customHeight="1" x14ac:dyDescent="0.25">
      <c r="B12" s="5" t="s">
        <v>32</v>
      </c>
      <c r="C12" s="20">
        <v>20</v>
      </c>
      <c r="D12" s="20">
        <f t="shared" si="0"/>
        <v>5</v>
      </c>
      <c r="E12" s="17">
        <f t="shared" si="1"/>
        <v>0.75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ht="18.75" customHeight="1" x14ac:dyDescent="0.25">
      <c r="B13" s="11" t="s">
        <v>33</v>
      </c>
      <c r="C13" s="22">
        <v>15</v>
      </c>
      <c r="D13" s="23">
        <f t="shared" si="0"/>
        <v>15</v>
      </c>
      <c r="E13" s="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ht="18.75" customHeight="1" thickBot="1" x14ac:dyDescent="0.3"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ht="18.75" customHeight="1" thickTop="1" x14ac:dyDescent="0.25">
      <c r="B15" s="12" t="s">
        <v>4</v>
      </c>
      <c r="C15" s="12"/>
      <c r="D15" s="12"/>
      <c r="E15" s="12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ht="18.75" customHeight="1" x14ac:dyDescent="0.25">
      <c r="B16" s="13"/>
      <c r="C16" s="13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6:16" ht="18.75" customHeight="1" x14ac:dyDescent="0.25"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6:16" ht="18.75" customHeight="1" x14ac:dyDescent="0.25"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6:16" ht="18.75" customHeight="1" x14ac:dyDescent="0.25"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6:16" ht="18.75" customHeight="1" x14ac:dyDescent="0.25"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4">
    <mergeCell ref="B15:E16"/>
    <mergeCell ref="F1:P20"/>
    <mergeCell ref="B1:E1"/>
    <mergeCell ref="B2:E2"/>
  </mergeCells>
  <dataValidations xWindow="34" yWindow="315" count="5">
    <dataValidation allowBlank="1" showInputMessage="1" showErrorMessage="1" prompt="Создайте на этом листе диаграмму &quot;Воронка продаж&quot;. Введите данные в ячейки с B4 по E7. Диаграмма в ячейке F1 обновляется автоматически" sqref="A1" xr:uid="{00000000-0002-0000-0000-000000000000}"/>
    <dataValidation allowBlank="1" showInputMessage="1" showErrorMessage="1" prompt="Введите или измените этапы в столбце под этим заголовком" sqref="B3" xr:uid="{00000000-0002-0000-0000-000003000000}"/>
    <dataValidation allowBlank="1" showInputMessage="1" showErrorMessage="1" prompt="Укажите число перспективных клиентов в столбце под этим заголовком" sqref="C3" xr:uid="{00000000-0002-0000-0000-000004000000}"/>
    <dataValidation allowBlank="1" showInputMessage="1" showErrorMessage="1" prompt="Укажите число потерянных сделок в столбце под этим заголовком" sqref="D3" xr:uid="{00000000-0002-0000-0000-000005000000}"/>
    <dataValidation allowBlank="1" showInputMessage="1" showErrorMessage="1" prompt="Укажите число неподходящих сделок в столбце под этим заголовком" sqref="E3" xr:uid="{00000000-0002-0000-0000-000006000000}"/>
  </dataValidations>
  <printOptions horizontalCentered="1" verticalCentered="1"/>
  <pageMargins left="0.45" right="0.45" top="0.75" bottom="0.75" header="0.3" footer="0.3"/>
  <pageSetup paperSize="9" scale="78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7"/>
  <sheetViews>
    <sheetView workbookViewId="0">
      <selection activeCell="A2" sqref="A2"/>
    </sheetView>
  </sheetViews>
  <sheetFormatPr defaultRowHeight="13.8" x14ac:dyDescent="0.25"/>
  <cols>
    <col min="2" max="2" width="17.09765625" customWidth="1"/>
    <col min="5" max="5" width="17.69921875" customWidth="1"/>
    <col min="6" max="6" width="11.3984375" customWidth="1"/>
    <col min="9" max="9" width="6.19921875" customWidth="1"/>
    <col min="10" max="10" width="19.19921875" customWidth="1"/>
    <col min="11" max="11" width="11.69921875" customWidth="1"/>
    <col min="12" max="13" width="9.19921875" customWidth="1"/>
    <col min="14" max="14" width="6.19921875" customWidth="1"/>
    <col min="15" max="15" width="17.69921875" customWidth="1"/>
    <col min="16" max="16" width="11.8984375" customWidth="1"/>
    <col min="17" max="17" width="9" customWidth="1"/>
    <col min="19" max="19" width="6.19921875" customWidth="1"/>
    <col min="20" max="20" width="17.69921875" customWidth="1"/>
    <col min="21" max="21" width="11.19921875" customWidth="1"/>
    <col min="22" max="22" width="9" customWidth="1"/>
    <col min="28" max="28" width="14.59765625" customWidth="1"/>
    <col min="29" max="29" width="16.3984375" customWidth="1"/>
  </cols>
  <sheetData>
    <row r="1" spans="1:36" x14ac:dyDescent="0.25">
      <c r="A1" t="s">
        <v>6</v>
      </c>
    </row>
    <row r="7" spans="1:36" x14ac:dyDescent="0.25">
      <c r="B7" t="s">
        <v>7</v>
      </c>
      <c r="C7">
        <f>AVERAGE(AD13:AE13)</f>
        <v>308</v>
      </c>
    </row>
    <row r="9" spans="1:36" x14ac:dyDescent="0.25">
      <c r="AD9">
        <f>AA12/2+8+50</f>
        <v>308</v>
      </c>
    </row>
    <row r="10" spans="1:36" x14ac:dyDescent="0.25">
      <c r="E10" s="8" t="s">
        <v>12</v>
      </c>
      <c r="F10" s="8"/>
      <c r="G10" s="8"/>
      <c r="H10" s="8"/>
      <c r="J10" s="8" t="s">
        <v>17</v>
      </c>
      <c r="K10" s="8"/>
      <c r="L10" s="8"/>
      <c r="M10" s="8"/>
      <c r="O10" s="8" t="s">
        <v>18</v>
      </c>
      <c r="P10" s="8"/>
      <c r="Q10" s="8"/>
      <c r="R10" s="8"/>
      <c r="T10" s="8" t="s">
        <v>19</v>
      </c>
      <c r="U10" s="8"/>
      <c r="V10" s="8"/>
      <c r="W10" s="8"/>
      <c r="Y10" s="8" t="s">
        <v>20</v>
      </c>
    </row>
    <row r="11" spans="1:36" x14ac:dyDescent="0.25">
      <c r="B11" t="s">
        <v>8</v>
      </c>
      <c r="C11" s="1" t="s">
        <v>11</v>
      </c>
      <c r="E11" t="s">
        <v>13</v>
      </c>
      <c r="G11" s="1">
        <v>0.45</v>
      </c>
      <c r="H11" s="1">
        <f>3.85%*C7</f>
        <v>11.858000000000001</v>
      </c>
      <c r="J11" t="s">
        <v>13</v>
      </c>
      <c r="L11" s="1">
        <v>0.45</v>
      </c>
      <c r="M11" s="1">
        <f>-3.85%*C7</f>
        <v>-11.858000000000001</v>
      </c>
      <c r="O11" t="s">
        <v>13</v>
      </c>
      <c r="Q11" s="1">
        <v>0.45</v>
      </c>
      <c r="R11" s="1">
        <f>-19.2%*C7</f>
        <v>-59.136000000000003</v>
      </c>
      <c r="T11" t="s">
        <v>13</v>
      </c>
      <c r="V11" s="1">
        <v>0.45</v>
      </c>
      <c r="W11" s="1">
        <f>-25.7%*C7</f>
        <v>-79.156000000000006</v>
      </c>
      <c r="Y11">
        <v>1.8</v>
      </c>
      <c r="AD11">
        <f>AD12-8</f>
        <v>50</v>
      </c>
      <c r="AE11">
        <f>AE12+8</f>
        <v>566</v>
      </c>
    </row>
    <row r="12" spans="1:36" x14ac:dyDescent="0.25">
      <c r="B12" t="s">
        <v>9</v>
      </c>
      <c r="E12" s="1" t="s">
        <v>14</v>
      </c>
      <c r="F12" s="1" t="s">
        <v>15</v>
      </c>
      <c r="G12" s="1" t="s">
        <v>11</v>
      </c>
      <c r="H12" s="1" t="s">
        <v>16</v>
      </c>
      <c r="J12" s="1" t="s">
        <v>14</v>
      </c>
      <c r="K12" s="1" t="s">
        <v>15</v>
      </c>
      <c r="L12" s="1" t="s">
        <v>11</v>
      </c>
      <c r="M12" s="1" t="s">
        <v>16</v>
      </c>
      <c r="O12" s="1" t="s">
        <v>14</v>
      </c>
      <c r="P12" s="1" t="s">
        <v>15</v>
      </c>
      <c r="Q12" s="1" t="s">
        <v>11</v>
      </c>
      <c r="R12" s="1" t="s">
        <v>16</v>
      </c>
      <c r="T12" s="1" t="s">
        <v>14</v>
      </c>
      <c r="U12" s="1" t="s">
        <v>15</v>
      </c>
      <c r="V12" s="1" t="s">
        <v>11</v>
      </c>
      <c r="W12" s="1" t="s">
        <v>16</v>
      </c>
      <c r="Y12">
        <v>2</v>
      </c>
      <c r="AA12">
        <f>K13</f>
        <v>500</v>
      </c>
      <c r="AB12" t="s">
        <v>0</v>
      </c>
      <c r="AD12">
        <f>-AA12/2+$AD$9</f>
        <v>58</v>
      </c>
      <c r="AE12">
        <f>AA12/2+$AD$9</f>
        <v>558</v>
      </c>
      <c r="AG12">
        <f>AE12</f>
        <v>558</v>
      </c>
      <c r="AH12">
        <v>0</v>
      </c>
      <c r="AI12">
        <v>0</v>
      </c>
      <c r="AJ12">
        <v>0</v>
      </c>
    </row>
    <row r="13" spans="1:36" x14ac:dyDescent="0.25">
      <c r="B13" t="s">
        <v>0</v>
      </c>
      <c r="C13">
        <v>2</v>
      </c>
      <c r="E13" s="2">
        <f>F13</f>
        <v>1</v>
      </c>
      <c r="F13" s="2">
        <v>1</v>
      </c>
      <c r="G13" s="1">
        <f>$C13+G$11</f>
        <v>2.4500000000000002</v>
      </c>
      <c r="H13" s="1">
        <f>$C$7+$H$11</f>
        <v>319.858</v>
      </c>
      <c r="J13" s="1" t="str">
        <f>UPPER(B13)&amp;" "&amp;K13</f>
        <v>ВЫЯВЛЕНИЕ 500</v>
      </c>
      <c r="K13" s="9">
        <f>'Воронка продаж для кампании'!C4</f>
        <v>500</v>
      </c>
      <c r="L13" s="1">
        <f>$C13+L$11</f>
        <v>2.4500000000000002</v>
      </c>
      <c r="M13" s="1">
        <f>$C$7+$M$11</f>
        <v>296.142</v>
      </c>
      <c r="O13" s="1" t="str">
        <f>"ПОТЕРЯНО " &amp; P13</f>
        <v>ПОТЕРЯНО 100</v>
      </c>
      <c r="P13" s="9">
        <f>'Воронка продаж для кампании'!D4</f>
        <v>100</v>
      </c>
      <c r="Q13" s="1">
        <f>$C13+Q$11</f>
        <v>2.4500000000000002</v>
      </c>
      <c r="R13" s="1">
        <f>$C$7+$R$11</f>
        <v>248.864</v>
      </c>
      <c r="T13" s="1" t="str">
        <f>"НЕ ПОДХОДИТ "&amp;U13</f>
        <v>НЕ ПОДХОДИТ 0,8</v>
      </c>
      <c r="U13" s="9">
        <f>'Воронка продаж для кампании'!E4</f>
        <v>0.8</v>
      </c>
      <c r="V13" s="1">
        <f>$C13+V$11</f>
        <v>2.4500000000000002</v>
      </c>
      <c r="W13" s="1">
        <f>$C$7+$W$11</f>
        <v>228.84399999999999</v>
      </c>
      <c r="Y13">
        <f>Y12+1</f>
        <v>3</v>
      </c>
      <c r="AB13" t="s">
        <v>21</v>
      </c>
      <c r="AD13">
        <f>-K13/2+$AD$9</f>
        <v>58</v>
      </c>
      <c r="AE13">
        <f>K13/2+$AD$9</f>
        <v>558</v>
      </c>
      <c r="AG13">
        <f>AE13</f>
        <v>558</v>
      </c>
      <c r="AH13">
        <f>AE13</f>
        <v>558</v>
      </c>
      <c r="AI13">
        <v>0</v>
      </c>
      <c r="AJ13">
        <v>0</v>
      </c>
    </row>
    <row r="14" spans="1:36" x14ac:dyDescent="0.25">
      <c r="B14" t="s">
        <v>1</v>
      </c>
      <c r="C14">
        <v>3</v>
      </c>
      <c r="E14" s="2">
        <f>F14</f>
        <v>0.8</v>
      </c>
      <c r="F14" s="2">
        <f>'Воронка продаж для кампании'!C5/'Воронка продаж для кампании'!$C$4</f>
        <v>0.8</v>
      </c>
      <c r="G14" s="1">
        <f>$C14+G$11</f>
        <v>3.45</v>
      </c>
      <c r="H14" s="1">
        <f>$C$7+$H$11</f>
        <v>319.858</v>
      </c>
      <c r="J14" s="1" t="str">
        <f>UPPER(B14)&amp;" "&amp;K14</f>
        <v>ОБРАЩЕНИЕ 400</v>
      </c>
      <c r="K14" s="9">
        <f>'Воронка продаж для кампании'!C5</f>
        <v>400</v>
      </c>
      <c r="L14" s="1">
        <f>$C14+L$11</f>
        <v>3.45</v>
      </c>
      <c r="M14" s="1">
        <f>$C$7+$M$11</f>
        <v>296.142</v>
      </c>
      <c r="O14" s="1" t="str">
        <f>"ПОТЕРЯНО " &amp; P14</f>
        <v>ПОТЕРЯНО 100</v>
      </c>
      <c r="P14" s="9">
        <f>'Воронка продаж для кампании'!D5</f>
        <v>100</v>
      </c>
      <c r="Q14" s="1">
        <f>$C14+Q$11</f>
        <v>3.45</v>
      </c>
      <c r="R14" s="1">
        <f>$C$7+$R$11</f>
        <v>248.864</v>
      </c>
      <c r="T14" s="1"/>
      <c r="U14" s="1"/>
      <c r="V14" s="1"/>
      <c r="W14" s="1"/>
      <c r="Y14">
        <f>Y13+1</f>
        <v>4</v>
      </c>
      <c r="AB14" t="s">
        <v>22</v>
      </c>
      <c r="AD14">
        <f>-K14/2+$AD$9</f>
        <v>108</v>
      </c>
      <c r="AE14">
        <f>K14/2+$AD$9</f>
        <v>508</v>
      </c>
      <c r="AH14">
        <f>AE14</f>
        <v>508</v>
      </c>
      <c r="AI14">
        <f>AE14</f>
        <v>508</v>
      </c>
      <c r="AJ14">
        <v>0</v>
      </c>
    </row>
    <row r="15" spans="1:36" x14ac:dyDescent="0.25">
      <c r="B15" t="s">
        <v>2</v>
      </c>
      <c r="C15">
        <v>4</v>
      </c>
      <c r="E15" s="2">
        <f>F15</f>
        <v>0.08</v>
      </c>
      <c r="F15" s="2">
        <f>'Воронка продаж для кампании'!C11/'Воронка продаж для кампании'!$C$4</f>
        <v>0.08</v>
      </c>
      <c r="G15" s="1">
        <f>$C15+G$11</f>
        <v>4.45</v>
      </c>
      <c r="H15" s="1">
        <f>$C$7+$H$11</f>
        <v>319.858</v>
      </c>
      <c r="J15" s="1" t="str">
        <f>UPPER(B15)&amp;" "&amp;K15</f>
        <v>ОБСУЖДЕНИЕ 40</v>
      </c>
      <c r="K15" s="9">
        <f>'Воронка продаж для кампании'!C11</f>
        <v>40</v>
      </c>
      <c r="L15" s="1">
        <f>$C15+L$11</f>
        <v>4.45</v>
      </c>
      <c r="M15" s="1">
        <f>$C$7+$M$11</f>
        <v>296.142</v>
      </c>
      <c r="O15" s="1" t="str">
        <f>"ПОТЕРЯНО " &amp; P15</f>
        <v>ПОТЕРЯНО 20</v>
      </c>
      <c r="P15" s="9">
        <f>'Воронка продаж для кампании'!D11</f>
        <v>20</v>
      </c>
      <c r="Q15" s="1">
        <f>$C15+Q$11</f>
        <v>4.45</v>
      </c>
      <c r="R15" s="1">
        <f>$C$7+$R$11</f>
        <v>248.864</v>
      </c>
      <c r="T15" s="1"/>
      <c r="U15" s="1"/>
      <c r="V15" s="1"/>
      <c r="W15" s="1"/>
      <c r="Y15">
        <f>Y14+1</f>
        <v>5</v>
      </c>
      <c r="AB15" t="s">
        <v>23</v>
      </c>
      <c r="AD15">
        <f>-K15/2+$AD$9</f>
        <v>288</v>
      </c>
      <c r="AE15">
        <f>K15/2+$AD$9</f>
        <v>328</v>
      </c>
      <c r="AI15">
        <f>AE15</f>
        <v>328</v>
      </c>
      <c r="AJ15">
        <f>AE15</f>
        <v>328</v>
      </c>
    </row>
    <row r="16" spans="1:36" x14ac:dyDescent="0.25">
      <c r="B16" t="s">
        <v>3</v>
      </c>
      <c r="C16">
        <v>5</v>
      </c>
      <c r="E16" s="2">
        <f>F16</f>
        <v>0.03</v>
      </c>
      <c r="F16" s="2">
        <f>'Воронка продаж для кампании'!C13/'Воронка продаж для кампании'!$C$4</f>
        <v>0.03</v>
      </c>
      <c r="G16" s="1">
        <f>$C16+G$11 - 0.1</f>
        <v>5.3500000000000005</v>
      </c>
      <c r="H16" s="1">
        <f>$C$7+$H$11</f>
        <v>319.858</v>
      </c>
      <c r="J16" s="1" t="str">
        <f>UPPER(B16)</f>
        <v>ПРОДАЖА</v>
      </c>
      <c r="K16" s="9">
        <f>'Воронка продаж для кампании'!C13</f>
        <v>15</v>
      </c>
      <c r="L16" s="1">
        <f>$C16+L$11 -0.1</f>
        <v>5.3500000000000005</v>
      </c>
      <c r="M16" s="1">
        <f>$C$7+$M$11</f>
        <v>296.142</v>
      </c>
      <c r="O16" s="1"/>
      <c r="P16" s="1"/>
      <c r="Q16" s="1"/>
      <c r="R16" s="1"/>
      <c r="T16" s="1"/>
      <c r="U16" s="1"/>
      <c r="V16" s="1"/>
      <c r="W16" s="1"/>
      <c r="Y16">
        <f>Y15+1</f>
        <v>6</v>
      </c>
      <c r="AB16" t="s">
        <v>24</v>
      </c>
      <c r="AD16">
        <f>-K16/2+$AD$9</f>
        <v>300.5</v>
      </c>
      <c r="AE16">
        <f>K16/2+$AD$9</f>
        <v>315.5</v>
      </c>
      <c r="AJ16">
        <f>AE16</f>
        <v>315.5</v>
      </c>
    </row>
    <row r="17" spans="2:13" x14ac:dyDescent="0.25">
      <c r="B17" t="s">
        <v>10</v>
      </c>
      <c r="C17">
        <v>6</v>
      </c>
      <c r="K17" s="1">
        <f>K16</f>
        <v>15</v>
      </c>
      <c r="L17" s="1">
        <v>6.44</v>
      </c>
      <c r="M17" s="1">
        <f>C7</f>
        <v>308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Воронка продаж для кампании</vt:lpstr>
      <vt:lpstr>вспомогательная</vt:lpstr>
      <vt:lpstr>ОбластьЗаголовка1..E7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2018-06-01T09:47:49Z</dcterms:created>
  <dcterms:modified xsi:type="dcterms:W3CDTF">2019-06-13T07:34:38Z</dcterms:modified>
</cp:coreProperties>
</file>