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595"/>
  </bookViews>
  <sheets>
    <sheet name="Лист1" sheetId="1" r:id="rId1"/>
    <sheet name="Рассчет" sheetId="2" r:id="rId2"/>
    <sheet name="Лист3" sheetId="3" r:id="rId3"/>
  </sheets>
  <definedNames>
    <definedName name="_xlnm._FilterDatabase" localSheetId="0" hidden="1">Лист1!$A$1:$A$943</definedName>
  </definedNames>
  <calcPr calcId="152511"/>
</workbook>
</file>

<file path=xl/calcChain.xml><?xml version="1.0" encoding="utf-8"?>
<calcChain xmlns="http://schemas.openxmlformats.org/spreadsheetml/2006/main">
  <c r="B1" i="1" l="1"/>
  <c r="B2" i="1"/>
  <c r="B3" i="1"/>
  <c r="B4" i="1"/>
  <c r="F3" i="2" l="1"/>
  <c r="E19" i="2"/>
  <c r="E3" i="2"/>
  <c r="G3" i="2" l="1"/>
  <c r="E11" i="2" l="1"/>
  <c r="E29" i="2"/>
  <c r="E28" i="2"/>
  <c r="E27" i="2"/>
  <c r="E26" i="2"/>
  <c r="E25" i="2"/>
  <c r="E24" i="2"/>
  <c r="E23" i="2"/>
  <c r="E22" i="2"/>
  <c r="E21" i="2"/>
  <c r="E20" i="2"/>
  <c r="E18" i="2"/>
  <c r="E17" i="2"/>
  <c r="E16" i="2"/>
  <c r="E15" i="2"/>
  <c r="E14" i="2"/>
  <c r="E13" i="2"/>
  <c r="E12" i="2"/>
  <c r="E10" i="2"/>
  <c r="E9" i="2"/>
  <c r="E8" i="2"/>
  <c r="E7" i="2"/>
  <c r="E5" i="2"/>
  <c r="E4" i="2"/>
  <c r="E6" i="2"/>
  <c r="E30" i="2" l="1"/>
</calcChain>
</file>

<file path=xl/sharedStrings.xml><?xml version="1.0" encoding="utf-8"?>
<sst xmlns="http://schemas.openxmlformats.org/spreadsheetml/2006/main" count="169" uniqueCount="119">
  <si>
    <t xml:space="preserve">РАСКРЫТО </t>
  </si>
  <si>
    <t>УР</t>
  </si>
  <si>
    <t>РАСКРЫТО</t>
  </si>
  <si>
    <t>НЕ РАСКРЫТО</t>
  </si>
  <si>
    <t>УУП</t>
  </si>
  <si>
    <t>МОШЕННИЧЕСТВА</t>
  </si>
  <si>
    <t>ГИБДД</t>
  </si>
  <si>
    <t>СМОЛЕНСКИЙ</t>
  </si>
  <si>
    <t>УМВД ПО Г. СМОЛЕНСКУ</t>
  </si>
  <si>
    <t>ВЕЛИЖСКИЙ</t>
  </si>
  <si>
    <t>демидовский</t>
  </si>
  <si>
    <t>ВЯЗЕМСКИЙ</t>
  </si>
  <si>
    <t>темкинский</t>
  </si>
  <si>
    <t>угранский</t>
  </si>
  <si>
    <t>ГАГАРИНСКИЙ</t>
  </si>
  <si>
    <t>новодугинский</t>
  </si>
  <si>
    <t>сычевский</t>
  </si>
  <si>
    <t>ДЕСНОГОРСКИЙ</t>
  </si>
  <si>
    <t>ДОРОГОБУЖСКИЙ</t>
  </si>
  <si>
    <t>глинковский</t>
  </si>
  <si>
    <t>ельнинский</t>
  </si>
  <si>
    <t>ПОЧИНКОВСКИЙ</t>
  </si>
  <si>
    <t>монастырщинский</t>
  </si>
  <si>
    <t>хиславичский</t>
  </si>
  <si>
    <t>РОСЛАВЛЬСКИЙ</t>
  </si>
  <si>
    <t>ершичский</t>
  </si>
  <si>
    <t>шумячский</t>
  </si>
  <si>
    <t>РУДНЯНСКИЙ</t>
  </si>
  <si>
    <t>краснинский</t>
  </si>
  <si>
    <t>САФОНОВСКИЙ</t>
  </si>
  <si>
    <t>холм-жирковский</t>
  </si>
  <si>
    <t>ЯРЦЕВСКИЙ</t>
  </si>
  <si>
    <t>духовщинский</t>
  </si>
  <si>
    <t>кардымовский</t>
  </si>
  <si>
    <t>соверш</t>
  </si>
  <si>
    <t>раск</t>
  </si>
  <si>
    <t>возб</t>
  </si>
  <si>
    <t>------------------------------------</t>
  </si>
  <si>
    <t>-------------------------------------</t>
  </si>
  <si>
    <t>ПОБОИ</t>
  </si>
  <si>
    <t>№ 1 ДЕСНОГОРСКИЙ</t>
  </si>
  <si>
    <t>КУСП-1763 ОТ 01.05.2019</t>
  </si>
  <si>
    <t>(СУ СК) ВОЗБУЖДЕНО У/Д № 000025 ОТ 04.05.2019, СТ.111 Ч.4 УК РФ</t>
  </si>
  <si>
    <t>РАЗБОИ</t>
  </si>
  <si>
    <t>№ 2 ВЯЗЕМСКИЙ</t>
  </si>
  <si>
    <t>КУСП-4877 ОТ 04.05.2019</t>
  </si>
  <si>
    <t>№ 3 САФОНОВСКИЙ</t>
  </si>
  <si>
    <t>КУСП-3558 ОТ 04.05.2019</t>
  </si>
  <si>
    <t>(СО) ВОЗБУЖДЕНО У/Д № 00242 ОТ 04.05.2019, СТ.162 Ч.2 УК РФ</t>
  </si>
  <si>
    <t>--------------------------------------</t>
  </si>
  <si>
    <t>№ 4 УМВД ПО Г.СМОЛЕНСКУ</t>
  </si>
  <si>
    <t>КУСП-14424 ОТ 04.05.2019</t>
  </si>
  <si>
    <t>ЦПЭ</t>
  </si>
  <si>
    <t>ГРАБЕЖИ</t>
  </si>
  <si>
    <t>№ 5 ВЯЗЕМСКИЙ</t>
  </si>
  <si>
    <t>КУСП-4890 ОТ 04.05.2019</t>
  </si>
  <si>
    <t>ФСВНГ</t>
  </si>
  <si>
    <t>№ 6 ГАГАРИНСКИЙ</t>
  </si>
  <si>
    <t>КУСП-3768 ОТ 04.05.2019</t>
  </si>
  <si>
    <t>КРАЖИ С БАНКОВСКИХ КАРТ</t>
  </si>
  <si>
    <t>№ 7 ОП-2 УМВД ПО Г.СМОЛЕНСКУ</t>
  </si>
  <si>
    <t>КУСП-9390 ОТ 04.05.2019</t>
  </si>
  <si>
    <t>№ 8 УМВД ПО Г.СМОЛЕНСКУ</t>
  </si>
  <si>
    <t>КУСП-14495 ОТ 04.05.2019</t>
  </si>
  <si>
    <t xml:space="preserve">КРАЖИ ИЗ ДРУГИХ ОБЪЕКТОВ </t>
  </si>
  <si>
    <t>№ 9 ОП-1 УМВД ПО Г.СМОЛЕНСКУ</t>
  </si>
  <si>
    <t>КУСП-8308 ОТ 20.04.2019</t>
  </si>
  <si>
    <t>(СО) ВОЗБУЖДЕНО У/Д № 000596 ОТ 04.05.2019, СТ.158 Ч.2 УК РФ</t>
  </si>
  <si>
    <t>№ 10 ОП-1 УМВД ПО Г.СМОЛЕНСКУ</t>
  </si>
  <si>
    <t>КУСП-9322 ОТ 04.05.2019</t>
  </si>
  <si>
    <t>(СО) ВОЗБУЖДЕНО У/Д № 000597 ОТ 04.05.2019, СТ.158 Ч.2 УК РФ</t>
  </si>
  <si>
    <t>№ 11 УМВД ПО Г.СМОЛЕНСКУ</t>
  </si>
  <si>
    <t>КУСП-14438 ОТ 04.05.2019</t>
  </si>
  <si>
    <t>(СО) ВОЗБУЖДЕНО У/Д № 000695 ОТ 04.05.2019, СТ.158 Ч.1 УК РФ</t>
  </si>
  <si>
    <t xml:space="preserve">№ 12 ДЕМИДОВСКИЙ </t>
  </si>
  <si>
    <t>КУСП-753 ОТ 04.05.2019</t>
  </si>
  <si>
    <t>№ 13 РУДНЯНСКИЙ</t>
  </si>
  <si>
    <t xml:space="preserve">КУСП-1926 ОТ 04.05.2019 </t>
  </si>
  <si>
    <t xml:space="preserve">(СО) ВОЗБУЖДЕНО У/Д № 000099 ОТ 04.05.2019, СТ.158 Ч.2 УК РФ </t>
  </si>
  <si>
    <t>№ 14 САФОНОВСКИЙ</t>
  </si>
  <si>
    <t>КУСП-3552 ОТ 04.05.2019</t>
  </si>
  <si>
    <t>№ 15 ЯРЦЕВСКИЙ</t>
  </si>
  <si>
    <t>КУСП-3983 ОТ 04.05.2019</t>
  </si>
  <si>
    <t>(СО) ВОЗБУЖДЕНО У/Д № 000213 ОТ 05.05.2019, СТ.158 Ч.2 УК РФ</t>
  </si>
  <si>
    <t>№ 16 ОП-1 УМВД ПО Г.СМОЛЕНСКУ</t>
  </si>
  <si>
    <t>КУСП-9310 ОТ 04.05.2019</t>
  </si>
  <si>
    <t>№ 17 РОСЛАВЛЬСКИЙ</t>
  </si>
  <si>
    <t>КУСП-5233 ОТ 04.05.2019</t>
  </si>
  <si>
    <t>НЕЗАКОННОЕ ХРАНЕНИЕ, ПРИОБРЕТЕНИЕ, ПЕРЕВОЗКА ИЛИ СБЫТ НАРКОТ. СРЕДСТВ</t>
  </si>
  <si>
    <t>№ 18 ОП-1 УМВД ПО Г.СМОЛЕНСКУ</t>
  </si>
  <si>
    <t>КУСП-8961 ОТ 29.04.2019</t>
  </si>
  <si>
    <t>(СО) ВОЗБУЖДЕНО У/Д № 000598 ОТ 04.05.2019, СТ.228.1 Ч.3 УК РФ</t>
  </si>
  <si>
    <t>№ 19 ОП-1 УМВД ПО Г.СМОЛЕНСКУ</t>
  </si>
  <si>
    <t>КУСП-9328 ОТ 04.05.2019</t>
  </si>
  <si>
    <t>(СО) ВОЗБУЖДЕНО У/Д № 000600 ОТ 04.05.2019, СТ.228 Ч.1 УК РФ</t>
  </si>
  <si>
    <t>УНК</t>
  </si>
  <si>
    <t>№ 20 УМВД ПО Г.СМОЛЕНСКУ</t>
  </si>
  <si>
    <t>КУСП-14408 ОТ 03.05.2019</t>
  </si>
  <si>
    <t>№ 21 ВЯЗЕМСКИЙ</t>
  </si>
  <si>
    <t>КУСП-4793 ОТ 02.05.2019</t>
  </si>
  <si>
    <t>--------------------------------</t>
  </si>
  <si>
    <t>№ 22 ДОРОГОБУЖСКИЙ</t>
  </si>
  <si>
    <t>КУСП-1986 ОТ 04.05.2019</t>
  </si>
  <si>
    <t>----------------------------------</t>
  </si>
  <si>
    <t xml:space="preserve">УМЫШЛЕННОЕ ПРИЧИНЕНИЕ ЛЕГКОГО ВРЕДА ЗДОРОВЬЯ </t>
  </si>
  <si>
    <t>№ 23 ЕРШИЧСКИЙ</t>
  </si>
  <si>
    <t>КУСП-316 ОТ 27.04.2019</t>
  </si>
  <si>
    <t>(ДОЗН) ВОЗБУЖДЕНО У/Д № 000019 ОТ 04.05.2019, СТ.115 Ч.2 УК РФ</t>
  </si>
  <si>
    <t>УГРОЗЫ УБИЙСТВОМ</t>
  </si>
  <si>
    <t>№ 24 ОП-2 УМВД ПО Г.СМОЛЕНСКУ</t>
  </si>
  <si>
    <t>КУСП-8492 ОТ 22.04.2019</t>
  </si>
  <si>
    <t>(ДОЗН) ВОЗБУЖДЕНО У/Д № 00442 ОТ 04.05.2019, СТ.119 Ч.1 УК РФ</t>
  </si>
  <si>
    <t>№ 25 УМВД ПО Г.СМОЛЕНСКУ</t>
  </si>
  <si>
    <t>КУСП-13555 ОТ 25.04.2019</t>
  </si>
  <si>
    <t>(ДОЗН) ВОЗБУЖДЕНО У/Д № 000696 ОТ 04.05.2019, СТ.119 Ч.1 УК РФ</t>
  </si>
  <si>
    <t>ФИКТИВНАЯ ПОСТАНОВКА НА УЧЕТ ИНОСТРАННОГО ГР-НА</t>
  </si>
  <si>
    <t>№ 26 САФОНОВСКИЙ</t>
  </si>
  <si>
    <t>КУСП-2753 ОТ 09.04.2019</t>
  </si>
  <si>
    <t>(ДОЗН) ВОЗБУЖДЕНО У/Д № 00237 ОТ 04.05.2019, СТ.322.3 УК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</si>
</sst>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Alignment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Обычный" xfId="0" builtinId="0"/>
  </cellStyles>
  <dxfs count="1">
    <dxf>
      <fill>
        <patternFill>
          <bgColor rgb="FFCC33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L943"/>
  <sheetViews>
    <sheetView tabSelected="1" topLeftCell="A193" workbookViewId="0">
      <selection activeCell="A255" sqref="A255"/>
    </sheetView>
  </sheetViews>
  <sheetFormatPr defaultRowHeight="15" x14ac:dyDescent="0.25"/>
  <cols>
    <col min="1" max="1" width="81.140625" style="5" bestFit="1" customWidth="1"/>
    <col min="2" max="2" width="67.140625" style="5" customWidth="1"/>
    <col min="3" max="16384" width="9.140625" style="5"/>
  </cols>
  <sheetData>
    <row r="1" spans="1:5" x14ac:dyDescent="0.25">
      <c r="A1" s="12"/>
      <c r="B1" s="5" t="str">
        <f>IF(A1="","ghbdtn",CONCATENATE(A1,"/",A2,"/",A3,"/",A4,"/",A5))</f>
        <v>ghbdtn</v>
      </c>
    </row>
    <row r="2" spans="1:5" x14ac:dyDescent="0.25">
      <c r="A2" s="13"/>
      <c r="B2" s="5" t="str">
        <f t="shared" ref="B2:B3" si="0">IF(A2="","ghbdtn",CONCATENATE(A2,"/",A3,"/",A4,"/",A5,"/",A6))</f>
        <v>ghbdtn</v>
      </c>
      <c r="E2" s="5">
        <v>1</v>
      </c>
    </row>
    <row r="3" spans="1:5" x14ac:dyDescent="0.25">
      <c r="A3" s="12"/>
      <c r="B3" s="5" t="str">
        <f t="shared" si="0"/>
        <v>ghbdtn</v>
      </c>
      <c r="E3" s="5">
        <v>2</v>
      </c>
    </row>
    <row r="4" spans="1:5" x14ac:dyDescent="0.25">
      <c r="A4" s="12" t="s">
        <v>40</v>
      </c>
      <c r="B4" s="5" t="str">
        <f>IF(A4="№*РОСЛАВЛЬСКИЙ","ghbdtn",CONCATENATE(A4,"/",A5,"/",A6,"/",A7,"/",A8))</f>
        <v>№ 1 ДЕСНОГОРСКИЙ/КУСП-1763 ОТ 01.05.2019/(СУ СК) ВОЗБУЖДЕНО У/Д № 000025 ОТ 04.05.2019, СТ.111 Ч.4 УК РФ/РАСКРЫТО/УР</v>
      </c>
    </row>
    <row r="5" spans="1:5" x14ac:dyDescent="0.25">
      <c r="A5" s="12" t="s">
        <v>41</v>
      </c>
      <c r="E5" s="5">
        <v>3</v>
      </c>
    </row>
    <row r="6" spans="1:5" x14ac:dyDescent="0.25">
      <c r="A6" s="12" t="s">
        <v>42</v>
      </c>
      <c r="E6" s="5">
        <v>4</v>
      </c>
    </row>
    <row r="7" spans="1:5" x14ac:dyDescent="0.25">
      <c r="A7" s="12" t="s">
        <v>2</v>
      </c>
      <c r="D7" s="11"/>
      <c r="E7" s="11"/>
    </row>
    <row r="8" spans="1:5" x14ac:dyDescent="0.25">
      <c r="A8" s="12" t="s">
        <v>1</v>
      </c>
      <c r="D8" s="11"/>
      <c r="E8" s="11">
        <v>5</v>
      </c>
    </row>
    <row r="9" spans="1:5" x14ac:dyDescent="0.25">
      <c r="A9" s="12"/>
      <c r="E9" s="11">
        <v>6</v>
      </c>
    </row>
    <row r="10" spans="1:5" x14ac:dyDescent="0.25">
      <c r="A10" s="12"/>
      <c r="E10" s="11"/>
    </row>
    <row r="11" spans="1:5" x14ac:dyDescent="0.25">
      <c r="A11" s="12" t="s">
        <v>37</v>
      </c>
      <c r="E11" s="11"/>
    </row>
    <row r="12" spans="1:5" x14ac:dyDescent="0.25">
      <c r="A12" s="13" t="s">
        <v>43</v>
      </c>
      <c r="E12" s="11"/>
    </row>
    <row r="13" spans="1:5" x14ac:dyDescent="0.25">
      <c r="A13" s="12" t="s">
        <v>37</v>
      </c>
      <c r="E13" s="11"/>
    </row>
    <row r="14" spans="1:5" x14ac:dyDescent="0.25">
      <c r="A14" s="12" t="s">
        <v>44</v>
      </c>
      <c r="E14" s="11"/>
    </row>
    <row r="15" spans="1:5" x14ac:dyDescent="0.25">
      <c r="A15" s="12" t="s">
        <v>45</v>
      </c>
      <c r="E15" s="11"/>
    </row>
    <row r="16" spans="1:5" x14ac:dyDescent="0.25">
      <c r="A16" s="12" t="s">
        <v>3</v>
      </c>
      <c r="E16" s="11"/>
    </row>
    <row r="17" spans="1:5" x14ac:dyDescent="0.25">
      <c r="A17" s="13"/>
      <c r="E17" s="11"/>
    </row>
    <row r="18" spans="1:5" x14ac:dyDescent="0.25">
      <c r="A18" s="13"/>
    </row>
    <row r="19" spans="1:5" x14ac:dyDescent="0.25">
      <c r="A19" s="12"/>
    </row>
    <row r="20" spans="1:5" x14ac:dyDescent="0.25">
      <c r="A20" s="12"/>
    </row>
    <row r="21" spans="1:5" x14ac:dyDescent="0.25">
      <c r="A21" s="12"/>
    </row>
    <row r="22" spans="1:5" x14ac:dyDescent="0.25">
      <c r="A22" s="12"/>
    </row>
    <row r="23" spans="1:5" x14ac:dyDescent="0.25">
      <c r="A23" s="12"/>
    </row>
    <row r="24" spans="1:5" x14ac:dyDescent="0.25">
      <c r="A24" s="12"/>
    </row>
    <row r="25" spans="1:5" x14ac:dyDescent="0.25">
      <c r="A25" s="12" t="s">
        <v>46</v>
      </c>
    </row>
    <row r="26" spans="1:5" x14ac:dyDescent="0.25">
      <c r="A26" s="12" t="s">
        <v>47</v>
      </c>
    </row>
    <row r="27" spans="1:5" x14ac:dyDescent="0.25">
      <c r="A27" s="12" t="s">
        <v>48</v>
      </c>
    </row>
    <row r="28" spans="1:5" x14ac:dyDescent="0.25">
      <c r="A28" s="12" t="s">
        <v>3</v>
      </c>
    </row>
    <row r="29" spans="1:5" x14ac:dyDescent="0.25">
      <c r="A29" s="13"/>
    </row>
    <row r="30" spans="1:5" x14ac:dyDescent="0.25">
      <c r="A30" s="14"/>
    </row>
    <row r="31" spans="1:5" x14ac:dyDescent="0.25">
      <c r="A31" s="12"/>
    </row>
    <row r="32" spans="1:5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 t="s">
        <v>49</v>
      </c>
    </row>
    <row r="36" spans="1:1" x14ac:dyDescent="0.25">
      <c r="A36" s="13"/>
    </row>
    <row r="37" spans="1:1" x14ac:dyDescent="0.25">
      <c r="A37" s="12" t="s">
        <v>49</v>
      </c>
    </row>
    <row r="38" spans="1:1" x14ac:dyDescent="0.25">
      <c r="A38" s="12"/>
    </row>
    <row r="39" spans="1:1" x14ac:dyDescent="0.25">
      <c r="A39" s="12" t="s">
        <v>50</v>
      </c>
    </row>
    <row r="40" spans="1:1" x14ac:dyDescent="0.25">
      <c r="A40" s="12" t="s">
        <v>51</v>
      </c>
    </row>
    <row r="41" spans="1:1" x14ac:dyDescent="0.25">
      <c r="A41" s="12" t="s">
        <v>2</v>
      </c>
    </row>
    <row r="42" spans="1:1" x14ac:dyDescent="0.25">
      <c r="A42" s="12" t="s">
        <v>52</v>
      </c>
    </row>
    <row r="43" spans="1:1" x14ac:dyDescent="0.25">
      <c r="A43" s="14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 t="s">
        <v>49</v>
      </c>
    </row>
    <row r="57" spans="1:1" x14ac:dyDescent="0.25">
      <c r="A57" s="13" t="s">
        <v>53</v>
      </c>
    </row>
    <row r="58" spans="1:1" x14ac:dyDescent="0.25">
      <c r="A58" s="12" t="s">
        <v>49</v>
      </c>
    </row>
    <row r="59" spans="1:1" x14ac:dyDescent="0.25">
      <c r="A59" s="12"/>
    </row>
    <row r="60" spans="1:1" x14ac:dyDescent="0.25">
      <c r="A60" s="12" t="s">
        <v>54</v>
      </c>
    </row>
    <row r="61" spans="1:1" x14ac:dyDescent="0.25">
      <c r="A61" s="12" t="s">
        <v>55</v>
      </c>
    </row>
    <row r="62" spans="1:1" x14ac:dyDescent="0.25">
      <c r="A62" s="12" t="s">
        <v>2</v>
      </c>
    </row>
    <row r="63" spans="1:1" x14ac:dyDescent="0.25">
      <c r="A63" s="12" t="s">
        <v>56</v>
      </c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 t="s">
        <v>57</v>
      </c>
    </row>
    <row r="68" spans="1:1" x14ac:dyDescent="0.25">
      <c r="A68" s="12" t="s">
        <v>58</v>
      </c>
    </row>
    <row r="69" spans="1:1" x14ac:dyDescent="0.25">
      <c r="A69" s="12" t="s">
        <v>2</v>
      </c>
    </row>
    <row r="70" spans="1:1" x14ac:dyDescent="0.25">
      <c r="A70" s="12" t="s">
        <v>1</v>
      </c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 t="s">
        <v>49</v>
      </c>
    </row>
    <row r="75" spans="1:1" x14ac:dyDescent="0.25">
      <c r="A75" s="13" t="s">
        <v>59</v>
      </c>
    </row>
    <row r="76" spans="1:1" x14ac:dyDescent="0.25">
      <c r="A76" s="12" t="s">
        <v>49</v>
      </c>
    </row>
    <row r="77" spans="1:1" x14ac:dyDescent="0.25">
      <c r="A77" s="12"/>
    </row>
    <row r="78" spans="1:1" x14ac:dyDescent="0.25">
      <c r="A78" s="12" t="s">
        <v>60</v>
      </c>
    </row>
    <row r="79" spans="1:1" x14ac:dyDescent="0.25">
      <c r="A79" s="12" t="s">
        <v>61</v>
      </c>
    </row>
    <row r="80" spans="1:1" x14ac:dyDescent="0.25">
      <c r="A80" s="12" t="s">
        <v>3</v>
      </c>
    </row>
    <row r="81" spans="1:1" x14ac:dyDescent="0.25">
      <c r="A81" s="14"/>
    </row>
    <row r="82" spans="1:1" x14ac:dyDescent="0.25">
      <c r="A82" s="14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 t="s">
        <v>62</v>
      </c>
    </row>
    <row r="88" spans="1:1" x14ac:dyDescent="0.25">
      <c r="A88" s="12" t="s">
        <v>63</v>
      </c>
    </row>
    <row r="89" spans="1:1" x14ac:dyDescent="0.25">
      <c r="A89" s="12" t="s">
        <v>3</v>
      </c>
    </row>
    <row r="90" spans="1:1" x14ac:dyDescent="0.25">
      <c r="A90" s="14"/>
    </row>
    <row r="91" spans="1:1" x14ac:dyDescent="0.25">
      <c r="A91" s="14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 t="s">
        <v>38</v>
      </c>
    </row>
    <row r="97" spans="1:1" x14ac:dyDescent="0.25">
      <c r="A97" s="13" t="s">
        <v>64</v>
      </c>
    </row>
    <row r="98" spans="1:1" x14ac:dyDescent="0.25">
      <c r="A98" s="12" t="s">
        <v>38</v>
      </c>
    </row>
    <row r="99" spans="1:1" x14ac:dyDescent="0.25">
      <c r="A99" s="12"/>
    </row>
    <row r="100" spans="1:1" x14ac:dyDescent="0.25">
      <c r="A100" s="12" t="s">
        <v>65</v>
      </c>
    </row>
    <row r="101" spans="1:1" x14ac:dyDescent="0.25">
      <c r="A101" s="12" t="s">
        <v>66</v>
      </c>
    </row>
    <row r="102" spans="1:1" x14ac:dyDescent="0.25">
      <c r="A102" s="12" t="s">
        <v>67</v>
      </c>
    </row>
    <row r="103" spans="1:1" x14ac:dyDescent="0.25">
      <c r="A103" s="12" t="s">
        <v>2</v>
      </c>
    </row>
    <row r="104" spans="1:1" x14ac:dyDescent="0.25">
      <c r="A104" s="12" t="s">
        <v>4</v>
      </c>
    </row>
    <row r="105" spans="1:1" x14ac:dyDescent="0.25">
      <c r="A105" s="14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 t="s">
        <v>68</v>
      </c>
    </row>
    <row r="111" spans="1:1" x14ac:dyDescent="0.25">
      <c r="A111" s="12" t="s">
        <v>69</v>
      </c>
    </row>
    <row r="112" spans="1:1" x14ac:dyDescent="0.25">
      <c r="A112" s="12" t="s">
        <v>70</v>
      </c>
    </row>
    <row r="113" spans="1:1" x14ac:dyDescent="0.25">
      <c r="A113" s="12" t="s">
        <v>3</v>
      </c>
    </row>
    <row r="114" spans="1:1" x14ac:dyDescent="0.25">
      <c r="A114" s="13"/>
    </row>
    <row r="115" spans="1:1" x14ac:dyDescent="0.25">
      <c r="A115" s="12"/>
    </row>
    <row r="116" spans="1:1" x14ac:dyDescent="0.25">
      <c r="A116" s="12"/>
    </row>
    <row r="117" spans="1:1" x14ac:dyDescent="0.25">
      <c r="A117" s="12" t="s">
        <v>71</v>
      </c>
    </row>
    <row r="118" spans="1:1" x14ac:dyDescent="0.25">
      <c r="A118" s="12" t="s">
        <v>72</v>
      </c>
    </row>
    <row r="119" spans="1:1" x14ac:dyDescent="0.25">
      <c r="A119" s="12" t="s">
        <v>73</v>
      </c>
    </row>
    <row r="120" spans="1:1" x14ac:dyDescent="0.25">
      <c r="A120" s="12" t="s">
        <v>3</v>
      </c>
    </row>
    <row r="121" spans="1:1" x14ac:dyDescent="0.25">
      <c r="A121" s="14"/>
    </row>
    <row r="122" spans="1:1" x14ac:dyDescent="0.25">
      <c r="A122" s="12"/>
    </row>
    <row r="123" spans="1:1" x14ac:dyDescent="0.25">
      <c r="A123" s="12"/>
    </row>
    <row r="124" spans="1:1" x14ac:dyDescent="0.25">
      <c r="A124" s="12" t="s">
        <v>74</v>
      </c>
    </row>
    <row r="125" spans="1:1" x14ac:dyDescent="0.25">
      <c r="A125" s="12" t="s">
        <v>75</v>
      </c>
    </row>
    <row r="126" spans="1:1" x14ac:dyDescent="0.25">
      <c r="A126" s="12" t="s">
        <v>3</v>
      </c>
    </row>
    <row r="127" spans="1:1" x14ac:dyDescent="0.25">
      <c r="A127" s="13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 t="s">
        <v>76</v>
      </c>
    </row>
    <row r="132" spans="1:1" x14ac:dyDescent="0.25">
      <c r="A132" s="12" t="s">
        <v>77</v>
      </c>
    </row>
    <row r="133" spans="1:1" x14ac:dyDescent="0.25">
      <c r="A133" s="15" t="s">
        <v>78</v>
      </c>
    </row>
    <row r="134" spans="1:1" x14ac:dyDescent="0.25">
      <c r="A134" s="12" t="s">
        <v>0</v>
      </c>
    </row>
    <row r="135" spans="1:1" x14ac:dyDescent="0.25">
      <c r="A135" s="12" t="s">
        <v>1</v>
      </c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 t="s">
        <v>79</v>
      </c>
    </row>
    <row r="140" spans="1:1" x14ac:dyDescent="0.25">
      <c r="A140" s="12" t="s">
        <v>80</v>
      </c>
    </row>
    <row r="141" spans="1:1" x14ac:dyDescent="0.25">
      <c r="A141" s="12" t="s">
        <v>2</v>
      </c>
    </row>
    <row r="142" spans="1:1" x14ac:dyDescent="0.25">
      <c r="A142" s="12" t="s">
        <v>4</v>
      </c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5" t="s">
        <v>81</v>
      </c>
    </row>
    <row r="148" spans="1:1" x14ac:dyDescent="0.25">
      <c r="A148" s="15" t="s">
        <v>82</v>
      </c>
    </row>
    <row r="149" spans="1:1" x14ac:dyDescent="0.25">
      <c r="A149" s="15" t="s">
        <v>83</v>
      </c>
    </row>
    <row r="150" spans="1:1" x14ac:dyDescent="0.25">
      <c r="A150" s="15" t="s">
        <v>2</v>
      </c>
    </row>
    <row r="151" spans="1:1" x14ac:dyDescent="0.25">
      <c r="A151" s="15" t="s">
        <v>1</v>
      </c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 t="s">
        <v>49</v>
      </c>
    </row>
    <row r="157" spans="1:1" x14ac:dyDescent="0.25">
      <c r="A157" s="13" t="s">
        <v>5</v>
      </c>
    </row>
    <row r="158" spans="1:1" x14ac:dyDescent="0.25">
      <c r="A158" s="12" t="s">
        <v>49</v>
      </c>
    </row>
    <row r="159" spans="1:1" x14ac:dyDescent="0.25">
      <c r="A159" s="12"/>
    </row>
    <row r="160" spans="1:1" x14ac:dyDescent="0.25">
      <c r="A160" s="12" t="s">
        <v>84</v>
      </c>
    </row>
    <row r="161" spans="1:1" x14ac:dyDescent="0.25">
      <c r="A161" s="12" t="s">
        <v>85</v>
      </c>
    </row>
    <row r="162" spans="1:1" x14ac:dyDescent="0.25">
      <c r="A162" s="12" t="s">
        <v>2</v>
      </c>
    </row>
    <row r="163" spans="1:1" x14ac:dyDescent="0.25">
      <c r="A163" s="12" t="s">
        <v>1</v>
      </c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 t="s">
        <v>86</v>
      </c>
    </row>
    <row r="168" spans="1:1" x14ac:dyDescent="0.25">
      <c r="A168" s="12" t="s">
        <v>87</v>
      </c>
    </row>
    <row r="169" spans="1:1" x14ac:dyDescent="0.25">
      <c r="A169" s="12" t="s">
        <v>3</v>
      </c>
    </row>
    <row r="170" spans="1:1" x14ac:dyDescent="0.25">
      <c r="A170" s="14"/>
    </row>
    <row r="171" spans="1:1" x14ac:dyDescent="0.25">
      <c r="A171" s="10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 t="s">
        <v>49</v>
      </c>
    </row>
    <row r="176" spans="1:1" x14ac:dyDescent="0.25">
      <c r="A176" s="13" t="s">
        <v>88</v>
      </c>
    </row>
    <row r="177" spans="1:1" x14ac:dyDescent="0.25">
      <c r="A177" s="12" t="s">
        <v>49</v>
      </c>
    </row>
    <row r="178" spans="1:1" x14ac:dyDescent="0.25">
      <c r="A178" s="12"/>
    </row>
    <row r="179" spans="1:1" x14ac:dyDescent="0.25">
      <c r="A179" s="12" t="s">
        <v>89</v>
      </c>
    </row>
    <row r="180" spans="1:1" x14ac:dyDescent="0.25">
      <c r="A180" s="12" t="s">
        <v>90</v>
      </c>
    </row>
    <row r="181" spans="1:1" x14ac:dyDescent="0.25">
      <c r="A181" s="12" t="s">
        <v>91</v>
      </c>
    </row>
    <row r="182" spans="1:1" x14ac:dyDescent="0.25">
      <c r="A182" s="12" t="s">
        <v>3</v>
      </c>
    </row>
    <row r="183" spans="1:1" x14ac:dyDescent="0.25">
      <c r="A183" s="10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 t="s">
        <v>92</v>
      </c>
    </row>
    <row r="188" spans="1:1" x14ac:dyDescent="0.25">
      <c r="A188" s="12" t="s">
        <v>93</v>
      </c>
    </row>
    <row r="189" spans="1:1" x14ac:dyDescent="0.25">
      <c r="A189" s="12" t="s">
        <v>94</v>
      </c>
    </row>
    <row r="190" spans="1:1" x14ac:dyDescent="0.25">
      <c r="A190" s="12" t="s">
        <v>2</v>
      </c>
    </row>
    <row r="191" spans="1:1" x14ac:dyDescent="0.25">
      <c r="A191" s="12" t="s">
        <v>95</v>
      </c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 t="s">
        <v>96</v>
      </c>
    </row>
    <row r="196" spans="1:1" x14ac:dyDescent="0.25">
      <c r="A196" s="12" t="s">
        <v>97</v>
      </c>
    </row>
    <row r="197" spans="1:1" x14ac:dyDescent="0.25">
      <c r="A197" s="12" t="s">
        <v>3</v>
      </c>
    </row>
    <row r="198" spans="1:1" x14ac:dyDescent="0.25">
      <c r="A198" s="10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 t="s">
        <v>98</v>
      </c>
    </row>
    <row r="204" spans="1:1" x14ac:dyDescent="0.25">
      <c r="A204" s="12" t="s">
        <v>99</v>
      </c>
    </row>
    <row r="205" spans="1:1" x14ac:dyDescent="0.25">
      <c r="A205" s="12" t="s">
        <v>2</v>
      </c>
    </row>
    <row r="206" spans="1:1" x14ac:dyDescent="0.25">
      <c r="A206" s="12" t="s">
        <v>6</v>
      </c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 t="s">
        <v>100</v>
      </c>
    </row>
    <row r="211" spans="1:1" x14ac:dyDescent="0.25">
      <c r="A211" s="13" t="s">
        <v>39</v>
      </c>
    </row>
    <row r="212" spans="1:1" x14ac:dyDescent="0.25">
      <c r="A212" s="12" t="s">
        <v>100</v>
      </c>
    </row>
    <row r="213" spans="1:1" x14ac:dyDescent="0.25">
      <c r="A213" s="12"/>
    </row>
    <row r="214" spans="1:1" x14ac:dyDescent="0.25">
      <c r="A214" s="12" t="s">
        <v>101</v>
      </c>
    </row>
    <row r="215" spans="1:1" x14ac:dyDescent="0.25">
      <c r="A215" s="12" t="s">
        <v>102</v>
      </c>
    </row>
    <row r="216" spans="1:1" x14ac:dyDescent="0.25">
      <c r="A216" s="12" t="s">
        <v>2</v>
      </c>
    </row>
    <row r="217" spans="1:1" x14ac:dyDescent="0.25">
      <c r="A217" s="12" t="s">
        <v>4</v>
      </c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 t="s">
        <v>103</v>
      </c>
    </row>
    <row r="222" spans="1:1" x14ac:dyDescent="0.25">
      <c r="A222" s="13" t="s">
        <v>104</v>
      </c>
    </row>
    <row r="223" spans="1:1" x14ac:dyDescent="0.25">
      <c r="A223" s="12" t="s">
        <v>103</v>
      </c>
    </row>
    <row r="224" spans="1:1" x14ac:dyDescent="0.25">
      <c r="A224" s="12"/>
    </row>
    <row r="225" spans="1:1" x14ac:dyDescent="0.25">
      <c r="A225" s="12" t="s">
        <v>105</v>
      </c>
    </row>
    <row r="226" spans="1:1" x14ac:dyDescent="0.25">
      <c r="A226" s="12" t="s">
        <v>106</v>
      </c>
    </row>
    <row r="227" spans="1:1" x14ac:dyDescent="0.25">
      <c r="A227" s="12" t="s">
        <v>107</v>
      </c>
    </row>
    <row r="228" spans="1:1" x14ac:dyDescent="0.25">
      <c r="A228" s="12" t="s">
        <v>2</v>
      </c>
    </row>
    <row r="229" spans="1:1" x14ac:dyDescent="0.25">
      <c r="A229" s="12" t="s">
        <v>4</v>
      </c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 t="s">
        <v>49</v>
      </c>
    </row>
    <row r="234" spans="1:1" x14ac:dyDescent="0.25">
      <c r="A234" s="13" t="s">
        <v>108</v>
      </c>
    </row>
    <row r="235" spans="1:1" x14ac:dyDescent="0.25">
      <c r="A235" s="12" t="s">
        <v>49</v>
      </c>
    </row>
    <row r="236" spans="1:1" x14ac:dyDescent="0.25">
      <c r="A236" s="12"/>
    </row>
    <row r="237" spans="1:1" x14ac:dyDescent="0.25">
      <c r="A237" s="12" t="s">
        <v>109</v>
      </c>
    </row>
    <row r="238" spans="1:1" x14ac:dyDescent="0.25">
      <c r="A238" s="12" t="s">
        <v>110</v>
      </c>
    </row>
    <row r="239" spans="1:1" x14ac:dyDescent="0.25">
      <c r="A239" s="12" t="s">
        <v>111</v>
      </c>
    </row>
    <row r="240" spans="1:1" x14ac:dyDescent="0.25">
      <c r="A240" s="12" t="s">
        <v>2</v>
      </c>
    </row>
    <row r="241" spans="1:1" x14ac:dyDescent="0.25">
      <c r="A241" s="12" t="s">
        <v>4</v>
      </c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 t="s">
        <v>112</v>
      </c>
    </row>
    <row r="249" spans="1:1" x14ac:dyDescent="0.25">
      <c r="A249" s="12" t="s">
        <v>113</v>
      </c>
    </row>
    <row r="250" spans="1:1" x14ac:dyDescent="0.25">
      <c r="A250" s="12" t="s">
        <v>114</v>
      </c>
    </row>
    <row r="251" spans="1:1" x14ac:dyDescent="0.25">
      <c r="A251" s="12" t="s">
        <v>2</v>
      </c>
    </row>
    <row r="252" spans="1:1" x14ac:dyDescent="0.25">
      <c r="A252" s="12" t="s">
        <v>4</v>
      </c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 t="s">
        <v>49</v>
      </c>
    </row>
    <row r="258" spans="1:1" x14ac:dyDescent="0.25">
      <c r="A258" s="13" t="s">
        <v>115</v>
      </c>
    </row>
    <row r="259" spans="1:1" x14ac:dyDescent="0.25">
      <c r="A259" s="12" t="s">
        <v>49</v>
      </c>
    </row>
    <row r="260" spans="1:1" x14ac:dyDescent="0.25">
      <c r="A260" s="12"/>
    </row>
    <row r="261" spans="1:1" x14ac:dyDescent="0.25">
      <c r="A261" s="12" t="s">
        <v>116</v>
      </c>
    </row>
    <row r="262" spans="1:1" x14ac:dyDescent="0.25">
      <c r="A262" s="12" t="s">
        <v>117</v>
      </c>
    </row>
    <row r="263" spans="1:1" x14ac:dyDescent="0.25">
      <c r="A263" s="12" t="s">
        <v>118</v>
      </c>
    </row>
    <row r="264" spans="1:1" x14ac:dyDescent="0.25">
      <c r="A264" s="12" t="s">
        <v>2</v>
      </c>
    </row>
    <row r="265" spans="1:1" x14ac:dyDescent="0.25">
      <c r="A265" s="12" t="s">
        <v>4</v>
      </c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8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8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9"/>
    </row>
    <row r="302" spans="1:1" x14ac:dyDescent="0.25">
      <c r="A302" s="9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9"/>
    </row>
    <row r="310" spans="1:1" x14ac:dyDescent="0.25">
      <c r="A310" s="9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8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9"/>
    </row>
    <row r="325" spans="1:1" x14ac:dyDescent="0.25">
      <c r="A325" s="9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8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428" spans="42:64" x14ac:dyDescent="0.25">
      <c r="AP428" s="1"/>
      <c r="AV428" s="1"/>
      <c r="BL428" s="1"/>
    </row>
    <row r="741" spans="1:1" x14ac:dyDescent="0.25">
      <c r="A741" s="6"/>
    </row>
    <row r="757" spans="1:1" x14ac:dyDescent="0.25">
      <c r="A757" s="6"/>
    </row>
    <row r="765" spans="1:1" x14ac:dyDescent="0.25">
      <c r="A765" s="6"/>
    </row>
    <row r="780" spans="1:1" x14ac:dyDescent="0.25">
      <c r="A780" s="6"/>
    </row>
    <row r="781" spans="1:1" x14ac:dyDescent="0.25">
      <c r="A781" s="6"/>
    </row>
    <row r="786" spans="1:1" x14ac:dyDescent="0.25">
      <c r="A786" s="6"/>
    </row>
    <row r="787" spans="1:1" x14ac:dyDescent="0.25">
      <c r="A787" s="6"/>
    </row>
    <row r="792" spans="1:1" x14ac:dyDescent="0.25">
      <c r="A792" s="6"/>
    </row>
    <row r="793" spans="1:1" x14ac:dyDescent="0.25">
      <c r="A793" s="6"/>
    </row>
    <row r="798" spans="1:1" x14ac:dyDescent="0.25">
      <c r="A798" s="6"/>
    </row>
    <row r="799" spans="1:1" x14ac:dyDescent="0.25">
      <c r="A799" s="6"/>
    </row>
    <row r="804" spans="1:1" x14ac:dyDescent="0.25">
      <c r="A804" s="6"/>
    </row>
    <row r="805" spans="1:1" x14ac:dyDescent="0.25">
      <c r="A805" s="6"/>
    </row>
    <row r="810" spans="1:1" x14ac:dyDescent="0.25">
      <c r="A810" s="6"/>
    </row>
    <row r="811" spans="1:1" x14ac:dyDescent="0.25">
      <c r="A811" s="6"/>
    </row>
    <row r="816" spans="1:1" x14ac:dyDescent="0.25">
      <c r="A816" s="6"/>
    </row>
    <row r="817" spans="1:1" x14ac:dyDescent="0.25">
      <c r="A817" s="6"/>
    </row>
    <row r="822" spans="1:1" x14ac:dyDescent="0.25">
      <c r="A822" s="6"/>
    </row>
    <row r="823" spans="1:1" x14ac:dyDescent="0.25">
      <c r="A823" s="6"/>
    </row>
    <row r="828" spans="1:1" x14ac:dyDescent="0.25">
      <c r="A828" s="6"/>
    </row>
    <row r="829" spans="1:1" x14ac:dyDescent="0.25">
      <c r="A829" s="6"/>
    </row>
    <row r="834" spans="1:1" x14ac:dyDescent="0.25">
      <c r="A834" s="6"/>
    </row>
    <row r="835" spans="1:1" x14ac:dyDescent="0.25">
      <c r="A835" s="6"/>
    </row>
    <row r="840" spans="1:1" x14ac:dyDescent="0.25">
      <c r="A840" s="6"/>
    </row>
    <row r="841" spans="1:1" x14ac:dyDescent="0.25">
      <c r="A841" s="6"/>
    </row>
    <row r="846" spans="1:1" x14ac:dyDescent="0.25">
      <c r="A846" s="6"/>
    </row>
    <row r="847" spans="1:1" x14ac:dyDescent="0.25">
      <c r="A847" s="6"/>
    </row>
    <row r="852" spans="1:1" x14ac:dyDescent="0.25">
      <c r="A852" s="6"/>
    </row>
    <row r="853" spans="1:1" x14ac:dyDescent="0.25">
      <c r="A853" s="6"/>
    </row>
    <row r="858" spans="1:1" x14ac:dyDescent="0.25">
      <c r="A858" s="6"/>
    </row>
    <row r="859" spans="1:1" x14ac:dyDescent="0.25">
      <c r="A859" s="6"/>
    </row>
    <row r="864" spans="1:1" x14ac:dyDescent="0.25">
      <c r="A864" s="6"/>
    </row>
    <row r="865" spans="1:1" x14ac:dyDescent="0.25">
      <c r="A865" s="6"/>
    </row>
    <row r="870" spans="1:1" x14ac:dyDescent="0.25">
      <c r="A870" s="6"/>
    </row>
    <row r="871" spans="1:1" x14ac:dyDescent="0.25">
      <c r="A871" s="6"/>
    </row>
    <row r="876" spans="1:1" x14ac:dyDescent="0.25">
      <c r="A876" s="6"/>
    </row>
    <row r="877" spans="1:1" x14ac:dyDescent="0.25">
      <c r="A877" s="6"/>
    </row>
    <row r="882" spans="1:1" x14ac:dyDescent="0.25">
      <c r="A882" s="6"/>
    </row>
    <row r="883" spans="1:1" x14ac:dyDescent="0.25">
      <c r="A883" s="6"/>
    </row>
    <row r="888" spans="1:1" x14ac:dyDescent="0.25">
      <c r="A888" s="6"/>
    </row>
    <row r="889" spans="1:1" x14ac:dyDescent="0.25">
      <c r="A889" s="6"/>
    </row>
    <row r="894" spans="1:1" x14ac:dyDescent="0.25">
      <c r="A894" s="6"/>
    </row>
    <row r="895" spans="1:1" x14ac:dyDescent="0.25">
      <c r="A895" s="6"/>
    </row>
    <row r="900" spans="1:1" x14ac:dyDescent="0.25">
      <c r="A900" s="6"/>
    </row>
    <row r="901" spans="1:1" x14ac:dyDescent="0.25">
      <c r="A901" s="6"/>
    </row>
    <row r="906" spans="1:1" x14ac:dyDescent="0.25">
      <c r="A906" s="6"/>
    </row>
    <row r="907" spans="1:1" x14ac:dyDescent="0.25">
      <c r="A907" s="6"/>
    </row>
    <row r="912" spans="1:1" x14ac:dyDescent="0.25">
      <c r="A912" s="6"/>
    </row>
    <row r="913" spans="1:1" x14ac:dyDescent="0.25">
      <c r="A913" s="6"/>
    </row>
    <row r="918" spans="1:1" x14ac:dyDescent="0.25">
      <c r="A918" s="6"/>
    </row>
    <row r="919" spans="1:1" x14ac:dyDescent="0.25">
      <c r="A919" s="6"/>
    </row>
    <row r="924" spans="1:1" x14ac:dyDescent="0.25">
      <c r="A924" s="6"/>
    </row>
    <row r="925" spans="1:1" x14ac:dyDescent="0.25">
      <c r="A925" s="6"/>
    </row>
    <row r="930" spans="1:1" x14ac:dyDescent="0.25">
      <c r="A930" s="6"/>
    </row>
    <row r="931" spans="1:1" x14ac:dyDescent="0.25">
      <c r="A931" s="6"/>
    </row>
    <row r="936" spans="1:1" x14ac:dyDescent="0.25">
      <c r="A936" s="6"/>
    </row>
    <row r="937" spans="1:1" x14ac:dyDescent="0.25">
      <c r="A937" s="6"/>
    </row>
    <row r="942" spans="1:1" x14ac:dyDescent="0.25">
      <c r="A942" s="6"/>
    </row>
    <row r="943" spans="1:1" x14ac:dyDescent="0.25">
      <c r="A943" s="6"/>
    </row>
  </sheetData>
  <dataConsolidate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G30"/>
  <sheetViews>
    <sheetView workbookViewId="0">
      <selection activeCell="F26" sqref="F26"/>
    </sheetView>
  </sheetViews>
  <sheetFormatPr defaultRowHeight="15" x14ac:dyDescent="0.25"/>
  <cols>
    <col min="1" max="1" width="20.28515625" customWidth="1"/>
  </cols>
  <sheetData>
    <row r="2" spans="1:7" x14ac:dyDescent="0.25">
      <c r="E2" t="s">
        <v>34</v>
      </c>
      <c r="F2" t="s">
        <v>35</v>
      </c>
      <c r="G2" t="s">
        <v>36</v>
      </c>
    </row>
    <row r="3" spans="1:7" x14ac:dyDescent="0.25">
      <c r="A3" t="s">
        <v>8</v>
      </c>
      <c r="E3">
        <f>COUNTIF(Лист1!A:A,"№*УМВД ПО Г.*")</f>
        <v>12</v>
      </c>
      <c r="F3">
        <f>COUNTIF(Лист1!$A:$A,"раскр*")</f>
        <v>16</v>
      </c>
      <c r="G3">
        <f>COUNTIF(Лист1!$A:$A,"*возбуж*№*")</f>
        <v>13</v>
      </c>
    </row>
    <row r="4" spans="1:7" ht="18.75" x14ac:dyDescent="0.25">
      <c r="A4" s="2" t="s">
        <v>9</v>
      </c>
      <c r="E4">
        <f>COUNTIF(Лист1!A:A,"№*велиж*")</f>
        <v>0</v>
      </c>
    </row>
    <row r="5" spans="1:7" ht="18.75" x14ac:dyDescent="0.25">
      <c r="A5" s="3" t="s">
        <v>10</v>
      </c>
      <c r="E5">
        <f>COUNTIF(Лист1!A:A,"№*демид*")</f>
        <v>1</v>
      </c>
    </row>
    <row r="6" spans="1:7" ht="18.75" x14ac:dyDescent="0.25">
      <c r="A6" s="3" t="s">
        <v>11</v>
      </c>
      <c r="E6">
        <f>COUNTIF(Лист1!A:A,"№*вязем*")</f>
        <v>3</v>
      </c>
    </row>
    <row r="7" spans="1:7" ht="18.75" x14ac:dyDescent="0.25">
      <c r="A7" s="4" t="s">
        <v>12</v>
      </c>
      <c r="E7">
        <f>COUNTIF(Лист1!A:A,"№*темк*")</f>
        <v>0</v>
      </c>
    </row>
    <row r="8" spans="1:7" ht="18.75" x14ac:dyDescent="0.25">
      <c r="A8" s="4" t="s">
        <v>13</v>
      </c>
      <c r="E8">
        <f>COUNTIF(Лист1!A:A,"№*угран*")</f>
        <v>0</v>
      </c>
    </row>
    <row r="9" spans="1:7" ht="37.5" x14ac:dyDescent="0.25">
      <c r="A9" s="4" t="s">
        <v>14</v>
      </c>
      <c r="E9">
        <f>COUNTIF(Лист1!A:A,"№*гагарин*")</f>
        <v>1</v>
      </c>
    </row>
    <row r="10" spans="1:7" ht="37.5" x14ac:dyDescent="0.25">
      <c r="A10" s="4" t="s">
        <v>15</v>
      </c>
      <c r="E10">
        <f>COUNTIF(Лист1!A:A,"№*новодуг*")</f>
        <v>0</v>
      </c>
    </row>
    <row r="11" spans="1:7" ht="18.75" x14ac:dyDescent="0.25">
      <c r="A11" s="4" t="s">
        <v>16</v>
      </c>
      <c r="E11">
        <f>COUNTIF(Лист1!A:A,"№*сыч*")</f>
        <v>0</v>
      </c>
    </row>
    <row r="12" spans="1:7" ht="37.5" x14ac:dyDescent="0.25">
      <c r="A12" s="4" t="s">
        <v>17</v>
      </c>
      <c r="E12">
        <f>COUNTIF(Лист1!A:A,"№*десног*")</f>
        <v>1</v>
      </c>
    </row>
    <row r="13" spans="1:7" ht="37.5" x14ac:dyDescent="0.25">
      <c r="A13" s="4" t="s">
        <v>18</v>
      </c>
      <c r="E13">
        <f>COUNTIF(Лист1!A:A,"№*дорогоб*")</f>
        <v>1</v>
      </c>
    </row>
    <row r="14" spans="1:7" ht="18.75" x14ac:dyDescent="0.25">
      <c r="A14" s="4" t="s">
        <v>19</v>
      </c>
      <c r="E14">
        <f>COUNTIF(Лист1!A:A,"№*глинк*")</f>
        <v>0</v>
      </c>
    </row>
    <row r="15" spans="1:7" ht="18.75" x14ac:dyDescent="0.25">
      <c r="A15" s="4" t="s">
        <v>20</v>
      </c>
      <c r="E15">
        <f>COUNTIF(Лист1!A:A,"№*ельни*")</f>
        <v>0</v>
      </c>
    </row>
    <row r="16" spans="1:7" ht="37.5" x14ac:dyDescent="0.25">
      <c r="A16" s="4" t="s">
        <v>21</v>
      </c>
      <c r="E16">
        <f>COUNTIF(Лист1!A:A,"№*починк*")</f>
        <v>0</v>
      </c>
    </row>
    <row r="17" spans="1:5" ht="37.5" x14ac:dyDescent="0.25">
      <c r="A17" s="4" t="s">
        <v>22</v>
      </c>
      <c r="E17">
        <f>COUNTIF(Лист1!A:A,"№*монас*")</f>
        <v>0</v>
      </c>
    </row>
    <row r="18" spans="1:5" ht="18.75" x14ac:dyDescent="0.25">
      <c r="A18" s="4" t="s">
        <v>23</v>
      </c>
      <c r="E18">
        <f>COUNTIF(Лист1!A:A,"№*хислав*")</f>
        <v>0</v>
      </c>
    </row>
    <row r="19" spans="1:5" ht="37.5" x14ac:dyDescent="0.25">
      <c r="A19" s="4" t="s">
        <v>24</v>
      </c>
      <c r="E19">
        <f>COUNTIF(Лист1!A:A,"№*рослав*")</f>
        <v>1</v>
      </c>
    </row>
    <row r="20" spans="1:5" ht="18.75" x14ac:dyDescent="0.25">
      <c r="A20" s="4" t="s">
        <v>25</v>
      </c>
      <c r="E20">
        <f>COUNTIF(Лист1!A:A,"№*ершич*")</f>
        <v>1</v>
      </c>
    </row>
    <row r="21" spans="1:5" ht="18.75" x14ac:dyDescent="0.25">
      <c r="A21" s="4" t="s">
        <v>26</v>
      </c>
      <c r="E21">
        <f>COUNTIF(Лист1!A:A,"№*шумяч*")</f>
        <v>0</v>
      </c>
    </row>
    <row r="22" spans="1:5" ht="37.5" x14ac:dyDescent="0.25">
      <c r="A22" s="4" t="s">
        <v>27</v>
      </c>
      <c r="E22">
        <f>COUNTIF(Лист1!A:A,"№*рудня*")</f>
        <v>1</v>
      </c>
    </row>
    <row r="23" spans="1:5" ht="18.75" x14ac:dyDescent="0.25">
      <c r="A23" s="4" t="s">
        <v>28</v>
      </c>
      <c r="E23">
        <f>COUNTIF(Лист1!A:A,"№*красн*")</f>
        <v>0</v>
      </c>
    </row>
    <row r="24" spans="1:5" ht="37.5" x14ac:dyDescent="0.25">
      <c r="A24" s="4" t="s">
        <v>29</v>
      </c>
      <c r="E24">
        <f>COUNTIF(Лист1!A:A,"№*сафоно*")</f>
        <v>3</v>
      </c>
    </row>
    <row r="25" spans="1:5" ht="37.5" x14ac:dyDescent="0.25">
      <c r="A25" s="4" t="s">
        <v>30</v>
      </c>
      <c r="E25">
        <f>COUNTIF(Лист1!A:A,"№*холм*")</f>
        <v>0</v>
      </c>
    </row>
    <row r="26" spans="1:5" ht="37.5" x14ac:dyDescent="0.25">
      <c r="A26" s="4" t="s">
        <v>7</v>
      </c>
      <c r="E26">
        <f>COUNTIF(Лист1!A:A,"№*смоленский*")</f>
        <v>0</v>
      </c>
    </row>
    <row r="27" spans="1:5" ht="18.75" x14ac:dyDescent="0.25">
      <c r="A27" s="4" t="s">
        <v>31</v>
      </c>
      <c r="E27">
        <f>COUNTIF(Лист1!A:A,"№*ярце*")</f>
        <v>1</v>
      </c>
    </row>
    <row r="28" spans="1:5" ht="18.75" x14ac:dyDescent="0.25">
      <c r="A28" s="4" t="s">
        <v>32</v>
      </c>
      <c r="E28">
        <f>COUNTIF(Лист1!A:A,"№*духов*")</f>
        <v>0</v>
      </c>
    </row>
    <row r="29" spans="1:5" ht="18.75" x14ac:dyDescent="0.25">
      <c r="A29" s="4" t="s">
        <v>33</v>
      </c>
      <c r="E29">
        <f>COUNTIF(Лист1!A:A,"№*карды*")</f>
        <v>0</v>
      </c>
    </row>
    <row r="30" spans="1:5" x14ac:dyDescent="0.25">
      <c r="E30">
        <f>SUM(E3:E29)</f>
        <v>26</v>
      </c>
    </row>
  </sheetData>
  <conditionalFormatting sqref="A4:A29">
    <cfRule type="expression" dxfId="0" priority="1" stopIfTrue="1">
      <formula>IF($G4&lt;50,1)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Рассчет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Пом_деж</dc:creator>
  <cp:lastModifiedBy>ПДЧ</cp:lastModifiedBy>
  <dcterms:created xsi:type="dcterms:W3CDTF">2019-07-01T16:17:58Z</dcterms:created>
  <dcterms:modified xsi:type="dcterms:W3CDTF">2019-07-02T03:26:20Z</dcterms:modified>
</cp:coreProperties>
</file>