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/>
  <mc:AlternateContent xmlns:mc="http://schemas.openxmlformats.org/markup-compatibility/2006">
    <mc:Choice Requires="x15">
      <x15ac:absPath xmlns:x15ac="http://schemas.microsoft.com/office/spreadsheetml/2010/11/ac" url="W:\01. ЗАП\19.СХД\Управления персоналом\ОК\Отдел кадров ОБЩАЯ\КАДРЫ\ОТПУСК\График отпусков 2020\"/>
    </mc:Choice>
  </mc:AlternateContent>
  <bookViews>
    <workbookView xWindow="-120" yWindow="-120" windowWidth="38640" windowHeight="15840"/>
  </bookViews>
  <sheets>
    <sheet name="Планирование" sheetId="3" r:id="rId1"/>
    <sheet name="Праздники" sheetId="2" r:id="rId2"/>
  </sheets>
  <definedNames>
    <definedName name="_xlnm._FilterDatabase" localSheetId="0" hidden="1">Планирование!$B$9:$H$45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9" i="3" l="1"/>
  <c r="F61" i="3"/>
  <c r="H10" i="3"/>
  <c r="H23" i="3"/>
  <c r="C60" i="3"/>
  <c r="C59" i="3"/>
  <c r="C57" i="3"/>
  <c r="C56" i="3"/>
  <c r="C55" i="3"/>
  <c r="C53" i="3"/>
  <c r="C52" i="3"/>
  <c r="C51" i="3"/>
  <c r="C50" i="3"/>
  <c r="C49" i="3"/>
  <c r="C54" i="3"/>
  <c r="C58" i="3" l="1"/>
  <c r="H11" i="3" l="1"/>
  <c r="H12" i="3"/>
  <c r="H13" i="3"/>
  <c r="H14" i="3"/>
  <c r="H15" i="3"/>
  <c r="H16" i="3"/>
  <c r="H17" i="3"/>
  <c r="H18" i="3"/>
  <c r="H19" i="3"/>
  <c r="H20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C61" i="3" l="1"/>
  <c r="E35" i="3" l="1"/>
  <c r="E36" i="3" s="1"/>
  <c r="E37" i="3" s="1"/>
  <c r="D35" i="3"/>
  <c r="D36" i="3" s="1"/>
  <c r="D37" i="3" s="1"/>
  <c r="D30" i="3"/>
  <c r="D31" i="3" s="1"/>
  <c r="D32" i="3" s="1"/>
  <c r="C30" i="3"/>
  <c r="C31" i="3" s="1"/>
  <c r="C32" i="3" s="1"/>
  <c r="C33" i="3" s="1"/>
  <c r="C35" i="3" l="1"/>
  <c r="C36" i="3" s="1"/>
  <c r="C37" i="3" s="1"/>
  <c r="C34" i="3"/>
  <c r="F45" i="3" l="1"/>
  <c r="F53" i="3" l="1"/>
  <c r="F57" i="3"/>
  <c r="F50" i="3"/>
  <c r="F54" i="3"/>
  <c r="F58" i="3"/>
  <c r="F51" i="3"/>
  <c r="F55" i="3"/>
  <c r="F59" i="3"/>
  <c r="F52" i="3"/>
  <c r="F56" i="3"/>
  <c r="F60" i="3"/>
</calcChain>
</file>

<file path=xl/sharedStrings.xml><?xml version="1.0" encoding="utf-8"?>
<sst xmlns="http://schemas.openxmlformats.org/spreadsheetml/2006/main" count="103" uniqueCount="37">
  <si>
    <t>Структурное подразделение</t>
  </si>
  <si>
    <t>Должность (специальность, профессия) по штатному расписанию</t>
  </si>
  <si>
    <t>Фамилия, имя, отчество</t>
  </si>
  <si>
    <t>Табельный номер</t>
  </si>
  <si>
    <t>ОТПУСК</t>
  </si>
  <si>
    <t>Количество календарных дней</t>
  </si>
  <si>
    <t>запланированная дата ухода в отпуск</t>
  </si>
  <si>
    <t>с какого числа</t>
  </si>
  <si>
    <t>по какое число</t>
  </si>
  <si>
    <t xml:space="preserve">Запланированные отпуска на 2020 год по </t>
  </si>
  <si>
    <t>(наименование подразделения)</t>
  </si>
  <si>
    <t>ВСЕГО</t>
  </si>
  <si>
    <t>Соотношение %  ежемесячных отпусков  к общему количеству дней отпуска в год:</t>
  </si>
  <si>
    <t>Месяц</t>
  </si>
  <si>
    <t>%</t>
  </si>
  <si>
    <t>Количество дней отпуска всего</t>
  </si>
  <si>
    <t>Отдел кадров</t>
  </si>
  <si>
    <t>Начальник отдела кадров</t>
  </si>
  <si>
    <t>Гусева А.С.</t>
  </si>
  <si>
    <t>Ведущий специалист по подбору персонала</t>
  </si>
  <si>
    <t>Теплякова Е.С.</t>
  </si>
  <si>
    <t>Специалист по подбору персонала</t>
  </si>
  <si>
    <t>Щербакова М.А.</t>
  </si>
  <si>
    <t>Специалист по кадровому делопроизводству</t>
  </si>
  <si>
    <t>Морова Е.А.</t>
  </si>
  <si>
    <t>Пашкова Т.П.</t>
  </si>
  <si>
    <t>ОСО</t>
  </si>
  <si>
    <t>Начальник отдела по связям с общественностью</t>
  </si>
  <si>
    <t>Бурмистрова Л.Р.</t>
  </si>
  <si>
    <t>Учебный центр</t>
  </si>
  <si>
    <t>Канцелярия</t>
  </si>
  <si>
    <t>Плешкова О.И.</t>
  </si>
  <si>
    <t>Начальник УЦ</t>
  </si>
  <si>
    <t>Ильина А.Э.</t>
  </si>
  <si>
    <t>Грачева А.А.</t>
  </si>
  <si>
    <t>Специалист по подготовке кадров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</si>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</sst>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name val="Calibri Light"/>
      <family val="1"/>
      <charset val="204"/>
      <scheme val="major"/>
    </font>
    <font>
      <b/>
      <sz val="12"/>
      <name val="Calibri Light"/>
      <family val="1"/>
      <charset val="204"/>
      <scheme val="major"/>
    </font>
    <font>
      <sz val="11"/>
      <color rgb="FFFF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5" fillId="0" borderId="1" xfId="0" applyNumberFormat="1" applyFont="1" applyBorder="1" applyAlignment="1">
      <alignment horizontal="left"/>
    </xf>
    <xf numFmtId="0" fontId="2" fillId="0" borderId="0" xfId="0" applyFont="1" applyAlignment="1"/>
    <xf numFmtId="1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5" fontId="5" fillId="0" borderId="0" xfId="0" applyNumberFormat="1" applyFont="1"/>
    <xf numFmtId="165" fontId="5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/>
    <xf numFmtId="1" fontId="7" fillId="0" borderId="0" xfId="0" applyNumberFormat="1" applyFont="1" applyFill="1" applyAlignment="1"/>
    <xf numFmtId="0" fontId="8" fillId="0" borderId="0" xfId="0" applyFont="1" applyFill="1" applyAlignment="1"/>
    <xf numFmtId="14" fontId="7" fillId="0" borderId="1" xfId="0" applyNumberFormat="1" applyFont="1" applyFill="1" applyBorder="1" applyAlignment="1"/>
    <xf numFmtId="1" fontId="7" fillId="0" borderId="1" xfId="0" applyNumberFormat="1" applyFont="1" applyFill="1" applyBorder="1" applyAlignment="1"/>
    <xf numFmtId="0" fontId="5" fillId="0" borderId="0" xfId="0" applyFont="1" applyAlignment="1">
      <alignment horizontal="left"/>
    </xf>
    <xf numFmtId="0" fontId="6" fillId="5" borderId="1" xfId="0" applyNumberFormat="1" applyFont="1" applyFill="1" applyBorder="1" applyAlignment="1">
      <alignment horizontal="center" vertical="center"/>
    </xf>
    <xf numFmtId="0" fontId="9" fillId="0" borderId="0" xfId="0" applyFont="1"/>
    <xf numFmtId="1" fontId="9" fillId="0" borderId="0" xfId="0" applyNumberFormat="1" applyFont="1"/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2"/>
  <sheetViews>
    <sheetView tabSelected="1" zoomScaleNormal="100" workbookViewId="0">
      <pane ySplit="9" topLeftCell="A10" activePane="bottomLeft" state="frozen"/>
      <selection pane="bottomLeft" activeCell="F50" sqref="F50"/>
    </sheetView>
  </sheetViews>
  <sheetFormatPr defaultRowHeight="14.25" x14ac:dyDescent="0.2"/>
  <cols>
    <col min="1" max="1" width="9.140625" style="3"/>
    <col min="2" max="2" width="16.28515625" style="3" customWidth="1"/>
    <col min="3" max="3" width="31.28515625" style="3" customWidth="1"/>
    <col min="4" max="4" width="22.42578125" style="3" customWidth="1"/>
    <col min="5" max="5" width="13.5703125" style="3" customWidth="1"/>
    <col min="6" max="6" width="11.42578125" style="3" customWidth="1"/>
    <col min="7" max="7" width="10.42578125" style="3" customWidth="1"/>
    <col min="8" max="8" width="11.28515625" style="3" customWidth="1"/>
    <col min="9" max="9" width="11.5703125" style="3" bestFit="1" customWidth="1"/>
    <col min="10" max="10" width="9.140625" style="3"/>
    <col min="11" max="11" width="11.5703125" style="3" bestFit="1" customWidth="1"/>
    <col min="12" max="16384" width="9.140625" style="3"/>
  </cols>
  <sheetData>
    <row r="2" spans="2:11" ht="15" x14ac:dyDescent="0.2">
      <c r="B2" s="2" t="s">
        <v>9</v>
      </c>
      <c r="E2" s="18"/>
      <c r="F2" s="18"/>
      <c r="G2" s="18"/>
    </row>
    <row r="3" spans="2:11" ht="15" x14ac:dyDescent="0.2">
      <c r="B3" s="1"/>
      <c r="E3" s="46" t="s">
        <v>10</v>
      </c>
      <c r="F3" s="46"/>
      <c r="G3" s="46"/>
    </row>
    <row r="4" spans="2:11" ht="15" x14ac:dyDescent="0.2">
      <c r="B4" s="1"/>
    </row>
    <row r="5" spans="2:11" x14ac:dyDescent="0.2">
      <c r="B5" s="47" t="s">
        <v>0</v>
      </c>
      <c r="C5" s="47" t="s">
        <v>1</v>
      </c>
      <c r="D5" s="47" t="s">
        <v>2</v>
      </c>
      <c r="E5" s="47" t="s">
        <v>3</v>
      </c>
      <c r="F5" s="47" t="s">
        <v>4</v>
      </c>
      <c r="G5" s="47"/>
      <c r="H5" s="47"/>
      <c r="K5" s="13"/>
    </row>
    <row r="6" spans="2:11" x14ac:dyDescent="0.2">
      <c r="B6" s="47"/>
      <c r="C6" s="47"/>
      <c r="D6" s="47"/>
      <c r="E6" s="47"/>
      <c r="F6" s="47" t="s">
        <v>5</v>
      </c>
      <c r="G6" s="47" t="s">
        <v>6</v>
      </c>
      <c r="H6" s="47"/>
      <c r="K6" s="13"/>
    </row>
    <row r="7" spans="2:11" ht="21" x14ac:dyDescent="0.2">
      <c r="B7" s="47"/>
      <c r="C7" s="47"/>
      <c r="D7" s="47"/>
      <c r="E7" s="47"/>
      <c r="F7" s="47"/>
      <c r="G7" s="14" t="s">
        <v>7</v>
      </c>
      <c r="H7" s="14" t="s">
        <v>8</v>
      </c>
      <c r="K7" s="13"/>
    </row>
    <row r="8" spans="2:11" x14ac:dyDescent="0.2">
      <c r="B8" s="4">
        <v>1</v>
      </c>
      <c r="C8" s="4">
        <v>2</v>
      </c>
      <c r="D8" s="5">
        <v>3</v>
      </c>
      <c r="E8" s="4">
        <v>4</v>
      </c>
      <c r="F8" s="4">
        <v>5</v>
      </c>
      <c r="G8" s="4">
        <v>6</v>
      </c>
      <c r="H8" s="14">
        <v>7</v>
      </c>
      <c r="K8" s="13"/>
    </row>
    <row r="9" spans="2:11" x14ac:dyDescent="0.2">
      <c r="B9" s="4"/>
      <c r="C9" s="4"/>
      <c r="D9" s="5"/>
      <c r="E9" s="4"/>
      <c r="F9" s="4"/>
      <c r="G9" s="4"/>
      <c r="H9" s="14"/>
      <c r="K9" s="13"/>
    </row>
    <row r="10" spans="2:11" x14ac:dyDescent="0.2">
      <c r="B10" s="23" t="s">
        <v>16</v>
      </c>
      <c r="C10" s="23" t="s">
        <v>17</v>
      </c>
      <c r="D10" s="23" t="s">
        <v>18</v>
      </c>
      <c r="E10" s="24">
        <v>17209</v>
      </c>
      <c r="F10" s="24">
        <v>15</v>
      </c>
      <c r="G10" s="25">
        <v>43981</v>
      </c>
      <c r="H10" s="36">
        <f>IF(G10,G10+F10-1+SUMPRODUCT((G10&gt;0)*(Праздники!$A$3:$A$16&gt;=G10)*(Праздники!$A$3:$A$16&lt;=G10+F10-1)*(Праздники!$B$3:$B$16)),)</f>
        <v>43996</v>
      </c>
      <c r="I10" s="45">
        <v>13</v>
      </c>
      <c r="K10" s="13"/>
    </row>
    <row r="11" spans="2:11" x14ac:dyDescent="0.2">
      <c r="B11" s="23" t="s">
        <v>16</v>
      </c>
      <c r="C11" s="23" t="s">
        <v>17</v>
      </c>
      <c r="D11" s="23" t="s">
        <v>18</v>
      </c>
      <c r="E11" s="24">
        <v>17209</v>
      </c>
      <c r="F11" s="24">
        <v>14</v>
      </c>
      <c r="G11" s="25">
        <v>44125</v>
      </c>
      <c r="H11" s="36">
        <f>IF(G11,G11+F11-1+SUMPRODUCT((G11&gt;0)*(Праздники!$A$3:$A$16&gt;=G11)*(Праздники!$A$3:$A$16&lt;=G11+F11-1)*(Праздники!$B$3:$B$16)),)</f>
        <v>44138</v>
      </c>
      <c r="K11" s="13"/>
    </row>
    <row r="12" spans="2:11" x14ac:dyDescent="0.2">
      <c r="B12" s="23" t="s">
        <v>16</v>
      </c>
      <c r="C12" s="23" t="s">
        <v>17</v>
      </c>
      <c r="D12" s="23" t="s">
        <v>18</v>
      </c>
      <c r="E12" s="24">
        <v>17209</v>
      </c>
      <c r="F12" s="24">
        <v>2</v>
      </c>
      <c r="G12" s="25">
        <v>43900</v>
      </c>
      <c r="H12" s="36">
        <f>IF(G12,G12+F12-1+SUMPRODUCT((G12&gt;0)*(Праздники!$A$3:$A$16&gt;=G12)*(Праздники!$A$3:$A$16&lt;=G12+F12-1)*(Праздники!$B$3:$B$16)),)</f>
        <v>43901</v>
      </c>
      <c r="K12" s="13"/>
    </row>
    <row r="13" spans="2:11" x14ac:dyDescent="0.2">
      <c r="B13" s="23" t="s">
        <v>16</v>
      </c>
      <c r="C13" s="23" t="s">
        <v>19</v>
      </c>
      <c r="D13" s="23" t="s">
        <v>20</v>
      </c>
      <c r="E13" s="24">
        <v>17423</v>
      </c>
      <c r="F13" s="24">
        <v>14</v>
      </c>
      <c r="G13" s="25">
        <v>43900</v>
      </c>
      <c r="H13" s="36">
        <f>IF(G13,G13+F13-1+SUMPRODUCT((G13&gt;0)*(Праздники!$A$3:$A$16&gt;=G13)*(Праздники!$A$3:$A$16&lt;=G13+F13-1)*(Праздники!$B$3:$B$16)),)</f>
        <v>43913</v>
      </c>
      <c r="K13" s="13"/>
    </row>
    <row r="14" spans="2:11" x14ac:dyDescent="0.2">
      <c r="B14" s="23" t="s">
        <v>16</v>
      </c>
      <c r="C14" s="23" t="s">
        <v>19</v>
      </c>
      <c r="D14" s="23" t="s">
        <v>20</v>
      </c>
      <c r="E14" s="24">
        <v>17423</v>
      </c>
      <c r="F14" s="24">
        <v>3</v>
      </c>
      <c r="G14" s="25">
        <v>43957</v>
      </c>
      <c r="H14" s="36">
        <f>IF(G14,G14+F14-1+SUMPRODUCT((G14&gt;0)*(Праздники!$A$3:$A$16&gt;=G14)*(Праздники!$A$3:$A$16&lt;=G14+F14-1)*(Праздники!$B$3:$B$16)),)</f>
        <v>43959</v>
      </c>
      <c r="K14" s="13"/>
    </row>
    <row r="15" spans="2:11" x14ac:dyDescent="0.2">
      <c r="B15" s="23" t="s">
        <v>16</v>
      </c>
      <c r="C15" s="23" t="s">
        <v>19</v>
      </c>
      <c r="D15" s="23" t="s">
        <v>20</v>
      </c>
      <c r="E15" s="24">
        <v>17423</v>
      </c>
      <c r="F15" s="24">
        <v>14</v>
      </c>
      <c r="G15" s="25">
        <v>44109</v>
      </c>
      <c r="H15" s="36">
        <f>IF(G15,G15+F15-1+SUMPRODUCT((G15&gt;0)*(Праздники!$A$3:$A$16&gt;=G15)*(Праздники!$A$3:$A$16&lt;=G15+F15-1)*(Праздники!$B$3:$B$16)),)</f>
        <v>44122</v>
      </c>
      <c r="K15" s="13"/>
    </row>
    <row r="16" spans="2:11" x14ac:dyDescent="0.2">
      <c r="B16" s="23" t="s">
        <v>16</v>
      </c>
      <c r="C16" s="23" t="s">
        <v>21</v>
      </c>
      <c r="D16" s="23" t="s">
        <v>22</v>
      </c>
      <c r="E16" s="24">
        <v>17349</v>
      </c>
      <c r="F16" s="24">
        <v>14</v>
      </c>
      <c r="G16" s="25">
        <v>43927</v>
      </c>
      <c r="H16" s="36">
        <f>IF(G16,G16+F16-1+SUMPRODUCT((G16&gt;0)*(Праздники!$A$3:$A$16&gt;=G16)*(Праздники!$A$3:$A$16&lt;=G16+F16-1)*(Праздники!$B$3:$B$16)),)</f>
        <v>43940</v>
      </c>
      <c r="K16" s="13"/>
    </row>
    <row r="17" spans="2:11" x14ac:dyDescent="0.2">
      <c r="B17" s="23" t="s">
        <v>16</v>
      </c>
      <c r="C17" s="23" t="s">
        <v>21</v>
      </c>
      <c r="D17" s="23" t="s">
        <v>22</v>
      </c>
      <c r="E17" s="24">
        <v>17349</v>
      </c>
      <c r="F17" s="24">
        <v>14</v>
      </c>
      <c r="G17" s="25">
        <v>44048</v>
      </c>
      <c r="H17" s="36">
        <f>IF(G17,G17+F17-1+SUMPRODUCT((G17&gt;0)*(Праздники!$A$3:$A$16&gt;=G17)*(Праздники!$A$3:$A$16&lt;=G17+F17-1)*(Праздники!$B$3:$B$16)),)</f>
        <v>44061</v>
      </c>
      <c r="K17" s="13"/>
    </row>
    <row r="18" spans="2:11" x14ac:dyDescent="0.2">
      <c r="B18" s="23" t="s">
        <v>16</v>
      </c>
      <c r="C18" s="23" t="s">
        <v>21</v>
      </c>
      <c r="D18" s="23" t="s">
        <v>22</v>
      </c>
      <c r="E18" s="24">
        <v>17349</v>
      </c>
      <c r="F18" s="24">
        <v>3</v>
      </c>
      <c r="G18" s="25">
        <v>43894</v>
      </c>
      <c r="H18" s="36">
        <f>IF(G18,G18+F18-1+SUMPRODUCT((G18&gt;0)*(Праздники!$A$3:$A$16&gt;=G18)*(Праздники!$A$3:$A$16&lt;=G18+F18-1)*(Праздники!$B$3:$B$16)),)</f>
        <v>43896</v>
      </c>
      <c r="K18" s="13"/>
    </row>
    <row r="19" spans="2:11" x14ac:dyDescent="0.2">
      <c r="B19" s="23" t="s">
        <v>16</v>
      </c>
      <c r="C19" s="23" t="s">
        <v>23</v>
      </c>
      <c r="D19" s="23" t="s">
        <v>24</v>
      </c>
      <c r="E19" s="24">
        <v>7943</v>
      </c>
      <c r="F19" s="24">
        <v>11</v>
      </c>
      <c r="G19" s="25">
        <v>43941</v>
      </c>
      <c r="H19" s="36">
        <f>IF(G19,G19+F19-1+SUMPRODUCT((G19&gt;0)*(Праздники!$A$3:$A$16&gt;=G19)*(Праздники!$A$3:$A$16&lt;=G19+F19-1)*(Праздники!$B$3:$B$16)),)</f>
        <v>43951</v>
      </c>
      <c r="K19" s="13"/>
    </row>
    <row r="20" spans="2:11" x14ac:dyDescent="0.2">
      <c r="B20" s="23" t="s">
        <v>16</v>
      </c>
      <c r="C20" s="23" t="s">
        <v>23</v>
      </c>
      <c r="D20" s="23" t="s">
        <v>24</v>
      </c>
      <c r="E20" s="24">
        <v>7943</v>
      </c>
      <c r="F20" s="24">
        <v>14</v>
      </c>
      <c r="G20" s="25">
        <v>44032</v>
      </c>
      <c r="H20" s="36">
        <f>IF(G20,G20+F20-1+SUMPRODUCT((G20&gt;0)*(Праздники!$A$3:$A$16&gt;=G20)*(Праздники!$A$3:$A$16&lt;=G20+F20-1)*(Праздники!$B$3:$B$16)),)</f>
        <v>44045</v>
      </c>
      <c r="K20" s="13"/>
    </row>
    <row r="21" spans="2:11" x14ac:dyDescent="0.2">
      <c r="B21" s="23" t="s">
        <v>16</v>
      </c>
      <c r="C21" s="23" t="s">
        <v>23</v>
      </c>
      <c r="D21" s="23" t="s">
        <v>24</v>
      </c>
      <c r="E21" s="24">
        <v>7943</v>
      </c>
      <c r="F21" s="24">
        <v>6</v>
      </c>
      <c r="G21" s="25">
        <v>44191</v>
      </c>
      <c r="H21" s="36">
        <f>IF(G21,G21+F21-1+SUMPRODUCT((G21&gt;0)*(Праздники!$A$3:$A$16&gt;=G21)*(Праздники!$A$3:$A$16&lt;=G21+F21-1)*(Праздники!$B$3:$B$16)),)</f>
        <v>44196</v>
      </c>
      <c r="K21" s="13"/>
    </row>
    <row r="22" spans="2:11" x14ac:dyDescent="0.2">
      <c r="B22" s="23" t="s">
        <v>16</v>
      </c>
      <c r="C22" s="23" t="s">
        <v>23</v>
      </c>
      <c r="D22" s="23" t="s">
        <v>25</v>
      </c>
      <c r="E22" s="24">
        <v>17204</v>
      </c>
      <c r="F22" s="24">
        <v>7</v>
      </c>
      <c r="G22" s="25">
        <v>43931</v>
      </c>
      <c r="H22" s="36">
        <f>IF(G22,G22+F22-1+SUMPRODUCT((G22&gt;0)*(Праздники!$A$3:$A$16&gt;=G22)*(Праздники!$A$3:$A$16&lt;=G22+F22-1)*(Праздники!$B$3:$B$16)),)</f>
        <v>43937</v>
      </c>
      <c r="K22" s="13"/>
    </row>
    <row r="23" spans="2:11" x14ac:dyDescent="0.2">
      <c r="B23" s="23" t="s">
        <v>16</v>
      </c>
      <c r="C23" s="23" t="s">
        <v>23</v>
      </c>
      <c r="D23" s="23" t="s">
        <v>25</v>
      </c>
      <c r="E23" s="24">
        <v>17204</v>
      </c>
      <c r="F23" s="24">
        <v>14</v>
      </c>
      <c r="G23" s="25">
        <v>44011</v>
      </c>
      <c r="H23" s="36">
        <f>IF(G23,G23+F23-1+SUMPRODUCT((G23&gt;0)*(Праздники!$A$3:$A$16&gt;=G23)*(Праздники!$A$3:$A$16&lt;=G23+F23-1)*(Праздники!$B$3:$B$16)),)</f>
        <v>44024</v>
      </c>
      <c r="I23" s="44">
        <v>2</v>
      </c>
      <c r="K23" s="13"/>
    </row>
    <row r="24" spans="2:11" x14ac:dyDescent="0.2">
      <c r="B24" s="23" t="s">
        <v>16</v>
      </c>
      <c r="C24" s="23" t="s">
        <v>23</v>
      </c>
      <c r="D24" s="23" t="s">
        <v>25</v>
      </c>
      <c r="E24" s="24">
        <v>17204</v>
      </c>
      <c r="F24" s="24">
        <v>10</v>
      </c>
      <c r="G24" s="25">
        <v>44102</v>
      </c>
      <c r="H24" s="36">
        <f>IF(G24,G24+F24-1+SUMPRODUCT((G24&gt;0)*(Праздники!$A$3:$A$16&gt;=G24)*(Праздники!$A$3:$A$16&lt;=G24+F24-1)*(Праздники!$B$3:$B$16)),)</f>
        <v>44111</v>
      </c>
      <c r="K24" s="13"/>
    </row>
    <row r="25" spans="2:11" x14ac:dyDescent="0.2">
      <c r="B25" s="30" t="s">
        <v>29</v>
      </c>
      <c r="C25" s="30" t="s">
        <v>32</v>
      </c>
      <c r="D25" s="30" t="s">
        <v>31</v>
      </c>
      <c r="E25" s="31">
        <v>17749</v>
      </c>
      <c r="F25" s="31">
        <v>5</v>
      </c>
      <c r="G25" s="32">
        <v>43955</v>
      </c>
      <c r="H25" s="32">
        <f>IF(G25,G25+F25-1+SUMPRODUCT((G25&gt;0)*(Праздники!$A$3:$A$16&gt;=G25)*(Праздники!$A$3:$A$16&lt;=G25+F25-1)*(Праздники!$B$3:$B$16)),)</f>
        <v>43959</v>
      </c>
      <c r="K25" s="13"/>
    </row>
    <row r="26" spans="2:11" x14ac:dyDescent="0.2">
      <c r="B26" s="30" t="s">
        <v>29</v>
      </c>
      <c r="C26" s="30" t="s">
        <v>32</v>
      </c>
      <c r="D26" s="30" t="s">
        <v>31</v>
      </c>
      <c r="E26" s="31">
        <v>17748</v>
      </c>
      <c r="F26" s="31">
        <v>14</v>
      </c>
      <c r="G26" s="32">
        <v>44109</v>
      </c>
      <c r="H26" s="32">
        <f>IF(G26,G26+F26-1+SUMPRODUCT((G26&gt;0)*(Праздники!$A$3:$A$16&gt;=G26)*(Праздники!$A$3:$A$16&lt;=G26+F26-1)*(Праздники!$B$3:$B$16)),)</f>
        <v>44122</v>
      </c>
      <c r="K26" s="13"/>
    </row>
    <row r="27" spans="2:11" x14ac:dyDescent="0.2">
      <c r="B27" s="30" t="s">
        <v>29</v>
      </c>
      <c r="C27" s="30" t="s">
        <v>32</v>
      </c>
      <c r="D27" s="30" t="s">
        <v>31</v>
      </c>
      <c r="E27" s="31">
        <v>17748</v>
      </c>
      <c r="F27" s="31">
        <v>7</v>
      </c>
      <c r="G27" s="32">
        <v>44074</v>
      </c>
      <c r="H27" s="32">
        <f>IF(G27,G27+F27-1+SUMPRODUCT((G27&gt;0)*(Праздники!$A$3:$A$16&gt;=G27)*(Праздники!$A$3:$A$16&lt;=G27+F27-1)*(Праздники!$B$3:$B$16)),)</f>
        <v>44080</v>
      </c>
      <c r="K27" s="13"/>
    </row>
    <row r="28" spans="2:11" x14ac:dyDescent="0.2">
      <c r="B28" s="30" t="s">
        <v>29</v>
      </c>
      <c r="C28" s="30" t="s">
        <v>32</v>
      </c>
      <c r="D28" s="30" t="s">
        <v>31</v>
      </c>
      <c r="E28" s="31">
        <v>17748</v>
      </c>
      <c r="F28" s="31">
        <v>5</v>
      </c>
      <c r="G28" s="32">
        <v>43913</v>
      </c>
      <c r="H28" s="32">
        <f>IF(G28,G28+F28-1+SUMPRODUCT((G28&gt;0)*(Праздники!$A$3:$A$16&gt;=G28)*(Праздники!$A$3:$A$16&lt;=G28+F28-1)*(Праздники!$B$3:$B$16)),)</f>
        <v>43917</v>
      </c>
      <c r="K28" s="13"/>
    </row>
    <row r="29" spans="2:11" x14ac:dyDescent="0.2">
      <c r="B29" s="30" t="s">
        <v>29</v>
      </c>
      <c r="C29" s="30" t="s">
        <v>35</v>
      </c>
      <c r="D29" s="30" t="s">
        <v>34</v>
      </c>
      <c r="E29" s="31">
        <v>17738</v>
      </c>
      <c r="F29" s="31">
        <v>5</v>
      </c>
      <c r="G29" s="32">
        <v>43871</v>
      </c>
      <c r="H29" s="32">
        <f>IF(G29,G29+F29-1+SUMPRODUCT((G29&gt;0)*(Праздники!$A$3:$A$16&gt;=G29)*(Праздники!$A$3:$A$16&lt;=G29+F29-1)*(Праздники!$B$3:$B$16)),)</f>
        <v>43875</v>
      </c>
      <c r="K29" s="13"/>
    </row>
    <row r="30" spans="2:11" x14ac:dyDescent="0.2">
      <c r="B30" s="30" t="s">
        <v>29</v>
      </c>
      <c r="C30" s="30" t="str">
        <f t="shared" ref="C30:D34" si="0">C29</f>
        <v>Специалист по подготовке кадров</v>
      </c>
      <c r="D30" s="30" t="str">
        <f t="shared" si="0"/>
        <v>Грачева А.А.</v>
      </c>
      <c r="E30" s="31">
        <v>17738</v>
      </c>
      <c r="F30" s="31">
        <v>16</v>
      </c>
      <c r="G30" s="32">
        <v>43963</v>
      </c>
      <c r="H30" s="32">
        <f>IF(G30,G30+F30-1+SUMPRODUCT((G30&gt;0)*(Праздники!$A$3:$A$16&gt;=G30)*(Праздники!$A$3:$A$16&lt;=G30+F30-1)*(Праздники!$B$3:$B$16)),)</f>
        <v>43978</v>
      </c>
      <c r="K30" s="13"/>
    </row>
    <row r="31" spans="2:11" x14ac:dyDescent="0.2">
      <c r="B31" s="30" t="s">
        <v>29</v>
      </c>
      <c r="C31" s="30" t="str">
        <f t="shared" si="0"/>
        <v>Специалист по подготовке кадров</v>
      </c>
      <c r="D31" s="30" t="str">
        <f t="shared" si="0"/>
        <v>Грачева А.А.</v>
      </c>
      <c r="E31" s="31">
        <v>17738</v>
      </c>
      <c r="F31" s="31">
        <v>5</v>
      </c>
      <c r="G31" s="32">
        <v>44046</v>
      </c>
      <c r="H31" s="32">
        <f>IF(G31,G31+F31-1+SUMPRODUCT((G31&gt;0)*(Праздники!$A$3:$A$16&gt;=G31)*(Праздники!$A$3:$A$16&lt;=G31+F31-1)*(Праздники!$B$3:$B$16)),)</f>
        <v>44050</v>
      </c>
      <c r="K31" s="13"/>
    </row>
    <row r="32" spans="2:11" x14ac:dyDescent="0.2">
      <c r="B32" s="30" t="s">
        <v>29</v>
      </c>
      <c r="C32" s="30" t="str">
        <f t="shared" si="0"/>
        <v>Специалист по подготовке кадров</v>
      </c>
      <c r="D32" s="30" t="str">
        <f t="shared" si="0"/>
        <v>Грачева А.А.</v>
      </c>
      <c r="E32" s="31">
        <v>17738</v>
      </c>
      <c r="F32" s="31">
        <v>5</v>
      </c>
      <c r="G32" s="32">
        <v>44130</v>
      </c>
      <c r="H32" s="32">
        <f>IF(G32,G32+F32-1+SUMPRODUCT((G32&gt;0)*(Праздники!$A$3:$A$16&gt;=G32)*(Праздники!$A$3:$A$16&lt;=G32+F32-1)*(Праздники!$B$3:$B$16)),)</f>
        <v>44134</v>
      </c>
      <c r="K32" s="13"/>
    </row>
    <row r="33" spans="2:11" x14ac:dyDescent="0.2">
      <c r="B33" s="30" t="s">
        <v>29</v>
      </c>
      <c r="C33" s="30" t="str">
        <f t="shared" si="0"/>
        <v>Специалист по подготовке кадров</v>
      </c>
      <c r="D33" s="30" t="s">
        <v>33</v>
      </c>
      <c r="E33" s="31">
        <v>17727</v>
      </c>
      <c r="F33" s="31">
        <v>4</v>
      </c>
      <c r="G33" s="32">
        <v>43886</v>
      </c>
      <c r="H33" s="32">
        <f>IF(G33,G33+F33-1+SUMPRODUCT((G33&gt;0)*(Праздники!$A$3:$A$16&gt;=G33)*(Праздники!$A$3:$A$16&lt;=G33+F33-1)*(Праздники!$B$3:$B$16)),)</f>
        <v>43889</v>
      </c>
      <c r="K33" s="13"/>
    </row>
    <row r="34" spans="2:11" x14ac:dyDescent="0.2">
      <c r="B34" s="30" t="s">
        <v>29</v>
      </c>
      <c r="C34" s="30" t="str">
        <f t="shared" si="0"/>
        <v>Специалист по подготовке кадров</v>
      </c>
      <c r="D34" s="30" t="s">
        <v>33</v>
      </c>
      <c r="E34" s="31">
        <v>17727</v>
      </c>
      <c r="F34" s="31">
        <v>4</v>
      </c>
      <c r="G34" s="32">
        <v>43886</v>
      </c>
      <c r="H34" s="32">
        <f>IF(G34,G34+F34-1+SUMPRODUCT((G34&gt;0)*(Праздники!$A$3:$A$16&gt;=G34)*(Праздники!$A$3:$A$16&lt;=G34+F34-1)*(Праздники!$B$3:$B$16)),)</f>
        <v>43889</v>
      </c>
      <c r="K34" s="13"/>
    </row>
    <row r="35" spans="2:11" x14ac:dyDescent="0.2">
      <c r="B35" s="30" t="s">
        <v>29</v>
      </c>
      <c r="C35" s="30" t="str">
        <f>C33</f>
        <v>Специалист по подготовке кадров</v>
      </c>
      <c r="D35" s="30" t="str">
        <f>D33</f>
        <v>Ильина А.Э.</v>
      </c>
      <c r="E35" s="31">
        <f>E33</f>
        <v>17727</v>
      </c>
      <c r="F35" s="31">
        <v>5</v>
      </c>
      <c r="G35" s="32">
        <v>44053</v>
      </c>
      <c r="H35" s="32">
        <f>IF(G35,G35+F35-1+SUMPRODUCT((G35&gt;0)*(Праздники!$A$3:$A$16&gt;=G35)*(Праздники!$A$3:$A$16&lt;=G35+F35-1)*(Праздники!$B$3:$B$16)),)</f>
        <v>44057</v>
      </c>
      <c r="K35" s="13"/>
    </row>
    <row r="36" spans="2:11" x14ac:dyDescent="0.2">
      <c r="B36" s="30" t="s">
        <v>29</v>
      </c>
      <c r="C36" s="30" t="str">
        <f t="shared" ref="C36:E37" si="1">C35</f>
        <v>Специалист по подготовке кадров</v>
      </c>
      <c r="D36" s="30" t="str">
        <f t="shared" si="1"/>
        <v>Ильина А.Э.</v>
      </c>
      <c r="E36" s="31">
        <f t="shared" si="1"/>
        <v>17727</v>
      </c>
      <c r="F36" s="31">
        <v>14</v>
      </c>
      <c r="G36" s="32">
        <v>44095</v>
      </c>
      <c r="H36" s="32">
        <f>IF(G36,G36+F36-1+SUMPRODUCT((G36&gt;0)*(Праздники!$A$3:$A$16&gt;=G36)*(Праздники!$A$3:$A$16&lt;=G36+F36-1)*(Праздники!$B$3:$B$16)),)</f>
        <v>44108</v>
      </c>
      <c r="K36" s="13"/>
    </row>
    <row r="37" spans="2:11" x14ac:dyDescent="0.2">
      <c r="B37" s="30" t="s">
        <v>29</v>
      </c>
      <c r="C37" s="30" t="str">
        <f t="shared" si="1"/>
        <v>Специалист по подготовке кадров</v>
      </c>
      <c r="D37" s="30" t="str">
        <f t="shared" si="1"/>
        <v>Ильина А.Э.</v>
      </c>
      <c r="E37" s="31">
        <f t="shared" si="1"/>
        <v>17727</v>
      </c>
      <c r="F37" s="31">
        <v>3</v>
      </c>
      <c r="G37" s="32">
        <v>44193</v>
      </c>
      <c r="H37" s="32">
        <f>IF(G37,G37+F37-1+SUMPRODUCT((G37&gt;0)*(Праздники!$A$3:$A$16&gt;=G37)*(Праздники!$A$3:$A$16&lt;=G37+F37-1)*(Праздники!$B$3:$B$16)),)</f>
        <v>44195</v>
      </c>
      <c r="K37" s="13"/>
    </row>
    <row r="38" spans="2:11" x14ac:dyDescent="0.2">
      <c r="B38" s="33" t="s">
        <v>26</v>
      </c>
      <c r="C38" s="33" t="s">
        <v>27</v>
      </c>
      <c r="D38" s="33" t="s">
        <v>28</v>
      </c>
      <c r="E38" s="34">
        <v>14921</v>
      </c>
      <c r="F38" s="34">
        <v>3</v>
      </c>
      <c r="G38" s="35">
        <v>43957</v>
      </c>
      <c r="H38" s="35">
        <f>IF(G38,G38+F38-1+SUMPRODUCT((G38&gt;0)*(Праздники!$A$3:$A$16&gt;=G38)*(Праздники!$A$3:$A$16&lt;=G38+F38-1)*(Праздники!$B$3:$B$16)),)</f>
        <v>43959</v>
      </c>
      <c r="K38" s="13"/>
    </row>
    <row r="39" spans="2:11" x14ac:dyDescent="0.2">
      <c r="B39" s="33" t="s">
        <v>26</v>
      </c>
      <c r="C39" s="33" t="s">
        <v>27</v>
      </c>
      <c r="D39" s="33" t="s">
        <v>28</v>
      </c>
      <c r="E39" s="34">
        <v>14921</v>
      </c>
      <c r="F39" s="34">
        <v>14</v>
      </c>
      <c r="G39" s="35">
        <v>44013</v>
      </c>
      <c r="H39" s="35">
        <f>IF(G39,G39+F39-1+SUMPRODUCT((G39&gt;0)*(Праздники!$A$3:$A$16&gt;=G39)*(Праздники!$A$3:$A$16&lt;=G39+F39-1)*(Праздники!$B$3:$B$16)),)</f>
        <v>44026</v>
      </c>
      <c r="K39" s="13"/>
    </row>
    <row r="40" spans="2:11" x14ac:dyDescent="0.2">
      <c r="B40" s="33" t="s">
        <v>26</v>
      </c>
      <c r="C40" s="33" t="s">
        <v>27</v>
      </c>
      <c r="D40" s="33" t="s">
        <v>28</v>
      </c>
      <c r="E40" s="34">
        <v>14921</v>
      </c>
      <c r="F40" s="34">
        <v>9</v>
      </c>
      <c r="G40" s="35">
        <v>44105</v>
      </c>
      <c r="H40" s="35">
        <f>IF(G40,G40+F40-1+SUMPRODUCT((G40&gt;0)*(Праздники!$A$3:$A$16&gt;=G40)*(Праздники!$A$3:$A$16&lt;=G40+F40-1)*(Праздники!$B$3:$B$16)),)</f>
        <v>44113</v>
      </c>
      <c r="K40" s="13"/>
    </row>
    <row r="41" spans="2:11" x14ac:dyDescent="0.2">
      <c r="B41" s="33" t="s">
        <v>26</v>
      </c>
      <c r="C41" s="33" t="s">
        <v>27</v>
      </c>
      <c r="D41" s="33" t="s">
        <v>28</v>
      </c>
      <c r="E41" s="34">
        <v>14921</v>
      </c>
      <c r="F41" s="34">
        <v>5</v>
      </c>
      <c r="G41" s="35">
        <v>44144</v>
      </c>
      <c r="H41" s="35">
        <f>IF(G41,G41+F41-1+SUMPRODUCT((G41&gt;0)*(Праздники!$A$3:$A$16&gt;=G41)*(Праздники!$A$3:$A$16&lt;=G41+F41-1)*(Праздники!$B$3:$B$16)),)</f>
        <v>44148</v>
      </c>
      <c r="K41" s="13"/>
    </row>
    <row r="42" spans="2:11" x14ac:dyDescent="0.2">
      <c r="B42" s="15" t="s">
        <v>30</v>
      </c>
      <c r="C42" s="15"/>
      <c r="D42" s="15"/>
      <c r="E42" s="16"/>
      <c r="F42" s="16"/>
      <c r="G42" s="17"/>
      <c r="H42" s="26"/>
      <c r="I42" s="27"/>
      <c r="K42" s="13"/>
    </row>
    <row r="43" spans="2:11" x14ac:dyDescent="0.2">
      <c r="B43" s="15" t="s">
        <v>30</v>
      </c>
      <c r="C43" s="15"/>
      <c r="D43" s="15"/>
      <c r="E43" s="16"/>
      <c r="F43" s="16"/>
      <c r="G43" s="17"/>
      <c r="H43" s="8"/>
      <c r="K43" s="13"/>
    </row>
    <row r="44" spans="2:11" x14ac:dyDescent="0.2">
      <c r="B44" s="15" t="s">
        <v>30</v>
      </c>
      <c r="C44" s="15"/>
      <c r="D44" s="15"/>
      <c r="E44" s="16"/>
      <c r="F44" s="16"/>
      <c r="G44" s="17"/>
      <c r="H44" s="8"/>
      <c r="K44" s="13"/>
    </row>
    <row r="45" spans="2:11" ht="12.75" customHeight="1" x14ac:dyDescent="0.2">
      <c r="E45" s="6" t="s">
        <v>11</v>
      </c>
      <c r="F45" s="6">
        <f>SUM(F10:F44)</f>
        <v>278</v>
      </c>
      <c r="K45" s="13"/>
    </row>
    <row r="46" spans="2:11" ht="17.25" customHeight="1" x14ac:dyDescent="0.2"/>
    <row r="47" spans="2:11" x14ac:dyDescent="0.2">
      <c r="E47" s="19" t="s">
        <v>12</v>
      </c>
    </row>
    <row r="48" spans="2:11" x14ac:dyDescent="0.2">
      <c r="B48" s="9" t="s">
        <v>13</v>
      </c>
      <c r="C48" s="20" t="s">
        <v>15</v>
      </c>
      <c r="D48" s="10"/>
      <c r="E48" s="9" t="s">
        <v>13</v>
      </c>
      <c r="F48" s="7" t="s">
        <v>14</v>
      </c>
    </row>
    <row r="49" spans="2:6" x14ac:dyDescent="0.2">
      <c r="B49" s="11">
        <v>43831</v>
      </c>
      <c r="C49" s="21">
        <f>SUMPRODUCT(--TEXT(TEXT(EOMONTH(B49,0)-TEXT(EOMONTH(B49,0)-$H$10:$H$41,"0;\0")-(B49+TEXT($G$10:$G$41-B49,"0;\0"))+1,"0;\0")-SUMPRODUCT((B49&lt;=COUNTIFS($G$10:$G$41,"&lt;="&amp;Праздники!$A$3:$A$16,$H$10:$H$41,"&gt;="&amp;Праздники!$A$3:$A$16)*Праздники!$A$3:$A$16)*(EOMONTH(B49,0)&gt;=COUNTIFS($G$10:$G$41,"&lt;="&amp;Праздники!$A$3:$A$16,$H$10:$H$41,"&gt;="&amp;Праздники!$A$3:$A$16)*Праздники!$A$3:$A$16)),"0;\0"))</f>
        <v>0</v>
      </c>
      <c r="D49" s="10"/>
      <c r="E49" s="11">
        <v>43831</v>
      </c>
      <c r="F49" s="29">
        <f>C49/$F$45*100</f>
        <v>0</v>
      </c>
    </row>
    <row r="50" spans="2:6" x14ac:dyDescent="0.2">
      <c r="B50" s="11">
        <v>43862</v>
      </c>
      <c r="C50" s="21">
        <f>SUMPRODUCT(--TEXT(TEXT(EOMONTH(B50,0)-TEXT(EOMONTH(B50,0)-$H$10:$H$41,"0;\0")-(B50+TEXT($G$10:$G$41-B50,"0;\0"))+1,"0;\0")-SUMPRODUCT((B50&lt;=COUNTIFS($G$10:$G$41,"&lt;="&amp;Праздники!$A$3:$A$16,$H$10:$H$41,"&gt;="&amp;Праздники!$A$3:$A$16)*Праздники!$A$3:$A$16)*(EOMONTH(B50,0)&gt;=COUNTIFS($G$10:$G$41,"&lt;="&amp;Праздники!$A$3:$A$16,$H$10:$H$41,"&gt;="&amp;Праздники!$A$3:$A$16)*Праздники!$A$3:$A$16)),"0;\0"))</f>
        <v>13</v>
      </c>
      <c r="D50" s="10"/>
      <c r="E50" s="11">
        <v>43862</v>
      </c>
      <c r="F50" s="29">
        <f t="shared" ref="F50:F60" si="2">C50/$F$45*100</f>
        <v>4.6762589928057556</v>
      </c>
    </row>
    <row r="51" spans="2:6" x14ac:dyDescent="0.2">
      <c r="B51" s="11">
        <v>43891</v>
      </c>
      <c r="C51" s="21">
        <f>SUMPRODUCT(--TEXT(TEXT(EOMONTH(B51,0)-TEXT(EOMONTH(B51,0)-$H$10:$H$41,"0;\0")-(B51+TEXT($G$10:$G$41-B51,"0;\0"))+1,"0;\0")-SUMPRODUCT((B51&lt;=COUNTIFS($G$10:$G$41,"&lt;="&amp;Праздники!$A$3:$A$16,$H$10:$H$41,"&gt;="&amp;Праздники!$A$3:$A$16)*Праздники!$A$3:$A$16)*(EOMONTH(B51,0)&gt;=COUNTIFS($G$10:$G$41,"&lt;="&amp;Праздники!$A$3:$A$16,$H$10:$H$41,"&gt;="&amp;Праздники!$A$3:$A$16)*Праздники!$A$3:$A$16)),"0;\0"))</f>
        <v>24</v>
      </c>
      <c r="D51" s="10"/>
      <c r="E51" s="11">
        <v>43891</v>
      </c>
      <c r="F51" s="29">
        <f t="shared" si="2"/>
        <v>8.6330935251798557</v>
      </c>
    </row>
    <row r="52" spans="2:6" x14ac:dyDescent="0.2">
      <c r="B52" s="11">
        <v>43922</v>
      </c>
      <c r="C52" s="21">
        <f>SUMPRODUCT(--TEXT(TEXT(EOMONTH(B52,0)-TEXT(EOMONTH(B52,0)-$H$10:$H$41,"0;\0")-(B52+TEXT($G$10:$G$41-B52,"0;\0"))+1,"0;\0")-SUMPRODUCT((B52&lt;=COUNTIFS($G$10:$G$41,"&lt;="&amp;Праздники!$A$3:$A$16,$H$10:$H$41,"&gt;="&amp;Праздники!$A$3:$A$16)*Праздники!$A$3:$A$16)*(EOMONTH(B52,0)&gt;=COUNTIFS($G$10:$G$41,"&lt;="&amp;Праздники!$A$3:$A$16,$H$10:$H$41,"&gt;="&amp;Праздники!$A$3:$A$16)*Праздники!$A$3:$A$16)),"0;\0"))</f>
        <v>32</v>
      </c>
      <c r="D52" s="10"/>
      <c r="E52" s="11">
        <v>43922</v>
      </c>
      <c r="F52" s="29">
        <f t="shared" si="2"/>
        <v>11.510791366906476</v>
      </c>
    </row>
    <row r="53" spans="2:6" x14ac:dyDescent="0.2">
      <c r="B53" s="11">
        <v>43952</v>
      </c>
      <c r="C53" s="21">
        <f>SUMPRODUCT(--TEXT(TEXT(EOMONTH(B53,0)-TEXT(EOMONTH(B53,0)-$H$10:$H$41,"0;\0")-(B53+TEXT($G$10:$G$41-B53,"0;\0"))+1,"0;\0")-SUMPRODUCT((B53&lt;=COUNTIFS($G$10:$G$41,"&lt;="&amp;Праздники!$A$3:$A$16,$H$10:$H$41,"&gt;="&amp;Праздники!$A$3:$A$16)*Праздники!$A$3:$A$16)*(EOMONTH(B53,0)&gt;=COUNTIFS($G$10:$G$41,"&lt;="&amp;Праздники!$A$3:$A$16,$H$10:$H$41,"&gt;="&amp;Праздники!$A$3:$A$16)*Праздники!$A$3:$A$16)),"0;\0"))</f>
        <v>29</v>
      </c>
      <c r="D53" s="10"/>
      <c r="E53" s="11">
        <v>43952</v>
      </c>
      <c r="F53" s="29">
        <f t="shared" si="2"/>
        <v>10.431654676258994</v>
      </c>
    </row>
    <row r="54" spans="2:6" x14ac:dyDescent="0.2">
      <c r="B54" s="11">
        <v>43983</v>
      </c>
      <c r="C54" s="43">
        <f>SUMPRODUCT(--TEXT(TEXT(EOMONTH(B54,0)-TEXT(EOMONTH(B54,0)-$H$10:$H$41,"0;\0")-(B54+TEXT($G$10:$G$41-B54,"0;\0"))+1,"0;\0")-SUMPRODUCT((B54&lt;=COUNTIFS($G$10:$G$41,"&lt;="&amp;Праздники!$A$3:$A$16,$H$10:$H$41,"&gt;="&amp;Праздники!$A$3:$A$16)*Праздники!$A$3:$A$16)*(EOMONTH(B54,0)&gt;=COUNTIFS($G$10:$G$41,"&lt;="&amp;Праздники!$A$3:$A$16,$H$10:$H$41,"&gt;="&amp;Праздники!$A$3:$A$16)*Праздники!$A$3:$A$16)),"0;\0"))</f>
        <v>14</v>
      </c>
      <c r="D54" s="42">
        <v>15</v>
      </c>
      <c r="E54" s="11">
        <v>43983</v>
      </c>
      <c r="F54" s="29">
        <f t="shared" si="2"/>
        <v>5.0359712230215825</v>
      </c>
    </row>
    <row r="55" spans="2:6" x14ac:dyDescent="0.2">
      <c r="B55" s="11">
        <v>44013</v>
      </c>
      <c r="C55" s="21">
        <f>SUMPRODUCT(--TEXT(TEXT(EOMONTH(B55,0)-TEXT(EOMONTH(B55,0)-$H$10:$H$41,"0;\0")-(B55+TEXT($G$10:$G$41-B55,"0;\0"))+1,"0;\0")-SUMPRODUCT((B55&lt;=COUNTIFS($G$10:$G$41,"&lt;="&amp;Праздники!$A$3:$A$16,$H$10:$H$41,"&gt;="&amp;Праздники!$A$3:$A$16)*Праздники!$A$3:$A$16)*(EOMONTH(B55,0)&gt;=COUNTIFS($G$10:$G$41,"&lt;="&amp;Праздники!$A$3:$A$16,$H$10:$H$41,"&gt;="&amp;Праздники!$A$3:$A$16)*Праздники!$A$3:$A$16)),"0;\0"))</f>
        <v>38</v>
      </c>
      <c r="D55" s="10"/>
      <c r="E55" s="11">
        <v>44013</v>
      </c>
      <c r="F55" s="29">
        <f t="shared" si="2"/>
        <v>13.669064748201439</v>
      </c>
    </row>
    <row r="56" spans="2:6" x14ac:dyDescent="0.2">
      <c r="B56" s="11">
        <v>44044</v>
      </c>
      <c r="C56" s="21">
        <f>SUMPRODUCT(--TEXT(TEXT(EOMONTH(B56,0)-TEXT(EOMONTH(B56,0)-$H$10:$H$41,"0;\0")-(B56+TEXT($G$10:$G$41-B56,"0;\0"))+1,"0;\0")-SUMPRODUCT((B56&lt;=COUNTIFS($G$10:$G$41,"&lt;="&amp;Праздники!$A$3:$A$16,$H$10:$H$41,"&gt;="&amp;Праздники!$A$3:$A$16)*Праздники!$A$3:$A$16)*(EOMONTH(B56,0)&gt;=COUNTIFS($G$10:$G$41,"&lt;="&amp;Праздники!$A$3:$A$16,$H$10:$H$41,"&gt;="&amp;Праздники!$A$3:$A$16)*Праздники!$A$3:$A$16)),"0;\0"))</f>
        <v>27</v>
      </c>
      <c r="D56" s="10"/>
      <c r="E56" s="11">
        <v>44044</v>
      </c>
      <c r="F56" s="29">
        <f t="shared" si="2"/>
        <v>9.7122302158273381</v>
      </c>
    </row>
    <row r="57" spans="2:6" x14ac:dyDescent="0.2">
      <c r="B57" s="11">
        <v>44075</v>
      </c>
      <c r="C57" s="21">
        <f>SUMPRODUCT(--TEXT(TEXT(EOMONTH(B57,0)-TEXT(EOMONTH(B57,0)-$H$10:$H$41,"0;\0")-(B57+TEXT($G$10:$G$41-B57,"0;\0"))+1,"0;\0")-SUMPRODUCT((B57&lt;=COUNTIFS($G$10:$G$41,"&lt;="&amp;Праздники!$A$3:$A$16,$H$10:$H$41,"&gt;="&amp;Праздники!$A$3:$A$16)*Праздники!$A$3:$A$16)*(EOMONTH(B57,0)&gt;=COUNTIFS($G$10:$G$41,"&lt;="&amp;Праздники!$A$3:$A$16,$H$10:$H$41,"&gt;="&amp;Праздники!$A$3:$A$16)*Праздники!$A$3:$A$16)),"0;\0"))</f>
        <v>19</v>
      </c>
      <c r="D57" s="10"/>
      <c r="E57" s="11">
        <v>44075</v>
      </c>
      <c r="F57" s="29">
        <f t="shared" si="2"/>
        <v>6.8345323741007196</v>
      </c>
    </row>
    <row r="58" spans="2:6" x14ac:dyDescent="0.2">
      <c r="B58" s="11">
        <v>44105</v>
      </c>
      <c r="C58" s="21">
        <f>SUMPRODUCT(--TEXT(TEXT(EOMONTH(B58,0)-TEXT(EOMONTH(B58,0)-$H$10:$H$41,"0;\0")-(B58+TEXT($G$10:$G$41-B58,"0;\0"))+1,"0;\0")-SUMPRODUCT((B58&lt;=COUNTIFS($G$10:$G$41,"&lt;="&amp;Праздники!$A$3:$A$16,$H$10:$H$41,"&gt;="&amp;Праздники!$A$3:$A$16)*Праздники!$A$3:$A$16)*(EOMONTH(B58,0)&gt;=COUNTIFS($G$10:$G$41,"&lt;="&amp;Праздники!$A$3:$A$16,$H$10:$H$41,"&gt;="&amp;Праздники!$A$3:$A$16)*Праздники!$A$3:$A$16)),"0;\0"))</f>
        <v>64</v>
      </c>
      <c r="D58" s="10"/>
      <c r="E58" s="11">
        <v>44105</v>
      </c>
      <c r="F58" s="29">
        <f t="shared" si="2"/>
        <v>23.021582733812952</v>
      </c>
    </row>
    <row r="59" spans="2:6" x14ac:dyDescent="0.2">
      <c r="B59" s="11">
        <v>44136</v>
      </c>
      <c r="C59" s="21">
        <f>SUMPRODUCT(--TEXT(TEXT(EOMONTH(B59,0)-TEXT(EOMONTH(B59,0)-$H$10:$H$41,"0;\0")-(B59+TEXT($G$10:$G$41-B59,"0;\0"))+1,"0;\0")-SUMPRODUCT((B59&lt;=COUNTIFS($G$10:$G$41,"&lt;="&amp;Праздники!$A$3:$A$16,$H$10:$H$41,"&gt;="&amp;Праздники!$A$3:$A$16)*Праздники!$A$3:$A$16)*(EOMONTH(B59,0)&gt;=COUNTIFS($G$10:$G$41,"&lt;="&amp;Праздники!$A$3:$A$16,$H$10:$H$41,"&gt;="&amp;Праздники!$A$3:$A$16)*Праздники!$A$3:$A$16)),"0;\0"))</f>
        <v>8</v>
      </c>
      <c r="D59" s="10"/>
      <c r="E59" s="11">
        <v>44136</v>
      </c>
      <c r="F59" s="29">
        <f t="shared" si="2"/>
        <v>2.877697841726619</v>
      </c>
    </row>
    <row r="60" spans="2:6" x14ac:dyDescent="0.2">
      <c r="B60" s="11">
        <v>44166</v>
      </c>
      <c r="C60" s="21">
        <f>SUMPRODUCT(--TEXT(TEXT(EOMONTH(B60,0)-TEXT(EOMONTH(B60,0)-$H$10:$H$41,"0;\0")-(B60+TEXT($G$10:$G$41-B60,"0;\0"))+1,"0;\0")-SUMPRODUCT((B60&lt;=COUNTIFS($G$10:$G$41,"&lt;="&amp;Праздники!$A$3:$A$16,$H$10:$H$41,"&gt;="&amp;Праздники!$A$3:$A$16)*Праздники!$A$3:$A$16)*(EOMONTH(B60,0)&gt;=COUNTIFS($G$10:$G$41,"&lt;="&amp;Праздники!$A$3:$A$16,$H$10:$H$41,"&gt;="&amp;Праздники!$A$3:$A$16)*Праздники!$A$3:$A$16)),"0;\0"))</f>
        <v>9</v>
      </c>
      <c r="D60" s="10"/>
      <c r="E60" s="11">
        <v>44166</v>
      </c>
      <c r="F60" s="29">
        <f t="shared" si="2"/>
        <v>3.2374100719424459</v>
      </c>
    </row>
    <row r="61" spans="2:6" x14ac:dyDescent="0.2">
      <c r="B61" s="10"/>
      <c r="C61" s="10">
        <f>SUM(C49:C60)</f>
        <v>277</v>
      </c>
      <c r="D61" s="10"/>
      <c r="E61" s="10"/>
      <c r="F61" s="28">
        <f>C61/$F$45*100</f>
        <v>99.64028776978418</v>
      </c>
    </row>
    <row r="62" spans="2:6" x14ac:dyDescent="0.2">
      <c r="B62" s="12"/>
    </row>
  </sheetData>
  <autoFilter ref="B9:H45"/>
  <mergeCells count="8">
    <mergeCell ref="E3:G3"/>
    <mergeCell ref="B5:B7"/>
    <mergeCell ref="C5:C7"/>
    <mergeCell ref="D5:D7"/>
    <mergeCell ref="E5:E7"/>
    <mergeCell ref="F5:H5"/>
    <mergeCell ref="F6:F7"/>
    <mergeCell ref="G6:H6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F16"/>
  <sheetViews>
    <sheetView workbookViewId="0">
      <selection activeCell="B15" sqref="B15"/>
    </sheetView>
  </sheetViews>
  <sheetFormatPr defaultRowHeight="15" x14ac:dyDescent="0.25"/>
  <cols>
    <col min="1" max="1" width="14.140625" customWidth="1"/>
    <col min="2" max="2" width="12.140625" customWidth="1"/>
  </cols>
  <sheetData>
    <row r="2" spans="1:6" ht="15.75" x14ac:dyDescent="0.25">
      <c r="A2" s="39" t="s">
        <v>36</v>
      </c>
      <c r="B2" s="37"/>
      <c r="C2" s="37"/>
      <c r="D2" s="37"/>
      <c r="E2" s="37"/>
      <c r="F2" s="22"/>
    </row>
    <row r="3" spans="1:6" x14ac:dyDescent="0.25">
      <c r="A3" s="40">
        <v>43831</v>
      </c>
      <c r="B3" s="41">
        <v>1</v>
      </c>
      <c r="C3" s="38"/>
      <c r="D3" s="38"/>
      <c r="E3" s="38"/>
      <c r="F3" s="22"/>
    </row>
    <row r="4" spans="1:6" x14ac:dyDescent="0.25">
      <c r="A4" s="40">
        <v>43832</v>
      </c>
      <c r="B4" s="41">
        <v>1</v>
      </c>
      <c r="C4" s="38"/>
      <c r="D4" s="38"/>
      <c r="E4" s="38"/>
      <c r="F4" s="22"/>
    </row>
    <row r="5" spans="1:6" x14ac:dyDescent="0.25">
      <c r="A5" s="40">
        <v>43833</v>
      </c>
      <c r="B5" s="41">
        <v>1</v>
      </c>
      <c r="C5" s="38"/>
      <c r="D5" s="38"/>
      <c r="E5" s="38"/>
      <c r="F5" s="22"/>
    </row>
    <row r="6" spans="1:6" x14ac:dyDescent="0.25">
      <c r="A6" s="40">
        <v>43834</v>
      </c>
      <c r="B6" s="41">
        <v>1</v>
      </c>
      <c r="C6" s="38"/>
      <c r="D6" s="38"/>
      <c r="E6" s="38"/>
      <c r="F6" s="22"/>
    </row>
    <row r="7" spans="1:6" x14ac:dyDescent="0.25">
      <c r="A7" s="40">
        <v>43835</v>
      </c>
      <c r="B7" s="41">
        <v>1</v>
      </c>
      <c r="C7" s="38"/>
      <c r="D7" s="38"/>
      <c r="E7" s="38"/>
      <c r="F7" s="22"/>
    </row>
    <row r="8" spans="1:6" x14ac:dyDescent="0.25">
      <c r="A8" s="40">
        <v>43836</v>
      </c>
      <c r="B8" s="41">
        <v>1</v>
      </c>
      <c r="C8" s="38"/>
      <c r="D8" s="38"/>
      <c r="E8" s="38"/>
      <c r="F8" s="22"/>
    </row>
    <row r="9" spans="1:6" x14ac:dyDescent="0.25">
      <c r="A9" s="40">
        <v>43837</v>
      </c>
      <c r="B9" s="41">
        <v>1</v>
      </c>
      <c r="C9" s="38"/>
      <c r="D9" s="38"/>
      <c r="E9" s="38"/>
      <c r="F9" s="22"/>
    </row>
    <row r="10" spans="1:6" x14ac:dyDescent="0.25">
      <c r="A10" s="40">
        <v>43838</v>
      </c>
      <c r="B10" s="41">
        <v>1</v>
      </c>
      <c r="C10" s="38"/>
      <c r="D10" s="38"/>
      <c r="E10" s="38"/>
      <c r="F10" s="22"/>
    </row>
    <row r="11" spans="1:6" x14ac:dyDescent="0.25">
      <c r="A11" s="40">
        <v>43884</v>
      </c>
      <c r="B11" s="41">
        <v>1</v>
      </c>
      <c r="C11" s="38"/>
      <c r="D11" s="38"/>
      <c r="E11" s="38"/>
      <c r="F11" s="22"/>
    </row>
    <row r="12" spans="1:6" x14ac:dyDescent="0.25">
      <c r="A12" s="40">
        <v>43898</v>
      </c>
      <c r="B12" s="41">
        <v>1</v>
      </c>
      <c r="C12" s="38"/>
      <c r="D12" s="38"/>
      <c r="E12" s="38"/>
      <c r="F12" s="22"/>
    </row>
    <row r="13" spans="1:6" x14ac:dyDescent="0.25">
      <c r="A13" s="40">
        <v>43952</v>
      </c>
      <c r="B13" s="41">
        <v>1</v>
      </c>
      <c r="C13" s="38"/>
      <c r="D13" s="38"/>
      <c r="E13" s="38"/>
      <c r="F13" s="22"/>
    </row>
    <row r="14" spans="1:6" x14ac:dyDescent="0.25">
      <c r="A14" s="40">
        <v>43960</v>
      </c>
      <c r="B14" s="41">
        <v>1</v>
      </c>
      <c r="C14" s="38"/>
      <c r="D14" s="38"/>
      <c r="E14" s="38"/>
      <c r="F14" s="22"/>
    </row>
    <row r="15" spans="1:6" x14ac:dyDescent="0.25">
      <c r="A15" s="40">
        <v>43994</v>
      </c>
      <c r="B15" s="41">
        <v>1</v>
      </c>
      <c r="C15" s="22"/>
      <c r="D15" s="22"/>
      <c r="E15" s="22"/>
      <c r="F15" s="22"/>
    </row>
    <row r="16" spans="1:6" x14ac:dyDescent="0.25">
      <c r="A16" s="40">
        <v>44139</v>
      </c>
      <c r="B16" s="4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Планирование</vt:lpstr>
      <vt:lpstr>Праздники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Анастасия Сергеевна</dc:creator>
  <cp:lastModifiedBy>Гусева Анастасия Сергеевна</cp:lastModifiedBy>
  <cp:lastPrinted>2019-08-19T13:10:21Z</cp:lastPrinted>
  <dcterms:created xsi:type="dcterms:W3CDTF">2019-07-23T08:19:30Z</dcterms:created>
  <dcterms:modified xsi:type="dcterms:W3CDTF">2019-08-26T07:04:01Z</dcterms:modified>
</cp:coreProperties>
</file>