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-150" yWindow="1530" windowWidth="13980" windowHeight="8460" tabRatio="847"/>
  </bookViews>
  <sheets>
    <sheet name="Данные" sheetId="25" r:id="rId1"/>
    <sheet name="Пример" sheetId="31" r:id="rId2"/>
    <sheet name="Power Query" sheetId="35" r:id="rId3"/>
    <sheet name="Сводная" sheetId="34" r:id="rId4"/>
  </sheets>
  <definedNames>
    <definedName name="ExternalData_1" localSheetId="2" hidden="1">'Power Query'!$A$6:$F$12</definedName>
    <definedName name="Срез_Код_услуги_по_ЕНМУ">#N/A</definedName>
  </definedNames>
  <calcPr calcId="145621"/>
  <pivotCaches>
    <pivotCache cacheId="14" r:id="rId5"/>
  </pivotCaches>
  <extLst>
    <ext xmlns:x14="http://schemas.microsoft.com/office/spreadsheetml/2009/9/main" uri="{BBE1A952-AA13-448e-AADC-164F8A28A991}">
      <x14:slicerCaches>
        <x14:slicerCache r:id="rId6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H11" i="25" l="1"/>
  <c r="H10" i="25"/>
  <c r="E10" i="31"/>
  <c r="E11" i="31"/>
  <c r="E12" i="31"/>
  <c r="E13" i="31"/>
  <c r="E14" i="31"/>
  <c r="E15" i="31"/>
  <c r="E9" i="31"/>
  <c r="B9" i="31"/>
  <c r="D9" i="31" s="1"/>
  <c r="B10" i="31"/>
  <c r="B11" i="31"/>
  <c r="C11" i="31" s="1"/>
  <c r="B12" i="31"/>
  <c r="C12" i="31" s="1"/>
  <c r="B13" i="31"/>
  <c r="C13" i="31" s="1"/>
  <c r="B14" i="31"/>
  <c r="C14" i="31" s="1"/>
  <c r="B15" i="31"/>
  <c r="B16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H9" i="25"/>
  <c r="H8" i="25"/>
  <c r="H7" i="25"/>
  <c r="H6" i="25"/>
  <c r="F9" i="31" l="1"/>
  <c r="C9" i="31"/>
  <c r="D12" i="31"/>
  <c r="D10" i="31"/>
  <c r="F10" i="31" s="1"/>
  <c r="C10" i="31"/>
  <c r="D11" i="31"/>
  <c r="F11" i="31" s="1"/>
</calcChain>
</file>

<file path=xl/connections.xml><?xml version="1.0" encoding="utf-8"?>
<connections xmlns="http://schemas.openxmlformats.org/spreadsheetml/2006/main">
  <connection id="1" keepAlive="1" name="Запрос — Таблица7" description="Соединение с запросом &quot;Таблица7&quot; в книге." type="5" refreshedVersion="4" background="1" saveData="1">
    <dbPr connection="provider=Microsoft.Mashup.OleDb.1;data source=$EmbeddedMashup(8006ba3f-db8f-4740-b2a1-4b2055e82115)$;location=Таблица7;extended properties=UEsDBBQAAgAIALO6/05hPGNxqwAAAPoAAAASABwAQ29uZmlnL1BhY2thZ2UueG1sIKIYACigFAAAAAAAAAAAAAAAAAAAAAAAAAAAAIWPQQ6CMBREr0K657eFYIR8ysKtJEajcdtAhUYohhbhbi48klfQRDHu3M1M5iUzj9sds6ltvKvqre5MSjgw4ilTdKU2VUoGd/KXJBO4kcVZVsp7lY1NJqtTUjt3SSgdxxHGELq+ogFjnB7z9a6oVSt9bayTplDkS5X/KSLw8B4jAohiiHgYQcA40jnGXJtZc4ggDOIFMKQ/Ma6Gxg29Ev3gb/dIZ4v080M8AVBLAwQUAAIACACzuv9O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s7r/TqLNh6yOAQAASwMAABMAHABGb3JtdWxhcy9TZWN0aW9uMS5tIKIYACigFAAAAAAAAAAAAAAAAAAAAAAAAAAAAI1ST0vCYBi/D/YdXtZFYQyCqIN4kg5dOpTQQTxMeyNxexfbaxgy0CQ7KHQSJPJQfoFZSitzfoXn/UY9c6k0RRyMsT3v78/z+82hRV6yGDmPnvspWZIl51q36SWBN/BgCBPwRQu8I5ImBuWyRPCCnmiIewjEI0zBh2+cHVeL1NAyFdumjF9YdrlgWeVEspY71U2aVmJkSt7NZSzG8WxejTj3FOjBJ/zAGDnDeyra8EVQxoeZggpZvWBQLWvrzLmybDNjGRWTZe9uqJOI+1FrNQWeIYAREU3RgIlowgf4BGYQEOhCH15goKiEI5pwWuWuShDRR4/+n4MA3vEtZBv/41hHRToI89DCWNQR4uGiHp48YfzwQAs9bhfYCI7JdGGkERxjRNr69DVcf84dhFGIDkGRFYCIOtofLoGsYhaovTAVoC46wENooyEewoU2+t+g4mM0mCrG00Gl5VLiKSblJlc9D0J63HLRMiY8rw8/DUVLtFdtn1HTuqVR1U5i+y+i7tb5jjW7SVkqsd0tp34BUEsBAi0AFAACAAgAs7r/TmE8Y3GrAAAA+gAAABIAAAAAAAAAAAAAAAAAAAAAAENvbmZpZy9QYWNrYWdlLnhtbFBLAQItABQAAgAIALO6/04PyumrpAAAAOkAAAATAAAAAAAAAAAAAAAAAPcAAABbQ29udGVudF9UeXBlc10ueG1sUEsBAi0AFAACAAgAs7r/TqLNh6yOAQAASwMAABMAAAAAAAAAAAAAAAAA6AEAAEZvcm11bGFzL1NlY3Rpb24xLm1QSwUGAAAAAAMAAwDCAAAAwwMAAAAA" command="SELECT * FROM [Таблица7]"/>
  </connection>
</connections>
</file>

<file path=xl/sharedStrings.xml><?xml version="1.0" encoding="utf-8"?>
<sst xmlns="http://schemas.openxmlformats.org/spreadsheetml/2006/main" count="69" uniqueCount="27">
  <si>
    <t>Наименование услуги</t>
  </si>
  <si>
    <t>B01.047.001.000</t>
  </si>
  <si>
    <t>Код материала</t>
  </si>
  <si>
    <t>Маска одноразовая</t>
  </si>
  <si>
    <t>шт.</t>
  </si>
  <si>
    <t>гр.</t>
  </si>
  <si>
    <t>Перчатки одноразовые</t>
  </si>
  <si>
    <t>Ед. изм.</t>
  </si>
  <si>
    <t>Код услуги по ЕНМУ</t>
  </si>
  <si>
    <t>Наименование материала</t>
  </si>
  <si>
    <t>Норма расхода</t>
  </si>
  <si>
    <t>Стоимость использования</t>
  </si>
  <si>
    <t>Стоимость ед. изм. руб.</t>
  </si>
  <si>
    <t>Шапочка</t>
  </si>
  <si>
    <t>Названия строк</t>
  </si>
  <si>
    <t>Общий итог</t>
  </si>
  <si>
    <t>Сумма по полю Стоимость ед. изм. руб.</t>
  </si>
  <si>
    <t>Сумма по полю Норма расхода</t>
  </si>
  <si>
    <t>Сумма по полю Стоимость использования</t>
  </si>
  <si>
    <t>условие</t>
  </si>
  <si>
    <t>Услуга 1</t>
  </si>
  <si>
    <t>Услуга 2</t>
  </si>
  <si>
    <t>Материал 222</t>
  </si>
  <si>
    <t>B01.047.001.111</t>
  </si>
  <si>
    <t>B01.047.001.112</t>
  </si>
  <si>
    <t>Услуга 4</t>
  </si>
  <si>
    <t>Ед.изм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</si>
</sst>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0.0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 Cyr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b/>
      <sz val="9"/>
      <name val="Arial Cyr"/>
      <charset val="204"/>
    </font>
    <font>
      <i/>
      <sz val="8"/>
      <color rgb="FFFF0000"/>
      <name val="Arial Cyr"/>
      <charset val="204"/>
    </font>
    <font>
      <b/>
      <sz val="9"/>
      <name val="Arial Cy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rgb="FFA6A6A6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A6A6A6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rgb="FFA6A6A6"/>
      </right>
      <top style="thin">
        <color rgb="FFA6A6A6"/>
      </top>
      <bottom style="thin">
        <color theme="0" tint="-0.34998626667073579"/>
      </bottom>
      <diagonal/>
    </border>
    <border>
      <left style="thin">
        <color rgb="FFA6A6A6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8">
    <xf numFmtId="0" fontId="0" fillId="0" borderId="0"/>
    <xf numFmtId="0" fontId="2" fillId="0" borderId="0"/>
    <xf numFmtId="0" fontId="3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vertical="center" wrapText="1"/>
    </xf>
    <xf numFmtId="0" fontId="7" fillId="0" borderId="0" xfId="0" applyFont="1"/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4" fillId="0" borderId="0" xfId="0" applyFont="1"/>
    <xf numFmtId="0" fontId="9" fillId="0" borderId="0" xfId="0" applyFont="1"/>
    <xf numFmtId="0" fontId="10" fillId="2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NumberFormat="1"/>
    <xf numFmtId="0" fontId="0" fillId="0" borderId="0" xfId="0" quotePrefix="1" applyNumberFormat="1" applyAlignment="1"/>
    <xf numFmtId="0" fontId="0" fillId="0" borderId="0" xfId="0" applyNumberFormat="1" applyAlignment="1"/>
    <xf numFmtId="0" fontId="0" fillId="4" borderId="9" xfId="0" applyFill="1" applyBorder="1" applyAlignment="1">
      <alignment horizontal="left" vertical="center" wrapText="1"/>
    </xf>
    <xf numFmtId="0" fontId="0" fillId="4" borderId="0" xfId="0" applyFill="1"/>
    <xf numFmtId="165" fontId="0" fillId="0" borderId="1" xfId="0" applyNumberFormat="1" applyBorder="1" applyAlignment="1">
      <alignment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1" xfId="0" applyFill="1" applyBorder="1" applyAlignment="1">
      <alignment vertical="center" wrapText="1"/>
    </xf>
    <xf numFmtId="2" fontId="0" fillId="4" borderId="1" xfId="0" applyNumberFormat="1" applyFill="1" applyBorder="1" applyAlignment="1">
      <alignment vertical="center" wrapText="1"/>
    </xf>
    <xf numFmtId="166" fontId="0" fillId="4" borderId="1" xfId="0" applyNumberFormat="1" applyFill="1" applyBorder="1" applyAlignment="1">
      <alignment vertical="center" wrapText="1"/>
    </xf>
    <xf numFmtId="2" fontId="0" fillId="4" borderId="5" xfId="0" applyNumberFormat="1" applyFill="1" applyBorder="1" applyAlignment="1">
      <alignment vertical="center" wrapText="1"/>
    </xf>
    <xf numFmtId="0" fontId="0" fillId="4" borderId="0" xfId="0" applyNumberFormat="1" applyFill="1"/>
    <xf numFmtId="0" fontId="0" fillId="0" borderId="0" xfId="0" applyAlignment="1">
      <alignment wrapText="1"/>
    </xf>
  </cellXfs>
  <cellStyles count="8">
    <cellStyle name="Обычный" xfId="0" builtinId="0"/>
    <cellStyle name="Обычный 2" xfId="5"/>
    <cellStyle name="Обычный 2 2" xfId="2"/>
    <cellStyle name="Обычный 2 2 2" xfId="1"/>
    <cellStyle name="Обычный 3" xfId="6"/>
    <cellStyle name="Обычный 4" xfId="7"/>
    <cellStyle name="Процентный 2" xfId="3"/>
    <cellStyle name="Финансовый 2" xfId="4"/>
  </cellStyles>
  <dxfs count="47"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alignment wrapText="1" readingOrder="0"/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numFmt numFmtId="2" formatCode="0.00"/>
      <fill>
        <patternFill patternType="solid">
          <fgColor indexed="64"/>
          <bgColor theme="6" tint="0.399975585192419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/>
      </border>
    </dxf>
    <dxf>
      <numFmt numFmtId="166" formatCode="0.0000"/>
      <fill>
        <patternFill patternType="solid">
          <fgColor indexed="64"/>
          <bgColor theme="6" tint="0.399975585192419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numFmt numFmtId="2" formatCode="0.00"/>
      <fill>
        <patternFill patternType="solid">
          <fgColor indexed="64"/>
          <bgColor theme="6" tint="0.399975585192419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numFmt numFmtId="2" formatCode="0.00"/>
      <fill>
        <patternFill patternType="solid">
          <fgColor indexed="64"/>
          <bgColor theme="6" tint="0.399975585192419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ill>
        <patternFill patternType="solid">
          <fgColor indexed="64"/>
          <bgColor theme="6" tint="0.399975585192419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ill>
        <patternFill patternType="solid">
          <fgColor indexed="64"/>
          <bgColor theme="6" tint="0.3999755851924192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/>
      </border>
    </dxf>
    <dxf>
      <border outline="0">
        <left style="thin">
          <color rgb="FFA6A6A6"/>
        </left>
        <right style="thin">
          <color rgb="FFA6A6A6"/>
        </right>
        <top style="thin">
          <color rgb="FFA6A6A6"/>
        </top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46"/>
      <tableStyleElement type="headerRow" dxfId="45"/>
      <tableStyleElement type="firstRowStripe" dxfId="44"/>
    </tableStyle>
    <tableStyle name="TableStyleQueryResult" pivot="0" count="3">
      <tableStyleElement type="wholeTable" dxfId="43"/>
      <tableStyleElement type="headerRow" dxfId="42"/>
      <tableStyleElement type="firstRowStripe" dxfId="41"/>
    </tableStyle>
  </tableStyles>
  <colors>
    <mruColors>
      <color rgb="FFCCFF99"/>
      <color rgb="FFFF9999"/>
      <color rgb="FFFFE7E7"/>
      <color rgb="FFCCFFCC"/>
      <color rgb="FFFFCCCC"/>
      <color rgb="FFCCCCFF"/>
      <color rgb="FFF9E151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0</xdr:row>
      <xdr:rowOff>114300</xdr:rowOff>
    </xdr:from>
    <xdr:to>
      <xdr:col>5</xdr:col>
      <xdr:colOff>2047875</xdr:colOff>
      <xdr:row>13</xdr:row>
      <xdr:rowOff>66675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Код услуги по ЕНМУ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Код услуги по ЕНМУ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105650" y="114300"/>
              <a:ext cx="1828800" cy="2381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Евгений Ю. Новиков" refreshedDate="43677.96963900463" createdVersion="4" refreshedVersion="4" minRefreshableVersion="3" recordCount="6">
  <cacheSource type="worksheet">
    <worksheetSource name="Таблица7"/>
  </cacheSource>
  <cacheFields count="8">
    <cacheField name="Код услуги по ЕНМУ" numFmtId="0">
      <sharedItems count="3">
        <s v="B01.047.001.000"/>
        <s v="B01.047.001.111"/>
        <s v="B01.047.001.112"/>
      </sharedItems>
    </cacheField>
    <cacheField name="Наименование услуги" numFmtId="0">
      <sharedItems/>
    </cacheField>
    <cacheField name="Код материала" numFmtId="0">
      <sharedItems containsSemiMixedTypes="0" containsString="0" containsNumber="1" containsInteger="1" minValue="1" maxValue="6" count="5">
        <n v="1"/>
        <n v="2"/>
        <n v="4"/>
        <n v="5"/>
        <n v="6"/>
      </sharedItems>
    </cacheField>
    <cacheField name="Наименование материала" numFmtId="0">
      <sharedItems count="4">
        <s v="Маска одноразовая"/>
        <s v="Перчатки одноразовые"/>
        <s v="Шапочка"/>
        <s v="Материал 222"/>
      </sharedItems>
    </cacheField>
    <cacheField name="Ед. изм." numFmtId="2">
      <sharedItems count="2">
        <s v="шт."/>
        <s v="гр."/>
      </sharedItems>
    </cacheField>
    <cacheField name="Стоимость ед. изм. руб." numFmtId="2">
      <sharedItems containsSemiMixedTypes="0" containsString="0" containsNumber="1" minValue="2.2999999999999998" maxValue="111"/>
    </cacheField>
    <cacheField name="Норма расхода" numFmtId="166">
      <sharedItems containsSemiMixedTypes="0" containsString="0" containsNumber="1" containsInteger="1" minValue="1" maxValue="10"/>
    </cacheField>
    <cacheField name="Стоимость использования" numFmtId="2">
      <sharedItems containsSemiMixedTypes="0" containsString="0" containsNumber="1" minValue="4.21" maxValue="222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x v="0"/>
    <s v="Услуга 1"/>
    <x v="0"/>
    <x v="0"/>
    <x v="0"/>
    <n v="4.21"/>
    <n v="1"/>
    <n v="4.21"/>
  </r>
  <r>
    <x v="0"/>
    <s v="Услуга 1"/>
    <x v="1"/>
    <x v="1"/>
    <x v="0"/>
    <n v="5.23"/>
    <n v="2"/>
    <n v="10.46"/>
  </r>
  <r>
    <x v="0"/>
    <s v="Услуга 1"/>
    <x v="2"/>
    <x v="2"/>
    <x v="0"/>
    <n v="2.2999999999999998"/>
    <n v="2"/>
    <n v="4.5999999999999996"/>
  </r>
  <r>
    <x v="1"/>
    <s v="Услуга 2"/>
    <x v="3"/>
    <x v="3"/>
    <x v="1"/>
    <n v="111"/>
    <n v="2"/>
    <n v="222"/>
  </r>
  <r>
    <x v="2"/>
    <s v="Услуга 4"/>
    <x v="4"/>
    <x v="2"/>
    <x v="0"/>
    <n v="2.2999999999999998"/>
    <n v="10"/>
    <n v="23"/>
  </r>
  <r>
    <x v="2"/>
    <s v="Услуга 4"/>
    <x v="1"/>
    <x v="1"/>
    <x v="0"/>
    <n v="5.23"/>
    <n v="10"/>
    <n v="52.3000000000000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14" applyNumberFormats="0" applyBorderFormats="0" applyFontFormats="0" applyPatternFormats="0" applyAlignmentFormats="0" applyWidthHeightFormats="1" dataCaption="Значения" updatedVersion="4" minRefreshableVersion="3" itemPrintTitles="1" createdVersion="4" indent="0" outline="1" outlineData="1" multipleFieldFilters="0">
  <location ref="A4:E8" firstHeaderRow="0" firstDataRow="1" firstDataCol="1"/>
  <pivotFields count="8">
    <pivotField showAll="0" defaultSubtotal="0">
      <items count="3">
        <item x="0"/>
        <item h="1" x="1"/>
        <item h="1" x="2"/>
      </items>
    </pivotField>
    <pivotField showAll="0" defaultSubtotal="0"/>
    <pivotField showAll="0" defaultSubtotal="0">
      <items count="5">
        <item x="0"/>
        <item x="1"/>
        <item x="2"/>
        <item x="3"/>
        <item x="4"/>
      </items>
    </pivotField>
    <pivotField axis="axisRow" showAll="0" defaultSubtotal="0">
      <items count="4">
        <item x="0"/>
        <item x="3"/>
        <item x="1"/>
        <item x="2"/>
      </items>
    </pivotField>
    <pivotField dataField="1" showAll="0" defaultSubtotal="0">
      <items count="2">
        <item x="1"/>
        <item x="0"/>
      </items>
    </pivotField>
    <pivotField dataField="1" numFmtId="2" showAll="0" defaultSubtotal="0"/>
    <pivotField dataField="1" numFmtId="166" showAll="0" defaultSubtotal="0"/>
    <pivotField dataField="1" numFmtId="2" showAll="0" defaultSubtotal="0"/>
  </pivotFields>
  <rowFields count="1">
    <field x="3"/>
  </rowFields>
  <rowItems count="4">
    <i>
      <x/>
    </i>
    <i>
      <x v="2"/>
    </i>
    <i>
      <x v="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Ед.изм" fld="4" subtotal="count" baseField="0" baseItem="0"/>
    <dataField name="Сумма по полю Стоимость ед. изм. руб." fld="5" baseField="0" baseItem="0"/>
    <dataField name="Сумма по полю Норма расхода" fld="6" baseField="0" baseItem="0"/>
    <dataField name="Сумма по полю Стоимость использования" fld="7" baseField="0" baseItem="0"/>
  </dataFields>
  <formats count="3">
    <format dxfId="30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8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7">
    <queryTableFields count="6">
      <queryTableField id="1" name="Код материала" tableColumnId="12"/>
      <queryTableField id="2" name="Наименование материала" tableColumnId="13"/>
      <queryTableField id="3" name="Ед. изм." tableColumnId="14"/>
      <queryTableField id="4" name="Стоимость ед. изм. руб." tableColumnId="15"/>
      <queryTableField id="5" name="Норма расхода" tableColumnId="16"/>
      <queryTableField id="6" name="Стоимость использования" tableColumnId="17"/>
    </queryTableFields>
  </queryTableRefresh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Код_услуги_по_ЕНМУ" sourceName="Код услуги по ЕНМУ">
  <pivotTables>
    <pivotTable tabId="34" name="СводнаяТаблица2"/>
  </pivotTables>
  <data>
    <tabular pivotCacheId="1">
      <items count="3">
        <i x="0" s="1"/>
        <i x="1"/>
        <i x="2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Код услуги по ЕНМУ" cache="Срез_Код_услуги_по_ЕНМУ" caption="Код услуги по ЕНМУ" rowHeight="225425"/>
</slicer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7" name="Таблица7" displayName="Таблица7" ref="A5:H11" totalsRowShown="0" headerRowDxfId="40" tableBorderDxfId="39">
  <autoFilter ref="A5:H11"/>
  <tableColumns count="8">
    <tableColumn id="1" name="Код услуги по ЕНМУ" dataDxfId="38"/>
    <tableColumn id="4" name="Наименование услуги" dataDxfId="37"/>
    <tableColumn id="5" name="Код материала" dataDxfId="36"/>
    <tableColumn id="6" name="Наименование материала" dataDxfId="35"/>
    <tableColumn id="7" name="Ед. изм." dataDxfId="34"/>
    <tableColumn id="8" name="Стоимость ед. изм. руб." dataDxfId="33"/>
    <tableColumn id="9" name="Норма расхода" dataDxfId="32"/>
    <tableColumn id="10" name="Стоимость использования" dataDxfId="31">
      <calculatedColumnFormula>Таблица7[[#This Row],[Норма расхода]]*Таблица7[[#This Row],[Стоимость ед. изм. руб.]]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Таблица7_2" displayName="Таблица7_2" ref="A6:F12" tableType="queryTable" totalsRowShown="0" headerRowDxfId="27" dataDxfId="26">
  <autoFilter ref="A6:F12"/>
  <tableColumns count="6">
    <tableColumn id="12" uniqueName="12" name="Код материала" queryTableFieldId="1" dataDxfId="25"/>
    <tableColumn id="13" uniqueName="13" name="Наименование материала" queryTableFieldId="2" dataDxfId="24"/>
    <tableColumn id="14" uniqueName="14" name="Ед. изм." queryTableFieldId="3" dataDxfId="23"/>
    <tableColumn id="15" uniqueName="15" name="Стоимость ед. изм. руб." queryTableFieldId="4" dataDxfId="22"/>
    <tableColumn id="16" uniqueName="16" name="Норма расхода" queryTableFieldId="5" dataDxfId="21"/>
    <tableColumn id="17" uniqueName="17" name="Стоимость использования" queryTableFieldId="6" dataDxfId="20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Бумажная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2:H11"/>
  <sheetViews>
    <sheetView tabSelected="1" zoomScale="90" zoomScaleNormal="90" workbookViewId="0">
      <selection activeCell="A8" sqref="A8"/>
    </sheetView>
  </sheetViews>
  <sheetFormatPr defaultRowHeight="12.75" x14ac:dyDescent="0.2"/>
  <cols>
    <col min="1" max="1" width="19.42578125" customWidth="1"/>
    <col min="2" max="2" width="16.85546875" customWidth="1"/>
    <col min="3" max="3" width="12.42578125" customWidth="1"/>
    <col min="4" max="4" width="30" customWidth="1"/>
    <col min="5" max="5" width="13.140625" customWidth="1"/>
    <col min="6" max="6" width="14" customWidth="1"/>
    <col min="7" max="7" width="13.140625" customWidth="1"/>
    <col min="8" max="8" width="16.28515625" customWidth="1"/>
  </cols>
  <sheetData>
    <row r="2" spans="1:8" ht="15" x14ac:dyDescent="0.2">
      <c r="A2" s="3"/>
    </row>
    <row r="3" spans="1:8" ht="11.25" customHeight="1" x14ac:dyDescent="0.2"/>
    <row r="4" spans="1:8" x14ac:dyDescent="0.2">
      <c r="A4" s="7"/>
      <c r="B4" s="7"/>
      <c r="C4" s="6"/>
    </row>
    <row r="5" spans="1:8" ht="29.25" customHeight="1" x14ac:dyDescent="0.2">
      <c r="A5" s="8" t="s">
        <v>8</v>
      </c>
      <c r="B5" s="4" t="s">
        <v>0</v>
      </c>
      <c r="C5" s="9" t="s">
        <v>2</v>
      </c>
      <c r="D5" s="9" t="s">
        <v>9</v>
      </c>
      <c r="E5" s="9" t="s">
        <v>7</v>
      </c>
      <c r="F5" s="9" t="s">
        <v>12</v>
      </c>
      <c r="G5" s="4" t="s">
        <v>10</v>
      </c>
      <c r="H5" s="5" t="s">
        <v>11</v>
      </c>
    </row>
    <row r="6" spans="1:8" x14ac:dyDescent="0.2">
      <c r="A6" s="20" t="s">
        <v>1</v>
      </c>
      <c r="B6" s="2" t="s">
        <v>20</v>
      </c>
      <c r="C6" s="2">
        <v>1</v>
      </c>
      <c r="D6" s="21" t="s">
        <v>3</v>
      </c>
      <c r="E6" s="22" t="s">
        <v>4</v>
      </c>
      <c r="F6" s="22">
        <v>4.21</v>
      </c>
      <c r="G6" s="23">
        <v>1</v>
      </c>
      <c r="H6" s="24">
        <f>Таблица7[[#This Row],[Норма расхода]]*Таблица7[[#This Row],[Стоимость ед. изм. руб.]]</f>
        <v>4.21</v>
      </c>
    </row>
    <row r="7" spans="1:8" x14ac:dyDescent="0.2">
      <c r="A7" s="20" t="s">
        <v>1</v>
      </c>
      <c r="B7" s="2" t="s">
        <v>20</v>
      </c>
      <c r="C7" s="2">
        <v>2</v>
      </c>
      <c r="D7" s="21" t="s">
        <v>6</v>
      </c>
      <c r="E7" s="22" t="s">
        <v>4</v>
      </c>
      <c r="F7" s="22">
        <v>5.23</v>
      </c>
      <c r="G7" s="23">
        <v>2</v>
      </c>
      <c r="H7" s="24">
        <f>Таблица7[[#This Row],[Норма расхода]]*Таблица7[[#This Row],[Стоимость ед. изм. руб.]]</f>
        <v>10.46</v>
      </c>
    </row>
    <row r="8" spans="1:8" x14ac:dyDescent="0.2">
      <c r="A8" s="20" t="s">
        <v>1</v>
      </c>
      <c r="B8" s="2" t="s">
        <v>20</v>
      </c>
      <c r="C8" s="2">
        <v>4</v>
      </c>
      <c r="D8" s="21" t="s">
        <v>13</v>
      </c>
      <c r="E8" s="22" t="s">
        <v>4</v>
      </c>
      <c r="F8" s="22">
        <v>2.2999999999999998</v>
      </c>
      <c r="G8" s="23">
        <v>2</v>
      </c>
      <c r="H8" s="24">
        <f>Таблица7[[#This Row],[Норма расхода]]*Таблица7[[#This Row],[Стоимость ед. изм. руб.]]</f>
        <v>4.5999999999999996</v>
      </c>
    </row>
    <row r="9" spans="1:8" x14ac:dyDescent="0.2">
      <c r="A9" s="20" t="s">
        <v>23</v>
      </c>
      <c r="B9" s="2" t="s">
        <v>21</v>
      </c>
      <c r="C9" s="2">
        <v>5</v>
      </c>
      <c r="D9" s="21" t="s">
        <v>22</v>
      </c>
      <c r="E9" s="22" t="s">
        <v>5</v>
      </c>
      <c r="F9" s="22">
        <v>111</v>
      </c>
      <c r="G9" s="23">
        <v>2</v>
      </c>
      <c r="H9" s="24">
        <f>Таблица7[[#This Row],[Норма расхода]]*Таблица7[[#This Row],[Стоимость ед. изм. руб.]]</f>
        <v>222</v>
      </c>
    </row>
    <row r="10" spans="1:8" x14ac:dyDescent="0.2">
      <c r="A10" s="20" t="s">
        <v>24</v>
      </c>
      <c r="B10" s="2" t="s">
        <v>25</v>
      </c>
      <c r="C10" s="2">
        <v>6</v>
      </c>
      <c r="D10" s="21" t="s">
        <v>13</v>
      </c>
      <c r="E10" s="22" t="s">
        <v>4</v>
      </c>
      <c r="F10" s="22">
        <v>2.2999999999999998</v>
      </c>
      <c r="G10" s="23">
        <v>10</v>
      </c>
      <c r="H10" s="24">
        <f>Таблица7[[#This Row],[Норма расхода]]*Таблица7[[#This Row],[Стоимость ед. изм. руб.]]</f>
        <v>23</v>
      </c>
    </row>
    <row r="11" spans="1:8" x14ac:dyDescent="0.2">
      <c r="A11" s="20" t="s">
        <v>24</v>
      </c>
      <c r="B11" s="2" t="s">
        <v>25</v>
      </c>
      <c r="C11" s="2">
        <v>2</v>
      </c>
      <c r="D11" s="21" t="s">
        <v>6</v>
      </c>
      <c r="E11" s="22" t="s">
        <v>4</v>
      </c>
      <c r="F11" s="22">
        <v>5.23</v>
      </c>
      <c r="G11" s="23">
        <v>10</v>
      </c>
      <c r="H11" s="24">
        <f>Таблица7[[#This Row],[Норма расхода]]*Таблица7[[#This Row],[Стоимость ед. изм. руб.]]</f>
        <v>52.300000000000004</v>
      </c>
    </row>
  </sheetData>
  <conditionalFormatting sqref="A6:H11">
    <cfRule type="containsBlanks" dxfId="19" priority="33">
      <formula>LEN(TRIM(A6))=0</formula>
    </cfRule>
  </conditionalFormatting>
  <conditionalFormatting sqref="A8">
    <cfRule type="containsBlanks" dxfId="18" priority="31">
      <formula>LEN(TRIM(A8))=0</formula>
    </cfRule>
  </conditionalFormatting>
  <conditionalFormatting sqref="A9">
    <cfRule type="containsBlanks" dxfId="17" priority="30">
      <formula>LEN(TRIM(A9))=0</formula>
    </cfRule>
  </conditionalFormatting>
  <conditionalFormatting sqref="A9">
    <cfRule type="containsBlanks" dxfId="16" priority="29">
      <formula>LEN(TRIM(A9))=0</formula>
    </cfRule>
  </conditionalFormatting>
  <conditionalFormatting sqref="A9">
    <cfRule type="containsBlanks" dxfId="15" priority="28">
      <formula>LEN(TRIM(A9))=0</formula>
    </cfRule>
  </conditionalFormatting>
  <conditionalFormatting sqref="A11">
    <cfRule type="containsBlanks" dxfId="14" priority="1">
      <formula>LEN(TRIM(A11))=0</formula>
    </cfRule>
  </conditionalFormatting>
  <conditionalFormatting sqref="A11">
    <cfRule type="containsBlanks" dxfId="13" priority="4">
      <formula>LEN(TRIM(A11))=0</formula>
    </cfRule>
  </conditionalFormatting>
  <conditionalFormatting sqref="A11">
    <cfRule type="containsBlanks" dxfId="12" priority="3">
      <formula>LEN(TRIM(A11))=0</formula>
    </cfRule>
  </conditionalFormatting>
  <conditionalFormatting sqref="A11">
    <cfRule type="containsBlanks" dxfId="11" priority="2">
      <formula>LEN(TRIM(A11))=0</formula>
    </cfRule>
  </conditionalFormatting>
  <conditionalFormatting sqref="A10">
    <cfRule type="containsBlanks" dxfId="10" priority="9">
      <formula>LEN(TRIM(A10))=0</formula>
    </cfRule>
  </conditionalFormatting>
  <conditionalFormatting sqref="A10">
    <cfRule type="containsBlanks" dxfId="9" priority="8">
      <formula>LEN(TRIM(A10))=0</formula>
    </cfRule>
  </conditionalFormatting>
  <conditionalFormatting sqref="A10">
    <cfRule type="containsBlanks" dxfId="8" priority="7">
      <formula>LEN(TRIM(A10))=0</formula>
    </cfRule>
  </conditionalFormatting>
  <conditionalFormatting sqref="A10">
    <cfRule type="containsBlanks" dxfId="7" priority="6">
      <formula>LEN(TRIM(A10))=0</formula>
    </cfRule>
  </conditionalFormatting>
  <conditionalFormatting sqref="A11">
    <cfRule type="containsBlanks" dxfId="6" priority="5">
      <formula>LEN(TRIM(A11))=0</formula>
    </cfRule>
  </conditionalFormatting>
  <pageMargins left="0.25" right="0.25" top="0.75" bottom="0.75" header="0.3" footer="0.3"/>
  <pageSetup paperSize="9" scale="56" orientation="landscape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8"/>
  <sheetViews>
    <sheetView workbookViewId="0">
      <selection activeCell="B3" sqref="B3:C3"/>
    </sheetView>
  </sheetViews>
  <sheetFormatPr defaultRowHeight="12.75" x14ac:dyDescent="0.2"/>
  <cols>
    <col min="1" max="1" width="10.42578125" customWidth="1"/>
    <col min="2" max="2" width="28.5703125" customWidth="1"/>
    <col min="3" max="3" width="14.7109375" customWidth="1"/>
    <col min="4" max="4" width="18" customWidth="1"/>
    <col min="5" max="5" width="17.140625" customWidth="1"/>
    <col min="6" max="6" width="19.5703125" customWidth="1"/>
  </cols>
  <sheetData>
    <row r="3" spans="1:6" x14ac:dyDescent="0.2">
      <c r="B3" s="17" t="s">
        <v>1</v>
      </c>
      <c r="C3" t="s">
        <v>19</v>
      </c>
    </row>
    <row r="8" spans="1:6" ht="24" x14ac:dyDescent="0.2">
      <c r="A8" s="10" t="s">
        <v>2</v>
      </c>
      <c r="B8" s="10" t="s">
        <v>9</v>
      </c>
      <c r="C8" s="10" t="s">
        <v>7</v>
      </c>
      <c r="D8" s="10" t="s">
        <v>12</v>
      </c>
      <c r="E8" s="11" t="s">
        <v>10</v>
      </c>
      <c r="F8" s="12" t="s">
        <v>11</v>
      </c>
    </row>
    <row r="9" spans="1:6" x14ac:dyDescent="0.2">
      <c r="A9" s="2"/>
      <c r="B9" s="2" t="str">
        <f>IFERROR(INDEX(Таблица7[[#All],[Наименование материала]],_xlfn.AGGREGATE(15,6,(ROW(Таблица7[[#All],[Наименование материала]])-4)/($B$3=Таблица7[[#All],[Код услуги по ЕНМУ]]),ROW()-8)),"")</f>
        <v>Маска одноразовая</v>
      </c>
      <c r="C9" s="2" t="str">
        <f>IF(B9="","",VLOOKUP(B9,Данные!D:E,2,0))</f>
        <v>шт.</v>
      </c>
      <c r="D9" s="2">
        <f>IF(B9="","",VLOOKUP(B9,Данные!D:F,3,0))</f>
        <v>4.21</v>
      </c>
      <c r="E9" s="2">
        <f>IFERROR(INDEX(Таблица7[[#All],[Норма расхода]],_xlfn.AGGREGATE(15,6,(ROW(Таблица7[[#All],[Норма расхода]])-4)/($B$3=Таблица7[[#All],[Код услуги по ЕНМУ]]),ROW()-8)),"")</f>
        <v>1</v>
      </c>
      <c r="F9" s="19">
        <f>D9*E9</f>
        <v>4.21</v>
      </c>
    </row>
    <row r="10" spans="1:6" x14ac:dyDescent="0.2">
      <c r="A10" s="2"/>
      <c r="B10" s="2" t="str">
        <f>IFERROR(INDEX(Таблица7[[#All],[Наименование материала]],_xlfn.AGGREGATE(15,6,(ROW(Таблица7[[#All],[Наименование материала]])-4)/($B$3=Таблица7[[#All],[Код услуги по ЕНМУ]]),ROW()-8)),"")</f>
        <v>Перчатки одноразовые</v>
      </c>
      <c r="C10" s="2" t="str">
        <f>IF(B10="","",VLOOKUP(B10,Данные!D:E,2,0))</f>
        <v>шт.</v>
      </c>
      <c r="D10" s="2">
        <f>IF(B10="","",VLOOKUP(B10,Данные!D:F,3,0))</f>
        <v>5.23</v>
      </c>
      <c r="E10" s="2">
        <f>IFERROR(INDEX(Таблица7[[#All],[Норма расхода]],_xlfn.AGGREGATE(15,6,(ROW(Таблица7[[#All],[Норма расхода]])-4)/($B$3=Таблица7[[#All],[Код услуги по ЕНМУ]]),ROW()-8)),"")</f>
        <v>2</v>
      </c>
      <c r="F10" s="2">
        <f t="shared" ref="F10:F11" si="0">IFERROR(D10/E10," ")</f>
        <v>2.6150000000000002</v>
      </c>
    </row>
    <row r="11" spans="1:6" x14ac:dyDescent="0.2">
      <c r="A11" s="2"/>
      <c r="B11" s="2" t="str">
        <f>IFERROR(INDEX(Таблица7[[#All],[Наименование материала]],_xlfn.AGGREGATE(15,6,(ROW(Таблица7[[#All],[Наименование материала]])-4)/($B$3=Таблица7[[#All],[Код услуги по ЕНМУ]]),ROW()-8)),"")</f>
        <v>Шапочка</v>
      </c>
      <c r="C11" s="2" t="str">
        <f>IF(B11="","",VLOOKUP(B11,Данные!D:E,2,0))</f>
        <v>шт.</v>
      </c>
      <c r="D11" s="2">
        <f>IF(B11="","",VLOOKUP(B11,Данные!D:F,3,0))</f>
        <v>2.2999999999999998</v>
      </c>
      <c r="E11" s="2">
        <f>IFERROR(INDEX(Таблица7[[#All],[Норма расхода]],_xlfn.AGGREGATE(15,6,(ROW(Таблица7[[#All],[Норма расхода]])-4)/($B$3=Таблица7[[#All],[Код услуги по ЕНМУ]]),ROW()-8)),"")</f>
        <v>2</v>
      </c>
      <c r="F11" s="2">
        <f t="shared" si="0"/>
        <v>1.1499999999999999</v>
      </c>
    </row>
    <row r="12" spans="1:6" x14ac:dyDescent="0.2">
      <c r="A12" s="2"/>
      <c r="B12" s="2" t="str">
        <f>IFERROR(INDEX(Таблица7[[#All],[Наименование материала]],_xlfn.AGGREGATE(15,6,(ROW(Таблица7[[#All],[Наименование материала]])-4)/($B$3=Таблица7[[#All],[Код услуги по ЕНМУ]]),ROW()-8)),"")</f>
        <v/>
      </c>
      <c r="C12" s="2" t="str">
        <f>IF(B12="","",VLOOKUP(B12,Данные!D:E,2,0))</f>
        <v/>
      </c>
      <c r="D12" s="2" t="str">
        <f>IF(B12="","",VLOOKUP(B12,Данные!D:F,3,0))</f>
        <v/>
      </c>
      <c r="E12" s="2" t="str">
        <f>IFERROR(INDEX(Таблица7[[#All],[Норма расхода]],_xlfn.AGGREGATE(15,6,(ROW(Таблица7[[#All],[Норма расхода]])-4)/($B$3=Таблица7[[#All],[Код услуги по ЕНМУ]]),ROW()-8)),"")</f>
        <v/>
      </c>
      <c r="F12" s="2"/>
    </row>
    <row r="13" spans="1:6" x14ac:dyDescent="0.2">
      <c r="A13" s="2"/>
      <c r="B13" s="2" t="str">
        <f>IFERROR(INDEX(Таблица7[[#All],[Наименование материала]],_xlfn.AGGREGATE(15,6,(ROW(Таблица7[[#All],[Наименование материала]])-4)/($B$3=Таблица7[[#All],[Код услуги по ЕНМУ]]),ROW()-8)),"")</f>
        <v/>
      </c>
      <c r="C13" s="2" t="str">
        <f>IF(B13="","",VLOOKUP(B13,Данные!D:E,2,0))</f>
        <v/>
      </c>
      <c r="D13" s="2"/>
      <c r="E13" s="2" t="str">
        <f>IFERROR(INDEX(Таблица7[[#All],[Норма расхода]],_xlfn.AGGREGATE(15,6,(ROW(Таблица7[[#All],[Норма расхода]])-4)/($B$3=Таблица7[[#All],[Код услуги по ЕНМУ]]),ROW()-8)),"")</f>
        <v/>
      </c>
      <c r="F13" s="2"/>
    </row>
    <row r="14" spans="1:6" x14ac:dyDescent="0.2">
      <c r="A14" s="2"/>
      <c r="B14" s="2" t="str">
        <f>IFERROR(INDEX(Таблица7[[#All],[Наименование материала]],_xlfn.AGGREGATE(15,6,(ROW(Таблица7[[#All],[Наименование материала]])-4)/($B$3=Таблица7[[#All],[Код услуги по ЕНМУ]]),ROW()-8)),"")</f>
        <v/>
      </c>
      <c r="C14" s="2" t="str">
        <f>IF(B14="","",VLOOKUP(B14,Данные!D:E,2,0))</f>
        <v/>
      </c>
      <c r="D14" s="2"/>
      <c r="E14" s="2" t="str">
        <f>IFERROR(INDEX(Таблица7[[#All],[Норма расхода]],_xlfn.AGGREGATE(15,6,(ROW(Таблица7[[#All],[Норма расхода]])-4)/($B$3=Таблица7[[#All],[Код услуги по ЕНМУ]]),ROW()-8)),"")</f>
        <v/>
      </c>
      <c r="F14" s="2"/>
    </row>
    <row r="15" spans="1:6" x14ac:dyDescent="0.2">
      <c r="A15" s="2"/>
      <c r="B15" s="2" t="str">
        <f>IFERROR(INDEX(Таблица7[[#All],[Наименование материала]],_xlfn.AGGREGATE(15,6,(ROW(Таблица7[[#All],[Наименование материала]])-4)/($B$3=Таблица7[[#All],[Код услуги по ЕНМУ]]),ROW()-8)),"")</f>
        <v/>
      </c>
      <c r="C15" s="2"/>
      <c r="D15" s="2"/>
      <c r="E15" s="2" t="str">
        <f>IFERROR(INDEX(Таблица7[[#All],[Норма расхода]],_xlfn.AGGREGATE(15,6,(ROW(Таблица7[[#All],[Норма расхода]])-4)/($B$3=Таблица7[[#All],[Код услуги по ЕНМУ]]),ROW()-8)),"")</f>
        <v/>
      </c>
      <c r="F15" s="2"/>
    </row>
    <row r="16" spans="1:6" x14ac:dyDescent="0.2">
      <c r="A16" s="2"/>
      <c r="B16" s="2" t="str">
        <f>IFERROR(INDEX(Таблица7[[#All],[Наименование материала]],_xlfn.AGGREGATE(15,6,(ROW(Таблица7[[#All],[Наименование материала]])-4)/($B$3=Таблица7[[#All],[Код услуги по ЕНМУ]]),ROW()-8)),"")</f>
        <v/>
      </c>
      <c r="C16" s="2"/>
      <c r="D16" s="2"/>
      <c r="E16" s="2"/>
      <c r="F16" s="2"/>
    </row>
    <row r="17" spans="1:6" x14ac:dyDescent="0.2">
      <c r="A17" s="2"/>
      <c r="B17" s="2" t="str">
        <f>IFERROR(INDEX(Таблица7[[#All],[Наименование материала]],_xlfn.AGGREGATE(15,6,(ROW(Таблица7[[#All],[Наименование материала]])-4)/($B$3=Таблица7[[#All],[Код услуги по ЕНМУ]]),ROW()-8)),"")</f>
        <v/>
      </c>
      <c r="C17" s="2"/>
      <c r="D17" s="2"/>
      <c r="E17" s="2"/>
      <c r="F17" s="2"/>
    </row>
    <row r="18" spans="1:6" x14ac:dyDescent="0.2">
      <c r="A18" s="2"/>
      <c r="B18" s="2" t="str">
        <f>IFERROR(INDEX(Таблица7[[#All],[Наименование материала]],_xlfn.AGGREGATE(15,6,(ROW(Таблица7[[#All],[Наименование материала]])-4)/($B$3=Таблица7[[#All],[Код услуги по ЕНМУ]]),ROW()-8)),"")</f>
        <v/>
      </c>
      <c r="C18" s="2"/>
      <c r="D18" s="2"/>
      <c r="E18" s="2"/>
      <c r="F18" s="2"/>
    </row>
    <row r="19" spans="1:6" x14ac:dyDescent="0.2">
      <c r="A19" s="2"/>
      <c r="B19" s="2" t="str">
        <f>IFERROR(INDEX(Таблица7[[#All],[Наименование материала]],_xlfn.AGGREGATE(15,6,(ROW(Таблица7[[#All],[Наименование материала]])-4)/($B$3=Таблица7[[#All],[Код услуги по ЕНМУ]]),ROW()-8)),"")</f>
        <v/>
      </c>
      <c r="C19" s="2"/>
      <c r="D19" s="2"/>
      <c r="E19" s="2"/>
      <c r="F19" s="2"/>
    </row>
    <row r="20" spans="1:6" x14ac:dyDescent="0.2">
      <c r="A20" s="2"/>
      <c r="B20" s="2" t="str">
        <f>IFERROR(INDEX(Таблица7[[#All],[Наименование материала]],_xlfn.AGGREGATE(15,6,(ROW(Таблица7[[#All],[Наименование материала]])-4)/($B$3=Таблица7[[#All],[Код услуги по ЕНМУ]]),ROW()-8)),"")</f>
        <v/>
      </c>
      <c r="C20" s="2"/>
      <c r="D20" s="2"/>
      <c r="E20" s="2"/>
      <c r="F20" s="2"/>
    </row>
    <row r="21" spans="1:6" x14ac:dyDescent="0.2">
      <c r="A21" s="2"/>
      <c r="B21" s="2" t="str">
        <f>IFERROR(INDEX(Таблица7[[#All],[Наименование материала]],_xlfn.AGGREGATE(15,6,(ROW(Таблица7[[#All],[Наименование материала]])-4)/($B$3=Таблица7[[#All],[Код услуги по ЕНМУ]]),ROW()-8)),"")</f>
        <v/>
      </c>
      <c r="C21" s="2"/>
      <c r="D21" s="2"/>
      <c r="E21" s="2"/>
      <c r="F21" s="2"/>
    </row>
    <row r="22" spans="1:6" x14ac:dyDescent="0.2">
      <c r="A22" s="2"/>
      <c r="B22" s="2" t="str">
        <f>IFERROR(INDEX(Таблица7[[#All],[Наименование материала]],_xlfn.AGGREGATE(15,6,(ROW(Таблица7[[#All],[Наименование материала]])-4)/($B$3=Таблица7[[#All],[Код услуги по ЕНМУ]]),ROW()-8)),"")</f>
        <v/>
      </c>
      <c r="C22" s="2"/>
      <c r="D22" s="2"/>
      <c r="E22" s="2"/>
      <c r="F22" s="2"/>
    </row>
    <row r="23" spans="1:6" x14ac:dyDescent="0.2">
      <c r="A23" s="2"/>
      <c r="B23" s="2" t="str">
        <f>IFERROR(INDEX(Таблица7[[#All],[Наименование материала]],_xlfn.AGGREGATE(15,6,(ROW(Таблица7[[#All],[Наименование материала]])-4)/($B$3=Таблица7[[#All],[Код услуги по ЕНМУ]]),ROW()-8)),"")</f>
        <v/>
      </c>
      <c r="C23" s="2"/>
      <c r="D23" s="2"/>
      <c r="E23" s="2"/>
      <c r="F23" s="2"/>
    </row>
    <row r="24" spans="1:6" x14ac:dyDescent="0.2">
      <c r="A24" s="2"/>
      <c r="B24" s="2" t="str">
        <f>IFERROR(INDEX(Таблица7[[#All],[Наименование материала]],_xlfn.AGGREGATE(15,6,(ROW(Таблица7[[#All],[Наименование материала]])-4)/($B$3=Таблица7[[#All],[Код услуги по ЕНМУ]]),ROW()-8)),"")</f>
        <v/>
      </c>
      <c r="C24" s="2"/>
      <c r="D24" s="2"/>
      <c r="E24" s="2"/>
      <c r="F24" s="2"/>
    </row>
    <row r="25" spans="1:6" x14ac:dyDescent="0.2">
      <c r="A25" s="2"/>
      <c r="B25" s="2" t="str">
        <f>IFERROR(INDEX(Таблица7[[#All],[Наименование материала]],_xlfn.AGGREGATE(15,6,(ROW(Таблица7[[#All],[Наименование материала]])-4)/($B$3=Таблица7[[#All],[Код услуги по ЕНМУ]]),ROW()-8)),"")</f>
        <v/>
      </c>
      <c r="C25" s="2"/>
      <c r="D25" s="2"/>
      <c r="E25" s="2"/>
      <c r="F25" s="2"/>
    </row>
    <row r="26" spans="1:6" x14ac:dyDescent="0.2">
      <c r="A26" s="2"/>
      <c r="B26" s="2" t="str">
        <f>IFERROR(INDEX(Таблица7[[#All],[Наименование материала]],_xlfn.AGGREGATE(15,6,(ROW(Таблица7[[#All],[Наименование материала]])-4)/($B$3=Таблица7[[#All],[Код услуги по ЕНМУ]]),ROW()-8)),"")</f>
        <v/>
      </c>
      <c r="C26" s="2"/>
      <c r="D26" s="2"/>
      <c r="E26" s="2"/>
      <c r="F26" s="2"/>
    </row>
    <row r="27" spans="1:6" x14ac:dyDescent="0.2">
      <c r="A27" s="2"/>
      <c r="B27" s="2" t="str">
        <f>IFERROR(INDEX(Таблица7[[#All],[Наименование материала]],_xlfn.AGGREGATE(15,6,(ROW(Таблица7[[#All],[Наименование материала]])-4)/($B$3=Таблица7[[#All],[Код услуги по ЕНМУ]]),ROW()-8)),"")</f>
        <v/>
      </c>
      <c r="C27" s="2"/>
      <c r="D27" s="2"/>
      <c r="E27" s="2"/>
      <c r="F27" s="2"/>
    </row>
    <row r="28" spans="1:6" x14ac:dyDescent="0.2">
      <c r="A28" s="2"/>
      <c r="B28" s="2" t="str">
        <f>IFERROR(INDEX(Таблица7[[#All],[Наименование материала]],_xlfn.AGGREGATE(15,6,(ROW(Таблица7[[#All],[Наименование материала]])-4)/($B$3=Таблица7[[#All],[Код услуги по ЕНМУ]]),ROW()-8)),"")</f>
        <v/>
      </c>
      <c r="C28" s="2"/>
      <c r="D28" s="2"/>
      <c r="E28" s="2"/>
      <c r="F28" s="2"/>
    </row>
  </sheetData>
  <conditionalFormatting sqref="B3">
    <cfRule type="containsBlanks" dxfId="5" priority="2">
      <formula>LEN(TRIM(B3))=0</formula>
    </cfRule>
  </conditionalFormatting>
  <conditionalFormatting sqref="B3">
    <cfRule type="containsBlanks" dxfId="4" priority="1">
      <formula>LEN(TRIM(B3))=0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3:F12"/>
  <sheetViews>
    <sheetView workbookViewId="0">
      <selection activeCell="D26" sqref="D26"/>
    </sheetView>
  </sheetViews>
  <sheetFormatPr defaultRowHeight="12.75" x14ac:dyDescent="0.2"/>
  <cols>
    <col min="1" max="1" width="17.5703125" bestFit="1" customWidth="1"/>
    <col min="2" max="2" width="28.5703125" bestFit="1" customWidth="1"/>
    <col min="3" max="3" width="10.7109375" bestFit="1" customWidth="1"/>
    <col min="4" max="4" width="26" bestFit="1" customWidth="1"/>
    <col min="5" max="5" width="17.85546875" bestFit="1" customWidth="1"/>
    <col min="6" max="6" width="28.85546875" bestFit="1" customWidth="1"/>
    <col min="7" max="7" width="28.5703125" bestFit="1" customWidth="1"/>
    <col min="8" max="8" width="10.7109375" bestFit="1" customWidth="1"/>
    <col min="9" max="9" width="26" bestFit="1" customWidth="1"/>
    <col min="10" max="10" width="17.85546875" bestFit="1" customWidth="1"/>
    <col min="11" max="11" width="28.85546875" bestFit="1" customWidth="1"/>
  </cols>
  <sheetData>
    <row r="3" spans="1:6" x14ac:dyDescent="0.2">
      <c r="B3" s="17" t="s">
        <v>1</v>
      </c>
      <c r="C3" t="s">
        <v>19</v>
      </c>
    </row>
    <row r="6" spans="1:6" x14ac:dyDescent="0.2">
      <c r="A6" s="16" t="s">
        <v>2</v>
      </c>
      <c r="B6" s="16" t="s">
        <v>9</v>
      </c>
      <c r="C6" s="16" t="s">
        <v>7</v>
      </c>
      <c r="D6" s="16" t="s">
        <v>12</v>
      </c>
      <c r="E6" s="16" t="s">
        <v>10</v>
      </c>
      <c r="F6" s="15" t="s">
        <v>11</v>
      </c>
    </row>
    <row r="7" spans="1:6" x14ac:dyDescent="0.2">
      <c r="A7" s="16">
        <v>1</v>
      </c>
      <c r="B7" s="16" t="s">
        <v>3</v>
      </c>
      <c r="C7" s="16" t="s">
        <v>4</v>
      </c>
      <c r="D7" s="16">
        <v>4.21</v>
      </c>
      <c r="E7" s="16">
        <v>1</v>
      </c>
      <c r="F7" s="16">
        <v>4.21</v>
      </c>
    </row>
    <row r="8" spans="1:6" x14ac:dyDescent="0.2">
      <c r="A8" s="16">
        <v>2</v>
      </c>
      <c r="B8" s="16" t="s">
        <v>6</v>
      </c>
      <c r="C8" s="16" t="s">
        <v>4</v>
      </c>
      <c r="D8" s="16">
        <v>5.23</v>
      </c>
      <c r="E8" s="16">
        <v>2</v>
      </c>
      <c r="F8" s="16">
        <v>10.46</v>
      </c>
    </row>
    <row r="9" spans="1:6" x14ac:dyDescent="0.2">
      <c r="A9" s="16">
        <v>4</v>
      </c>
      <c r="B9" s="16" t="s">
        <v>13</v>
      </c>
      <c r="C9" s="16" t="s">
        <v>4</v>
      </c>
      <c r="D9" s="16">
        <v>2.2999999999999998</v>
      </c>
      <c r="E9" s="16">
        <v>2</v>
      </c>
      <c r="F9" s="16">
        <v>4.5999999999999996</v>
      </c>
    </row>
    <row r="10" spans="1:6" x14ac:dyDescent="0.2">
      <c r="A10" s="16">
        <v>5</v>
      </c>
      <c r="B10" s="16" t="s">
        <v>22</v>
      </c>
      <c r="C10" s="16" t="s">
        <v>5</v>
      </c>
      <c r="D10" s="16">
        <v>111</v>
      </c>
      <c r="E10" s="16">
        <v>2</v>
      </c>
      <c r="F10" s="16">
        <v>222</v>
      </c>
    </row>
    <row r="11" spans="1:6" x14ac:dyDescent="0.2">
      <c r="A11" s="16">
        <v>6</v>
      </c>
      <c r="B11" s="16" t="s">
        <v>13</v>
      </c>
      <c r="C11" s="16" t="s">
        <v>4</v>
      </c>
      <c r="D11" s="16">
        <v>2.2999999999999998</v>
      </c>
      <c r="E11" s="16">
        <v>10</v>
      </c>
      <c r="F11" s="16">
        <v>23</v>
      </c>
    </row>
    <row r="12" spans="1:6" x14ac:dyDescent="0.2">
      <c r="A12" s="16">
        <v>2</v>
      </c>
      <c r="B12" s="16" t="s">
        <v>6</v>
      </c>
      <c r="C12" s="16" t="s">
        <v>4</v>
      </c>
      <c r="D12" s="16">
        <v>5.23</v>
      </c>
      <c r="E12" s="16">
        <v>10</v>
      </c>
      <c r="F12" s="16">
        <v>52.300000000000004</v>
      </c>
    </row>
  </sheetData>
  <conditionalFormatting sqref="B3">
    <cfRule type="containsBlanks" dxfId="3" priority="2">
      <formula>LEN(TRIM(B3))=0</formula>
    </cfRule>
  </conditionalFormatting>
  <conditionalFormatting sqref="B3">
    <cfRule type="containsBlanks" dxfId="1" priority="1">
      <formula>LEN(TRIM(B3))=0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8"/>
  <sheetViews>
    <sheetView workbookViewId="0">
      <selection activeCell="C30" sqref="C30"/>
    </sheetView>
  </sheetViews>
  <sheetFormatPr defaultRowHeight="12.75" x14ac:dyDescent="0.2"/>
  <cols>
    <col min="1" max="1" width="31.5703125" customWidth="1"/>
    <col min="2" max="2" width="9.7109375" customWidth="1"/>
    <col min="3" max="3" width="18.7109375" customWidth="1"/>
    <col min="4" max="4" width="15.85546875" customWidth="1"/>
    <col min="5" max="5" width="27.42578125" customWidth="1"/>
    <col min="6" max="6" width="42.140625" bestFit="1" customWidth="1"/>
  </cols>
  <sheetData>
    <row r="4" spans="1:5" ht="38.25" x14ac:dyDescent="0.2">
      <c r="A4" s="13" t="s">
        <v>14</v>
      </c>
      <c r="B4" s="18" t="s">
        <v>26</v>
      </c>
      <c r="C4" s="26" t="s">
        <v>16</v>
      </c>
      <c r="D4" s="26" t="s">
        <v>17</v>
      </c>
      <c r="E4" s="26" t="s">
        <v>18</v>
      </c>
    </row>
    <row r="5" spans="1:5" x14ac:dyDescent="0.2">
      <c r="A5" s="1" t="s">
        <v>3</v>
      </c>
      <c r="B5" s="25">
        <v>1</v>
      </c>
      <c r="C5" s="14">
        <v>4.21</v>
      </c>
      <c r="D5" s="14">
        <v>1</v>
      </c>
      <c r="E5" s="14">
        <v>4.21</v>
      </c>
    </row>
    <row r="6" spans="1:5" x14ac:dyDescent="0.2">
      <c r="A6" s="1" t="s">
        <v>6</v>
      </c>
      <c r="B6" s="25">
        <v>1</v>
      </c>
      <c r="C6" s="14">
        <v>5.23</v>
      </c>
      <c r="D6" s="14">
        <v>2</v>
      </c>
      <c r="E6" s="14">
        <v>10.46</v>
      </c>
    </row>
    <row r="7" spans="1:5" x14ac:dyDescent="0.2">
      <c r="A7" s="1" t="s">
        <v>13</v>
      </c>
      <c r="B7" s="25">
        <v>1</v>
      </c>
      <c r="C7" s="14">
        <v>2.2999999999999998</v>
      </c>
      <c r="D7" s="14">
        <v>2</v>
      </c>
      <c r="E7" s="14">
        <v>4.5999999999999996</v>
      </c>
    </row>
    <row r="8" spans="1:5" x14ac:dyDescent="0.2">
      <c r="A8" s="1" t="s">
        <v>15</v>
      </c>
      <c r="B8" s="25">
        <v>3</v>
      </c>
      <c r="C8" s="14">
        <v>11.740000000000002</v>
      </c>
      <c r="D8" s="14">
        <v>5</v>
      </c>
      <c r="E8" s="14">
        <v>19.270000000000003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4EBF207-B0FF-4A8F-960B-E60CF0A25BE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Данные</vt:lpstr>
      <vt:lpstr>Пример</vt:lpstr>
      <vt:lpstr>Power Query</vt:lpstr>
      <vt:lpstr>Сводная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Ю. Новиков</dc:creator>
  <cp:lastModifiedBy>Евгений Ю. Новиков</cp:lastModifiedBy>
  <cp:lastPrinted>2019-05-21T12:15:30Z</cp:lastPrinted>
  <dcterms:created xsi:type="dcterms:W3CDTF">2014-05-15T04:59:45Z</dcterms:created>
  <dcterms:modified xsi:type="dcterms:W3CDTF">2019-07-31T20:33:30Z</dcterms:modified>
</cp:coreProperties>
</file>