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8890" yWindow="-180" windowWidth="28875" windowHeight="12735"/>
  </bookViews>
  <sheets>
    <sheet name="Данные исх" sheetId="114" r:id="rId1"/>
    <sheet name="Данные как надо шаг 1" sheetId="122" r:id="rId2"/>
    <sheet name="Данные как надо шаг 2" sheetId="123" r:id="rId3"/>
    <sheet name="Критерии" sheetId="4" r:id="rId4"/>
  </sheets>
  <definedNames>
    <definedName name="ЕИ">Критерии!$AI$2:$AI$3</definedName>
    <definedName name="Элементы">#REF!</definedName>
  </definedNames>
  <calcPr calcId="145621"/>
</workbook>
</file>

<file path=xl/calcChain.xml><?xml version="1.0" encoding="utf-8"?>
<calcChain xmlns="http://schemas.openxmlformats.org/spreadsheetml/2006/main">
  <c r="G4" i="114" l="1"/>
  <c r="G3" i="114"/>
  <c r="V67" i="114"/>
  <c r="U67" i="114"/>
  <c r="V66" i="114"/>
  <c r="U66" i="114"/>
  <c r="V65" i="114"/>
  <c r="U65" i="114"/>
  <c r="V64" i="114"/>
  <c r="U64" i="114"/>
  <c r="V63" i="114"/>
  <c r="U63" i="114"/>
  <c r="V62" i="114"/>
  <c r="U62" i="114"/>
  <c r="V61" i="114"/>
  <c r="U61" i="114"/>
  <c r="V60" i="114"/>
  <c r="U60" i="114"/>
  <c r="V59" i="114"/>
  <c r="U59" i="114"/>
  <c r="V58" i="114"/>
  <c r="U58" i="114"/>
  <c r="V57" i="114"/>
  <c r="U57" i="114"/>
  <c r="V56" i="114"/>
  <c r="U56" i="114"/>
  <c r="V55" i="114"/>
  <c r="U55" i="114"/>
  <c r="V54" i="114"/>
  <c r="U54" i="114"/>
  <c r="V53" i="114"/>
  <c r="U53" i="114"/>
  <c r="I52" i="123"/>
  <c r="K52" i="123" s="1"/>
  <c r="D52" i="123"/>
  <c r="G52" i="123" s="1"/>
  <c r="I51" i="123"/>
  <c r="K51" i="123" s="1"/>
  <c r="G51" i="123"/>
  <c r="D51" i="123"/>
  <c r="I50" i="123"/>
  <c r="K50" i="123" s="1"/>
  <c r="D50" i="123"/>
  <c r="G50" i="123" s="1"/>
  <c r="I49" i="123"/>
  <c r="K49" i="123" s="1"/>
  <c r="L49" i="123" s="1"/>
  <c r="D49" i="123"/>
  <c r="G49" i="123" s="1"/>
  <c r="I48" i="123"/>
  <c r="K48" i="123" s="1"/>
  <c r="D48" i="123"/>
  <c r="G48" i="123" s="1"/>
  <c r="K47" i="123"/>
  <c r="L47" i="123" s="1"/>
  <c r="I47" i="123"/>
  <c r="D47" i="123"/>
  <c r="G47" i="123" s="1"/>
  <c r="D46" i="123"/>
  <c r="G46" i="123" s="1"/>
  <c r="D45" i="123"/>
  <c r="G44" i="123"/>
  <c r="D44" i="123"/>
  <c r="G43" i="123"/>
  <c r="D43" i="123"/>
  <c r="G42" i="123"/>
  <c r="D42" i="123"/>
  <c r="G41" i="123"/>
  <c r="D41" i="123"/>
  <c r="G40" i="123"/>
  <c r="D40" i="123"/>
  <c r="G39" i="123"/>
  <c r="D39" i="123"/>
  <c r="G38" i="123"/>
  <c r="D38" i="123"/>
  <c r="G37" i="123"/>
  <c r="D37" i="123"/>
  <c r="G36" i="123"/>
  <c r="D36" i="123"/>
  <c r="G35" i="123"/>
  <c r="D35" i="123"/>
  <c r="G34" i="123"/>
  <c r="D34" i="123"/>
  <c r="G33" i="123"/>
  <c r="D33" i="123"/>
  <c r="G32" i="123"/>
  <c r="D32" i="123"/>
  <c r="G31" i="123"/>
  <c r="D31" i="123"/>
  <c r="G30" i="123"/>
  <c r="D30" i="123"/>
  <c r="E30" i="123" s="1"/>
  <c r="F30" i="123" s="1"/>
  <c r="D29" i="123"/>
  <c r="G29" i="123" s="1"/>
  <c r="D28" i="123"/>
  <c r="G28" i="123" s="1"/>
  <c r="G27" i="123"/>
  <c r="D27" i="123"/>
  <c r="G26" i="123"/>
  <c r="D26" i="123"/>
  <c r="E26" i="123" s="1"/>
  <c r="F26" i="123" s="1"/>
  <c r="D25" i="123"/>
  <c r="G25" i="123" s="1"/>
  <c r="D24" i="123"/>
  <c r="G24" i="123" s="1"/>
  <c r="G23" i="123"/>
  <c r="D23" i="123"/>
  <c r="G22" i="123"/>
  <c r="D22" i="123"/>
  <c r="E22" i="123" s="1"/>
  <c r="F22" i="123" s="1"/>
  <c r="D21" i="123"/>
  <c r="G21" i="123" s="1"/>
  <c r="D20" i="123"/>
  <c r="G20" i="123" s="1"/>
  <c r="G19" i="123"/>
  <c r="D19" i="123"/>
  <c r="G18" i="123"/>
  <c r="D18" i="123"/>
  <c r="E18" i="123" s="1"/>
  <c r="F18" i="123" s="1"/>
  <c r="D17" i="123"/>
  <c r="G17" i="123" s="1"/>
  <c r="D16" i="123"/>
  <c r="G16" i="123" s="1"/>
  <c r="G15" i="123"/>
  <c r="D15" i="123"/>
  <c r="G14" i="123"/>
  <c r="D14" i="123"/>
  <c r="E14" i="123" s="1"/>
  <c r="F14" i="123" s="1"/>
  <c r="D13" i="123"/>
  <c r="G13" i="123" s="1"/>
  <c r="D12" i="123"/>
  <c r="G12" i="123" s="1"/>
  <c r="G11" i="123"/>
  <c r="D11" i="123"/>
  <c r="G10" i="123"/>
  <c r="D10" i="123"/>
  <c r="E10" i="123" s="1"/>
  <c r="F10" i="123" s="1"/>
  <c r="D9" i="123"/>
  <c r="G9" i="123" s="1"/>
  <c r="D8" i="123"/>
  <c r="G8" i="123" s="1"/>
  <c r="G7" i="123"/>
  <c r="D7" i="123"/>
  <c r="G6" i="123"/>
  <c r="D6" i="123"/>
  <c r="E6" i="123" s="1"/>
  <c r="F6" i="123" s="1"/>
  <c r="E5" i="123"/>
  <c r="F5" i="123" s="1"/>
  <c r="D5" i="123"/>
  <c r="G5" i="123" s="1"/>
  <c r="D4" i="123"/>
  <c r="E29" i="123" s="1"/>
  <c r="F29" i="123" s="1"/>
  <c r="I3" i="123"/>
  <c r="I4" i="123" s="1"/>
  <c r="E3" i="123"/>
  <c r="F3" i="123" s="1"/>
  <c r="D3" i="123"/>
  <c r="G3" i="123" s="1"/>
  <c r="I52" i="122"/>
  <c r="K52" i="122" s="1"/>
  <c r="D52" i="122"/>
  <c r="G52" i="122" s="1"/>
  <c r="I51" i="122"/>
  <c r="K51" i="122" s="1"/>
  <c r="G51" i="122"/>
  <c r="D51" i="122"/>
  <c r="I50" i="122"/>
  <c r="K50" i="122" s="1"/>
  <c r="D50" i="122"/>
  <c r="G50" i="122" s="1"/>
  <c r="I49" i="122"/>
  <c r="K49" i="122" s="1"/>
  <c r="L49" i="122" s="1"/>
  <c r="G49" i="122"/>
  <c r="D49" i="122"/>
  <c r="I48" i="122"/>
  <c r="K48" i="122" s="1"/>
  <c r="D48" i="122"/>
  <c r="G48" i="122" s="1"/>
  <c r="D47" i="122"/>
  <c r="G47" i="122" s="1"/>
  <c r="D46" i="122"/>
  <c r="G46" i="122" s="1"/>
  <c r="D45" i="122"/>
  <c r="G45" i="122" s="1"/>
  <c r="D44" i="122"/>
  <c r="G44" i="122" s="1"/>
  <c r="D43" i="122"/>
  <c r="G43" i="122" s="1"/>
  <c r="D42" i="122"/>
  <c r="G42" i="122" s="1"/>
  <c r="D41" i="122"/>
  <c r="G41" i="122" s="1"/>
  <c r="D40" i="122"/>
  <c r="G40" i="122" s="1"/>
  <c r="D39" i="122"/>
  <c r="G39" i="122" s="1"/>
  <c r="D38" i="122"/>
  <c r="G38" i="122" s="1"/>
  <c r="D37" i="122"/>
  <c r="G37" i="122" s="1"/>
  <c r="D36" i="122"/>
  <c r="G36" i="122" s="1"/>
  <c r="D35" i="122"/>
  <c r="G35" i="122" s="1"/>
  <c r="D34" i="122"/>
  <c r="G34" i="122" s="1"/>
  <c r="D33" i="122"/>
  <c r="G33" i="122" s="1"/>
  <c r="D32" i="122"/>
  <c r="G32" i="122" s="1"/>
  <c r="D31" i="122"/>
  <c r="G31" i="122" s="1"/>
  <c r="D30" i="122"/>
  <c r="G30" i="122" s="1"/>
  <c r="D29" i="122"/>
  <c r="G29" i="122" s="1"/>
  <c r="D28" i="122"/>
  <c r="G28" i="122" s="1"/>
  <c r="D27" i="122"/>
  <c r="G27" i="122" s="1"/>
  <c r="D26" i="122"/>
  <c r="G26" i="122" s="1"/>
  <c r="D25" i="122"/>
  <c r="D24" i="122"/>
  <c r="D23" i="122"/>
  <c r="D22" i="122"/>
  <c r="D21" i="122"/>
  <c r="D20" i="122"/>
  <c r="D19" i="122"/>
  <c r="D18" i="122"/>
  <c r="D17" i="122"/>
  <c r="D16" i="122"/>
  <c r="D15" i="122"/>
  <c r="D14" i="122"/>
  <c r="D13" i="122"/>
  <c r="D12" i="122"/>
  <c r="D11" i="122"/>
  <c r="D10" i="122"/>
  <c r="D9" i="122"/>
  <c r="D8" i="122"/>
  <c r="D7" i="122"/>
  <c r="D6" i="122"/>
  <c r="D5" i="122"/>
  <c r="D4" i="122"/>
  <c r="I3" i="122"/>
  <c r="I4" i="122" s="1"/>
  <c r="D3" i="122"/>
  <c r="E4" i="123" l="1"/>
  <c r="F4" i="123" s="1"/>
  <c r="E8" i="123"/>
  <c r="F8" i="123" s="1"/>
  <c r="E12" i="123"/>
  <c r="F12" i="123" s="1"/>
  <c r="E16" i="123"/>
  <c r="F16" i="123" s="1"/>
  <c r="E20" i="123"/>
  <c r="F20" i="123" s="1"/>
  <c r="E24" i="123"/>
  <c r="F24" i="123" s="1"/>
  <c r="E28" i="123"/>
  <c r="F28" i="123" s="1"/>
  <c r="E47" i="123"/>
  <c r="F47" i="123" s="1"/>
  <c r="M47" i="123"/>
  <c r="G4" i="123"/>
  <c r="E7" i="123"/>
  <c r="F7" i="123" s="1"/>
  <c r="E11" i="123"/>
  <c r="F11" i="123" s="1"/>
  <c r="E15" i="123"/>
  <c r="F15" i="123" s="1"/>
  <c r="E19" i="123"/>
  <c r="F19" i="123" s="1"/>
  <c r="E23" i="123"/>
  <c r="F23" i="123" s="1"/>
  <c r="E27" i="123"/>
  <c r="F27" i="123" s="1"/>
  <c r="K3" i="123"/>
  <c r="E9" i="123"/>
  <c r="F9" i="123" s="1"/>
  <c r="E13" i="123"/>
  <c r="F13" i="123" s="1"/>
  <c r="E17" i="123"/>
  <c r="F17" i="123" s="1"/>
  <c r="E21" i="123"/>
  <c r="F21" i="123" s="1"/>
  <c r="E25" i="123"/>
  <c r="F25" i="123" s="1"/>
  <c r="L51" i="123"/>
  <c r="M51" i="123"/>
  <c r="M49" i="123"/>
  <c r="I5" i="123"/>
  <c r="K4" i="123"/>
  <c r="E31" i="123"/>
  <c r="F31" i="123" s="1"/>
  <c r="E33" i="123"/>
  <c r="F33" i="123" s="1"/>
  <c r="E35" i="123"/>
  <c r="F35" i="123" s="1"/>
  <c r="E37" i="123"/>
  <c r="F37" i="123" s="1"/>
  <c r="E39" i="123"/>
  <c r="F39" i="123" s="1"/>
  <c r="E41" i="123"/>
  <c r="F41" i="123" s="1"/>
  <c r="E43" i="123"/>
  <c r="F43" i="123" s="1"/>
  <c r="E45" i="123"/>
  <c r="F45" i="123" s="1"/>
  <c r="E46" i="123"/>
  <c r="F46" i="123" s="1"/>
  <c r="E49" i="123"/>
  <c r="F49" i="123" s="1"/>
  <c r="L50" i="123"/>
  <c r="M50" i="123"/>
  <c r="L48" i="123"/>
  <c r="M48" i="123"/>
  <c r="E50" i="123"/>
  <c r="F50" i="123" s="1"/>
  <c r="E52" i="123"/>
  <c r="F52" i="123" s="1"/>
  <c r="E48" i="123"/>
  <c r="F48" i="123" s="1"/>
  <c r="E32" i="123"/>
  <c r="F32" i="123" s="1"/>
  <c r="E34" i="123"/>
  <c r="F34" i="123" s="1"/>
  <c r="E36" i="123"/>
  <c r="F36" i="123" s="1"/>
  <c r="E38" i="123"/>
  <c r="F38" i="123" s="1"/>
  <c r="E40" i="123"/>
  <c r="F40" i="123" s="1"/>
  <c r="E42" i="123"/>
  <c r="F42" i="123" s="1"/>
  <c r="E44" i="123"/>
  <c r="F44" i="123" s="1"/>
  <c r="E51" i="123"/>
  <c r="F51" i="123" s="1"/>
  <c r="L52" i="123"/>
  <c r="M52" i="123"/>
  <c r="G45" i="123"/>
  <c r="L51" i="122"/>
  <c r="M51" i="122"/>
  <c r="M49" i="122"/>
  <c r="K4" i="122"/>
  <c r="I5" i="122"/>
  <c r="E50" i="122"/>
  <c r="F50" i="122" s="1"/>
  <c r="E46" i="122"/>
  <c r="F46" i="122" s="1"/>
  <c r="E52" i="122"/>
  <c r="F52" i="122" s="1"/>
  <c r="E48" i="122"/>
  <c r="F48" i="122" s="1"/>
  <c r="E3" i="122"/>
  <c r="F3" i="122" s="1"/>
  <c r="K3" i="122"/>
  <c r="G4" i="122"/>
  <c r="E5" i="122"/>
  <c r="F5" i="122" s="1"/>
  <c r="G6" i="122"/>
  <c r="G7" i="122"/>
  <c r="G8" i="122"/>
  <c r="E9" i="122"/>
  <c r="F9" i="122" s="1"/>
  <c r="E10" i="122"/>
  <c r="F10" i="122" s="1"/>
  <c r="E11" i="122"/>
  <c r="F11" i="122" s="1"/>
  <c r="E12" i="122"/>
  <c r="F12" i="122" s="1"/>
  <c r="E13" i="122"/>
  <c r="F13" i="122" s="1"/>
  <c r="G14" i="122"/>
  <c r="E15" i="122"/>
  <c r="F15" i="122" s="1"/>
  <c r="G16" i="122"/>
  <c r="E17" i="122"/>
  <c r="F17" i="122" s="1"/>
  <c r="G18" i="122"/>
  <c r="E19" i="122"/>
  <c r="F19" i="122" s="1"/>
  <c r="G20" i="122"/>
  <c r="E21" i="122"/>
  <c r="F21" i="122" s="1"/>
  <c r="G22" i="122"/>
  <c r="E23" i="122"/>
  <c r="F23" i="122" s="1"/>
  <c r="G24" i="122"/>
  <c r="E25" i="122"/>
  <c r="F25" i="122" s="1"/>
  <c r="E47" i="122"/>
  <c r="F47" i="122" s="1"/>
  <c r="L48" i="122"/>
  <c r="M48" i="122"/>
  <c r="E28" i="122"/>
  <c r="F28" i="122" s="1"/>
  <c r="E30" i="122"/>
  <c r="F30" i="122" s="1"/>
  <c r="E32" i="122"/>
  <c r="F32" i="122" s="1"/>
  <c r="E34" i="122"/>
  <c r="F34" i="122" s="1"/>
  <c r="E36" i="122"/>
  <c r="F36" i="122" s="1"/>
  <c r="E38" i="122"/>
  <c r="F38" i="122" s="1"/>
  <c r="E40" i="122"/>
  <c r="F40" i="122" s="1"/>
  <c r="E42" i="122"/>
  <c r="F42" i="122" s="1"/>
  <c r="E44" i="122"/>
  <c r="F44" i="122" s="1"/>
  <c r="G3" i="122"/>
  <c r="E4" i="122"/>
  <c r="F4" i="122" s="1"/>
  <c r="G5" i="122"/>
  <c r="E6" i="122"/>
  <c r="F6" i="122" s="1"/>
  <c r="E7" i="122"/>
  <c r="F7" i="122" s="1"/>
  <c r="E8" i="122"/>
  <c r="F8" i="122" s="1"/>
  <c r="G9" i="122"/>
  <c r="G10" i="122"/>
  <c r="G11" i="122"/>
  <c r="G12" i="122"/>
  <c r="G13" i="122"/>
  <c r="E14" i="122"/>
  <c r="F14" i="122" s="1"/>
  <c r="G15" i="122"/>
  <c r="E16" i="122"/>
  <c r="F16" i="122" s="1"/>
  <c r="G17" i="122"/>
  <c r="E18" i="122"/>
  <c r="F18" i="122" s="1"/>
  <c r="G19" i="122"/>
  <c r="E20" i="122"/>
  <c r="F20" i="122" s="1"/>
  <c r="G21" i="122"/>
  <c r="E22" i="122"/>
  <c r="F22" i="122" s="1"/>
  <c r="G23" i="122"/>
  <c r="E24" i="122"/>
  <c r="F24" i="122" s="1"/>
  <c r="G25" i="122"/>
  <c r="E26" i="122"/>
  <c r="F26" i="122" s="1"/>
  <c r="E51" i="122"/>
  <c r="F51" i="122" s="1"/>
  <c r="L52" i="122"/>
  <c r="M52" i="122"/>
  <c r="E27" i="122"/>
  <c r="F27" i="122" s="1"/>
  <c r="E29" i="122"/>
  <c r="F29" i="122" s="1"/>
  <c r="E31" i="122"/>
  <c r="F31" i="122" s="1"/>
  <c r="E33" i="122"/>
  <c r="F33" i="122" s="1"/>
  <c r="E35" i="122"/>
  <c r="F35" i="122" s="1"/>
  <c r="E37" i="122"/>
  <c r="F37" i="122" s="1"/>
  <c r="E39" i="122"/>
  <c r="F39" i="122" s="1"/>
  <c r="E41" i="122"/>
  <c r="F41" i="122" s="1"/>
  <c r="E43" i="122"/>
  <c r="F43" i="122" s="1"/>
  <c r="E45" i="122"/>
  <c r="F45" i="122" s="1"/>
  <c r="E49" i="122"/>
  <c r="F49" i="122" s="1"/>
  <c r="L50" i="122"/>
  <c r="M50" i="122"/>
  <c r="D52" i="114"/>
  <c r="D51" i="114"/>
  <c r="D50" i="114"/>
  <c r="D49" i="114"/>
  <c r="D48" i="114"/>
  <c r="D47" i="114"/>
  <c r="D46" i="114"/>
  <c r="D45" i="114"/>
  <c r="D44" i="114"/>
  <c r="D43" i="114"/>
  <c r="D42" i="114"/>
  <c r="D41" i="114"/>
  <c r="D40" i="114"/>
  <c r="D39" i="114"/>
  <c r="D38" i="114"/>
  <c r="D37" i="114"/>
  <c r="D36" i="114"/>
  <c r="D35" i="114"/>
  <c r="D34" i="114"/>
  <c r="D33" i="114"/>
  <c r="D32" i="114"/>
  <c r="D31" i="114"/>
  <c r="D30" i="114"/>
  <c r="D29" i="114"/>
  <c r="D28" i="114"/>
  <c r="D27" i="114"/>
  <c r="D26" i="114"/>
  <c r="D25" i="114"/>
  <c r="D24" i="114"/>
  <c r="D23" i="114"/>
  <c r="D22" i="114"/>
  <c r="D21" i="114"/>
  <c r="D20" i="114"/>
  <c r="D19" i="114"/>
  <c r="D18" i="114"/>
  <c r="D17" i="114"/>
  <c r="D16" i="114"/>
  <c r="D15" i="114"/>
  <c r="D14" i="114"/>
  <c r="D13" i="114"/>
  <c r="D12" i="114"/>
  <c r="D11" i="114"/>
  <c r="D10" i="114"/>
  <c r="D9" i="114"/>
  <c r="D8" i="114"/>
  <c r="D7" i="114"/>
  <c r="D6" i="114"/>
  <c r="D5" i="114"/>
  <c r="D4" i="114"/>
  <c r="I3" i="114"/>
  <c r="D3" i="114"/>
  <c r="K5" i="123" l="1"/>
  <c r="I6" i="123"/>
  <c r="I6" i="122"/>
  <c r="K5" i="122"/>
  <c r="G15" i="114"/>
  <c r="G39" i="114"/>
  <c r="G41" i="114"/>
  <c r="G45" i="114"/>
  <c r="G47" i="114"/>
  <c r="G49" i="114"/>
  <c r="G51" i="114"/>
  <c r="G17" i="114"/>
  <c r="G37" i="114"/>
  <c r="G10" i="114"/>
  <c r="G12" i="114"/>
  <c r="G18" i="114"/>
  <c r="G28" i="114"/>
  <c r="G32" i="114"/>
  <c r="G34" i="114"/>
  <c r="G38" i="114"/>
  <c r="G31" i="114"/>
  <c r="G35" i="114"/>
  <c r="K3" i="114"/>
  <c r="G40" i="114"/>
  <c r="G46" i="114"/>
  <c r="G50" i="114"/>
  <c r="E5" i="114"/>
  <c r="G5" i="114"/>
  <c r="E7" i="114"/>
  <c r="E3" i="114"/>
  <c r="E6" i="114"/>
  <c r="G7" i="114"/>
  <c r="G8" i="114"/>
  <c r="E9" i="114"/>
  <c r="E10" i="114"/>
  <c r="E4" i="114"/>
  <c r="I4" i="114"/>
  <c r="G11" i="114"/>
  <c r="E20" i="114"/>
  <c r="G6" i="114"/>
  <c r="E8" i="114"/>
  <c r="G9" i="114"/>
  <c r="E11" i="114"/>
  <c r="E18" i="114"/>
  <c r="E19" i="114"/>
  <c r="E51" i="114"/>
  <c r="E47" i="114"/>
  <c r="E41" i="114"/>
  <c r="E39" i="114"/>
  <c r="E49" i="114"/>
  <c r="E45" i="114"/>
  <c r="E37" i="114"/>
  <c r="E40" i="114"/>
  <c r="E35" i="114"/>
  <c r="E33" i="114"/>
  <c r="E31" i="114"/>
  <c r="E30" i="114"/>
  <c r="E22" i="114"/>
  <c r="E17" i="114"/>
  <c r="E15" i="114"/>
  <c r="E12" i="114"/>
  <c r="E13" i="114"/>
  <c r="G13" i="114"/>
  <c r="G14" i="114"/>
  <c r="G19" i="114"/>
  <c r="G20" i="114"/>
  <c r="G21" i="114"/>
  <c r="G16" i="114"/>
  <c r="E14" i="114"/>
  <c r="E21" i="114"/>
  <c r="E24" i="114"/>
  <c r="E28" i="114"/>
  <c r="E16" i="114"/>
  <c r="G22" i="114"/>
  <c r="E23" i="114"/>
  <c r="G23" i="114"/>
  <c r="G24" i="114"/>
  <c r="G25" i="114"/>
  <c r="E26" i="114"/>
  <c r="E27" i="114"/>
  <c r="G29" i="114"/>
  <c r="E32" i="114"/>
  <c r="G33" i="114"/>
  <c r="E42" i="114"/>
  <c r="E25" i="114"/>
  <c r="G26" i="114"/>
  <c r="G27" i="114"/>
  <c r="E29" i="114"/>
  <c r="E34" i="114"/>
  <c r="G36" i="114"/>
  <c r="E38" i="114"/>
  <c r="G43" i="114"/>
  <c r="E43" i="114"/>
  <c r="G30" i="114"/>
  <c r="E36" i="114"/>
  <c r="G42" i="114"/>
  <c r="G44" i="114"/>
  <c r="E46" i="114"/>
  <c r="G48" i="114"/>
  <c r="E50" i="114"/>
  <c r="G52" i="114"/>
  <c r="E44" i="114"/>
  <c r="E48" i="114"/>
  <c r="E52" i="114"/>
  <c r="O49" i="4"/>
  <c r="O50" i="4" s="1"/>
  <c r="O51" i="4" s="1"/>
  <c r="O48" i="4"/>
  <c r="O44" i="4"/>
  <c r="O45" i="4" s="1"/>
  <c r="O46" i="4" s="1"/>
  <c r="O43" i="4"/>
  <c r="O38" i="4"/>
  <c r="O39" i="4" s="1"/>
  <c r="O40" i="4" s="1"/>
  <c r="O41" i="4" s="1"/>
  <c r="O34" i="4"/>
  <c r="O35" i="4" s="1"/>
  <c r="O36" i="4" s="1"/>
  <c r="O33" i="4"/>
  <c r="O31" i="4"/>
  <c r="O30" i="4"/>
  <c r="O29" i="4"/>
  <c r="O28" i="4"/>
  <c r="K6" i="123" l="1"/>
  <c r="I7" i="123"/>
  <c r="K6" i="122"/>
  <c r="I7" i="122"/>
  <c r="F5" i="114"/>
  <c r="F7" i="114"/>
  <c r="F52" i="114"/>
  <c r="F43" i="114"/>
  <c r="F25" i="114"/>
  <c r="F27" i="114"/>
  <c r="F33" i="114"/>
  <c r="F45" i="114"/>
  <c r="F51" i="114"/>
  <c r="F18" i="114"/>
  <c r="F8" i="114"/>
  <c r="F10" i="114"/>
  <c r="F48" i="114"/>
  <c r="F36" i="114"/>
  <c r="F38" i="114"/>
  <c r="F26" i="114"/>
  <c r="F16" i="114"/>
  <c r="F24" i="114"/>
  <c r="F13" i="114"/>
  <c r="F12" i="114"/>
  <c r="F15" i="114"/>
  <c r="F35" i="114"/>
  <c r="F49" i="114"/>
  <c r="F39" i="114"/>
  <c r="F44" i="114"/>
  <c r="F46" i="114"/>
  <c r="F34" i="114"/>
  <c r="F42" i="114"/>
  <c r="F14" i="114"/>
  <c r="F17" i="114"/>
  <c r="F30" i="114"/>
  <c r="F40" i="114"/>
  <c r="F41" i="114"/>
  <c r="I5" i="114"/>
  <c r="K4" i="114"/>
  <c r="F9" i="114"/>
  <c r="F3" i="114"/>
  <c r="F50" i="114"/>
  <c r="F29" i="114"/>
  <c r="F32" i="114"/>
  <c r="F23" i="114"/>
  <c r="F28" i="114"/>
  <c r="F21" i="114"/>
  <c r="F22" i="114"/>
  <c r="F31" i="114"/>
  <c r="F37" i="114"/>
  <c r="F47" i="114"/>
  <c r="F19" i="114"/>
  <c r="F11" i="114"/>
  <c r="F20" i="114"/>
  <c r="F4" i="114"/>
  <c r="F6" i="114"/>
  <c r="K7" i="123" l="1"/>
  <c r="I8" i="123"/>
  <c r="K7" i="122"/>
  <c r="I8" i="122"/>
  <c r="I6" i="114"/>
  <c r="K5" i="114"/>
  <c r="I9" i="123" l="1"/>
  <c r="K8" i="123"/>
  <c r="I9" i="122"/>
  <c r="K8" i="122"/>
  <c r="I7" i="114"/>
  <c r="K6" i="114"/>
  <c r="I10" i="123" l="1"/>
  <c r="K9" i="123"/>
  <c r="I10" i="122"/>
  <c r="K9" i="122"/>
  <c r="K7" i="114"/>
  <c r="I8" i="114"/>
  <c r="I11" i="123" l="1"/>
  <c r="K10" i="123"/>
  <c r="I11" i="122"/>
  <c r="K10" i="122"/>
  <c r="K8" i="114"/>
  <c r="I9" i="114"/>
  <c r="I12" i="123" l="1"/>
  <c r="K11" i="123"/>
  <c r="I12" i="122"/>
  <c r="K11" i="122"/>
  <c r="K9" i="114"/>
  <c r="I10" i="114"/>
  <c r="I13" i="123" l="1"/>
  <c r="K12" i="123"/>
  <c r="I13" i="122"/>
  <c r="K12" i="122"/>
  <c r="K10" i="114"/>
  <c r="I11" i="114"/>
  <c r="I14" i="123" l="1"/>
  <c r="K13" i="123"/>
  <c r="I14" i="122"/>
  <c r="K13" i="122"/>
  <c r="K11" i="114"/>
  <c r="I12" i="114"/>
  <c r="I15" i="123" l="1"/>
  <c r="K14" i="123"/>
  <c r="I15" i="122"/>
  <c r="K14" i="122"/>
  <c r="I13" i="114"/>
  <c r="K12" i="114"/>
  <c r="I16" i="123" l="1"/>
  <c r="K15" i="123"/>
  <c r="I16" i="122"/>
  <c r="K15" i="122"/>
  <c r="K13" i="114"/>
  <c r="I14" i="114"/>
  <c r="I17" i="123" l="1"/>
  <c r="K16" i="123"/>
  <c r="I17" i="122"/>
  <c r="K16" i="122"/>
  <c r="K14" i="114"/>
  <c r="I15" i="114"/>
  <c r="I18" i="123" l="1"/>
  <c r="K17" i="123"/>
  <c r="I18" i="122"/>
  <c r="K17" i="122"/>
  <c r="I16" i="114"/>
  <c r="K15" i="114"/>
  <c r="I19" i="123" l="1"/>
  <c r="K18" i="123"/>
  <c r="I19" i="122"/>
  <c r="K18" i="122"/>
  <c r="I17" i="114"/>
  <c r="K16" i="114"/>
  <c r="I20" i="123" l="1"/>
  <c r="K19" i="123"/>
  <c r="I20" i="122"/>
  <c r="K19" i="122"/>
  <c r="I18" i="114"/>
  <c r="K17" i="114"/>
  <c r="I21" i="123" l="1"/>
  <c r="K20" i="123"/>
  <c r="I21" i="122"/>
  <c r="K20" i="122"/>
  <c r="I19" i="114"/>
  <c r="K18" i="114"/>
  <c r="I22" i="123" l="1"/>
  <c r="K21" i="123"/>
  <c r="I22" i="122"/>
  <c r="K21" i="122"/>
  <c r="K19" i="114"/>
  <c r="I20" i="114"/>
  <c r="I23" i="123" l="1"/>
  <c r="K22" i="123"/>
  <c r="I23" i="122"/>
  <c r="K22" i="122"/>
  <c r="K20" i="114"/>
  <c r="I21" i="114"/>
  <c r="K23" i="123" l="1"/>
  <c r="I24" i="123"/>
  <c r="I24" i="122"/>
  <c r="K23" i="122"/>
  <c r="K21" i="114"/>
  <c r="I22" i="114"/>
  <c r="I25" i="123" l="1"/>
  <c r="K24" i="123"/>
  <c r="I25" i="122"/>
  <c r="K24" i="122"/>
  <c r="I23" i="114"/>
  <c r="K22" i="114"/>
  <c r="K25" i="123" l="1"/>
  <c r="I26" i="123"/>
  <c r="I26" i="122"/>
  <c r="K25" i="122"/>
  <c r="K23" i="114"/>
  <c r="I24" i="114"/>
  <c r="I27" i="123" l="1"/>
  <c r="K26" i="123"/>
  <c r="I27" i="122"/>
  <c r="K26" i="122"/>
  <c r="K24" i="114"/>
  <c r="I25" i="114"/>
  <c r="I28" i="123" l="1"/>
  <c r="K27" i="123"/>
  <c r="I28" i="122"/>
  <c r="K27" i="122"/>
  <c r="K25" i="114"/>
  <c r="I26" i="114"/>
  <c r="I29" i="123" l="1"/>
  <c r="K28" i="123"/>
  <c r="I29" i="122"/>
  <c r="K28" i="122"/>
  <c r="K26" i="114"/>
  <c r="I27" i="114"/>
  <c r="I30" i="123" l="1"/>
  <c r="K29" i="123"/>
  <c r="I30" i="122"/>
  <c r="K29" i="122"/>
  <c r="I28" i="114"/>
  <c r="K27" i="114"/>
  <c r="I31" i="123" l="1"/>
  <c r="K30" i="123"/>
  <c r="I31" i="122"/>
  <c r="K30" i="122"/>
  <c r="I29" i="114"/>
  <c r="K28" i="114"/>
  <c r="I32" i="123" l="1"/>
  <c r="K31" i="123"/>
  <c r="I32" i="122"/>
  <c r="K31" i="122"/>
  <c r="K29" i="114"/>
  <c r="I30" i="114"/>
  <c r="I33" i="123" l="1"/>
  <c r="K32" i="123"/>
  <c r="I33" i="122"/>
  <c r="K32" i="122"/>
  <c r="K30" i="114"/>
  <c r="I31" i="114"/>
  <c r="I34" i="123" l="1"/>
  <c r="K33" i="123"/>
  <c r="I34" i="122"/>
  <c r="K33" i="122"/>
  <c r="K31" i="114"/>
  <c r="I32" i="114"/>
  <c r="I35" i="123" l="1"/>
  <c r="K34" i="123"/>
  <c r="I35" i="122"/>
  <c r="K34" i="122"/>
  <c r="K32" i="114"/>
  <c r="I33" i="114"/>
  <c r="I36" i="123" l="1"/>
  <c r="K35" i="123"/>
  <c r="I36" i="122"/>
  <c r="K35" i="122"/>
  <c r="I34" i="114"/>
  <c r="K33" i="114"/>
  <c r="I37" i="123" l="1"/>
  <c r="K36" i="123"/>
  <c r="I37" i="122"/>
  <c r="K36" i="122"/>
  <c r="K34" i="114"/>
  <c r="I35" i="114"/>
  <c r="I38" i="123" l="1"/>
  <c r="K37" i="123"/>
  <c r="I38" i="122"/>
  <c r="K37" i="122"/>
  <c r="K35" i="114"/>
  <c r="I36" i="114"/>
  <c r="I39" i="123" l="1"/>
  <c r="K38" i="123"/>
  <c r="I39" i="122"/>
  <c r="K38" i="122"/>
  <c r="K36" i="114"/>
  <c r="I37" i="114"/>
  <c r="I40" i="123" l="1"/>
  <c r="K39" i="123"/>
  <c r="I40" i="122"/>
  <c r="K39" i="122"/>
  <c r="I38" i="114"/>
  <c r="K37" i="114"/>
  <c r="I41" i="123" l="1"/>
  <c r="K40" i="123"/>
  <c r="I41" i="122"/>
  <c r="K40" i="122"/>
  <c r="I39" i="114"/>
  <c r="K38" i="114"/>
  <c r="I42" i="123" l="1"/>
  <c r="K41" i="123"/>
  <c r="I42" i="122"/>
  <c r="K41" i="122"/>
  <c r="K39" i="114"/>
  <c r="I40" i="114"/>
  <c r="I43" i="123" l="1"/>
  <c r="K42" i="123"/>
  <c r="I43" i="122"/>
  <c r="K42" i="122"/>
  <c r="I41" i="114"/>
  <c r="K40" i="114"/>
  <c r="I44" i="123" l="1"/>
  <c r="K43" i="123"/>
  <c r="I44" i="122"/>
  <c r="K43" i="122"/>
  <c r="I42" i="114"/>
  <c r="K41" i="114"/>
  <c r="I45" i="123" l="1"/>
  <c r="K44" i="123"/>
  <c r="I45" i="122"/>
  <c r="K44" i="122"/>
  <c r="I43" i="114"/>
  <c r="K42" i="114"/>
  <c r="I46" i="123" l="1"/>
  <c r="K46" i="123" s="1"/>
  <c r="K45" i="123"/>
  <c r="K45" i="122"/>
  <c r="I46" i="122"/>
  <c r="I44" i="114"/>
  <c r="K43" i="114"/>
  <c r="S7" i="123" l="1"/>
  <c r="P4" i="123"/>
  <c r="Q9" i="123"/>
  <c r="U45" i="123" s="1"/>
  <c r="Q7" i="123"/>
  <c r="S9" i="123"/>
  <c r="Q4" i="123"/>
  <c r="M44" i="123"/>
  <c r="M43" i="123"/>
  <c r="L43" i="123"/>
  <c r="L45" i="123"/>
  <c r="M45" i="123"/>
  <c r="L44" i="123"/>
  <c r="L46" i="123"/>
  <c r="M46" i="123"/>
  <c r="M4" i="123"/>
  <c r="M5" i="123"/>
  <c r="M3" i="123"/>
  <c r="L3" i="123"/>
  <c r="L4" i="123"/>
  <c r="L5" i="123"/>
  <c r="L6" i="123"/>
  <c r="M6" i="123"/>
  <c r="M8" i="123"/>
  <c r="L8" i="123"/>
  <c r="M7" i="123"/>
  <c r="L7" i="123"/>
  <c r="L9" i="123"/>
  <c r="M9" i="123"/>
  <c r="L10" i="123"/>
  <c r="M10" i="123"/>
  <c r="L12" i="123"/>
  <c r="L11" i="123"/>
  <c r="M11" i="123"/>
  <c r="M12" i="123"/>
  <c r="M13" i="123"/>
  <c r="L13" i="123"/>
  <c r="L14" i="123"/>
  <c r="M14" i="123"/>
  <c r="M15" i="123"/>
  <c r="M16" i="123"/>
  <c r="L15" i="123"/>
  <c r="L17" i="123"/>
  <c r="L18" i="123"/>
  <c r="L16" i="123"/>
  <c r="M19" i="123"/>
  <c r="M18" i="123"/>
  <c r="M17" i="123"/>
  <c r="L19" i="123"/>
  <c r="M21" i="123"/>
  <c r="L21" i="123"/>
  <c r="L20" i="123"/>
  <c r="M20" i="123"/>
  <c r="M23" i="123"/>
  <c r="M22" i="123"/>
  <c r="L22" i="123"/>
  <c r="L23" i="123"/>
  <c r="L24" i="123"/>
  <c r="M25" i="123"/>
  <c r="L25" i="123"/>
  <c r="M24" i="123"/>
  <c r="L27" i="123"/>
  <c r="L26" i="123"/>
  <c r="M26" i="123"/>
  <c r="M27" i="123"/>
  <c r="L28" i="123"/>
  <c r="M28" i="123"/>
  <c r="L29" i="123"/>
  <c r="M29" i="123"/>
  <c r="M30" i="123"/>
  <c r="L30" i="123"/>
  <c r="M31" i="123"/>
  <c r="L31" i="123"/>
  <c r="L32" i="123"/>
  <c r="L33" i="123"/>
  <c r="M32" i="123"/>
  <c r="M33" i="123"/>
  <c r="L34" i="123"/>
  <c r="M34" i="123"/>
  <c r="L35" i="123"/>
  <c r="M35" i="123"/>
  <c r="M36" i="123"/>
  <c r="L36" i="123"/>
  <c r="L38" i="123"/>
  <c r="L37" i="123"/>
  <c r="M37" i="123"/>
  <c r="M38" i="123"/>
  <c r="L39" i="123"/>
  <c r="L40" i="123"/>
  <c r="M39" i="123"/>
  <c r="M42" i="123"/>
  <c r="M40" i="123"/>
  <c r="M41" i="123"/>
  <c r="L42" i="123"/>
  <c r="L41" i="123"/>
  <c r="I47" i="122"/>
  <c r="K47" i="122" s="1"/>
  <c r="K46" i="122"/>
  <c r="I45" i="114"/>
  <c r="K44" i="114"/>
  <c r="L45" i="122" l="1"/>
  <c r="V47" i="122"/>
  <c r="S9" i="122"/>
  <c r="V46" i="122" s="1"/>
  <c r="P4" i="122"/>
  <c r="Q4" i="122"/>
  <c r="S7" i="122"/>
  <c r="Q7" i="122"/>
  <c r="Q9" i="122"/>
  <c r="U47" i="122" s="1"/>
  <c r="S12" i="123"/>
  <c r="R4" i="123"/>
  <c r="Q12" i="123"/>
  <c r="S4" i="123"/>
  <c r="V6" i="123"/>
  <c r="V48" i="123"/>
  <c r="V49" i="123"/>
  <c r="V51" i="123"/>
  <c r="V47" i="123"/>
  <c r="V50" i="123"/>
  <c r="V52" i="123"/>
  <c r="V3" i="123"/>
  <c r="V4" i="123"/>
  <c r="V5" i="123"/>
  <c r="V7" i="123"/>
  <c r="V8" i="123"/>
  <c r="V9" i="123"/>
  <c r="V10" i="123"/>
  <c r="V11" i="123"/>
  <c r="V12" i="123"/>
  <c r="V13" i="123"/>
  <c r="V14" i="123"/>
  <c r="V15" i="123"/>
  <c r="V16" i="123"/>
  <c r="V17" i="123"/>
  <c r="V18" i="123"/>
  <c r="V19" i="123"/>
  <c r="V20" i="123"/>
  <c r="V21" i="123"/>
  <c r="V22" i="123"/>
  <c r="V23" i="123"/>
  <c r="V24" i="123"/>
  <c r="V25" i="123"/>
  <c r="V26" i="123"/>
  <c r="V27" i="123"/>
  <c r="V28" i="123"/>
  <c r="V29" i="123"/>
  <c r="V30" i="123"/>
  <c r="V31" i="123"/>
  <c r="V32" i="123"/>
  <c r="V33" i="123"/>
  <c r="V34" i="123"/>
  <c r="V35" i="123"/>
  <c r="V36" i="123"/>
  <c r="V37" i="123"/>
  <c r="V38" i="123"/>
  <c r="V39" i="123"/>
  <c r="V40" i="123"/>
  <c r="V41" i="123"/>
  <c r="V42" i="123"/>
  <c r="V43" i="123"/>
  <c r="V44" i="123"/>
  <c r="R6" i="123"/>
  <c r="P6" i="123"/>
  <c r="V46" i="123"/>
  <c r="V45" i="123"/>
  <c r="U52" i="123"/>
  <c r="U3" i="123"/>
  <c r="U48" i="123"/>
  <c r="U50" i="123"/>
  <c r="U49" i="123"/>
  <c r="U51" i="123"/>
  <c r="U47" i="123"/>
  <c r="U4" i="123"/>
  <c r="U5" i="123"/>
  <c r="U6" i="123"/>
  <c r="U7" i="123"/>
  <c r="U8" i="123"/>
  <c r="U9" i="123"/>
  <c r="U10" i="123"/>
  <c r="U11" i="123"/>
  <c r="U12" i="123"/>
  <c r="U13" i="123"/>
  <c r="U14" i="123"/>
  <c r="U15" i="123"/>
  <c r="U16" i="123"/>
  <c r="U17" i="123"/>
  <c r="U18" i="123"/>
  <c r="U19" i="123"/>
  <c r="U20" i="123"/>
  <c r="U21" i="123"/>
  <c r="U22" i="123"/>
  <c r="U23" i="123"/>
  <c r="U24" i="123"/>
  <c r="U25" i="123"/>
  <c r="U26" i="123"/>
  <c r="U27" i="123"/>
  <c r="U28" i="123"/>
  <c r="U29" i="123"/>
  <c r="U30" i="123"/>
  <c r="U31" i="123"/>
  <c r="U32" i="123"/>
  <c r="U33" i="123"/>
  <c r="U34" i="123"/>
  <c r="U35" i="123"/>
  <c r="U36" i="123"/>
  <c r="U37" i="123"/>
  <c r="U38" i="123"/>
  <c r="U39" i="123"/>
  <c r="U40" i="123"/>
  <c r="U41" i="123"/>
  <c r="U42" i="123"/>
  <c r="U43" i="123"/>
  <c r="U44" i="123"/>
  <c r="U46" i="123"/>
  <c r="M4" i="122"/>
  <c r="L46" i="122"/>
  <c r="M46" i="122"/>
  <c r="M42" i="122"/>
  <c r="M45" i="122"/>
  <c r="L3" i="122"/>
  <c r="L5" i="122"/>
  <c r="M9" i="122"/>
  <c r="L8" i="122"/>
  <c r="M12" i="122"/>
  <c r="L13" i="122"/>
  <c r="L15" i="122"/>
  <c r="M17" i="122"/>
  <c r="M20" i="122"/>
  <c r="L23" i="122"/>
  <c r="M24" i="122"/>
  <c r="L25" i="122"/>
  <c r="M28" i="122"/>
  <c r="M30" i="122"/>
  <c r="M31" i="122"/>
  <c r="L33" i="122"/>
  <c r="M36" i="122"/>
  <c r="M39" i="122"/>
  <c r="M3" i="122"/>
  <c r="M8" i="122"/>
  <c r="L9" i="122"/>
  <c r="M11" i="122"/>
  <c r="L14" i="122"/>
  <c r="M16" i="122"/>
  <c r="L19" i="122"/>
  <c r="M19" i="122"/>
  <c r="L21" i="122"/>
  <c r="M23" i="122"/>
  <c r="L26" i="122"/>
  <c r="M27" i="122"/>
  <c r="L30" i="122"/>
  <c r="L32" i="122"/>
  <c r="L31" i="122"/>
  <c r="L37" i="122"/>
  <c r="M38" i="122"/>
  <c r="M40" i="122"/>
  <c r="L43" i="122"/>
  <c r="L4" i="122"/>
  <c r="M5" i="122"/>
  <c r="L7" i="122"/>
  <c r="M7" i="122"/>
  <c r="M10" i="122"/>
  <c r="L11" i="122"/>
  <c r="M14" i="122"/>
  <c r="L16" i="122"/>
  <c r="L18" i="122"/>
  <c r="M18" i="122"/>
  <c r="M22" i="122"/>
  <c r="L24" i="122"/>
  <c r="M26" i="122"/>
  <c r="L28" i="122"/>
  <c r="M32" i="122"/>
  <c r="M33" i="122"/>
  <c r="L34" i="122"/>
  <c r="L35" i="122"/>
  <c r="L39" i="122"/>
  <c r="M41" i="122"/>
  <c r="L40" i="122"/>
  <c r="L6" i="122"/>
  <c r="M6" i="122"/>
  <c r="L10" i="122"/>
  <c r="L12" i="122"/>
  <c r="M13" i="122"/>
  <c r="M15" i="122"/>
  <c r="L17" i="122"/>
  <c r="L20" i="122"/>
  <c r="M21" i="122"/>
  <c r="L22" i="122"/>
  <c r="M25" i="122"/>
  <c r="L27" i="122"/>
  <c r="L29" i="122"/>
  <c r="M29" i="122"/>
  <c r="M34" i="122"/>
  <c r="M35" i="122"/>
  <c r="L36" i="122"/>
  <c r="L38" i="122"/>
  <c r="M43" i="122"/>
  <c r="M37" i="122"/>
  <c r="L44" i="122"/>
  <c r="L47" i="122"/>
  <c r="M47" i="122"/>
  <c r="L42" i="122"/>
  <c r="M44" i="122"/>
  <c r="L41" i="122"/>
  <c r="I46" i="114"/>
  <c r="K45" i="114"/>
  <c r="S12" i="122" l="1"/>
  <c r="Q12" i="122"/>
  <c r="S4" i="122"/>
  <c r="R4" i="122"/>
  <c r="U48" i="122"/>
  <c r="U49" i="122"/>
  <c r="U51" i="122"/>
  <c r="U50" i="122"/>
  <c r="U52" i="122"/>
  <c r="U3" i="122"/>
  <c r="U4" i="122"/>
  <c r="U5" i="122"/>
  <c r="U6" i="122"/>
  <c r="U7" i="122"/>
  <c r="U8" i="122"/>
  <c r="U9" i="122"/>
  <c r="U10" i="122"/>
  <c r="U11" i="122"/>
  <c r="U12" i="122"/>
  <c r="U13" i="122"/>
  <c r="U14" i="122"/>
  <c r="U15" i="122"/>
  <c r="U16" i="122"/>
  <c r="U17" i="122"/>
  <c r="U18" i="122"/>
  <c r="U19" i="122"/>
  <c r="U20" i="122"/>
  <c r="U21" i="122"/>
  <c r="U22" i="122"/>
  <c r="U23" i="122"/>
  <c r="U24" i="122"/>
  <c r="U25" i="122"/>
  <c r="U26" i="122"/>
  <c r="U27" i="122"/>
  <c r="U28" i="122"/>
  <c r="U29" i="122"/>
  <c r="U30" i="122"/>
  <c r="U31" i="122"/>
  <c r="U32" i="122"/>
  <c r="U33" i="122"/>
  <c r="U34" i="122"/>
  <c r="U35" i="122"/>
  <c r="U36" i="122"/>
  <c r="U37" i="122"/>
  <c r="U38" i="122"/>
  <c r="U39" i="122"/>
  <c r="U40" i="122"/>
  <c r="U41" i="122"/>
  <c r="U42" i="122"/>
  <c r="U43" i="122"/>
  <c r="U44" i="122"/>
  <c r="U45" i="122"/>
  <c r="P6" i="122"/>
  <c r="V49" i="122"/>
  <c r="V48" i="122"/>
  <c r="V51" i="122"/>
  <c r="V50" i="122"/>
  <c r="V52" i="122"/>
  <c r="V4" i="122"/>
  <c r="V3" i="122"/>
  <c r="V5" i="122"/>
  <c r="V6" i="122"/>
  <c r="V7" i="122"/>
  <c r="V8" i="122"/>
  <c r="V9" i="122"/>
  <c r="V10" i="122"/>
  <c r="V11" i="122"/>
  <c r="V12" i="122"/>
  <c r="V13" i="122"/>
  <c r="V14" i="122"/>
  <c r="V15" i="122"/>
  <c r="V16" i="122"/>
  <c r="V17" i="122"/>
  <c r="V18" i="122"/>
  <c r="V19" i="122"/>
  <c r="V20" i="122"/>
  <c r="V21" i="122"/>
  <c r="V22" i="122"/>
  <c r="V23" i="122"/>
  <c r="V24" i="122"/>
  <c r="V25" i="122"/>
  <c r="V26" i="122"/>
  <c r="V27" i="122"/>
  <c r="V28" i="122"/>
  <c r="V29" i="122"/>
  <c r="V30" i="122"/>
  <c r="V31" i="122"/>
  <c r="V32" i="122"/>
  <c r="V33" i="122"/>
  <c r="V34" i="122"/>
  <c r="V35" i="122"/>
  <c r="V36" i="122"/>
  <c r="V37" i="122"/>
  <c r="V38" i="122"/>
  <c r="V39" i="122"/>
  <c r="V40" i="122"/>
  <c r="V41" i="122"/>
  <c r="V42" i="122"/>
  <c r="V43" i="122"/>
  <c r="V44" i="122"/>
  <c r="V45" i="122"/>
  <c r="U46" i="122"/>
  <c r="R6" i="122"/>
  <c r="Q10" i="123"/>
  <c r="Q11" i="123" s="1"/>
  <c r="S10" i="123"/>
  <c r="S11" i="123" s="1"/>
  <c r="I47" i="114"/>
  <c r="K46" i="114"/>
  <c r="S10" i="122" l="1"/>
  <c r="S11" i="122" s="1"/>
  <c r="Q10" i="122"/>
  <c r="Q11" i="122" s="1"/>
  <c r="I48" i="114"/>
  <c r="K47" i="114"/>
  <c r="I49" i="114" l="1"/>
  <c r="K48" i="114"/>
  <c r="L48" i="114" l="1"/>
  <c r="I50" i="114"/>
  <c r="K49" i="114"/>
  <c r="L49" i="114" l="1"/>
  <c r="I51" i="114"/>
  <c r="K50" i="114"/>
  <c r="L50" i="114" l="1"/>
  <c r="I52" i="114"/>
  <c r="K51" i="114"/>
  <c r="L51" i="114" l="1"/>
  <c r="K52" i="114"/>
  <c r="S9" i="114" l="1"/>
  <c r="Q9" i="114"/>
  <c r="Q7" i="114"/>
  <c r="L52" i="114"/>
  <c r="AH172" i="4"/>
  <c r="AH171" i="4"/>
  <c r="AH170" i="4"/>
  <c r="AH169" i="4"/>
  <c r="AH168" i="4"/>
  <c r="AH167" i="4"/>
  <c r="AH166" i="4"/>
  <c r="AH165" i="4"/>
  <c r="AH164" i="4"/>
  <c r="AH163" i="4"/>
  <c r="AH162" i="4"/>
  <c r="AH161" i="4"/>
  <c r="AH160" i="4"/>
  <c r="AH159" i="4"/>
  <c r="AH158" i="4"/>
  <c r="AH157" i="4"/>
  <c r="AH156" i="4"/>
  <c r="AH155" i="4"/>
  <c r="AH154" i="4"/>
  <c r="AH153" i="4"/>
  <c r="AH152" i="4"/>
  <c r="AH151" i="4"/>
  <c r="AH150" i="4"/>
  <c r="AH149" i="4"/>
  <c r="AH148" i="4"/>
  <c r="AH147" i="4"/>
  <c r="AH146" i="4"/>
  <c r="AH145" i="4"/>
  <c r="AH144" i="4"/>
  <c r="AH143" i="4"/>
  <c r="AH142" i="4"/>
  <c r="AH141" i="4"/>
  <c r="AH140" i="4"/>
  <c r="AH139" i="4"/>
  <c r="AH138" i="4"/>
  <c r="AH137" i="4"/>
  <c r="AH136" i="4"/>
  <c r="AH135" i="4"/>
  <c r="AH134" i="4"/>
  <c r="AH133" i="4"/>
  <c r="AH132" i="4"/>
  <c r="AH131" i="4"/>
  <c r="AH130" i="4"/>
  <c r="AH129" i="4"/>
  <c r="AH128" i="4"/>
  <c r="AH127" i="4"/>
  <c r="AH126" i="4"/>
  <c r="AH125" i="4"/>
  <c r="AH124" i="4"/>
  <c r="AH123" i="4"/>
  <c r="AH122" i="4"/>
  <c r="AH121" i="4"/>
  <c r="AH120" i="4"/>
  <c r="AH119" i="4"/>
  <c r="AH118" i="4"/>
  <c r="AH117" i="4"/>
  <c r="AH116" i="4"/>
  <c r="AH115" i="4"/>
  <c r="AH114" i="4"/>
  <c r="AH113" i="4"/>
  <c r="AH112" i="4"/>
  <c r="AH111" i="4"/>
  <c r="AH110" i="4"/>
  <c r="AH109" i="4"/>
  <c r="AH108" i="4"/>
  <c r="AH107" i="4"/>
  <c r="AH106" i="4"/>
  <c r="AH105" i="4"/>
  <c r="AH104" i="4"/>
  <c r="AH103" i="4"/>
  <c r="AH102" i="4"/>
  <c r="AH101" i="4"/>
  <c r="AH100" i="4"/>
  <c r="AH99" i="4"/>
  <c r="AH98" i="4"/>
  <c r="AH97" i="4"/>
  <c r="AH96" i="4"/>
  <c r="AH95" i="4"/>
  <c r="AH94" i="4"/>
  <c r="AH93" i="4"/>
  <c r="AH92" i="4"/>
  <c r="AH91" i="4"/>
  <c r="AH90" i="4"/>
  <c r="AH89" i="4"/>
  <c r="AH88" i="4"/>
  <c r="AH87" i="4"/>
  <c r="AH86" i="4"/>
  <c r="AH85" i="4"/>
  <c r="AH84" i="4"/>
  <c r="AH83" i="4"/>
  <c r="AH82" i="4"/>
  <c r="AH81" i="4"/>
  <c r="AH80" i="4"/>
  <c r="AH79" i="4"/>
  <c r="AH78" i="4"/>
  <c r="AH77" i="4"/>
  <c r="AH76" i="4"/>
  <c r="AH75" i="4"/>
  <c r="AH74" i="4"/>
  <c r="AH73" i="4"/>
  <c r="AH72" i="4"/>
  <c r="AH71" i="4"/>
  <c r="AH70" i="4"/>
  <c r="AH69" i="4"/>
  <c r="AH68" i="4"/>
  <c r="AH67" i="4"/>
  <c r="AH66" i="4"/>
  <c r="AH65" i="4"/>
  <c r="AH64" i="4"/>
  <c r="AH63" i="4"/>
  <c r="AH62" i="4"/>
  <c r="AH61" i="4"/>
  <c r="AH60" i="4"/>
  <c r="AH59" i="4"/>
  <c r="AH58" i="4"/>
  <c r="AH57" i="4"/>
  <c r="AH56" i="4"/>
  <c r="AH55" i="4"/>
  <c r="AH54" i="4"/>
  <c r="AH53" i="4"/>
  <c r="AH52" i="4"/>
  <c r="AH51" i="4"/>
  <c r="AH50" i="4"/>
  <c r="AH49" i="4"/>
  <c r="AH48" i="4"/>
  <c r="AH47" i="4"/>
  <c r="AH46" i="4"/>
  <c r="AH45" i="4"/>
  <c r="AH44" i="4"/>
  <c r="AH43" i="4"/>
  <c r="V3" i="114" l="1"/>
  <c r="V4" i="114"/>
  <c r="V5" i="114"/>
  <c r="V6" i="114"/>
  <c r="V7" i="114"/>
  <c r="V8" i="114"/>
  <c r="V9" i="114"/>
  <c r="V10" i="114"/>
  <c r="V11" i="114"/>
  <c r="V12" i="114"/>
  <c r="V13" i="114"/>
  <c r="V14" i="114"/>
  <c r="V15" i="114"/>
  <c r="V16" i="114"/>
  <c r="V17" i="114"/>
  <c r="V18" i="114"/>
  <c r="V19" i="114"/>
  <c r="V20" i="114"/>
  <c r="V21" i="114"/>
  <c r="V22" i="114"/>
  <c r="V23" i="114"/>
  <c r="V24" i="114"/>
  <c r="V25" i="114"/>
  <c r="V26" i="114"/>
  <c r="V27" i="114"/>
  <c r="V28" i="114"/>
  <c r="V29" i="114"/>
  <c r="V30" i="114"/>
  <c r="V31" i="114"/>
  <c r="V32" i="114"/>
  <c r="V33" i="114"/>
  <c r="V34" i="114"/>
  <c r="V35" i="114"/>
  <c r="V36" i="114"/>
  <c r="V37" i="114"/>
  <c r="V38" i="114"/>
  <c r="V39" i="114"/>
  <c r="V40" i="114"/>
  <c r="V41" i="114"/>
  <c r="V42" i="114"/>
  <c r="V43" i="114"/>
  <c r="V44" i="114"/>
  <c r="V45" i="114"/>
  <c r="V46" i="114"/>
  <c r="V47" i="114"/>
  <c r="V48" i="114"/>
  <c r="V49" i="114"/>
  <c r="V50" i="114"/>
  <c r="V51" i="114"/>
  <c r="U3" i="114"/>
  <c r="U4" i="114"/>
  <c r="U5" i="114"/>
  <c r="U6" i="114"/>
  <c r="U7" i="114"/>
  <c r="U8" i="114"/>
  <c r="U9" i="114"/>
  <c r="U10" i="114"/>
  <c r="U11" i="114"/>
  <c r="U12" i="114"/>
  <c r="U13" i="114"/>
  <c r="U14" i="114"/>
  <c r="U15" i="114"/>
  <c r="U16" i="114"/>
  <c r="U17" i="114"/>
  <c r="U18" i="114"/>
  <c r="U19" i="114"/>
  <c r="U20" i="114"/>
  <c r="U21" i="114"/>
  <c r="U22" i="114"/>
  <c r="U23" i="114"/>
  <c r="U24" i="114"/>
  <c r="U25" i="114"/>
  <c r="U26" i="114"/>
  <c r="U27" i="114"/>
  <c r="U28" i="114"/>
  <c r="U29" i="114"/>
  <c r="U30" i="114"/>
  <c r="U31" i="114"/>
  <c r="U32" i="114"/>
  <c r="U33" i="114"/>
  <c r="U34" i="114"/>
  <c r="U35" i="114"/>
  <c r="U36" i="114"/>
  <c r="U37" i="114"/>
  <c r="U38" i="114"/>
  <c r="U39" i="114"/>
  <c r="U40" i="114"/>
  <c r="U41" i="114"/>
  <c r="U42" i="114"/>
  <c r="U43" i="114"/>
  <c r="U44" i="114"/>
  <c r="U45" i="114"/>
  <c r="U46" i="114"/>
  <c r="U47" i="114"/>
  <c r="U48" i="114"/>
  <c r="U49" i="114"/>
  <c r="U50" i="114"/>
  <c r="U51" i="114"/>
  <c r="V52" i="114"/>
  <c r="U52" i="114"/>
  <c r="L47" i="114"/>
  <c r="M21" i="114"/>
  <c r="Q10" i="114" l="1"/>
  <c r="S10" i="114"/>
  <c r="S7" i="114"/>
  <c r="Q4" i="114"/>
  <c r="P4" i="114"/>
  <c r="M4" i="114"/>
  <c r="L3" i="114"/>
  <c r="L6" i="114"/>
  <c r="L4" i="114"/>
  <c r="L5" i="114"/>
  <c r="L7" i="114"/>
  <c r="L8" i="114"/>
  <c r="L9" i="114"/>
  <c r="L10" i="114"/>
  <c r="L12" i="114"/>
  <c r="L11" i="114"/>
  <c r="L13" i="114"/>
  <c r="L14" i="114"/>
  <c r="L16" i="114"/>
  <c r="L15" i="114"/>
  <c r="L17" i="114"/>
  <c r="L18" i="114"/>
  <c r="L19" i="114"/>
  <c r="L20" i="114"/>
  <c r="L21" i="114"/>
  <c r="L22" i="114"/>
  <c r="L23" i="114"/>
  <c r="L24" i="114"/>
  <c r="L25" i="114"/>
  <c r="L26" i="114"/>
  <c r="L28" i="114"/>
  <c r="L27" i="114"/>
  <c r="L29" i="114"/>
  <c r="L30" i="114"/>
  <c r="L31" i="114"/>
  <c r="L32" i="114"/>
  <c r="L33" i="114"/>
  <c r="L34" i="114"/>
  <c r="L36" i="114"/>
  <c r="L35" i="114"/>
  <c r="L37" i="114"/>
  <c r="L38" i="114"/>
  <c r="L39" i="114"/>
  <c r="L40" i="114"/>
  <c r="L41" i="114"/>
  <c r="L42" i="114"/>
  <c r="L44" i="114"/>
  <c r="L43" i="114"/>
  <c r="L45" i="114"/>
  <c r="L46" i="114"/>
  <c r="M3" i="114"/>
  <c r="M31" i="114"/>
  <c r="M50" i="114"/>
  <c r="M49" i="114"/>
  <c r="M7" i="114"/>
  <c r="M19" i="114"/>
  <c r="M39" i="114"/>
  <c r="M48" i="114"/>
  <c r="M18" i="114"/>
  <c r="M42" i="114"/>
  <c r="M15" i="114"/>
  <c r="M26" i="114"/>
  <c r="M29" i="114"/>
  <c r="M40" i="114"/>
  <c r="M6" i="114"/>
  <c r="M22" i="114"/>
  <c r="M17" i="114"/>
  <c r="M16" i="114"/>
  <c r="M23" i="114"/>
  <c r="M45" i="114"/>
  <c r="M43" i="114"/>
  <c r="M10" i="114"/>
  <c r="M9" i="114"/>
  <c r="M38" i="114"/>
  <c r="M41" i="114"/>
  <c r="M25" i="114"/>
  <c r="M14" i="114"/>
  <c r="M11" i="114"/>
  <c r="M20" i="114"/>
  <c r="M44" i="114"/>
  <c r="M37" i="114"/>
  <c r="M27" i="114"/>
  <c r="M5" i="114"/>
  <c r="M24" i="114"/>
  <c r="M8" i="114"/>
  <c r="M28" i="114"/>
  <c r="M52" i="114"/>
  <c r="M51" i="114"/>
  <c r="M12" i="114"/>
  <c r="M34" i="114"/>
  <c r="M46" i="114"/>
  <c r="M33" i="114"/>
  <c r="M35" i="114"/>
  <c r="M13" i="114"/>
  <c r="M36" i="114"/>
  <c r="M32" i="114"/>
  <c r="M30" i="114"/>
  <c r="M47" i="114"/>
  <c r="S12" i="114" l="1"/>
  <c r="Q12" i="114"/>
  <c r="S11" i="114"/>
  <c r="Q11" i="114"/>
  <c r="R4" i="114"/>
  <c r="S4" i="114"/>
  <c r="P6" i="114" l="1"/>
  <c r="R6" i="114"/>
</calcChain>
</file>

<file path=xl/sharedStrings.xml><?xml version="1.0" encoding="utf-8"?>
<sst xmlns="http://schemas.openxmlformats.org/spreadsheetml/2006/main" count="201" uniqueCount="70">
  <si>
    <t>Критические значения критерия Q' для оценки "грубых промахов" в результатах анализа</t>
  </si>
  <si>
    <t>n</t>
  </si>
  <si>
    <t xml:space="preserve">Отклонения </t>
  </si>
  <si>
    <t>N</t>
  </si>
  <si>
    <t>p</t>
  </si>
  <si>
    <r>
      <t>q</t>
    </r>
    <r>
      <rPr>
        <vertAlign val="subscript"/>
        <sz val="10"/>
        <color theme="1"/>
        <rFont val="Times New Roman"/>
        <family val="1"/>
        <charset val="204"/>
      </rPr>
      <t>1</t>
    </r>
    <r>
      <rPr>
        <sz val="10"/>
        <color theme="1"/>
        <rFont val="Times New Roman"/>
        <family val="1"/>
        <charset val="204"/>
      </rPr>
      <t>/2 100%</t>
    </r>
  </si>
  <si>
    <r>
      <t>(1-</t>
    </r>
    <r>
      <rPr>
        <i/>
        <sz val="10"/>
        <color theme="1"/>
        <rFont val="Times New Roman"/>
        <family val="1"/>
        <charset val="204"/>
      </rPr>
      <t>q</t>
    </r>
    <r>
      <rPr>
        <vertAlign val="subscript"/>
        <sz val="10"/>
        <color theme="1"/>
        <rFont val="Times New Roman"/>
        <family val="1"/>
        <charset val="204"/>
      </rPr>
      <t>1</t>
    </r>
    <r>
      <rPr>
        <sz val="10"/>
        <color theme="1"/>
        <rFont val="Times New Roman"/>
        <family val="1"/>
        <charset val="204"/>
      </rPr>
      <t>/2) 100%</t>
    </r>
  </si>
  <si>
    <t>ГОСТ Р 8.736-2011</t>
  </si>
  <si>
    <t>15&lt;n&lt;=50</t>
  </si>
  <si>
    <t>-</t>
  </si>
  <si>
    <t>Критические значения Gt для критерия Граббса</t>
  </si>
  <si>
    <t>Одно наибольшее/наименьшее значение при уровне значимости  q</t>
  </si>
  <si>
    <t>Свыше 1%</t>
  </si>
  <si>
    <t>Свыше 5%</t>
  </si>
  <si>
    <t>Граббс</t>
  </si>
  <si>
    <t>Ẋ</t>
  </si>
  <si>
    <t>q1</t>
  </si>
  <si>
    <t>q5</t>
  </si>
  <si>
    <t>Max</t>
  </si>
  <si>
    <t>G1</t>
  </si>
  <si>
    <t>min</t>
  </si>
  <si>
    <t>G2</t>
  </si>
  <si>
    <t>Max2</t>
  </si>
  <si>
    <t>min2</t>
  </si>
  <si>
    <t>x12</t>
  </si>
  <si>
    <t>S2p-1</t>
  </si>
  <si>
    <t>s12</t>
  </si>
  <si>
    <t>G12</t>
  </si>
  <si>
    <t>Исходный ряд</t>
  </si>
  <si>
    <t>Упорядоченный ряд</t>
  </si>
  <si>
    <t>Количество степеней</t>
  </si>
  <si>
    <t>свободы К</t>
  </si>
  <si>
    <r>
      <t>B</t>
    </r>
    <r>
      <rPr>
        <vertAlign val="subscript"/>
        <sz val="10"/>
        <color theme="1"/>
        <rFont val="Times New Roman"/>
        <family val="1"/>
        <charset val="204"/>
      </rPr>
      <t>f</t>
    </r>
  </si>
  <si>
    <t>Хср,п,</t>
  </si>
  <si>
    <t>Два наибольших или два наименьших</t>
  </si>
  <si>
    <t>Ниже1%</t>
  </si>
  <si>
    <t>Ниже 5%</t>
  </si>
  <si>
    <t>Критерий Шапиро-Уилка; р-квантили</t>
  </si>
  <si>
    <t>Р 50.2.031-2003</t>
  </si>
  <si>
    <t>Минимальное число измерений при исследовании стабильности СО</t>
  </si>
  <si>
    <r>
      <t>Значение S/</t>
    </r>
    <r>
      <rPr>
        <sz val="11"/>
        <color theme="1"/>
        <rFont val="Calibri"/>
        <family val="2"/>
        <charset val="204"/>
      </rPr>
      <t>Δ</t>
    </r>
    <r>
      <rPr>
        <sz val="11"/>
        <color theme="1"/>
        <rFont val="Calibri"/>
        <family val="2"/>
        <charset val="204"/>
        <scheme val="minor"/>
      </rPr>
      <t>доп</t>
    </r>
  </si>
  <si>
    <t>Минимальное число измерений N</t>
  </si>
  <si>
    <r>
      <t xml:space="preserve">Значение коэффициента </t>
    </r>
    <r>
      <rPr>
        <sz val="11"/>
        <color theme="1"/>
        <rFont val="Calibri"/>
        <family val="2"/>
        <charset val="204"/>
      </rPr>
      <t>α</t>
    </r>
    <r>
      <rPr>
        <sz val="11"/>
        <color theme="1"/>
        <rFont val="Calibri"/>
        <family val="2"/>
        <charset val="204"/>
        <scheme val="minor"/>
      </rPr>
      <t xml:space="preserve"> для экспоненциального сглаживания</t>
    </r>
  </si>
  <si>
    <t>S/Δдоп</t>
  </si>
  <si>
    <t>α</t>
  </si>
  <si>
    <t>Квантили t(N-1);0,95 распределения Стьюдента</t>
  </si>
  <si>
    <t>N — 1</t>
  </si>
  <si>
    <t>t(N-1);0,95</t>
  </si>
  <si>
    <t>ГОСТ Р ИСО 5479-2002</t>
  </si>
  <si>
    <r>
      <rPr>
        <b/>
        <sz val="10"/>
        <color theme="1"/>
        <rFont val="Calibri"/>
        <family val="2"/>
        <charset val="204"/>
      </rPr>
      <t>α</t>
    </r>
    <r>
      <rPr>
        <b/>
        <sz val="10"/>
        <color theme="1"/>
        <rFont val="Times New Roman"/>
        <family val="1"/>
        <charset val="204"/>
      </rPr>
      <t>/2</t>
    </r>
  </si>
  <si>
    <r>
      <t>Z</t>
    </r>
    <r>
      <rPr>
        <sz val="10"/>
        <color theme="1"/>
        <rFont val="Calibri"/>
        <family val="2"/>
        <charset val="204"/>
      </rPr>
      <t>α</t>
    </r>
    <r>
      <rPr>
        <sz val="10"/>
        <color theme="1"/>
        <rFont val="Times New Roman"/>
        <family val="1"/>
        <charset val="204"/>
      </rPr>
      <t>/2</t>
    </r>
  </si>
  <si>
    <t>Доверительный интервал</t>
  </si>
  <si>
    <t>X</t>
  </si>
  <si>
    <t>хр-1,p</t>
  </si>
  <si>
    <t>2 наиб</t>
  </si>
  <si>
    <t>2 наим</t>
  </si>
  <si>
    <r>
      <t>Х-Х</t>
    </r>
    <r>
      <rPr>
        <vertAlign val="subscript"/>
        <sz val="10"/>
        <color theme="1"/>
        <rFont val="Times New Roman"/>
        <family val="1"/>
        <charset val="204"/>
      </rPr>
      <t>ср</t>
    </r>
  </si>
  <si>
    <t>г/т</t>
  </si>
  <si>
    <t>%</t>
  </si>
  <si>
    <t>Единицы измерения</t>
  </si>
  <si>
    <r>
      <t>(Х-Х</t>
    </r>
    <r>
      <rPr>
        <vertAlign val="subscript"/>
        <sz val="10"/>
        <color theme="1"/>
        <rFont val="Times New Roman"/>
        <family val="1"/>
        <charset val="204"/>
      </rPr>
      <t>ср</t>
    </r>
    <r>
      <rPr>
        <sz val="10"/>
        <color theme="1"/>
        <rFont val="Times New Roman"/>
        <family val="1"/>
        <charset val="204"/>
      </rPr>
      <t>)</t>
    </r>
    <r>
      <rPr>
        <vertAlign val="superscript"/>
        <sz val="10"/>
        <color theme="1"/>
        <rFont val="Times New Roman"/>
        <family val="1"/>
        <charset val="204"/>
      </rPr>
      <t>2</t>
    </r>
  </si>
  <si>
    <t>Q</t>
  </si>
  <si>
    <t>T</t>
  </si>
  <si>
    <t>Исходные данные</t>
  </si>
  <si>
    <t>№ п/п</t>
  </si>
  <si>
    <t>Вылеты</t>
  </si>
  <si>
    <t>№ исх</t>
  </si>
  <si>
    <t>Х</t>
  </si>
  <si>
    <t>Gm2</t>
  </si>
  <si>
    <t>Выбросы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</si>
</sst>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0.0000"/>
    <numFmt numFmtId="166" formatCode="0.0"/>
    <numFmt numFmtId="167" formatCode="0.00000"/>
    <numFmt numFmtId="168" formatCode="0.000000"/>
  </numFmts>
  <fonts count="4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vertAlign val="subscript"/>
      <sz val="10"/>
      <color theme="1"/>
      <name val="Times New Roman"/>
      <family val="1"/>
      <charset val="204"/>
    </font>
    <font>
      <sz val="11"/>
      <color rgb="FF2D2D2D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sz val="11"/>
      <color theme="1"/>
      <name val="Calibri"/>
      <family val="2"/>
      <charset val="204"/>
    </font>
    <font>
      <vertAlign val="superscript"/>
      <sz val="10"/>
      <color theme="1"/>
      <name val="Times New Roman"/>
      <family val="1"/>
      <charset val="204"/>
    </font>
    <font>
      <sz val="7.5"/>
      <color theme="1"/>
      <name val="Times New Roman"/>
      <family val="1"/>
      <charset val="204"/>
    </font>
    <font>
      <sz val="9"/>
      <color rgb="FF2D2D2D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2D2D2D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 MT"/>
    </font>
    <font>
      <u/>
      <sz val="10"/>
      <color theme="10"/>
      <name val="Arial"/>
      <family val="2"/>
    </font>
    <font>
      <sz val="10"/>
      <name val="Arial Cyr"/>
    </font>
    <font>
      <sz val="10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5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04">
    <xf numFmtId="0" fontId="0" fillId="0" borderId="0"/>
    <xf numFmtId="0" fontId="2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0" fontId="4" fillId="0" borderId="0"/>
    <xf numFmtId="0" fontId="1" fillId="0" borderId="0"/>
    <xf numFmtId="0" fontId="2" fillId="0" borderId="0"/>
    <xf numFmtId="0" fontId="4" fillId="0" borderId="0"/>
    <xf numFmtId="0" fontId="2" fillId="0" borderId="0"/>
    <xf numFmtId="0" fontId="1" fillId="0" borderId="0"/>
    <xf numFmtId="9" fontId="4" fillId="0" borderId="0" applyFont="0" applyFill="0" applyBorder="0" applyAlignment="0" applyProtection="0"/>
    <xf numFmtId="0" fontId="1" fillId="0" borderId="0"/>
    <xf numFmtId="0" fontId="2" fillId="0" borderId="0"/>
    <xf numFmtId="0" fontId="25" fillId="0" borderId="0" applyBorder="0" applyAlignment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7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21" borderId="0" applyNumberFormat="0" applyBorder="0" applyAlignment="0" applyProtection="0"/>
    <xf numFmtId="0" fontId="29" fillId="5" borderId="0" applyNumberFormat="0" applyBorder="0" applyAlignment="0" applyProtection="0"/>
    <xf numFmtId="0" fontId="30" fillId="22" borderId="33" applyNumberFormat="0" applyAlignment="0" applyProtection="0"/>
    <xf numFmtId="0" fontId="31" fillId="23" borderId="34" applyNumberFormat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4" fillId="0" borderId="35" applyNumberFormat="0" applyFill="0" applyAlignment="0" applyProtection="0"/>
    <xf numFmtId="0" fontId="35" fillId="0" borderId="36" applyNumberFormat="0" applyFill="0" applyAlignment="0" applyProtection="0"/>
    <xf numFmtId="0" fontId="36" fillId="0" borderId="37" applyNumberFormat="0" applyFill="0" applyAlignment="0" applyProtection="0"/>
    <xf numFmtId="0" fontId="36" fillId="0" borderId="0" applyNumberFormat="0" applyFill="0" applyBorder="0" applyAlignment="0" applyProtection="0"/>
    <xf numFmtId="0" fontId="37" fillId="9" borderId="33" applyNumberFormat="0" applyAlignment="0" applyProtection="0"/>
    <xf numFmtId="0" fontId="38" fillId="0" borderId="38" applyNumberFormat="0" applyFill="0" applyAlignment="0" applyProtection="0"/>
    <xf numFmtId="0" fontId="39" fillId="24" borderId="0" applyNumberFormat="0" applyBorder="0" applyAlignment="0" applyProtection="0"/>
    <xf numFmtId="0" fontId="27" fillId="25" borderId="39" applyNumberFormat="0" applyFont="0" applyAlignment="0" applyProtection="0"/>
    <xf numFmtId="0" fontId="40" fillId="22" borderId="40" applyNumberFormat="0" applyAlignment="0" applyProtection="0"/>
    <xf numFmtId="0" fontId="41" fillId="0" borderId="0" applyNumberFormat="0" applyFill="0" applyBorder="0" applyAlignment="0" applyProtection="0"/>
    <xf numFmtId="0" fontId="42" fillId="0" borderId="41" applyNumberFormat="0" applyFill="0" applyAlignment="0" applyProtection="0"/>
    <xf numFmtId="0" fontId="43" fillId="0" borderId="0" applyNumberFormat="0" applyFill="0" applyBorder="0" applyAlignment="0" applyProtection="0"/>
    <xf numFmtId="0" fontId="4" fillId="0" borderId="0"/>
    <xf numFmtId="9" fontId="44" fillId="0" borderId="0" applyFont="0" applyFill="0" applyBorder="0" applyAlignment="0" applyProtection="0"/>
    <xf numFmtId="0" fontId="25" fillId="0" borderId="0"/>
    <xf numFmtId="0" fontId="26" fillId="0" borderId="0"/>
    <xf numFmtId="0" fontId="45" fillId="0" borderId="0" applyNumberFormat="0" applyFill="0" applyBorder="0" applyAlignment="0" applyProtection="0"/>
    <xf numFmtId="0" fontId="30" fillId="22" borderId="42" applyNumberFormat="0" applyAlignment="0" applyProtection="0"/>
    <xf numFmtId="0" fontId="37" fillId="9" borderId="42" applyNumberFormat="0" applyAlignment="0" applyProtection="0"/>
    <xf numFmtId="0" fontId="27" fillId="25" borderId="43" applyNumberFormat="0" applyFont="0" applyAlignment="0" applyProtection="0"/>
    <xf numFmtId="0" fontId="40" fillId="22" borderId="44" applyNumberFormat="0" applyAlignment="0" applyProtection="0"/>
    <xf numFmtId="0" fontId="42" fillId="0" borderId="45" applyNumberFormat="0" applyFill="0" applyAlignment="0" applyProtection="0"/>
    <xf numFmtId="0" fontId="44" fillId="0" borderId="0"/>
    <xf numFmtId="0" fontId="37" fillId="9" borderId="42" applyNumberFormat="0" applyAlignment="0" applyProtection="0"/>
    <xf numFmtId="0" fontId="40" fillId="22" borderId="44" applyNumberFormat="0" applyAlignment="0" applyProtection="0"/>
    <xf numFmtId="0" fontId="30" fillId="22" borderId="42" applyNumberFormat="0" applyAlignment="0" applyProtection="0"/>
    <xf numFmtId="0" fontId="42" fillId="0" borderId="45" applyNumberFormat="0" applyFill="0" applyAlignment="0" applyProtection="0"/>
    <xf numFmtId="0" fontId="27" fillId="25" borderId="43" applyNumberFormat="0" applyFont="0" applyAlignment="0" applyProtection="0"/>
    <xf numFmtId="0" fontId="25" fillId="0" borderId="0" applyBorder="0" applyAlignment="0"/>
    <xf numFmtId="0" fontId="37" fillId="9" borderId="42" applyNumberFormat="0" applyAlignment="0" applyProtection="0"/>
    <xf numFmtId="0" fontId="37" fillId="9" borderId="42" applyNumberFormat="0" applyAlignment="0" applyProtection="0"/>
    <xf numFmtId="0" fontId="37" fillId="9" borderId="42" applyNumberFormat="0" applyAlignment="0" applyProtection="0"/>
    <xf numFmtId="0" fontId="40" fillId="22" borderId="44" applyNumberFormat="0" applyAlignment="0" applyProtection="0"/>
    <xf numFmtId="0" fontId="30" fillId="22" borderId="42" applyNumberFormat="0" applyAlignment="0" applyProtection="0"/>
    <xf numFmtId="0" fontId="42" fillId="0" borderId="45" applyNumberFormat="0" applyFill="0" applyAlignment="0" applyProtection="0"/>
    <xf numFmtId="0" fontId="27" fillId="25" borderId="43" applyNumberFormat="0" applyFont="0" applyAlignment="0" applyProtection="0"/>
    <xf numFmtId="0" fontId="37" fillId="9" borderId="42" applyNumberFormat="0" applyAlignment="0" applyProtection="0"/>
    <xf numFmtId="0" fontId="40" fillId="22" borderId="44" applyNumberFormat="0" applyAlignment="0" applyProtection="0"/>
    <xf numFmtId="0" fontId="30" fillId="22" borderId="42" applyNumberFormat="0" applyAlignment="0" applyProtection="0"/>
    <xf numFmtId="0" fontId="42" fillId="0" borderId="45" applyNumberFormat="0" applyFill="0" applyAlignment="0" applyProtection="0"/>
    <xf numFmtId="0" fontId="27" fillId="25" borderId="43" applyNumberFormat="0" applyFont="0" applyAlignment="0" applyProtection="0"/>
    <xf numFmtId="0" fontId="40" fillId="22" borderId="44" applyNumberFormat="0" applyAlignment="0" applyProtection="0"/>
    <xf numFmtId="0" fontId="30" fillId="22" borderId="42" applyNumberFormat="0" applyAlignment="0" applyProtection="0"/>
    <xf numFmtId="0" fontId="42" fillId="0" borderId="45" applyNumberFormat="0" applyFill="0" applyAlignment="0" applyProtection="0"/>
    <xf numFmtId="0" fontId="27" fillId="25" borderId="43" applyNumberFormat="0" applyFont="0" applyAlignment="0" applyProtection="0"/>
    <xf numFmtId="0" fontId="40" fillId="22" borderId="44" applyNumberFormat="0" applyAlignment="0" applyProtection="0"/>
    <xf numFmtId="0" fontId="30" fillId="22" borderId="42" applyNumberFormat="0" applyAlignment="0" applyProtection="0"/>
    <xf numFmtId="0" fontId="42" fillId="0" borderId="45" applyNumberFormat="0" applyFill="0" applyAlignment="0" applyProtection="0"/>
    <xf numFmtId="0" fontId="27" fillId="25" borderId="43" applyNumberFormat="0" applyFont="0" applyAlignment="0" applyProtection="0"/>
    <xf numFmtId="0" fontId="44" fillId="0" borderId="0"/>
    <xf numFmtId="0" fontId="25" fillId="0" borderId="0" applyBorder="0" applyAlignment="0"/>
    <xf numFmtId="9" fontId="44" fillId="0" borderId="0" applyFont="0" applyFill="0" applyBorder="0" applyAlignment="0" applyProtection="0"/>
    <xf numFmtId="0" fontId="4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7" fillId="0" borderId="0"/>
  </cellStyleXfs>
  <cellXfs count="198">
    <xf numFmtId="0" fontId="0" fillId="0" borderId="0" xfId="0"/>
    <xf numFmtId="0" fontId="4" fillId="0" borderId="0" xfId="6"/>
    <xf numFmtId="164" fontId="6" fillId="0" borderId="3" xfId="6" applyNumberFormat="1" applyFont="1" applyBorder="1" applyAlignment="1">
      <alignment horizontal="center" vertical="center"/>
    </xf>
    <xf numFmtId="0" fontId="6" fillId="0" borderId="0" xfId="0" applyFont="1"/>
    <xf numFmtId="164" fontId="8" fillId="0" borderId="0" xfId="0" applyNumberFormat="1" applyFont="1" applyAlignment="1">
      <alignment horizontal="center" vertical="center"/>
    </xf>
    <xf numFmtId="0" fontId="0" fillId="0" borderId="0" xfId="0"/>
    <xf numFmtId="0" fontId="13" fillId="2" borderId="2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9" fontId="14" fillId="2" borderId="3" xfId="0" applyNumberFormat="1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1" fontId="8" fillId="0" borderId="8" xfId="0" applyNumberFormat="1" applyFont="1" applyBorder="1" applyAlignment="1">
      <alignment horizontal="center" wrapText="1"/>
    </xf>
    <xf numFmtId="0" fontId="4" fillId="0" borderId="0" xfId="6"/>
    <xf numFmtId="0" fontId="0" fillId="0" borderId="0" xfId="0"/>
    <xf numFmtId="0" fontId="0" fillId="0" borderId="0" xfId="0"/>
    <xf numFmtId="0" fontId="0" fillId="0" borderId="0" xfId="0"/>
    <xf numFmtId="164" fontId="8" fillId="0" borderId="3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/>
    </xf>
    <xf numFmtId="0" fontId="8" fillId="2" borderId="3" xfId="0" applyFont="1" applyFill="1" applyBorder="1" applyAlignment="1">
      <alignment horizontal="center" vertical="center" wrapText="1"/>
    </xf>
    <xf numFmtId="2" fontId="13" fillId="2" borderId="2" xfId="0" applyNumberFormat="1" applyFont="1" applyFill="1" applyBorder="1" applyAlignment="1">
      <alignment horizontal="center" vertical="center" wrapText="1"/>
    </xf>
    <xf numFmtId="2" fontId="13" fillId="2" borderId="20" xfId="0" applyNumberFormat="1" applyFont="1" applyFill="1" applyBorder="1" applyAlignment="1">
      <alignment horizontal="center" vertical="center" wrapText="1"/>
    </xf>
    <xf numFmtId="2" fontId="13" fillId="2" borderId="19" xfId="0" applyNumberFormat="1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9" fillId="0" borderId="0" xfId="6" applyFont="1" applyAlignment="1">
      <alignment horizontal="center" vertical="center"/>
    </xf>
    <xf numFmtId="0" fontId="19" fillId="2" borderId="20" xfId="0" applyFont="1" applyFill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9" fillId="2" borderId="10" xfId="6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 wrapText="1"/>
    </xf>
    <xf numFmtId="0" fontId="21" fillId="2" borderId="20" xfId="0" applyFont="1" applyFill="1" applyBorder="1" applyAlignment="1">
      <alignment horizontal="center" vertical="center" wrapText="1"/>
    </xf>
    <xf numFmtId="0" fontId="21" fillId="2" borderId="19" xfId="0" applyFont="1" applyFill="1" applyBorder="1" applyAlignment="1">
      <alignment horizontal="center" vertical="center" wrapText="1"/>
    </xf>
    <xf numFmtId="164" fontId="21" fillId="2" borderId="2" xfId="0" applyNumberFormat="1" applyFont="1" applyFill="1" applyBorder="1" applyAlignment="1">
      <alignment horizontal="center" vertical="center" wrapText="1"/>
    </xf>
    <xf numFmtId="164" fontId="21" fillId="2" borderId="20" xfId="0" applyNumberFormat="1" applyFont="1" applyFill="1" applyBorder="1" applyAlignment="1">
      <alignment horizontal="center" vertical="center" wrapText="1"/>
    </xf>
    <xf numFmtId="164" fontId="21" fillId="2" borderId="19" xfId="0" applyNumberFormat="1" applyFont="1" applyFill="1" applyBorder="1" applyAlignment="1">
      <alignment horizontal="center" vertical="center" wrapText="1"/>
    </xf>
    <xf numFmtId="164" fontId="7" fillId="0" borderId="12" xfId="6" applyNumberFormat="1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/>
    </xf>
    <xf numFmtId="1" fontId="7" fillId="0" borderId="3" xfId="6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/>
    </xf>
    <xf numFmtId="2" fontId="7" fillId="0" borderId="12" xfId="6" applyNumberFormat="1" applyFont="1" applyBorder="1" applyAlignment="1">
      <alignment horizontal="center" vertical="center"/>
    </xf>
    <xf numFmtId="2" fontId="7" fillId="2" borderId="3" xfId="6" applyNumberFormat="1" applyFont="1" applyFill="1" applyBorder="1" applyAlignment="1">
      <alignment horizontal="center" vertical="center" wrapText="1"/>
    </xf>
    <xf numFmtId="2" fontId="7" fillId="2" borderId="6" xfId="6" applyNumberFormat="1" applyFont="1" applyFill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center"/>
    </xf>
    <xf numFmtId="164" fontId="7" fillId="0" borderId="4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2" fontId="7" fillId="0" borderId="0" xfId="6" applyNumberFormat="1" applyFont="1" applyBorder="1" applyAlignment="1">
      <alignment horizontal="center" vertical="center"/>
    </xf>
    <xf numFmtId="2" fontId="8" fillId="0" borderId="0" xfId="0" applyNumberFormat="1" applyFont="1" applyAlignment="1">
      <alignment horizontal="center"/>
    </xf>
    <xf numFmtId="166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" fontId="8" fillId="0" borderId="3" xfId="0" applyNumberFormat="1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164" fontId="7" fillId="0" borderId="0" xfId="0" applyNumberFormat="1" applyFont="1" applyBorder="1" applyAlignment="1">
      <alignment horizontal="center" vertical="center"/>
    </xf>
    <xf numFmtId="2" fontId="7" fillId="0" borderId="5" xfId="0" applyNumberFormat="1" applyFont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0" fontId="0" fillId="0" borderId="0" xfId="0"/>
    <xf numFmtId="165" fontId="10" fillId="0" borderId="3" xfId="0" applyNumberFormat="1" applyFont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/>
    </xf>
    <xf numFmtId="165" fontId="8" fillId="0" borderId="3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2" fontId="7" fillId="0" borderId="6" xfId="6" applyNumberFormat="1" applyFont="1" applyBorder="1" applyAlignment="1">
      <alignment horizontal="center" vertical="center"/>
    </xf>
    <xf numFmtId="2" fontId="8" fillId="0" borderId="0" xfId="0" applyNumberFormat="1" applyFont="1" applyAlignment="1">
      <alignment vertical="center"/>
    </xf>
    <xf numFmtId="164" fontId="7" fillId="0" borderId="11" xfId="6" applyNumberFormat="1" applyFont="1" applyBorder="1" applyAlignment="1">
      <alignment horizontal="center" vertical="center"/>
    </xf>
    <xf numFmtId="164" fontId="7" fillId="0" borderId="8" xfId="6" applyNumberFormat="1" applyFont="1" applyBorder="1" applyAlignment="1">
      <alignment horizontal="center" vertical="center"/>
    </xf>
    <xf numFmtId="2" fontId="7" fillId="0" borderId="9" xfId="6" applyNumberFormat="1" applyFont="1" applyBorder="1" applyAlignment="1">
      <alignment horizontal="center" vertical="center"/>
    </xf>
    <xf numFmtId="168" fontId="7" fillId="0" borderId="0" xfId="0" applyNumberFormat="1" applyFont="1" applyAlignment="1">
      <alignment horizontal="center" vertical="center"/>
    </xf>
    <xf numFmtId="167" fontId="7" fillId="0" borderId="0" xfId="0" applyNumberFormat="1" applyFont="1" applyAlignment="1">
      <alignment horizontal="center" vertical="center"/>
    </xf>
    <xf numFmtId="0" fontId="7" fillId="0" borderId="0" xfId="6" applyFont="1" applyBorder="1" applyAlignment="1">
      <alignment vertical="center"/>
    </xf>
    <xf numFmtId="164" fontId="7" fillId="0" borderId="0" xfId="6" applyNumberFormat="1" applyFont="1" applyBorder="1" applyAlignment="1">
      <alignment horizontal="center" vertical="center"/>
    </xf>
    <xf numFmtId="1" fontId="7" fillId="0" borderId="0" xfId="6" applyNumberFormat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6" applyFont="1" applyBorder="1" applyAlignment="1">
      <alignment horizontal="center" vertical="center" wrapText="1"/>
    </xf>
    <xf numFmtId="166" fontId="22" fillId="0" borderId="0" xfId="0" applyNumberFormat="1" applyFont="1" applyAlignment="1">
      <alignment horizontal="center" vertical="center"/>
    </xf>
    <xf numFmtId="0" fontId="0" fillId="0" borderId="0" xfId="0" applyAlignment="1">
      <alignment wrapText="1"/>
    </xf>
    <xf numFmtId="0" fontId="18" fillId="0" borderId="46" xfId="0" applyFont="1" applyBorder="1" applyAlignment="1">
      <alignment vertical="center" wrapText="1"/>
    </xf>
    <xf numFmtId="164" fontId="22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6" fillId="0" borderId="3" xfId="6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2" fontId="7" fillId="0" borderId="8" xfId="6" applyNumberFormat="1" applyFont="1" applyBorder="1" applyAlignment="1">
      <alignment horizontal="center" vertical="center"/>
    </xf>
    <xf numFmtId="2" fontId="7" fillId="0" borderId="3" xfId="6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2" fontId="7" fillId="0" borderId="7" xfId="6" applyNumberFormat="1" applyFont="1" applyBorder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7" fillId="0" borderId="8" xfId="6" applyFont="1" applyBorder="1" applyAlignment="1">
      <alignment horizontal="center" vertical="center"/>
    </xf>
    <xf numFmtId="0" fontId="6" fillId="0" borderId="0" xfId="6" applyFont="1" applyBorder="1" applyAlignment="1">
      <alignment vertical="center" wrapText="1"/>
    </xf>
    <xf numFmtId="0" fontId="6" fillId="0" borderId="0" xfId="6" applyFont="1" applyBorder="1" applyAlignment="1">
      <alignment vertical="center"/>
    </xf>
    <xf numFmtId="164" fontId="6" fillId="0" borderId="0" xfId="6" applyNumberFormat="1" applyFont="1" applyBorder="1" applyAlignment="1">
      <alignment horizontal="center" vertical="center"/>
    </xf>
    <xf numFmtId="0" fontId="4" fillId="0" borderId="0" xfId="6" applyBorder="1"/>
    <xf numFmtId="0" fontId="6" fillId="0" borderId="3" xfId="6" applyFont="1" applyBorder="1" applyAlignment="1">
      <alignment vertical="center"/>
    </xf>
    <xf numFmtId="164" fontId="8" fillId="0" borderId="3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2" fontId="7" fillId="0" borderId="8" xfId="6" applyNumberFormat="1" applyFont="1" applyBorder="1" applyAlignment="1">
      <alignment horizontal="center" vertical="center"/>
    </xf>
    <xf numFmtId="2" fontId="7" fillId="0" borderId="3" xfId="6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2" fontId="7" fillId="0" borderId="7" xfId="6" applyNumberFormat="1" applyFont="1" applyBorder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 wrapText="1"/>
    </xf>
    <xf numFmtId="1" fontId="10" fillId="0" borderId="22" xfId="0" applyNumberFormat="1" applyFont="1" applyFill="1" applyBorder="1" applyAlignment="1">
      <alignment horizontal="center" vertical="center" wrapText="1"/>
    </xf>
    <xf numFmtId="1" fontId="10" fillId="0" borderId="23" xfId="0" applyNumberFormat="1" applyFont="1" applyFill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2" fontId="8" fillId="0" borderId="0" xfId="0" applyNumberFormat="1" applyFont="1" applyAlignment="1">
      <alignment horizontal="center" vertical="center"/>
    </xf>
    <xf numFmtId="2" fontId="7" fillId="0" borderId="8" xfId="6" applyNumberFormat="1" applyFont="1" applyBorder="1" applyAlignment="1">
      <alignment horizontal="center" vertical="center"/>
    </xf>
    <xf numFmtId="2" fontId="7" fillId="0" borderId="3" xfId="6" applyNumberFormat="1" applyFont="1" applyBorder="1" applyAlignment="1">
      <alignment horizontal="center" vertical="center"/>
    </xf>
    <xf numFmtId="2" fontId="7" fillId="0" borderId="31" xfId="6" applyNumberFormat="1" applyFont="1" applyBorder="1" applyAlignment="1">
      <alignment horizontal="center" vertical="center"/>
    </xf>
    <xf numFmtId="2" fontId="7" fillId="0" borderId="15" xfId="6" applyNumberFormat="1" applyFont="1" applyBorder="1" applyAlignment="1">
      <alignment horizontal="center" vertical="center"/>
    </xf>
    <xf numFmtId="0" fontId="7" fillId="0" borderId="28" xfId="6" applyFont="1" applyBorder="1" applyAlignment="1">
      <alignment horizontal="center" vertical="center"/>
    </xf>
    <xf numFmtId="0" fontId="7" fillId="0" borderId="27" xfId="6" applyFont="1" applyBorder="1" applyAlignment="1">
      <alignment horizontal="center" vertical="center"/>
    </xf>
    <xf numFmtId="0" fontId="7" fillId="0" borderId="26" xfId="6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6" fillId="0" borderId="3" xfId="6" applyFont="1" applyBorder="1" applyAlignment="1">
      <alignment horizontal="center" vertical="center" wrapText="1"/>
    </xf>
    <xf numFmtId="0" fontId="6" fillId="0" borderId="31" xfId="6" applyFont="1" applyBorder="1" applyAlignment="1">
      <alignment horizontal="center" vertical="center" wrapText="1"/>
    </xf>
    <xf numFmtId="0" fontId="6" fillId="0" borderId="29" xfId="6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4" xfId="0" applyBorder="1" applyAlignment="1">
      <alignment horizontal="center" wrapText="1"/>
    </xf>
    <xf numFmtId="0" fontId="0" fillId="0" borderId="0" xfId="0" applyAlignment="1">
      <alignment horizontal="center"/>
    </xf>
    <xf numFmtId="0" fontId="19" fillId="0" borderId="3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164" fontId="9" fillId="0" borderId="11" xfId="6" applyNumberFormat="1" applyFont="1" applyBorder="1" applyAlignment="1">
      <alignment horizontal="center" vertical="center" wrapText="1"/>
    </xf>
    <xf numFmtId="164" fontId="9" fillId="0" borderId="12" xfId="6" applyNumberFormat="1" applyFont="1" applyBorder="1" applyAlignment="1">
      <alignment horizontal="center" vertical="center" wrapText="1"/>
    </xf>
    <xf numFmtId="164" fontId="9" fillId="0" borderId="7" xfId="6" applyNumberFormat="1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164" fontId="9" fillId="0" borderId="8" xfId="6" applyNumberFormat="1" applyFont="1" applyBorder="1" applyAlignment="1">
      <alignment horizontal="center" vertical="center"/>
    </xf>
    <xf numFmtId="164" fontId="9" fillId="0" borderId="9" xfId="6" applyNumberFormat="1" applyFont="1" applyBorder="1" applyAlignment="1">
      <alignment horizontal="center" vertical="center"/>
    </xf>
    <xf numFmtId="0" fontId="19" fillId="0" borderId="3" xfId="6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6" fillId="0" borderId="3" xfId="6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 wrapText="1"/>
    </xf>
    <xf numFmtId="0" fontId="22" fillId="0" borderId="47" xfId="0" applyFont="1" applyBorder="1" applyAlignment="1">
      <alignment horizontal="center" vertical="center" wrapText="1"/>
    </xf>
    <xf numFmtId="0" fontId="22" fillId="0" borderId="48" xfId="0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165" fontId="7" fillId="3" borderId="3" xfId="0" applyNumberFormat="1" applyFont="1" applyFill="1" applyBorder="1" applyAlignment="1">
      <alignment horizontal="center" vertical="center"/>
    </xf>
    <xf numFmtId="164" fontId="7" fillId="3" borderId="3" xfId="0" applyNumberFormat="1" applyFont="1" applyFill="1" applyBorder="1" applyAlignment="1">
      <alignment horizontal="center" vertical="center"/>
    </xf>
    <xf numFmtId="164" fontId="7" fillId="3" borderId="6" xfId="0" applyNumberFormat="1" applyFont="1" applyFill="1" applyBorder="1" applyAlignment="1">
      <alignment horizontal="center" vertical="center"/>
    </xf>
    <xf numFmtId="167" fontId="7" fillId="3" borderId="3" xfId="0" applyNumberFormat="1" applyFont="1" applyFill="1" applyBorder="1" applyAlignment="1">
      <alignment horizontal="center" vertical="center"/>
    </xf>
    <xf numFmtId="167" fontId="7" fillId="3" borderId="6" xfId="0" applyNumberFormat="1" applyFont="1" applyFill="1" applyBorder="1" applyAlignment="1">
      <alignment horizontal="center" vertical="center"/>
    </xf>
    <xf numFmtId="168" fontId="7" fillId="3" borderId="6" xfId="0" applyNumberFormat="1" applyFont="1" applyFill="1" applyBorder="1" applyAlignment="1">
      <alignment horizontal="center" vertical="center"/>
    </xf>
    <xf numFmtId="168" fontId="7" fillId="3" borderId="3" xfId="0" applyNumberFormat="1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167" fontId="7" fillId="3" borderId="5" xfId="0" applyNumberFormat="1" applyFont="1" applyFill="1" applyBorder="1" applyAlignment="1">
      <alignment horizontal="center" vertical="center"/>
    </xf>
    <xf numFmtId="1" fontId="8" fillId="0" borderId="3" xfId="0" applyNumberFormat="1" applyFont="1" applyBorder="1" applyAlignment="1">
      <alignment horizontal="center" wrapText="1"/>
    </xf>
    <xf numFmtId="1" fontId="8" fillId="0" borderId="4" xfId="0" applyNumberFormat="1" applyFont="1" applyBorder="1" applyAlignment="1">
      <alignment horizontal="center" wrapText="1"/>
    </xf>
    <xf numFmtId="164" fontId="7" fillId="0" borderId="4" xfId="0" applyNumberFormat="1" applyFont="1" applyBorder="1" applyAlignment="1">
      <alignment horizontal="center"/>
    </xf>
    <xf numFmtId="1" fontId="10" fillId="0" borderId="11" xfId="0" applyNumberFormat="1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1" fontId="10" fillId="0" borderId="9" xfId="0" applyNumberFormat="1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164" fontId="8" fillId="0" borderId="28" xfId="0" applyNumberFormat="1" applyFont="1" applyBorder="1" applyAlignment="1">
      <alignment horizontal="center" vertical="center" wrapText="1"/>
    </xf>
    <xf numFmtId="164" fontId="8" fillId="0" borderId="49" xfId="0" applyNumberFormat="1" applyFont="1" applyBorder="1" applyAlignment="1">
      <alignment horizontal="center" vertical="center" wrapText="1"/>
    </xf>
    <xf numFmtId="2" fontId="8" fillId="0" borderId="49" xfId="0" applyNumberFormat="1" applyFont="1" applyBorder="1" applyAlignment="1">
      <alignment horizontal="center" vertical="center"/>
    </xf>
    <xf numFmtId="2" fontId="8" fillId="0" borderId="14" xfId="0" applyNumberFormat="1" applyFont="1" applyBorder="1" applyAlignment="1">
      <alignment horizontal="center" vertical="center"/>
    </xf>
    <xf numFmtId="164" fontId="8" fillId="0" borderId="26" xfId="0" applyNumberFormat="1" applyFont="1" applyBorder="1" applyAlignment="1">
      <alignment horizontal="center" vertical="center"/>
    </xf>
    <xf numFmtId="164" fontId="8" fillId="0" borderId="50" xfId="0" applyNumberFormat="1" applyFont="1" applyBorder="1" applyAlignment="1">
      <alignment horizontal="center" vertical="center"/>
    </xf>
    <xf numFmtId="2" fontId="8" fillId="0" borderId="50" xfId="0" applyNumberFormat="1" applyFont="1" applyBorder="1" applyAlignment="1">
      <alignment horizontal="center" vertical="center"/>
    </xf>
    <xf numFmtId="2" fontId="8" fillId="0" borderId="32" xfId="0" applyNumberFormat="1" applyFont="1" applyBorder="1" applyAlignment="1">
      <alignment horizontal="center" vertical="center"/>
    </xf>
  </cellXfs>
  <cellStyles count="104">
    <cellStyle name="20% - Акцент1 2" xfId="16"/>
    <cellStyle name="20% - Акцент2 2" xfId="17"/>
    <cellStyle name="20% - Акцент3 2" xfId="18"/>
    <cellStyle name="20% - Акцент4 2" xfId="19"/>
    <cellStyle name="20% - Акцент5 2" xfId="20"/>
    <cellStyle name="20% - Акцент6 2" xfId="21"/>
    <cellStyle name="40% - Акцент1 2" xfId="22"/>
    <cellStyle name="40% - Акцент2 2" xfId="23"/>
    <cellStyle name="40% - Акцент3 2" xfId="24"/>
    <cellStyle name="40% - Акцент4 2" xfId="25"/>
    <cellStyle name="40% - Акцент5 2" xfId="26"/>
    <cellStyle name="40% - Акцент6 2" xfId="27"/>
    <cellStyle name="60% - Акцент1 2" xfId="28"/>
    <cellStyle name="60% - Акцент2 2" xfId="29"/>
    <cellStyle name="60% - Акцент3 2" xfId="30"/>
    <cellStyle name="60% - Акцент4 2" xfId="31"/>
    <cellStyle name="60% - Акцент5 2" xfId="32"/>
    <cellStyle name="60% - Акцент6 2" xfId="33"/>
    <cellStyle name="Normal 2" xfId="57"/>
    <cellStyle name="Normal 3" xfId="60"/>
    <cellStyle name="Normal 4" xfId="95"/>
    <cellStyle name="Normal_Summary Tables" xfId="59"/>
    <cellStyle name="Акцент1 2" xfId="34"/>
    <cellStyle name="Акцент2 2" xfId="35"/>
    <cellStyle name="Акцент3 2" xfId="36"/>
    <cellStyle name="Акцент4 2" xfId="37"/>
    <cellStyle name="Акцент5 2" xfId="38"/>
    <cellStyle name="Акцент6 2" xfId="39"/>
    <cellStyle name="Ввод  2" xfId="68"/>
    <cellStyle name="Ввод  2 2" xfId="76"/>
    <cellStyle name="Ввод  2 3" xfId="81"/>
    <cellStyle name="Ввод  2 4" xfId="75"/>
    <cellStyle name="Ввод  2 5" xfId="74"/>
    <cellStyle name="Ввод  3" xfId="63"/>
    <cellStyle name="Ввод  4" xfId="49"/>
    <cellStyle name="Вывод 2" xfId="69"/>
    <cellStyle name="Вывод 2 2" xfId="77"/>
    <cellStyle name="Вывод 2 3" xfId="82"/>
    <cellStyle name="Вывод 2 4" xfId="86"/>
    <cellStyle name="Вывод 2 5" xfId="90"/>
    <cellStyle name="Вывод 3" xfId="65"/>
    <cellStyle name="Вывод 4" xfId="53"/>
    <cellStyle name="Вычисление 2" xfId="70"/>
    <cellStyle name="Вычисление 2 2" xfId="78"/>
    <cellStyle name="Вычисление 2 3" xfId="83"/>
    <cellStyle name="Вычисление 2 4" xfId="87"/>
    <cellStyle name="Вычисление 2 5" xfId="91"/>
    <cellStyle name="Вычисление 3" xfId="62"/>
    <cellStyle name="Вычисление 4" xfId="41"/>
    <cellStyle name="Гиперссылка" xfId="61" builtinId="8" customBuiltin="1"/>
    <cellStyle name="Гиперссылка 2" xfId="4"/>
    <cellStyle name="Заголовок 1 2" xfId="45"/>
    <cellStyle name="Заголовок 2 2" xfId="46"/>
    <cellStyle name="Заголовок 3 2" xfId="47"/>
    <cellStyle name="Заголовок 4 2" xfId="48"/>
    <cellStyle name="Итог 2" xfId="71"/>
    <cellStyle name="Итог 2 2" xfId="79"/>
    <cellStyle name="Итог 2 3" xfId="84"/>
    <cellStyle name="Итог 2 4" xfId="88"/>
    <cellStyle name="Итог 2 5" xfId="92"/>
    <cellStyle name="Итог 3" xfId="66"/>
    <cellStyle name="Итог 4" xfId="55"/>
    <cellStyle name="Контрольная ячейка 2" xfId="42"/>
    <cellStyle name="Название 2" xfId="54"/>
    <cellStyle name="Нейтральный 2" xfId="51"/>
    <cellStyle name="Обычный" xfId="0" builtinId="0"/>
    <cellStyle name="Обычный 11" xfId="6"/>
    <cellStyle name="Обычный 12" xfId="9"/>
    <cellStyle name="Обычный 2" xfId="2"/>
    <cellStyle name="Обычный 2 2" xfId="94"/>
    <cellStyle name="Обычный 2 2 2" xfId="99"/>
    <cellStyle name="Обычный 2 3" xfId="73"/>
    <cellStyle name="Обычный 2 4" xfId="67"/>
    <cellStyle name="Обычный 2 5" xfId="97"/>
    <cellStyle name="Обычный 3" xfId="1"/>
    <cellStyle name="Обычный 3 2" xfId="11"/>
    <cellStyle name="Обычный 3 3" xfId="14"/>
    <cellStyle name="Обычный 3 4" xfId="98"/>
    <cellStyle name="Обычный 4" xfId="13"/>
    <cellStyle name="Обычный 4 2" xfId="100"/>
    <cellStyle name="Обычный 5" xfId="8"/>
    <cellStyle name="Обычный 5 2" xfId="101"/>
    <cellStyle name="Обычный 5 3" xfId="103"/>
    <cellStyle name="Обычный 6" xfId="7"/>
    <cellStyle name="Обычный 6 2" xfId="102"/>
    <cellStyle name="Обычный 7" xfId="10"/>
    <cellStyle name="Обычный 8" xfId="15"/>
    <cellStyle name="Обычный 9" xfId="3"/>
    <cellStyle name="Плохой 2" xfId="40"/>
    <cellStyle name="Пояснение 2" xfId="43"/>
    <cellStyle name="Примечание 2" xfId="72"/>
    <cellStyle name="Примечание 2 2" xfId="80"/>
    <cellStyle name="Примечание 2 3" xfId="85"/>
    <cellStyle name="Примечание 2 4" xfId="89"/>
    <cellStyle name="Примечание 2 5" xfId="93"/>
    <cellStyle name="Примечание 3" xfId="64"/>
    <cellStyle name="Примечание 4" xfId="52"/>
    <cellStyle name="Процентный 2" xfId="5"/>
    <cellStyle name="Процентный 2 2" xfId="96"/>
    <cellStyle name="Процентный 3" xfId="12"/>
    <cellStyle name="Процентный 4" xfId="58"/>
    <cellStyle name="Связанная ячейка 2" xfId="50"/>
    <cellStyle name="Текст предупреждения 2" xfId="56"/>
    <cellStyle name="Хороший 2" xfId="44"/>
  </cellStyles>
  <dxfs count="25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</font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</font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strike val="0"/>
      </font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</font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border outline="0">
        <bottom style="thin">
          <color indexed="64"/>
        </bottom>
      </border>
    </dxf>
    <dxf>
      <alignment horizontal="general" vertical="bottom" textRotation="0" wrapText="1" indent="0" justifyLastLine="0" shrinkToFit="0" readingOrder="0"/>
    </dxf>
  </dxfs>
  <tableStyles count="1" defaultTableStyle="TableStyleMedium2" defaultPivotStyle="PivotStyleLight16">
    <tableStyle name="Стиль таблицы 1" pivot="0" count="0"/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228600</xdr:colOff>
      <xdr:row>1</xdr:row>
      <xdr:rowOff>238125</xdr:rowOff>
    </xdr:to>
    <xdr:sp macro="" textlink="">
      <xdr:nvSpPr>
        <xdr:cNvPr id="4098" name="AutoShape 2" descr="ГОСТ 8.532-2002 Государственная система обеспечения единства измерений (ГСИ). Стандартные образцы состава веществ и материалов. Межлабораторная метрологическая аттестация. Содержание и порядок проведения работ"/>
        <xdr:cNvSpPr>
          <a:spLocks noChangeAspect="1" noChangeArrowheads="1"/>
        </xdr:cNvSpPr>
      </xdr:nvSpPr>
      <xdr:spPr bwMode="auto">
        <a:xfrm>
          <a:off x="1219200" y="200025"/>
          <a:ext cx="2286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17</xdr:col>
      <xdr:colOff>0</xdr:colOff>
      <xdr:row>1</xdr:row>
      <xdr:rowOff>0</xdr:rowOff>
    </xdr:from>
    <xdr:to>
      <xdr:col>17</xdr:col>
      <xdr:colOff>123825</xdr:colOff>
      <xdr:row>1</xdr:row>
      <xdr:rowOff>142875</xdr:rowOff>
    </xdr:to>
    <xdr:sp macro="" textlink="">
      <xdr:nvSpPr>
        <xdr:cNvPr id="2049" name="AutoShape 1" descr="ГОСТ Р ИСО 5479-2002 Статистические методы. Проверка отклонения распределения вероятностей от нормального распределения"/>
        <xdr:cNvSpPr>
          <a:spLocks noChangeAspect="1" noChangeArrowheads="1"/>
        </xdr:cNvSpPr>
      </xdr:nvSpPr>
      <xdr:spPr bwMode="auto">
        <a:xfrm>
          <a:off x="9867900" y="200025"/>
          <a:ext cx="12382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18</xdr:col>
      <xdr:colOff>0</xdr:colOff>
      <xdr:row>1</xdr:row>
      <xdr:rowOff>0</xdr:rowOff>
    </xdr:from>
    <xdr:to>
      <xdr:col>18</xdr:col>
      <xdr:colOff>152400</xdr:colOff>
      <xdr:row>1</xdr:row>
      <xdr:rowOff>161925</xdr:rowOff>
    </xdr:to>
    <xdr:sp macro="" textlink="">
      <xdr:nvSpPr>
        <xdr:cNvPr id="2050" name="AutoShape 2" descr="ГОСТ Р ИСО 5479-2002 Статистические методы. Проверка отклонения распределения вероятностей от нормального распределения"/>
        <xdr:cNvSpPr>
          <a:spLocks noChangeAspect="1" noChangeArrowheads="1"/>
        </xdr:cNvSpPr>
      </xdr:nvSpPr>
      <xdr:spPr bwMode="auto">
        <a:xfrm>
          <a:off x="10477500" y="200025"/>
          <a:ext cx="1524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39</xdr:col>
      <xdr:colOff>0</xdr:colOff>
      <xdr:row>1</xdr:row>
      <xdr:rowOff>0</xdr:rowOff>
    </xdr:from>
    <xdr:to>
      <xdr:col>39</xdr:col>
      <xdr:colOff>123825</xdr:colOff>
      <xdr:row>1</xdr:row>
      <xdr:rowOff>142875</xdr:rowOff>
    </xdr:to>
    <xdr:sp macro="" textlink="">
      <xdr:nvSpPr>
        <xdr:cNvPr id="5121" name="AutoShape 1" descr="ГОСТ Р ИСО 5479-2002 Статистические методы. Проверка отклонения распределения вероятностей от нормального распределения"/>
        <xdr:cNvSpPr>
          <a:spLocks noChangeAspect="1" noChangeArrowheads="1"/>
        </xdr:cNvSpPr>
      </xdr:nvSpPr>
      <xdr:spPr bwMode="auto">
        <a:xfrm>
          <a:off x="25822275" y="571500"/>
          <a:ext cx="12382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40</xdr:col>
      <xdr:colOff>0</xdr:colOff>
      <xdr:row>1</xdr:row>
      <xdr:rowOff>0</xdr:rowOff>
    </xdr:from>
    <xdr:to>
      <xdr:col>40</xdr:col>
      <xdr:colOff>152400</xdr:colOff>
      <xdr:row>1</xdr:row>
      <xdr:rowOff>161925</xdr:rowOff>
    </xdr:to>
    <xdr:sp macro="" textlink="">
      <xdr:nvSpPr>
        <xdr:cNvPr id="5122" name="AutoShape 2" descr="ГОСТ Р ИСО 5479-2002 Статистические методы. Проверка отклонения распределения вероятностей от нормального распределения"/>
        <xdr:cNvSpPr>
          <a:spLocks noChangeAspect="1" noChangeArrowheads="1"/>
        </xdr:cNvSpPr>
      </xdr:nvSpPr>
      <xdr:spPr bwMode="auto">
        <a:xfrm>
          <a:off x="26431875" y="571500"/>
          <a:ext cx="1524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ables/table1.xml><?xml version="1.0" encoding="utf-8"?>
<table xmlns="http://schemas.openxmlformats.org/spreadsheetml/2006/main" id="1" name="Таблица1" displayName="Таблица1" ref="AI1:AI3" totalsRowShown="0" headerRowDxfId="24" tableBorderDxfId="23">
  <autoFilter ref="AI1:AI3"/>
  <tableColumns count="1">
    <tableColumn id="1" name="Единицы измерения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7"/>
  <sheetViews>
    <sheetView tabSelected="1" zoomScaleNormal="100" workbookViewId="0">
      <selection activeCell="I7" sqref="I7"/>
    </sheetView>
  </sheetViews>
  <sheetFormatPr defaultRowHeight="15"/>
  <cols>
    <col min="1" max="1" width="6.5703125" style="160" bestFit="1" customWidth="1"/>
    <col min="2" max="4" width="6.42578125" style="4" bestFit="1" customWidth="1"/>
    <col min="5" max="5" width="5.7109375" style="96" bestFit="1" customWidth="1"/>
    <col min="6" max="6" width="7.7109375" style="96" bestFit="1" customWidth="1"/>
    <col min="7" max="8" width="7.7109375" style="96" customWidth="1"/>
    <col min="9" max="9" width="6.7109375" style="62" customWidth="1"/>
    <col min="10" max="10" width="9.140625" style="62" customWidth="1"/>
    <col min="11" max="11" width="10.28515625" style="94" customWidth="1"/>
    <col min="12" max="13" width="5.28515625" style="72" customWidth="1"/>
    <col min="14" max="14" width="4.42578125" style="94" customWidth="1"/>
    <col min="15" max="15" width="8.5703125" style="94" bestFit="1" customWidth="1"/>
    <col min="16" max="18" width="7.42578125" style="94" customWidth="1"/>
    <col min="19" max="19" width="8.5703125" style="94" customWidth="1"/>
    <col min="20" max="20" width="2.85546875" style="94" customWidth="1"/>
    <col min="21" max="22" width="6.42578125" style="110" customWidth="1"/>
    <col min="23" max="23" width="3" style="94" customWidth="1"/>
    <col min="24" max="73" width="9.140625" style="62" customWidth="1"/>
    <col min="74" max="16384" width="9.140625" style="62"/>
  </cols>
  <sheetData>
    <row r="1" spans="1:23">
      <c r="B1" s="190" t="s">
        <v>63</v>
      </c>
      <c r="C1" s="191"/>
      <c r="D1" s="191"/>
      <c r="E1" s="192"/>
      <c r="F1" s="192"/>
      <c r="G1" s="193"/>
      <c r="I1" s="181" t="s">
        <v>64</v>
      </c>
      <c r="J1" s="182" t="s">
        <v>28</v>
      </c>
      <c r="K1" s="157" t="s">
        <v>29</v>
      </c>
      <c r="L1" s="157" t="s">
        <v>2</v>
      </c>
      <c r="M1" s="183"/>
      <c r="O1" s="84"/>
      <c r="P1" s="59"/>
      <c r="Q1" s="82"/>
      <c r="R1" s="81"/>
      <c r="S1" s="81"/>
      <c r="U1" s="118" t="s">
        <v>14</v>
      </c>
      <c r="V1" s="118"/>
      <c r="W1" s="48"/>
    </row>
    <row r="2" spans="1:23" ht="16.5" thickBot="1">
      <c r="B2" s="194" t="s">
        <v>52</v>
      </c>
      <c r="C2" s="195" t="s">
        <v>52</v>
      </c>
      <c r="D2" s="195" t="s">
        <v>33</v>
      </c>
      <c r="E2" s="196" t="s">
        <v>56</v>
      </c>
      <c r="F2" s="196" t="s">
        <v>60</v>
      </c>
      <c r="G2" s="197"/>
      <c r="I2" s="184"/>
      <c r="J2" s="185"/>
      <c r="K2" s="186"/>
      <c r="L2" s="186"/>
      <c r="M2" s="187"/>
      <c r="T2" s="48"/>
      <c r="U2" s="74" t="s">
        <v>54</v>
      </c>
      <c r="V2" s="74" t="s">
        <v>55</v>
      </c>
    </row>
    <row r="3" spans="1:23" ht="12.75">
      <c r="A3" s="161">
        <v>1</v>
      </c>
      <c r="B3" s="188">
        <v>3.48</v>
      </c>
      <c r="C3" s="188">
        <v>3.5</v>
      </c>
      <c r="D3" s="188">
        <f>IFERROR(AVERAGE(B3:C3),"")</f>
        <v>3.49</v>
      </c>
      <c r="E3" s="189">
        <f>IFERROR(IF(D3&lt;&gt;0,D3-AVERAGE(D:D),""),"")</f>
        <v>-0.15663333333333274</v>
      </c>
      <c r="F3" s="189">
        <f>IFERROR(POWER(E3,2),"")</f>
        <v>2.4534001111110922E-2</v>
      </c>
      <c r="G3" s="189">
        <f>IFERROR((C3-D3)^2+(B3-D3)^2,"")</f>
        <v>2.0000000000000036E-4</v>
      </c>
      <c r="H3" s="4"/>
      <c r="I3" s="179">
        <f>IF(J3&lt;&gt;0,1,"")</f>
        <v>1</v>
      </c>
      <c r="J3" s="21">
        <v>3.49</v>
      </c>
      <c r="K3" s="180">
        <f>IFERROR(SMALL(J:J,I3),"")</f>
        <v>1.73</v>
      </c>
      <c r="L3" s="57">
        <f>IF(K3&lt;&gt;"",IFERROR(ABS(K3-MEDIAN(K:K)),""),"")</f>
        <v>1.9499999999999997</v>
      </c>
      <c r="M3" s="57">
        <f>IF(K3&lt;&gt;"",(K3-AVERAGE(K:K))^2,"")</f>
        <v>3.6734833344444446</v>
      </c>
      <c r="O3" s="123" t="s">
        <v>14</v>
      </c>
      <c r="P3" s="75" t="s">
        <v>15</v>
      </c>
      <c r="Q3" s="47" t="s">
        <v>4</v>
      </c>
      <c r="R3" s="53" t="s">
        <v>16</v>
      </c>
      <c r="S3" s="95" t="s">
        <v>17</v>
      </c>
      <c r="T3" s="65"/>
      <c r="U3" s="60">
        <f>IFERROR(IF(K3&lt;&gt;0,POWER(K3-Q$9,2),""),"")</f>
        <v>3.5895708449161723</v>
      </c>
      <c r="V3" s="60">
        <f>IFERROR(IF(K3&lt;&gt;0,POWER(K3-S$9,2),""),"")</f>
        <v>3.860630953082747</v>
      </c>
    </row>
    <row r="4" spans="1:23" ht="12.75">
      <c r="A4" s="161">
        <v>2</v>
      </c>
      <c r="B4" s="70">
        <v>3.45</v>
      </c>
      <c r="C4" s="70">
        <v>3.55</v>
      </c>
      <c r="D4" s="70">
        <f t="shared" ref="D4:D52" si="0">IFERROR(AVERAGE(B4:C4),"")</f>
        <v>3.5</v>
      </c>
      <c r="E4" s="103">
        <f>IFERROR(IF(D4&lt;&gt;0,D4-AVERAGE(D:D),""),"")</f>
        <v>-0.14663333333333295</v>
      </c>
      <c r="F4" s="103">
        <f t="shared" ref="F4:F52" si="1">IFERROR(POWER(E4,2),"")</f>
        <v>2.1501334444444332E-2</v>
      </c>
      <c r="G4" s="103">
        <f>IFERROR((C4-D4)^2+(B4-D4)^2,"")</f>
        <v>4.9999999999999645E-3</v>
      </c>
      <c r="H4" s="4"/>
      <c r="I4" s="178">
        <f>IF(J4&lt;&gt;0,I3+1,"")</f>
        <v>2</v>
      </c>
      <c r="J4" s="18">
        <v>3.5</v>
      </c>
      <c r="K4" s="52">
        <f>IFERROR(SMALL(J:J,I4),"")</f>
        <v>3.49</v>
      </c>
      <c r="L4" s="51">
        <f>IF(K4&lt;&gt;"",IFERROR(ABS(K4-MEDIAN(K:K)),""),"")</f>
        <v>0.1899999999999995</v>
      </c>
      <c r="M4" s="51">
        <f>IF(K4&lt;&gt;"",(K4-AVERAGE(K:K))^2,"")</f>
        <v>2.4534001111111065E-2</v>
      </c>
      <c r="O4" s="124"/>
      <c r="P4" s="92">
        <f>AVERAGE(K:K)</f>
        <v>3.6466333333333334</v>
      </c>
      <c r="Q4" s="50">
        <f>COUNT(K:K)</f>
        <v>45</v>
      </c>
      <c r="R4" s="54">
        <f>VLOOKUP(Q4,Критерии!F$5:H$39,2,1)</f>
        <v>3.1909999999999998</v>
      </c>
      <c r="S4" s="55">
        <f>VLOOKUP(Q4,Критерии!F$5:H$39,3,1)</f>
        <v>2.823</v>
      </c>
      <c r="T4" s="65"/>
      <c r="U4" s="60">
        <f t="shared" ref="U4:U52" si="2">IFERROR(IF(K4&lt;&gt;0,POWER(K4-Q$9,2),""),"")</f>
        <v>1.8121542590589547E-2</v>
      </c>
      <c r="V4" s="60">
        <f t="shared" ref="V4:V52" si="3">IFERROR(IF(K4&lt;&gt;0,POWER(K4-S$9,2),""),"")</f>
        <v>4.196304610600312E-2</v>
      </c>
    </row>
    <row r="5" spans="1:23" ht="12.75">
      <c r="A5" s="161">
        <v>3</v>
      </c>
      <c r="B5" s="70">
        <v>3.57</v>
      </c>
      <c r="C5" s="70">
        <v>3.51</v>
      </c>
      <c r="D5" s="70">
        <f t="shared" si="0"/>
        <v>3.54</v>
      </c>
      <c r="E5" s="103">
        <f>IFERROR(IF(D5&lt;&gt;0,D5-AVERAGE(D:D),""),"")</f>
        <v>-0.10663333333333291</v>
      </c>
      <c r="F5" s="103">
        <f>IFERROR(POWER(E5,2),"")</f>
        <v>1.1370667777777689E-2</v>
      </c>
      <c r="G5" s="103">
        <f t="shared" ref="G5:G52" si="4">IFERROR((C5-D5)^2+(B5-D5)^2,"")</f>
        <v>1.8000000000000032E-3</v>
      </c>
      <c r="H5" s="4"/>
      <c r="I5" s="178">
        <f t="shared" ref="I5:I52" si="5">IF(J5&lt;&gt;0,I4+1,"")</f>
        <v>3</v>
      </c>
      <c r="J5" s="18">
        <v>3.54</v>
      </c>
      <c r="K5" s="52">
        <f>IFERROR(SMALL(J:J,I5),"")</f>
        <v>3.5</v>
      </c>
      <c r="L5" s="51">
        <f>IF(K5&lt;&gt;"",IFERROR(ABS(K5-MEDIAN(K:K)),""),"")</f>
        <v>0.17999999999999972</v>
      </c>
      <c r="M5" s="51">
        <f>IF(K5&lt;&gt;"",(K5-AVERAGE(K:K))^2,"")</f>
        <v>2.1501334444444461E-2</v>
      </c>
      <c r="O5" s="124"/>
      <c r="P5" s="119" t="s">
        <v>18</v>
      </c>
      <c r="Q5" s="120"/>
      <c r="R5" s="121" t="s">
        <v>20</v>
      </c>
      <c r="S5" s="122"/>
      <c r="T5" s="65"/>
      <c r="U5" s="60">
        <f t="shared" si="2"/>
        <v>1.5529217009194247E-2</v>
      </c>
      <c r="V5" s="60">
        <f t="shared" si="3"/>
        <v>3.7966069361817165E-2</v>
      </c>
    </row>
    <row r="6" spans="1:23" ht="12.75">
      <c r="A6" s="161">
        <v>4</v>
      </c>
      <c r="B6" s="70">
        <v>3.52</v>
      </c>
      <c r="C6" s="70">
        <v>3.57</v>
      </c>
      <c r="D6" s="70">
        <f t="shared" si="0"/>
        <v>3.5449999999999999</v>
      </c>
      <c r="E6" s="103">
        <f>IFERROR(IF(D6&lt;&gt;0,D6-AVERAGE(D:D),""),"")</f>
        <v>-0.10163333333333302</v>
      </c>
      <c r="F6" s="103">
        <f t="shared" si="1"/>
        <v>1.0329334444444381E-2</v>
      </c>
      <c r="G6" s="103">
        <f t="shared" si="4"/>
        <v>1.2499999999999911E-3</v>
      </c>
      <c r="H6" s="4"/>
      <c r="I6" s="178">
        <f t="shared" si="5"/>
        <v>4</v>
      </c>
      <c r="J6" s="18">
        <v>3.5449999999999999</v>
      </c>
      <c r="K6" s="52">
        <f>IFERROR(SMALL(J:J,I6),"")</f>
        <v>3.54</v>
      </c>
      <c r="L6" s="51">
        <f>IF(K6&lt;&gt;"",IFERROR(ABS(K6-MEDIAN(K:K)),""),"")</f>
        <v>0.13999999999999968</v>
      </c>
      <c r="M6" s="51">
        <f>IF(K6&lt;&gt;"",(K6-AVERAGE(K:K))^2,"")</f>
        <v>1.1370667777777782E-2</v>
      </c>
      <c r="O6" s="124"/>
      <c r="P6" s="126" t="str">
        <f>IF(Q7&lt;S4,"OK",IF(AND(S4&lt;=Q7,Q7&lt;R4),"квази","вылет"))</f>
        <v>OK</v>
      </c>
      <c r="Q6" s="127"/>
      <c r="R6" s="128" t="str">
        <f>IF(S7&lt;S4,"OK",IF(AND(S4&lt;=S7,S7&lt;R4),"квази","вылет"))</f>
        <v>вылет</v>
      </c>
      <c r="S6" s="129"/>
      <c r="T6" s="65"/>
      <c r="U6" s="60">
        <f t="shared" si="2"/>
        <v>7.1599146836128181E-3</v>
      </c>
      <c r="V6" s="60">
        <f t="shared" si="3"/>
        <v>2.3978162385072974E-2</v>
      </c>
    </row>
    <row r="7" spans="1:23" ht="12.75">
      <c r="A7" s="161">
        <v>5</v>
      </c>
      <c r="B7" s="70">
        <v>3.55</v>
      </c>
      <c r="C7" s="70">
        <v>3.6</v>
      </c>
      <c r="D7" s="70">
        <f t="shared" si="0"/>
        <v>3.5750000000000002</v>
      </c>
      <c r="E7" s="103">
        <f>IFERROR(IF(D7&lt;&gt;0,D7-AVERAGE(D:D),""),"")</f>
        <v>-7.1633333333332772E-2</v>
      </c>
      <c r="F7" s="103">
        <f t="shared" si="1"/>
        <v>5.1313344444443637E-3</v>
      </c>
      <c r="G7" s="103">
        <f t="shared" si="4"/>
        <v>1.2500000000000133E-3</v>
      </c>
      <c r="H7" s="4"/>
      <c r="I7" s="178">
        <f t="shared" si="5"/>
        <v>5</v>
      </c>
      <c r="J7" s="18">
        <v>3.5750000000000002</v>
      </c>
      <c r="K7" s="52">
        <f>IFERROR(SMALL(J:J,I7),"")</f>
        <v>3.5449999999999999</v>
      </c>
      <c r="L7" s="51">
        <f>IF(K7&lt;&gt;"",IFERROR(ABS(K7-MEDIAN(K:K)),""),"")</f>
        <v>0.13499999999999979</v>
      </c>
      <c r="M7" s="51">
        <f>IF(K7&lt;&gt;"",(K7-AVERAGE(K:K))^2,"")</f>
        <v>1.0329334444444472E-2</v>
      </c>
      <c r="O7" s="124"/>
      <c r="P7" s="97" t="s">
        <v>19</v>
      </c>
      <c r="Q7" s="93">
        <f>(MAX(K:K)-AVERAGE(K:K))/STDEV(K:K)</f>
        <v>2.3871668205558163</v>
      </c>
      <c r="R7" s="93" t="s">
        <v>21</v>
      </c>
      <c r="S7" s="73">
        <f>(AVERAGE(K:K)-MIN(K:K))/STDEV(K:K)</f>
        <v>5.9546095620640775</v>
      </c>
      <c r="T7" s="65"/>
      <c r="U7" s="60">
        <f t="shared" si="2"/>
        <v>6.3387518929151577E-3</v>
      </c>
      <c r="V7" s="60">
        <f t="shared" si="3"/>
        <v>2.2454674012979986E-2</v>
      </c>
      <c r="W7" s="56"/>
    </row>
    <row r="8" spans="1:23" ht="12.75">
      <c r="A8" s="161">
        <v>6</v>
      </c>
      <c r="B8" s="70">
        <v>3.6</v>
      </c>
      <c r="C8" s="70">
        <v>3.5779999999999998</v>
      </c>
      <c r="D8" s="70">
        <f t="shared" si="0"/>
        <v>3.589</v>
      </c>
      <c r="E8" s="103">
        <f>IFERROR(IF(D8&lt;&gt;0,D8-AVERAGE(D:D),""),"")</f>
        <v>-5.7633333333332981E-2</v>
      </c>
      <c r="F8" s="103">
        <f t="shared" si="1"/>
        <v>3.3216011111110704E-3</v>
      </c>
      <c r="G8" s="103">
        <f t="shared" si="4"/>
        <v>2.4200000000000531E-4</v>
      </c>
      <c r="H8" s="4"/>
      <c r="I8" s="178">
        <f t="shared" si="5"/>
        <v>6</v>
      </c>
      <c r="J8" s="18">
        <v>3.589</v>
      </c>
      <c r="K8" s="52">
        <f>IFERROR(SMALL(J:J,I8),"")</f>
        <v>3.5750000000000002</v>
      </c>
      <c r="L8" s="51">
        <f>IF(K8&lt;&gt;"",IFERROR(ABS(K8-MEDIAN(K:K)),""),"")</f>
        <v>0.10499999999999954</v>
      </c>
      <c r="M8" s="51">
        <f>IF(K8&lt;&gt;"",(K8-AVERAGE(K:K))^2,"")</f>
        <v>5.1313344444444279E-3</v>
      </c>
      <c r="O8" s="124"/>
      <c r="P8" s="119" t="s">
        <v>22</v>
      </c>
      <c r="Q8" s="120"/>
      <c r="R8" s="121" t="s">
        <v>23</v>
      </c>
      <c r="S8" s="122"/>
      <c r="T8" s="65"/>
      <c r="U8" s="60">
        <f t="shared" si="2"/>
        <v>2.4617751487290606E-3</v>
      </c>
      <c r="V8" s="60">
        <f t="shared" si="3"/>
        <v>1.4363743780421786E-2</v>
      </c>
      <c r="W8" s="56"/>
    </row>
    <row r="9" spans="1:23" ht="12.75">
      <c r="A9" s="161">
        <v>7</v>
      </c>
      <c r="B9" s="70">
        <v>3.61</v>
      </c>
      <c r="C9" s="70">
        <v>3.58</v>
      </c>
      <c r="D9" s="70">
        <f t="shared" si="0"/>
        <v>3.5949999999999998</v>
      </c>
      <c r="E9" s="103">
        <f>IFERROR(IF(D9&lt;&gt;0,D9-AVERAGE(D:D),""),"")</f>
        <v>-5.1633333333333198E-2</v>
      </c>
      <c r="F9" s="103">
        <f t="shared" si="1"/>
        <v>2.6660011111110972E-3</v>
      </c>
      <c r="G9" s="103">
        <f t="shared" si="4"/>
        <v>4.4999999999999413E-4</v>
      </c>
      <c r="H9" s="4"/>
      <c r="I9" s="178">
        <f t="shared" si="5"/>
        <v>7</v>
      </c>
      <c r="J9" s="18">
        <v>3.5949999999999998</v>
      </c>
      <c r="K9" s="52">
        <f>IFERROR(SMALL(J:J,I9),"")</f>
        <v>3.589</v>
      </c>
      <c r="L9" s="51">
        <f>IF(K9&lt;&gt;"",IFERROR(ABS(K9-MEDIAN(K:K)),""),"")</f>
        <v>9.0999999999999748E-2</v>
      </c>
      <c r="M9" s="51">
        <f>IF(K9&lt;&gt;"",(K9-AVERAGE(K:K))^2,"")</f>
        <v>3.3216011111111216E-3</v>
      </c>
      <c r="O9" s="124"/>
      <c r="P9" s="76" t="s">
        <v>53</v>
      </c>
      <c r="Q9" s="93">
        <f>(SUM(K:K)-LARGE(K:K,1)-LARGE(K:K,2))/(COUNT(K:K)-2)</f>
        <v>3.6246162790697678</v>
      </c>
      <c r="R9" s="93" t="s">
        <v>24</v>
      </c>
      <c r="S9" s="73">
        <f>(SUM(K:K)-SMALL(K:K,1)-SMALL(K:K,2))/(COUNT(K:K)-2)</f>
        <v>3.6948488372093022</v>
      </c>
      <c r="T9" s="65"/>
      <c r="U9" s="60">
        <f t="shared" si="2"/>
        <v>1.2685193347755821E-3</v>
      </c>
      <c r="V9" s="60">
        <f t="shared" si="3"/>
        <v>1.1203976338561373E-2</v>
      </c>
      <c r="W9" s="56"/>
    </row>
    <row r="10" spans="1:23" ht="12.75">
      <c r="A10" s="161">
        <v>8</v>
      </c>
      <c r="B10" s="70">
        <v>3.7</v>
      </c>
      <c r="C10" s="70">
        <v>3.5</v>
      </c>
      <c r="D10" s="70">
        <f t="shared" si="0"/>
        <v>3.6</v>
      </c>
      <c r="E10" s="103">
        <f>IFERROR(IF(D10&lt;&gt;0,D10-AVERAGE(D:D),""),"")</f>
        <v>-4.663333333333286E-2</v>
      </c>
      <c r="F10" s="103">
        <f t="shared" si="1"/>
        <v>2.1746677777777336E-3</v>
      </c>
      <c r="G10" s="103">
        <f t="shared" si="4"/>
        <v>2.0000000000000035E-2</v>
      </c>
      <c r="H10" s="4"/>
      <c r="I10" s="178">
        <f t="shared" si="5"/>
        <v>8</v>
      </c>
      <c r="J10" s="18">
        <v>3.6</v>
      </c>
      <c r="K10" s="52">
        <f>IFERROR(SMALL(J:J,I10),"")</f>
        <v>3.5949999999999998</v>
      </c>
      <c r="L10" s="51">
        <f>IF(K10&lt;&gt;"",IFERROR(ABS(K10-MEDIAN(K:K)),""),"")</f>
        <v>8.4999999999999964E-2</v>
      </c>
      <c r="M10" s="51">
        <f>IF(K10&lt;&gt;"",(K10-AVERAGE(K:K))^2,"")</f>
        <v>2.6660011111111432E-3</v>
      </c>
      <c r="O10" s="124"/>
      <c r="P10" s="76" t="s">
        <v>25</v>
      </c>
      <c r="Q10" s="93">
        <f>SUM(U:U)-INDEX(U:U,MATCH(LARGE(K:K,1),K:K,0),1)-INDEX(U:U,MATCH(LARGE(K:K,2),K:K,0),1)</f>
        <v>3.9154769186046505</v>
      </c>
      <c r="R10" s="93" t="s">
        <v>26</v>
      </c>
      <c r="S10" s="73">
        <f>SUM(V:V)-INDEX(V:V,MATCH(SMALL(K:K,1),K:K,0))-INDEX(V:V,MATCH(SMALL(K:K,2),K:K,0),1)</f>
        <v>0.76054226744185705</v>
      </c>
      <c r="T10" s="65"/>
      <c r="U10" s="60">
        <f t="shared" si="2"/>
        <v>8.771239859383809E-4</v>
      </c>
      <c r="V10" s="60">
        <f t="shared" si="3"/>
        <v>9.9697902920497898E-3</v>
      </c>
      <c r="W10" s="56"/>
    </row>
    <row r="11" spans="1:23" ht="12.75">
      <c r="A11" s="161">
        <v>9</v>
      </c>
      <c r="B11" s="70">
        <v>3.62</v>
      </c>
      <c r="C11" s="70">
        <v>3.6</v>
      </c>
      <c r="D11" s="70">
        <f t="shared" si="0"/>
        <v>3.6100000000000003</v>
      </c>
      <c r="E11" s="103">
        <f>IFERROR(IF(D11&lt;&gt;0,D11-AVERAGE(D:D),""),"")</f>
        <v>-3.6633333333332629E-2</v>
      </c>
      <c r="F11" s="103">
        <f t="shared" si="1"/>
        <v>1.3420011111110596E-3</v>
      </c>
      <c r="G11" s="103">
        <f t="shared" si="4"/>
        <v>2.0000000000000036E-4</v>
      </c>
      <c r="H11" s="4"/>
      <c r="I11" s="178">
        <f t="shared" si="5"/>
        <v>9</v>
      </c>
      <c r="J11" s="18">
        <v>3.6100000000000003</v>
      </c>
      <c r="K11" s="52">
        <f>IFERROR(SMALL(J:J,I11),"")</f>
        <v>3.6</v>
      </c>
      <c r="L11" s="51">
        <f>IF(K11&lt;&gt;"",IFERROR(ABS(K11-MEDIAN(K:K)),""),"")</f>
        <v>7.9999999999999627E-2</v>
      </c>
      <c r="M11" s="51">
        <f>IF(K11&lt;&gt;"",(K11-AVERAGE(K:K))^2,"")</f>
        <v>2.1746677777777753E-3</v>
      </c>
      <c r="O11" s="124"/>
      <c r="P11" s="76" t="s">
        <v>68</v>
      </c>
      <c r="Q11" s="93">
        <f>Q10/SUM(M:M)</f>
        <v>0.85893539350740877</v>
      </c>
      <c r="R11" s="93" t="s">
        <v>27</v>
      </c>
      <c r="S11" s="73">
        <f>S10/SUM(M:M)</f>
        <v>0.16683961758533056</v>
      </c>
      <c r="T11" s="65"/>
      <c r="U11" s="60">
        <f t="shared" si="2"/>
        <v>6.0596119524068388E-4</v>
      </c>
      <c r="V11" s="60">
        <f t="shared" si="3"/>
        <v>8.9963019199566993E-3</v>
      </c>
      <c r="W11" s="56"/>
    </row>
    <row r="12" spans="1:23" ht="13.5" thickBot="1">
      <c r="A12" s="161">
        <v>10</v>
      </c>
      <c r="B12" s="70">
        <v>3.64</v>
      </c>
      <c r="C12" s="70">
        <v>3.58</v>
      </c>
      <c r="D12" s="70">
        <f t="shared" si="0"/>
        <v>3.6100000000000003</v>
      </c>
      <c r="E12" s="103">
        <f>IFERROR(IF(D12&lt;&gt;0,D12-AVERAGE(D:D),""),"")</f>
        <v>-3.6633333333332629E-2</v>
      </c>
      <c r="F12" s="103">
        <f t="shared" si="1"/>
        <v>1.3420011111110596E-3</v>
      </c>
      <c r="G12" s="103">
        <f t="shared" si="4"/>
        <v>1.8000000000000032E-3</v>
      </c>
      <c r="H12" s="4"/>
      <c r="I12" s="178">
        <f t="shared" si="5"/>
        <v>10</v>
      </c>
      <c r="J12" s="18">
        <v>3.6100000000000003</v>
      </c>
      <c r="K12" s="52">
        <f>IFERROR(SMALL(J:J,I12),"")</f>
        <v>3.6100000000000003</v>
      </c>
      <c r="L12" s="51">
        <f>IF(K12&lt;&gt;"",IFERROR(ABS(K12-MEDIAN(K:K)),""),"")</f>
        <v>6.9999999999999396E-2</v>
      </c>
      <c r="M12" s="51">
        <f>IF(K12&lt;&gt;"",(K12-AVERAGE(K:K))^2,"")</f>
        <v>1.3420011111110921E-3</v>
      </c>
      <c r="O12" s="125"/>
      <c r="P12" s="77" t="s">
        <v>16</v>
      </c>
      <c r="Q12" s="67">
        <f>VLOOKUP(Q4,Критерии!F$5:J$39,4,1)</f>
        <v>0.5554</v>
      </c>
      <c r="R12" s="58" t="s">
        <v>17</v>
      </c>
      <c r="S12" s="66">
        <f>VLOOKUP(Q4,Критерии!F$5:J$39,5,1)</f>
        <v>0.61750000000000005</v>
      </c>
      <c r="T12" s="65"/>
      <c r="U12" s="60">
        <f t="shared" si="2"/>
        <v>2.136356138453229E-4</v>
      </c>
      <c r="V12" s="60">
        <f t="shared" si="3"/>
        <v>7.199325175770618E-3</v>
      </c>
      <c r="W12" s="56"/>
    </row>
    <row r="13" spans="1:23" ht="13.5" thickBot="1">
      <c r="A13" s="161">
        <v>11</v>
      </c>
      <c r="B13" s="70">
        <v>3.55</v>
      </c>
      <c r="C13" s="70">
        <v>3.7</v>
      </c>
      <c r="D13" s="70">
        <f t="shared" si="0"/>
        <v>3.625</v>
      </c>
      <c r="E13" s="103">
        <f>IFERROR(IF(D13&lt;&gt;0,D13-AVERAGE(D:D),""),"")</f>
        <v>-2.1633333333332949E-2</v>
      </c>
      <c r="F13" s="103">
        <f t="shared" si="1"/>
        <v>4.6800111111109451E-4</v>
      </c>
      <c r="G13" s="103">
        <f t="shared" si="4"/>
        <v>1.1250000000000053E-2</v>
      </c>
      <c r="H13" s="4"/>
      <c r="I13" s="178">
        <f t="shared" si="5"/>
        <v>11</v>
      </c>
      <c r="J13" s="18">
        <v>3.625</v>
      </c>
      <c r="K13" s="52">
        <f>IFERROR(SMALL(J:J,I13),"")</f>
        <v>3.6100000000000003</v>
      </c>
      <c r="L13" s="51">
        <f>IF(K13&lt;&gt;"",IFERROR(ABS(K13-MEDIAN(K:K)),""),"")</f>
        <v>6.9999999999999396E-2</v>
      </c>
      <c r="M13" s="51">
        <f>IF(K13&lt;&gt;"",(K13-AVERAGE(K:K))^2,"")</f>
        <v>1.3420011111110921E-3</v>
      </c>
      <c r="O13" s="80"/>
      <c r="P13" s="72"/>
      <c r="Q13" s="72"/>
      <c r="R13" s="83"/>
      <c r="S13" s="72"/>
      <c r="T13" s="65"/>
      <c r="U13" s="60">
        <f t="shared" si="2"/>
        <v>2.136356138453229E-4</v>
      </c>
      <c r="V13" s="60">
        <f t="shared" si="3"/>
        <v>7.199325175770618E-3</v>
      </c>
      <c r="W13" s="56"/>
    </row>
    <row r="14" spans="1:23" ht="13.5" thickBot="1">
      <c r="A14" s="161">
        <v>12</v>
      </c>
      <c r="B14" s="70">
        <v>3.64</v>
      </c>
      <c r="C14" s="70">
        <v>3.63</v>
      </c>
      <c r="D14" s="70">
        <f t="shared" si="0"/>
        <v>3.6349999999999998</v>
      </c>
      <c r="E14" s="103">
        <f>IFERROR(IF(D14&lt;&gt;0,D14-AVERAGE(D:D),""),"")</f>
        <v>-1.1633333333333162E-2</v>
      </c>
      <c r="F14" s="103">
        <f t="shared" si="1"/>
        <v>1.3533444444444045E-4</v>
      </c>
      <c r="G14" s="103">
        <f t="shared" si="4"/>
        <v>5.0000000000002313E-5</v>
      </c>
      <c r="H14" s="4"/>
      <c r="I14" s="178">
        <f t="shared" si="5"/>
        <v>12</v>
      </c>
      <c r="J14" s="18">
        <v>3.6349999999999998</v>
      </c>
      <c r="K14" s="52">
        <f>IFERROR(SMALL(J:J,I14),"")</f>
        <v>3.625</v>
      </c>
      <c r="L14" s="51">
        <f>IF(K14&lt;&gt;"",IFERROR(ABS(K14-MEDIAN(K:K)),""),"")</f>
        <v>5.4999999999999716E-2</v>
      </c>
      <c r="M14" s="51">
        <f>IF(K14&lt;&gt;"",(K14-AVERAGE(K:K))^2,"")</f>
        <v>4.680011111111137E-4</v>
      </c>
      <c r="O14" s="162" t="s">
        <v>69</v>
      </c>
      <c r="P14" s="163" t="s">
        <v>66</v>
      </c>
      <c r="Q14" s="164" t="s">
        <v>67</v>
      </c>
      <c r="T14" s="65"/>
      <c r="U14" s="60">
        <f t="shared" si="2"/>
        <v>1.4724175229826557E-7</v>
      </c>
      <c r="V14" s="60">
        <f t="shared" si="3"/>
        <v>4.8788600594916048E-3</v>
      </c>
      <c r="W14" s="56"/>
    </row>
    <row r="15" spans="1:23" ht="12.75">
      <c r="A15" s="161">
        <v>13</v>
      </c>
      <c r="B15" s="70">
        <v>3.66</v>
      </c>
      <c r="C15" s="70">
        <v>3.61</v>
      </c>
      <c r="D15" s="70">
        <f t="shared" si="0"/>
        <v>3.6349999999999998</v>
      </c>
      <c r="E15" s="103">
        <f>IFERROR(IF(D15&lt;&gt;0,D15-AVERAGE(D:D),""),"")</f>
        <v>-1.1633333333333162E-2</v>
      </c>
      <c r="F15" s="103">
        <f t="shared" si="1"/>
        <v>1.3533444444444045E-4</v>
      </c>
      <c r="G15" s="103">
        <f t="shared" si="4"/>
        <v>1.2500000000000133E-3</v>
      </c>
      <c r="H15" s="4"/>
      <c r="I15" s="178">
        <f t="shared" si="5"/>
        <v>13</v>
      </c>
      <c r="J15" s="18">
        <v>3.6349999999999998</v>
      </c>
      <c r="K15" s="52">
        <f>IFERROR(SMALL(J:J,I15),"")</f>
        <v>3.6349999999999998</v>
      </c>
      <c r="L15" s="51">
        <f>IF(K15&lt;&gt;"",IFERROR(ABS(K15-MEDIAN(K:K)),""),"")</f>
        <v>4.4999999999999929E-2</v>
      </c>
      <c r="M15" s="51">
        <f>IF(K15&lt;&gt;"",(K15-AVERAGE(K:K))^2,"")</f>
        <v>1.3533444444445081E-4</v>
      </c>
      <c r="O15" s="165"/>
      <c r="P15" s="163"/>
      <c r="Q15" s="164"/>
      <c r="T15" s="65"/>
      <c r="U15" s="60">
        <f t="shared" si="2"/>
        <v>1.0782166035693786E-4</v>
      </c>
      <c r="V15" s="60">
        <f t="shared" si="3"/>
        <v>3.5818833153055856E-3</v>
      </c>
      <c r="W15" s="56"/>
    </row>
    <row r="16" spans="1:23" ht="12.75">
      <c r="A16" s="161">
        <v>14</v>
      </c>
      <c r="B16" s="70">
        <v>3.61</v>
      </c>
      <c r="C16" s="70">
        <v>3.67</v>
      </c>
      <c r="D16" s="70">
        <f t="shared" si="0"/>
        <v>3.6399999999999997</v>
      </c>
      <c r="E16" s="103">
        <f>IFERROR(IF(D16&lt;&gt;0,D16-AVERAGE(D:D),""),"")</f>
        <v>-6.6333333333332689E-3</v>
      </c>
      <c r="F16" s="103">
        <f t="shared" si="1"/>
        <v>4.4001111111110256E-5</v>
      </c>
      <c r="G16" s="103">
        <f t="shared" si="4"/>
        <v>1.8000000000000032E-3</v>
      </c>
      <c r="H16" s="4"/>
      <c r="I16" s="178">
        <f t="shared" si="5"/>
        <v>14</v>
      </c>
      <c r="J16" s="18">
        <v>3.6399999999999997</v>
      </c>
      <c r="K16" s="52">
        <f>IFERROR(SMALL(J:J,I16),"")</f>
        <v>3.6349999999999998</v>
      </c>
      <c r="L16" s="51">
        <f>IF(K16&lt;&gt;"",IFERROR(ABS(K16-MEDIAN(K:K)),""),"")</f>
        <v>4.4999999999999929E-2</v>
      </c>
      <c r="M16" s="51">
        <f>IF(K16&lt;&gt;"",(K16-AVERAGE(K:K))^2,"")</f>
        <v>1.3533444444445081E-4</v>
      </c>
      <c r="O16" s="165"/>
      <c r="P16" s="166"/>
      <c r="Q16" s="167"/>
      <c r="T16" s="65"/>
      <c r="U16" s="60">
        <f t="shared" si="2"/>
        <v>1.0782166035693786E-4</v>
      </c>
      <c r="V16" s="60">
        <f t="shared" si="3"/>
        <v>3.5818833153055856E-3</v>
      </c>
      <c r="W16" s="56"/>
    </row>
    <row r="17" spans="1:23" ht="12.75">
      <c r="A17" s="161">
        <v>15</v>
      </c>
      <c r="B17" s="70">
        <v>3.62</v>
      </c>
      <c r="C17" s="70">
        <v>3.67</v>
      </c>
      <c r="D17" s="70">
        <f t="shared" si="0"/>
        <v>3.645</v>
      </c>
      <c r="E17" s="103">
        <f>IFERROR(IF(D17&lt;&gt;0,D17-AVERAGE(D:D),""),"")</f>
        <v>-1.6333333333329314E-3</v>
      </c>
      <c r="F17" s="103">
        <f t="shared" si="1"/>
        <v>2.6677777777764648E-6</v>
      </c>
      <c r="G17" s="103">
        <f t="shared" si="4"/>
        <v>1.2499999999999911E-3</v>
      </c>
      <c r="H17" s="4"/>
      <c r="I17" s="178">
        <f t="shared" si="5"/>
        <v>15</v>
      </c>
      <c r="J17" s="18">
        <v>3.645</v>
      </c>
      <c r="K17" s="52">
        <f>IFERROR(SMALL(J:J,I17),"")</f>
        <v>3.6399999999999997</v>
      </c>
      <c r="L17" s="51">
        <f>IF(K17&lt;&gt;"",IFERROR(ABS(K17-MEDIAN(K:K)),""),"")</f>
        <v>4.0000000000000036E-2</v>
      </c>
      <c r="M17" s="51">
        <f>IF(K17&lt;&gt;"",(K17-AVERAGE(K:K))^2,"")</f>
        <v>4.4001111111116145E-5</v>
      </c>
      <c r="O17" s="165"/>
      <c r="P17" s="166"/>
      <c r="Q17" s="167"/>
      <c r="T17" s="65"/>
      <c r="U17" s="60">
        <f t="shared" si="2"/>
        <v>2.3665886965925446E-4</v>
      </c>
      <c r="V17" s="60">
        <f t="shared" si="3"/>
        <v>3.0083949432125729E-3</v>
      </c>
      <c r="W17" s="56"/>
    </row>
    <row r="18" spans="1:23" ht="12.75">
      <c r="A18" s="161">
        <v>16</v>
      </c>
      <c r="B18" s="70">
        <v>3.76</v>
      </c>
      <c r="C18" s="70">
        <v>3.54</v>
      </c>
      <c r="D18" s="70">
        <f t="shared" si="0"/>
        <v>3.65</v>
      </c>
      <c r="E18" s="103">
        <f>IFERROR(IF(D18&lt;&gt;0,D18-AVERAGE(D:D),""),"")</f>
        <v>3.366666666666962E-3</v>
      </c>
      <c r="F18" s="103">
        <f t="shared" si="1"/>
        <v>1.1334444444446434E-5</v>
      </c>
      <c r="G18" s="103">
        <f t="shared" si="4"/>
        <v>2.4199999999999944E-2</v>
      </c>
      <c r="H18" s="4"/>
      <c r="I18" s="178">
        <f t="shared" si="5"/>
        <v>16</v>
      </c>
      <c r="J18" s="18">
        <v>3.65</v>
      </c>
      <c r="K18" s="52">
        <f>IFERROR(SMALL(J:J,I18),"")</f>
        <v>3.645</v>
      </c>
      <c r="L18" s="51">
        <f>IF(K18&lt;&gt;"",IFERROR(ABS(K18-MEDIAN(K:K)),""),"")</f>
        <v>3.4999999999999698E-2</v>
      </c>
      <c r="M18" s="51">
        <f>IF(K18&lt;&gt;"",(K18-AVERAGE(K:K))^2,"")</f>
        <v>2.6677777777779153E-6</v>
      </c>
      <c r="O18" s="165"/>
      <c r="P18" s="168"/>
      <c r="Q18" s="167"/>
      <c r="T18" s="65"/>
      <c r="U18" s="60">
        <f t="shared" si="2"/>
        <v>4.1549607896158701E-4</v>
      </c>
      <c r="V18" s="60">
        <f t="shared" si="3"/>
        <v>2.4849065711195135E-3</v>
      </c>
      <c r="W18" s="56"/>
    </row>
    <row r="19" spans="1:23" ht="12.75">
      <c r="A19" s="161">
        <v>17</v>
      </c>
      <c r="B19" s="70">
        <v>3.67</v>
      </c>
      <c r="C19" s="70">
        <v>3.64</v>
      </c>
      <c r="D19" s="70">
        <f t="shared" si="0"/>
        <v>3.6550000000000002</v>
      </c>
      <c r="E19" s="103">
        <f>IFERROR(IF(D19&lt;&gt;0,D19-AVERAGE(D:D),""),"")</f>
        <v>8.3666666666672995E-3</v>
      </c>
      <c r="F19" s="103">
        <f t="shared" si="1"/>
        <v>7.0001111111121696E-5</v>
      </c>
      <c r="G19" s="103">
        <f t="shared" si="4"/>
        <v>4.4999999999999413E-4</v>
      </c>
      <c r="H19" s="4"/>
      <c r="I19" s="178">
        <f t="shared" si="5"/>
        <v>17</v>
      </c>
      <c r="J19" s="18">
        <v>3.6550000000000002</v>
      </c>
      <c r="K19" s="52">
        <f>IFERROR(SMALL(J:J,I19),"")</f>
        <v>3.65</v>
      </c>
      <c r="L19" s="51">
        <f>IF(K19&lt;&gt;"",IFERROR(ABS(K19-MEDIAN(K:K)),""),"")</f>
        <v>2.9999999999999805E-2</v>
      </c>
      <c r="M19" s="51">
        <f>IF(K19&lt;&gt;"",(K19-AVERAGE(K:K))^2,"")</f>
        <v>1.1334444444443442E-5</v>
      </c>
      <c r="O19" s="165"/>
      <c r="P19" s="166"/>
      <c r="Q19" s="167"/>
      <c r="T19" s="65"/>
      <c r="U19" s="60">
        <f t="shared" si="2"/>
        <v>6.4433328826390382E-4</v>
      </c>
      <c r="V19" s="60">
        <f t="shared" si="3"/>
        <v>2.0114181990265011E-3</v>
      </c>
      <c r="W19" s="56"/>
    </row>
    <row r="20" spans="1:23" ht="12.75">
      <c r="A20" s="161">
        <v>18</v>
      </c>
      <c r="B20" s="70">
        <v>3.59</v>
      </c>
      <c r="C20" s="70">
        <v>3.74</v>
      </c>
      <c r="D20" s="70">
        <f t="shared" si="0"/>
        <v>3.665</v>
      </c>
      <c r="E20" s="103">
        <f>IFERROR(IF(D20&lt;&gt;0,D20-AVERAGE(D:D),""),"")</f>
        <v>1.8366666666667086E-2</v>
      </c>
      <c r="F20" s="103">
        <f t="shared" si="1"/>
        <v>3.3733444444445987E-4</v>
      </c>
      <c r="G20" s="103">
        <f t="shared" si="4"/>
        <v>1.1250000000000053E-2</v>
      </c>
      <c r="H20" s="4"/>
      <c r="I20" s="178">
        <f t="shared" si="5"/>
        <v>18</v>
      </c>
      <c r="J20" s="18">
        <v>3.665</v>
      </c>
      <c r="K20" s="52">
        <f>IFERROR(SMALL(J:J,I20),"")</f>
        <v>3.6550000000000002</v>
      </c>
      <c r="L20" s="51">
        <f>IF(K20&lt;&gt;"",IFERROR(ABS(K20-MEDIAN(K:K)),""),"")</f>
        <v>2.4999999999999467E-2</v>
      </c>
      <c r="M20" s="51">
        <f>IF(K20&lt;&gt;"",(K20-AVERAGE(K:K))^2,"")</f>
        <v>7.000111111111427E-5</v>
      </c>
      <c r="O20" s="165"/>
      <c r="P20" s="166"/>
      <c r="Q20" s="167"/>
      <c r="T20" s="65"/>
      <c r="U20" s="60">
        <f t="shared" si="2"/>
        <v>9.2317049756624543E-4</v>
      </c>
      <c r="V20" s="60">
        <f t="shared" si="3"/>
        <v>1.5879298269334508E-3</v>
      </c>
      <c r="W20" s="56"/>
    </row>
    <row r="21" spans="1:23" ht="12.75">
      <c r="A21" s="161">
        <v>19</v>
      </c>
      <c r="B21" s="70">
        <v>3.67</v>
      </c>
      <c r="C21" s="70">
        <v>3.67</v>
      </c>
      <c r="D21" s="70">
        <f t="shared" si="0"/>
        <v>3.67</v>
      </c>
      <c r="E21" s="103">
        <f>IFERROR(IF(D21&lt;&gt;0,D21-AVERAGE(D:D),""),"")</f>
        <v>2.336666666666698E-2</v>
      </c>
      <c r="F21" s="103">
        <f t="shared" si="1"/>
        <v>5.4600111111112579E-4</v>
      </c>
      <c r="G21" s="103">
        <f t="shared" si="4"/>
        <v>0</v>
      </c>
      <c r="H21" s="4"/>
      <c r="I21" s="178">
        <f t="shared" si="5"/>
        <v>19</v>
      </c>
      <c r="J21" s="18">
        <v>3.67</v>
      </c>
      <c r="K21" s="52">
        <f>IFERROR(SMALL(J:J,I21),"")</f>
        <v>3.665</v>
      </c>
      <c r="L21" s="51">
        <f>IF(K21&lt;&gt;"",IFERROR(ABS(K21-MEDIAN(K:K)),""),"")</f>
        <v>1.499999999999968E-2</v>
      </c>
      <c r="M21" s="51">
        <f>IF(K21&lt;&gt;"",(K21-AVERAGE(K:K))^2,"")</f>
        <v>3.3733444444444355E-4</v>
      </c>
      <c r="O21" s="165"/>
      <c r="P21" s="166"/>
      <c r="Q21" s="167"/>
      <c r="T21" s="65"/>
      <c r="U21" s="60">
        <f t="shared" si="2"/>
        <v>1.6308449161708772E-3</v>
      </c>
      <c r="V21" s="60">
        <f t="shared" si="3"/>
        <v>8.9095308274742381E-4</v>
      </c>
      <c r="W21" s="56"/>
    </row>
    <row r="22" spans="1:23" ht="12.75">
      <c r="A22" s="161">
        <v>20</v>
      </c>
      <c r="B22" s="70">
        <v>3.698</v>
      </c>
      <c r="C22" s="70">
        <v>3.6440000000000001</v>
      </c>
      <c r="D22" s="70">
        <f t="shared" si="0"/>
        <v>3.6710000000000003</v>
      </c>
      <c r="E22" s="103">
        <f>IFERROR(IF(D22&lt;&gt;0,D22-AVERAGE(D:D),""),"")</f>
        <v>2.4366666666667314E-2</v>
      </c>
      <c r="F22" s="103">
        <f t="shared" si="1"/>
        <v>5.9373444444447596E-4</v>
      </c>
      <c r="G22" s="103">
        <f>IFERROR((C22-D22)^2+(B22-D22)^2,"")</f>
        <v>1.4579999999999906E-3</v>
      </c>
      <c r="H22" s="4"/>
      <c r="I22" s="178">
        <f t="shared" si="5"/>
        <v>20</v>
      </c>
      <c r="J22" s="18">
        <v>3.6710000000000003</v>
      </c>
      <c r="K22" s="52">
        <f>IFERROR(SMALL(J:J,I22),"")</f>
        <v>3.67</v>
      </c>
      <c r="L22" s="51">
        <f>IF(K22&lt;&gt;"",IFERROR(ABS(K22-MEDIAN(K:K)),""),"")</f>
        <v>9.9999999999997868E-3</v>
      </c>
      <c r="M22" s="51">
        <f>IF(K22&lt;&gt;"",(K22-AVERAGE(K:K))^2,"")</f>
        <v>5.4600111111110497E-4</v>
      </c>
      <c r="O22" s="165"/>
      <c r="P22" s="166"/>
      <c r="Q22" s="167"/>
      <c r="T22" s="65"/>
      <c r="U22" s="60">
        <f t="shared" si="2"/>
        <v>2.0596821254731897E-3</v>
      </c>
      <c r="V22" s="60">
        <f t="shared" si="3"/>
        <v>6.1746471065440703E-4</v>
      </c>
      <c r="W22" s="56"/>
    </row>
    <row r="23" spans="1:23" ht="12.75">
      <c r="A23" s="161">
        <v>21</v>
      </c>
      <c r="B23" s="70">
        <v>3.63</v>
      </c>
      <c r="C23" s="70">
        <v>3.72</v>
      </c>
      <c r="D23" s="70">
        <f t="shared" si="0"/>
        <v>3.6749999999999998</v>
      </c>
      <c r="E23" s="103">
        <f>IFERROR(IF(D23&lt;&gt;0,D23-AVERAGE(D:D),""),"")</f>
        <v>2.8366666666666873E-2</v>
      </c>
      <c r="F23" s="103">
        <f t="shared" si="1"/>
        <v>8.0466777777778945E-4</v>
      </c>
      <c r="G23" s="103">
        <f t="shared" si="4"/>
        <v>4.0500000000000275E-3</v>
      </c>
      <c r="H23" s="4"/>
      <c r="I23" s="178">
        <f t="shared" si="5"/>
        <v>21</v>
      </c>
      <c r="J23" s="18">
        <v>3.6749999999999998</v>
      </c>
      <c r="K23" s="52">
        <f>IFERROR(SMALL(J:J,I23),"")</f>
        <v>3.6710000000000003</v>
      </c>
      <c r="L23" s="51">
        <f>IF(K23&lt;&gt;"",IFERROR(ABS(K23-MEDIAN(K:K)),""),"")</f>
        <v>8.9999999999994529E-3</v>
      </c>
      <c r="M23" s="51">
        <f>IF(K23&lt;&gt;"",(K23-AVERAGE(K:K))^2,"")</f>
        <v>5.9373444444445439E-4</v>
      </c>
      <c r="O23" s="165"/>
      <c r="P23" s="166"/>
      <c r="Q23" s="167"/>
      <c r="T23" s="65"/>
      <c r="U23" s="60">
        <f t="shared" si="2"/>
        <v>2.151449567333685E-3</v>
      </c>
      <c r="V23" s="60">
        <f t="shared" si="3"/>
        <v>5.6876703623578648E-4</v>
      </c>
      <c r="W23" s="56"/>
    </row>
    <row r="24" spans="1:23" ht="12.75">
      <c r="A24" s="161">
        <v>22</v>
      </c>
      <c r="B24" s="70">
        <v>3.71</v>
      </c>
      <c r="C24" s="70">
        <v>3.65</v>
      </c>
      <c r="D24" s="70">
        <f>IFERROR(AVERAGE(B24:C24),"")</f>
        <v>3.6799999999999997</v>
      </c>
      <c r="E24" s="103">
        <f>IFERROR(IF(D24&lt;&gt;0,D24-AVERAGE(D:D),""),"")</f>
        <v>3.3366666666666767E-2</v>
      </c>
      <c r="F24" s="103">
        <f t="shared" si="1"/>
        <v>1.1133344444444512E-3</v>
      </c>
      <c r="G24" s="103">
        <f t="shared" si="4"/>
        <v>1.8000000000000032E-3</v>
      </c>
      <c r="H24" s="4"/>
      <c r="I24" s="178">
        <f t="shared" si="5"/>
        <v>22</v>
      </c>
      <c r="J24" s="18">
        <v>3.6799999999999997</v>
      </c>
      <c r="K24" s="52">
        <f>IFERROR(SMALL(J:J,I24),"")</f>
        <v>3.6749999999999998</v>
      </c>
      <c r="L24" s="51">
        <f>IF(K24&lt;&gt;"",IFERROR(ABS(K24-MEDIAN(K:K)),""),"")</f>
        <v>4.9999999999998934E-3</v>
      </c>
      <c r="M24" s="51">
        <f>IF(K24&lt;&gt;"",(K24-AVERAGE(K:K))^2,"")</f>
        <v>8.046677777777643E-4</v>
      </c>
      <c r="O24" s="165"/>
      <c r="P24" s="169"/>
      <c r="Q24" s="170"/>
      <c r="R24" s="49"/>
      <c r="T24" s="65"/>
      <c r="U24" s="60">
        <f t="shared" si="2"/>
        <v>2.5385193347755007E-3</v>
      </c>
      <c r="V24" s="60">
        <f t="shared" si="3"/>
        <v>3.9397633856138816E-4</v>
      </c>
      <c r="W24" s="56"/>
    </row>
    <row r="25" spans="1:23" ht="12.75">
      <c r="A25" s="161">
        <v>23</v>
      </c>
      <c r="B25" s="70">
        <v>3.69</v>
      </c>
      <c r="C25" s="70">
        <v>3.68</v>
      </c>
      <c r="D25" s="70">
        <f t="shared" si="0"/>
        <v>3.6850000000000001</v>
      </c>
      <c r="E25" s="103">
        <f>IFERROR(IF(D25&lt;&gt;0,D25-AVERAGE(D:D),""),"")</f>
        <v>3.8366666666667104E-2</v>
      </c>
      <c r="F25" s="103">
        <f t="shared" si="1"/>
        <v>1.4720011111111447E-3</v>
      </c>
      <c r="G25" s="103">
        <f t="shared" si="4"/>
        <v>4.9999999999997868E-5</v>
      </c>
      <c r="H25" s="4"/>
      <c r="I25" s="178">
        <f t="shared" si="5"/>
        <v>23</v>
      </c>
      <c r="J25" s="18">
        <v>3.6850000000000001</v>
      </c>
      <c r="K25" s="52">
        <f>IFERROR(SMALL(J:J,I25),"")</f>
        <v>3.6799999999999997</v>
      </c>
      <c r="L25" s="51">
        <f>IF(K25&lt;&gt;"",IFERROR(ABS(K25-MEDIAN(K:K)),""),"")</f>
        <v>0</v>
      </c>
      <c r="M25" s="51">
        <f>IF(K25&lt;&gt;"",(K25-AVERAGE(K:K))^2,"")</f>
        <v>1.1133344444444215E-3</v>
      </c>
      <c r="O25" s="165"/>
      <c r="P25" s="169"/>
      <c r="Q25" s="170"/>
      <c r="R25" s="88"/>
      <c r="T25" s="65"/>
      <c r="U25" s="60">
        <f t="shared" si="2"/>
        <v>3.0673565440778091E-3</v>
      </c>
      <c r="V25" s="60">
        <f t="shared" si="3"/>
        <v>2.2048796646836715E-4</v>
      </c>
      <c r="W25" s="56"/>
    </row>
    <row r="26" spans="1:23" ht="12.75">
      <c r="A26" s="161">
        <v>24</v>
      </c>
      <c r="B26" s="70">
        <v>3.67</v>
      </c>
      <c r="C26" s="70">
        <v>3.7</v>
      </c>
      <c r="D26" s="70">
        <f t="shared" si="0"/>
        <v>3.6850000000000001</v>
      </c>
      <c r="E26" s="103">
        <f>IFERROR(IF(D26&lt;&gt;0,D26-AVERAGE(D:D),""),"")</f>
        <v>3.8366666666667104E-2</v>
      </c>
      <c r="F26" s="103">
        <f t="shared" si="1"/>
        <v>1.4720011111111447E-3</v>
      </c>
      <c r="G26" s="103">
        <f t="shared" si="4"/>
        <v>4.5000000000000747E-4</v>
      </c>
      <c r="H26" s="4"/>
      <c r="I26" s="178">
        <f t="shared" si="5"/>
        <v>24</v>
      </c>
      <c r="J26" s="63">
        <v>3.6850000000000001</v>
      </c>
      <c r="K26" s="52">
        <f>IFERROR(SMALL(J:J,I26),"")</f>
        <v>3.6850000000000001</v>
      </c>
      <c r="L26" s="51">
        <f>IF(K26&lt;&gt;"",IFERROR(ABS(K26-MEDIAN(K:K)),""),"")</f>
        <v>5.0000000000003375E-3</v>
      </c>
      <c r="M26" s="51">
        <f>IF(K26&lt;&gt;"",(K26-AVERAGE(K:K))^2,"")</f>
        <v>1.4720011111111107E-3</v>
      </c>
      <c r="O26" s="165"/>
      <c r="P26" s="169"/>
      <c r="Q26" s="170"/>
      <c r="R26" s="88"/>
      <c r="S26" s="61"/>
      <c r="T26" s="65"/>
      <c r="U26" s="60">
        <f t="shared" si="2"/>
        <v>3.6461937533801688E-3</v>
      </c>
      <c r="V26" s="60">
        <f t="shared" si="3"/>
        <v>9.699959437533527E-5</v>
      </c>
      <c r="W26" s="56"/>
    </row>
    <row r="27" spans="1:23" ht="12.75">
      <c r="A27" s="161">
        <v>25</v>
      </c>
      <c r="B27" s="70">
        <v>3.69</v>
      </c>
      <c r="C27" s="70">
        <v>3.69</v>
      </c>
      <c r="D27" s="70">
        <f t="shared" si="0"/>
        <v>3.69</v>
      </c>
      <c r="E27" s="103">
        <f>IFERROR(IF(D27&lt;&gt;0,D27-AVERAGE(D:D),""),"")</f>
        <v>4.3366666666666998E-2</v>
      </c>
      <c r="F27" s="103">
        <f t="shared" si="1"/>
        <v>1.8806677777778065E-3</v>
      </c>
      <c r="G27" s="103">
        <f t="shared" si="4"/>
        <v>0</v>
      </c>
      <c r="H27" s="4"/>
      <c r="I27" s="178">
        <f t="shared" si="5"/>
        <v>25</v>
      </c>
      <c r="J27" s="63">
        <v>3.69</v>
      </c>
      <c r="K27" s="52">
        <f>IFERROR(SMALL(J:J,I27),"")</f>
        <v>3.6850000000000001</v>
      </c>
      <c r="L27" s="51">
        <f>IF(K27&lt;&gt;"",IFERROR(ABS(K27-MEDIAN(K:K)),""),"")</f>
        <v>5.0000000000003375E-3</v>
      </c>
      <c r="M27" s="51">
        <f>IF(K27&lt;&gt;"",(K27-AVERAGE(K:K))^2,"")</f>
        <v>1.4720011111111107E-3</v>
      </c>
      <c r="O27" s="165"/>
      <c r="P27" s="171"/>
      <c r="Q27" s="167"/>
      <c r="S27" s="61"/>
      <c r="T27" s="65"/>
      <c r="U27" s="60">
        <f t="shared" si="2"/>
        <v>3.6461937533801688E-3</v>
      </c>
      <c r="V27" s="60">
        <f t="shared" si="3"/>
        <v>9.699959437533527E-5</v>
      </c>
      <c r="W27" s="56"/>
    </row>
    <row r="28" spans="1:23" ht="12.75">
      <c r="A28" s="161">
        <v>26</v>
      </c>
      <c r="B28" s="70">
        <v>3.69</v>
      </c>
      <c r="C28" s="70">
        <v>3.69</v>
      </c>
      <c r="D28" s="70">
        <f t="shared" si="0"/>
        <v>3.69</v>
      </c>
      <c r="E28" s="103">
        <f>IFERROR(IF(D28&lt;&gt;0,D28-AVERAGE(D:D),""),"")</f>
        <v>4.3366666666666998E-2</v>
      </c>
      <c r="F28" s="103">
        <f t="shared" si="1"/>
        <v>1.8806677777778065E-3</v>
      </c>
      <c r="G28" s="103">
        <f t="shared" si="4"/>
        <v>0</v>
      </c>
      <c r="H28" s="4"/>
      <c r="I28" s="178">
        <f t="shared" si="5"/>
        <v>26</v>
      </c>
      <c r="J28" s="63">
        <v>3.69</v>
      </c>
      <c r="K28" s="52">
        <f>IFERROR(SMALL(J:J,I28),"")</f>
        <v>3.69</v>
      </c>
      <c r="L28" s="51">
        <f>IF(K28&lt;&gt;"",IFERROR(ABS(K28-MEDIAN(K:K)),""),"")</f>
        <v>1.0000000000000231E-2</v>
      </c>
      <c r="M28" s="51">
        <f>IF(K28&lt;&gt;"",(K28-AVERAGE(K:K))^2,"")</f>
        <v>1.8806677777777679E-3</v>
      </c>
      <c r="O28" s="165"/>
      <c r="P28" s="166"/>
      <c r="Q28" s="172"/>
      <c r="R28" s="79"/>
      <c r="S28" s="85"/>
      <c r="T28" s="91"/>
      <c r="U28" s="60">
        <f t="shared" si="2"/>
        <v>4.2750309626824771E-3</v>
      </c>
      <c r="V28" s="60">
        <f t="shared" si="3"/>
        <v>2.3511222282314444E-5</v>
      </c>
      <c r="W28" s="56"/>
    </row>
    <row r="29" spans="1:23" ht="12.75">
      <c r="A29" s="161">
        <v>27</v>
      </c>
      <c r="B29" s="70">
        <v>3.694</v>
      </c>
      <c r="C29" s="70">
        <v>3.7</v>
      </c>
      <c r="D29" s="70">
        <f t="shared" si="0"/>
        <v>3.6970000000000001</v>
      </c>
      <c r="E29" s="103">
        <f>IFERROR(IF(D29&lt;&gt;0,D29-AVERAGE(D:D),""),"")</f>
        <v>5.0366666666667115E-2</v>
      </c>
      <c r="F29" s="103">
        <f t="shared" si="1"/>
        <v>2.5368011111111563E-3</v>
      </c>
      <c r="G29" s="103">
        <f t="shared" si="4"/>
        <v>1.8000000000001366E-5</v>
      </c>
      <c r="H29" s="4"/>
      <c r="I29" s="178">
        <f t="shared" si="5"/>
        <v>27</v>
      </c>
      <c r="J29" s="63">
        <v>3.6970000000000001</v>
      </c>
      <c r="K29" s="52">
        <f>IFERROR(SMALL(J:J,I29),"")</f>
        <v>3.69</v>
      </c>
      <c r="L29" s="51">
        <f>IF(K29&lt;&gt;"",IFERROR(ABS(K29-MEDIAN(K:K)),""),"")</f>
        <v>1.0000000000000231E-2</v>
      </c>
      <c r="M29" s="51">
        <f>IF(K29&lt;&gt;"",(K29-AVERAGE(K:K))^2,"")</f>
        <v>1.8806677777777679E-3</v>
      </c>
      <c r="O29" s="165"/>
      <c r="P29" s="166"/>
      <c r="Q29" s="173"/>
      <c r="R29" s="79"/>
      <c r="S29" s="85"/>
      <c r="U29" s="60">
        <f t="shared" si="2"/>
        <v>4.2750309626824771E-3</v>
      </c>
      <c r="V29" s="60">
        <f t="shared" si="3"/>
        <v>2.3511222282314444E-5</v>
      </c>
      <c r="W29" s="56"/>
    </row>
    <row r="30" spans="1:23" ht="12.75">
      <c r="A30" s="161">
        <v>28</v>
      </c>
      <c r="B30" s="70">
        <v>4.5199999999999996</v>
      </c>
      <c r="C30" s="70">
        <v>4.3099999999999996</v>
      </c>
      <c r="D30" s="70">
        <f t="shared" si="0"/>
        <v>4.4149999999999991</v>
      </c>
      <c r="E30" s="103">
        <f>IFERROR(IF(D30&lt;&gt;0,D30-AVERAGE(D:D),""),"")</f>
        <v>0.7683666666666662</v>
      </c>
      <c r="F30" s="103">
        <f>IFERROR(POWER(E30,2),"")</f>
        <v>0.59038733444444369</v>
      </c>
      <c r="G30" s="103">
        <f t="shared" si="4"/>
        <v>2.2049999999999993E-2</v>
      </c>
      <c r="H30" s="4"/>
      <c r="I30" s="178">
        <f t="shared" si="5"/>
        <v>28</v>
      </c>
      <c r="J30" s="63">
        <v>4.4149999999999991</v>
      </c>
      <c r="K30" s="52">
        <f>IFERROR(SMALL(J:J,I30),"")</f>
        <v>3.6970000000000001</v>
      </c>
      <c r="L30" s="51">
        <f>IF(K30&lt;&gt;"",IFERROR(ABS(K30-MEDIAN(K:K)),""),"")</f>
        <v>1.7000000000000348E-2</v>
      </c>
      <c r="M30" s="51">
        <f>IF(K30&lt;&gt;"",(K30-AVERAGE(K:K))^2,"")</f>
        <v>2.5368011111111116E-3</v>
      </c>
      <c r="O30" s="165"/>
      <c r="P30" s="166"/>
      <c r="Q30" s="167"/>
      <c r="R30" s="79"/>
      <c r="S30" s="61"/>
      <c r="U30" s="60">
        <f t="shared" si="2"/>
        <v>5.2394030557057448E-3</v>
      </c>
      <c r="V30" s="60">
        <f t="shared" si="3"/>
        <v>4.6275013520828534E-6</v>
      </c>
      <c r="W30" s="56"/>
    </row>
    <row r="31" spans="1:23" ht="12.75">
      <c r="A31" s="161">
        <v>29</v>
      </c>
      <c r="B31" s="70">
        <v>3.73</v>
      </c>
      <c r="C31" s="70">
        <v>3.68</v>
      </c>
      <c r="D31" s="70">
        <f t="shared" si="0"/>
        <v>3.7050000000000001</v>
      </c>
      <c r="E31" s="103">
        <f>IFERROR(IF(D31&lt;&gt;0,D31-AVERAGE(D:D),""),"")</f>
        <v>5.8366666666667122E-2</v>
      </c>
      <c r="F31" s="103">
        <f t="shared" si="1"/>
        <v>3.4066677777778308E-3</v>
      </c>
      <c r="G31" s="103">
        <f t="shared" si="4"/>
        <v>1.2499999999999911E-3</v>
      </c>
      <c r="H31" s="4"/>
      <c r="I31" s="178">
        <f t="shared" si="5"/>
        <v>29</v>
      </c>
      <c r="J31" s="63">
        <v>3.7050000000000001</v>
      </c>
      <c r="K31" s="52">
        <f>IFERROR(SMALL(J:J,I31),"")</f>
        <v>3.7050000000000001</v>
      </c>
      <c r="L31" s="51">
        <f>IF(K31&lt;&gt;"",IFERROR(ABS(K31-MEDIAN(K:K)),""),"")</f>
        <v>2.5000000000000355E-2</v>
      </c>
      <c r="M31" s="51">
        <f>IF(K31&lt;&gt;"",(K31-AVERAGE(K:K))^2,"")</f>
        <v>3.4066677777777792E-3</v>
      </c>
      <c r="O31" s="165"/>
      <c r="P31" s="174"/>
      <c r="Q31" s="173"/>
      <c r="R31" s="78"/>
      <c r="S31" s="61"/>
      <c r="U31" s="60">
        <f t="shared" si="2"/>
        <v>6.4615425905894617E-3</v>
      </c>
      <c r="V31" s="60">
        <f t="shared" si="3"/>
        <v>1.030461060032482E-4</v>
      </c>
      <c r="W31" s="56"/>
    </row>
    <row r="32" spans="1:23" ht="12.75">
      <c r="A32" s="161">
        <v>30</v>
      </c>
      <c r="B32" s="70">
        <v>3.65</v>
      </c>
      <c r="C32" s="70">
        <v>3.77</v>
      </c>
      <c r="D32" s="70">
        <f t="shared" si="0"/>
        <v>3.71</v>
      </c>
      <c r="E32" s="103">
        <f>IFERROR(IF(D32&lt;&gt;0,D32-AVERAGE(D:D),""),"")</f>
        <v>6.3366666666667015E-2</v>
      </c>
      <c r="F32" s="103">
        <f t="shared" si="1"/>
        <v>4.0153344444444888E-3</v>
      </c>
      <c r="G32" s="103">
        <f t="shared" si="4"/>
        <v>7.2000000000000128E-3</v>
      </c>
      <c r="H32" s="4"/>
      <c r="I32" s="178">
        <f t="shared" si="5"/>
        <v>30</v>
      </c>
      <c r="J32" s="63">
        <v>3.71</v>
      </c>
      <c r="K32" s="52">
        <f>IFERROR(SMALL(J:J,I32),"")</f>
        <v>3.71</v>
      </c>
      <c r="L32" s="51">
        <f>IF(K32&lt;&gt;"",IFERROR(ABS(K32-MEDIAN(K:K)),""),"")</f>
        <v>3.0000000000000249E-2</v>
      </c>
      <c r="M32" s="51">
        <f>IF(K32&lt;&gt;"",(K32-AVERAGE(K:K))^2,"")</f>
        <v>4.0153344444444324E-3</v>
      </c>
      <c r="O32" s="165"/>
      <c r="P32" s="166"/>
      <c r="Q32" s="167"/>
      <c r="S32" s="61"/>
      <c r="U32" s="60">
        <f t="shared" si="2"/>
        <v>7.2903797998917661E-3</v>
      </c>
      <c r="V32" s="60">
        <f t="shared" si="3"/>
        <v>2.2955773391022328E-4</v>
      </c>
      <c r="W32" s="56"/>
    </row>
    <row r="33" spans="1:23" ht="13.5" thickBot="1">
      <c r="A33" s="161">
        <v>31</v>
      </c>
      <c r="B33" s="70">
        <v>3.72</v>
      </c>
      <c r="C33" s="70">
        <v>3.7</v>
      </c>
      <c r="D33" s="70">
        <f t="shared" si="0"/>
        <v>3.71</v>
      </c>
      <c r="E33" s="103">
        <f>IFERROR(IF(D33&lt;&gt;0,D33-AVERAGE(D:D),""),"")</f>
        <v>6.3366666666667015E-2</v>
      </c>
      <c r="F33" s="103">
        <f t="shared" si="1"/>
        <v>4.0153344444444888E-3</v>
      </c>
      <c r="G33" s="103">
        <f t="shared" si="4"/>
        <v>2.0000000000000036E-4</v>
      </c>
      <c r="H33" s="4"/>
      <c r="I33" s="178">
        <f t="shared" si="5"/>
        <v>31</v>
      </c>
      <c r="J33" s="63">
        <v>3.71</v>
      </c>
      <c r="K33" s="64">
        <f>IFERROR(SMALL(J:J,I33),"")</f>
        <v>3.71</v>
      </c>
      <c r="L33" s="51">
        <f>IF(K33&lt;&gt;"",IFERROR(ABS(K33-MEDIAN(K:K)),""),"")</f>
        <v>3.0000000000000249E-2</v>
      </c>
      <c r="M33" s="51">
        <f>IF(K33&lt;&gt;"",(K33-AVERAGE(K:K))^2,"")</f>
        <v>4.0153344444444324E-3</v>
      </c>
      <c r="O33" s="175"/>
      <c r="P33" s="176"/>
      <c r="Q33" s="177"/>
      <c r="S33" s="85"/>
      <c r="U33" s="60">
        <f t="shared" si="2"/>
        <v>7.2903797998917661E-3</v>
      </c>
      <c r="V33" s="60">
        <f t="shared" si="3"/>
        <v>2.2955773391022328E-4</v>
      </c>
      <c r="W33" s="56"/>
    </row>
    <row r="34" spans="1:23" ht="12.75">
      <c r="A34" s="161">
        <v>32</v>
      </c>
      <c r="B34" s="70">
        <v>3.72</v>
      </c>
      <c r="C34" s="70">
        <v>3.71</v>
      </c>
      <c r="D34" s="70">
        <f t="shared" si="0"/>
        <v>3.7149999999999999</v>
      </c>
      <c r="E34" s="103">
        <f>IFERROR(IF(D34&lt;&gt;0,D34-AVERAGE(D:D),""),"")</f>
        <v>6.8366666666666909E-2</v>
      </c>
      <c r="F34" s="103">
        <f t="shared" si="1"/>
        <v>4.6740011111111443E-3</v>
      </c>
      <c r="G34" s="103">
        <f t="shared" si="4"/>
        <v>5.0000000000002313E-5</v>
      </c>
      <c r="H34" s="4"/>
      <c r="I34" s="178">
        <f t="shared" si="5"/>
        <v>32</v>
      </c>
      <c r="J34" s="63">
        <v>3.7149999999999999</v>
      </c>
      <c r="K34" s="64">
        <f>IFERROR(SMALL(J:J,I34),"")</f>
        <v>3.7149999999999999</v>
      </c>
      <c r="L34" s="51">
        <f>IF(K34&lt;&gt;"",IFERROR(ABS(K34-MEDIAN(K:K)),""),"")</f>
        <v>3.5000000000000142E-2</v>
      </c>
      <c r="M34" s="51">
        <f>IF(K34&lt;&gt;"",(K34-AVERAGE(K:K))^2,"")</f>
        <v>4.6740011111110836E-3</v>
      </c>
      <c r="O34" s="89"/>
      <c r="S34" s="85"/>
      <c r="U34" s="60">
        <f t="shared" si="2"/>
        <v>8.1692170091940686E-3</v>
      </c>
      <c r="V34" s="60">
        <f t="shared" si="3"/>
        <v>4.0606936181719622E-4</v>
      </c>
      <c r="W34" s="56"/>
    </row>
    <row r="35" spans="1:23" ht="12.75">
      <c r="A35" s="161">
        <v>33</v>
      </c>
      <c r="B35" s="70">
        <v>3.73</v>
      </c>
      <c r="C35" s="70">
        <v>3.7</v>
      </c>
      <c r="D35" s="70">
        <f t="shared" si="0"/>
        <v>3.7149999999999999</v>
      </c>
      <c r="E35" s="103">
        <f>IFERROR(IF(D35&lt;&gt;0,D35-AVERAGE(D:D),""),"")</f>
        <v>6.8366666666666909E-2</v>
      </c>
      <c r="F35" s="103">
        <f t="shared" si="1"/>
        <v>4.6740011111111443E-3</v>
      </c>
      <c r="G35" s="103">
        <f t="shared" si="4"/>
        <v>4.4999999999999413E-4</v>
      </c>
      <c r="H35" s="4"/>
      <c r="I35" s="178">
        <f t="shared" si="5"/>
        <v>33</v>
      </c>
      <c r="J35" s="63">
        <v>3.7149999999999999</v>
      </c>
      <c r="K35" s="64">
        <f>IFERROR(SMALL(J:J,I35),"")</f>
        <v>3.7149999999999999</v>
      </c>
      <c r="L35" s="51">
        <f>IF(K35&lt;&gt;"",IFERROR(ABS(K35-MEDIAN(K:K)),""),"")</f>
        <v>3.5000000000000142E-2</v>
      </c>
      <c r="M35" s="51">
        <f>IF(K35&lt;&gt;"",(K35-AVERAGE(K:K))^2,"")</f>
        <v>4.6740011111110836E-3</v>
      </c>
      <c r="U35" s="60">
        <f t="shared" si="2"/>
        <v>8.1692170091940686E-3</v>
      </c>
      <c r="V35" s="60">
        <f t="shared" si="3"/>
        <v>4.0606936181719622E-4</v>
      </c>
      <c r="W35" s="56"/>
    </row>
    <row r="36" spans="1:23" ht="12.75">
      <c r="A36" s="161">
        <v>34</v>
      </c>
      <c r="B36" s="70">
        <v>3.7440000000000002</v>
      </c>
      <c r="C36" s="70">
        <v>3.6989999999999998</v>
      </c>
      <c r="D36" s="70">
        <f t="shared" si="0"/>
        <v>3.7214999999999998</v>
      </c>
      <c r="E36" s="103">
        <f>IFERROR(IF(D36&lt;&gt;0,D36-AVERAGE(D:D),""),"")</f>
        <v>7.4866666666666859E-2</v>
      </c>
      <c r="F36" s="103">
        <f t="shared" si="1"/>
        <v>5.6050177777778069E-3</v>
      </c>
      <c r="G36" s="103">
        <f t="shared" si="4"/>
        <v>1.0125000000000169E-3</v>
      </c>
      <c r="H36" s="4"/>
      <c r="I36" s="178">
        <f t="shared" si="5"/>
        <v>34</v>
      </c>
      <c r="J36" s="63">
        <v>3.7214999999999998</v>
      </c>
      <c r="K36" s="64">
        <f>IFERROR(SMALL(J:J,I36),"")</f>
        <v>3.7214999999999998</v>
      </c>
      <c r="L36" s="51">
        <f>IF(K36&lt;&gt;"",IFERROR(ABS(K36-MEDIAN(K:K)),""),"")</f>
        <v>4.1500000000000092E-2</v>
      </c>
      <c r="M36" s="51">
        <f>IF(K36&lt;&gt;"",(K36-AVERAGE(K:K))^2,"")</f>
        <v>5.6050177777777401E-3</v>
      </c>
      <c r="U36" s="60">
        <f t="shared" si="2"/>
        <v>9.3864553812870767E-3</v>
      </c>
      <c r="V36" s="60">
        <f t="shared" si="3"/>
        <v>7.102844780962626E-4</v>
      </c>
      <c r="W36" s="56"/>
    </row>
    <row r="37" spans="1:23" ht="12.75">
      <c r="A37" s="161">
        <v>35</v>
      </c>
      <c r="B37" s="70">
        <v>3.7</v>
      </c>
      <c r="C37" s="70">
        <v>3.75</v>
      </c>
      <c r="D37" s="70">
        <f t="shared" si="0"/>
        <v>3.7250000000000001</v>
      </c>
      <c r="E37" s="103">
        <f>IFERROR(IF(D37&lt;&gt;0,D37-AVERAGE(D:D),""),"")</f>
        <v>7.836666666666714E-2</v>
      </c>
      <c r="F37" s="103">
        <f t="shared" si="1"/>
        <v>6.1413344444445185E-3</v>
      </c>
      <c r="G37" s="103">
        <f t="shared" si="4"/>
        <v>1.2499999999999911E-3</v>
      </c>
      <c r="H37" s="4"/>
      <c r="I37" s="178">
        <f t="shared" si="5"/>
        <v>35</v>
      </c>
      <c r="J37" s="63">
        <v>3.7250000000000001</v>
      </c>
      <c r="K37" s="64">
        <f>IFERROR(SMALL(J:J,I37),"")</f>
        <v>3.7250000000000001</v>
      </c>
      <c r="L37" s="51">
        <f>IF(K37&lt;&gt;"",IFERROR(ABS(K37-MEDIAN(K:K)),""),"")</f>
        <v>4.5000000000000373E-2</v>
      </c>
      <c r="M37" s="51">
        <f>IF(K37&lt;&gt;"",(K37-AVERAGE(K:K))^2,"")</f>
        <v>6.1413344444444492E-3</v>
      </c>
      <c r="U37" s="60">
        <f t="shared" si="2"/>
        <v>1.0076891427798756E-2</v>
      </c>
      <c r="V37" s="60">
        <f t="shared" si="3"/>
        <v>9.0909261763116259E-4</v>
      </c>
      <c r="W37" s="56"/>
    </row>
    <row r="38" spans="1:23" ht="12.75">
      <c r="A38" s="161">
        <v>36</v>
      </c>
      <c r="B38" s="70">
        <v>3.77</v>
      </c>
      <c r="C38" s="70">
        <v>3.69</v>
      </c>
      <c r="D38" s="70">
        <f t="shared" si="0"/>
        <v>3.73</v>
      </c>
      <c r="E38" s="103">
        <f>IFERROR(IF(D38&lt;&gt;0,D38-AVERAGE(D:D),""),"")</f>
        <v>8.3366666666667033E-2</v>
      </c>
      <c r="F38" s="103">
        <f t="shared" si="1"/>
        <v>6.9500011111111723E-3</v>
      </c>
      <c r="G38" s="103">
        <f t="shared" si="4"/>
        <v>3.2000000000000058E-3</v>
      </c>
      <c r="H38" s="4"/>
      <c r="I38" s="178">
        <f t="shared" si="5"/>
        <v>36</v>
      </c>
      <c r="J38" s="63">
        <v>3.73</v>
      </c>
      <c r="K38" s="64">
        <f>IFERROR(SMALL(J:J,I38),"")</f>
        <v>3.73</v>
      </c>
      <c r="L38" s="51">
        <f>IF(K38&lt;&gt;"",IFERROR(ABS(K38-MEDIAN(K:K)),""),"")</f>
        <v>5.0000000000000266E-2</v>
      </c>
      <c r="M38" s="51">
        <f>IF(K38&lt;&gt;"",(K38-AVERAGE(K:K))^2,"")</f>
        <v>6.9500011111110985E-3</v>
      </c>
      <c r="U38" s="60">
        <f t="shared" si="2"/>
        <v>1.1105728637101056E-2</v>
      </c>
      <c r="V38" s="60">
        <f t="shared" si="3"/>
        <v>1.2356042455381336E-3</v>
      </c>
      <c r="W38" s="56"/>
    </row>
    <row r="39" spans="1:23" ht="12.75">
      <c r="A39" s="161">
        <v>37</v>
      </c>
      <c r="B39" s="70">
        <v>3.75</v>
      </c>
      <c r="C39" s="70">
        <v>3.72</v>
      </c>
      <c r="D39" s="70">
        <f t="shared" si="0"/>
        <v>3.7350000000000003</v>
      </c>
      <c r="E39" s="103">
        <f>IFERROR(IF(D39&lt;&gt;0,D39-AVERAGE(D:D),""),"")</f>
        <v>8.8366666666667371E-2</v>
      </c>
      <c r="F39" s="103">
        <f t="shared" si="1"/>
        <v>7.808667777777902E-3</v>
      </c>
      <c r="G39" s="103">
        <f t="shared" si="4"/>
        <v>4.4999999999999413E-4</v>
      </c>
      <c r="H39" s="4"/>
      <c r="I39" s="178">
        <f t="shared" si="5"/>
        <v>37</v>
      </c>
      <c r="J39" s="63">
        <v>3.7350000000000003</v>
      </c>
      <c r="K39" s="64">
        <f>IFERROR(SMALL(J:J,I39),"")</f>
        <v>3.7350000000000003</v>
      </c>
      <c r="L39" s="51">
        <f>IF(K39&lt;&gt;"",IFERROR(ABS(K39-MEDIAN(K:K)),""),"")</f>
        <v>5.5000000000000604E-2</v>
      </c>
      <c r="M39" s="51">
        <f>IF(K39&lt;&gt;"",(K39-AVERAGE(K:K))^2,"")</f>
        <v>7.808667777777824E-3</v>
      </c>
      <c r="U39" s="60">
        <f t="shared" si="2"/>
        <v>1.2184565846403454E-2</v>
      </c>
      <c r="V39" s="60">
        <f t="shared" si="3"/>
        <v>1.6121158734451382E-3</v>
      </c>
      <c r="W39" s="56"/>
    </row>
    <row r="40" spans="1:23" ht="12.75">
      <c r="A40" s="161">
        <v>38</v>
      </c>
      <c r="B40" s="70">
        <v>3.76</v>
      </c>
      <c r="C40" s="70">
        <v>3.75</v>
      </c>
      <c r="D40" s="70">
        <f t="shared" si="0"/>
        <v>3.7549999999999999</v>
      </c>
      <c r="E40" s="103">
        <f>IFERROR(IF(D40&lt;&gt;0,D40-AVERAGE(D:D),""),"")</f>
        <v>0.10836666666666694</v>
      </c>
      <c r="F40" s="103">
        <f t="shared" si="1"/>
        <v>1.1743334444444505E-2</v>
      </c>
      <c r="G40" s="103">
        <f t="shared" si="4"/>
        <v>4.9999999999997868E-5</v>
      </c>
      <c r="H40" s="4"/>
      <c r="I40" s="178">
        <f t="shared" si="5"/>
        <v>38</v>
      </c>
      <c r="J40" s="63">
        <v>3.7549999999999999</v>
      </c>
      <c r="K40" s="64">
        <f>IFERROR(SMALL(J:J,I40),"")</f>
        <v>3.7549999999999999</v>
      </c>
      <c r="L40" s="51">
        <f>IF(K40&lt;&gt;"",IFERROR(ABS(K40-MEDIAN(K:K)),""),"")</f>
        <v>7.5000000000000178E-2</v>
      </c>
      <c r="M40" s="51">
        <f>IF(K40&lt;&gt;"",(K40-AVERAGE(K:K))^2,"")</f>
        <v>1.1743334444444408E-2</v>
      </c>
      <c r="U40" s="60">
        <f t="shared" si="2"/>
        <v>1.6999914683612644E-2</v>
      </c>
      <c r="V40" s="60">
        <f t="shared" si="3"/>
        <v>3.6181623850730102E-3</v>
      </c>
      <c r="W40" s="56"/>
    </row>
    <row r="41" spans="1:23" ht="12.75">
      <c r="A41" s="161">
        <v>39</v>
      </c>
      <c r="B41" s="70">
        <v>3.81</v>
      </c>
      <c r="C41" s="70">
        <v>3.73</v>
      </c>
      <c r="D41" s="70">
        <f t="shared" si="0"/>
        <v>3.77</v>
      </c>
      <c r="E41" s="103">
        <f>IFERROR(IF(D41&lt;&gt;0,D41-AVERAGE(D:D),""),"")</f>
        <v>0.12336666666666707</v>
      </c>
      <c r="F41" s="103">
        <f t="shared" si="1"/>
        <v>1.5219334444444543E-2</v>
      </c>
      <c r="G41" s="103">
        <f t="shared" si="4"/>
        <v>3.2000000000000058E-3</v>
      </c>
      <c r="H41" s="4"/>
      <c r="I41" s="178">
        <f t="shared" si="5"/>
        <v>39</v>
      </c>
      <c r="J41" s="63">
        <v>3.77</v>
      </c>
      <c r="K41" s="64">
        <f>IFERROR(SMALL(J:J,I41),"")</f>
        <v>3.77</v>
      </c>
      <c r="L41" s="51">
        <f>IF(K41&lt;&gt;"",IFERROR(ABS(K41-MEDIAN(K:K)),""),"")</f>
        <v>9.0000000000000302E-2</v>
      </c>
      <c r="M41" s="51">
        <f>IF(K41&lt;&gt;"",(K41-AVERAGE(K:K))^2,"")</f>
        <v>1.5219334444444434E-2</v>
      </c>
      <c r="U41" s="60">
        <f t="shared" si="2"/>
        <v>2.1136426311519643E-2</v>
      </c>
      <c r="V41" s="60">
        <f t="shared" si="3"/>
        <v>5.6476972687939586E-3</v>
      </c>
      <c r="W41" s="56"/>
    </row>
    <row r="42" spans="1:23" ht="12.75">
      <c r="A42" s="161">
        <v>40</v>
      </c>
      <c r="B42" s="70">
        <v>3.82</v>
      </c>
      <c r="C42" s="70">
        <v>3.75</v>
      </c>
      <c r="D42" s="70">
        <f t="shared" si="0"/>
        <v>3.7850000000000001</v>
      </c>
      <c r="E42" s="103">
        <f>IFERROR(IF(D42&lt;&gt;0,D42-AVERAGE(D:D),""),"")</f>
        <v>0.13836666666666719</v>
      </c>
      <c r="F42" s="103">
        <f t="shared" si="1"/>
        <v>1.9145334444444589E-2</v>
      </c>
      <c r="G42" s="103">
        <f t="shared" si="4"/>
        <v>2.4499999999999886E-3</v>
      </c>
      <c r="H42" s="4"/>
      <c r="I42" s="178">
        <f t="shared" si="5"/>
        <v>40</v>
      </c>
      <c r="J42" s="63">
        <v>3.7850000000000001</v>
      </c>
      <c r="K42" s="64">
        <f>IFERROR(SMALL(J:J,I42),"")</f>
        <v>3.7850000000000001</v>
      </c>
      <c r="L42" s="51">
        <f>IF(K42&lt;&gt;"",IFERROR(ABS(K42-MEDIAN(K:K)),""),"")</f>
        <v>0.10500000000000043</v>
      </c>
      <c r="M42" s="51">
        <f>IF(K42&lt;&gt;"",(K42-AVERAGE(K:K))^2,"")</f>
        <v>1.9145334444444467E-2</v>
      </c>
      <c r="U42" s="60">
        <f t="shared" si="2"/>
        <v>2.5722937939426649E-2</v>
      </c>
      <c r="V42" s="60">
        <f t="shared" si="3"/>
        <v>8.1272321525149138E-3</v>
      </c>
      <c r="W42" s="56"/>
    </row>
    <row r="43" spans="1:23" ht="12.75">
      <c r="A43" s="161">
        <v>41</v>
      </c>
      <c r="B43" s="70">
        <v>3.79</v>
      </c>
      <c r="C43" s="70">
        <v>3.8</v>
      </c>
      <c r="D43" s="70">
        <f t="shared" si="0"/>
        <v>3.7949999999999999</v>
      </c>
      <c r="E43" s="103">
        <f>IFERROR(IF(D43&lt;&gt;0,D43-AVERAGE(D:D),""),"")</f>
        <v>0.14836666666666698</v>
      </c>
      <c r="F43" s="103">
        <f t="shared" si="1"/>
        <v>2.201266777777787E-2</v>
      </c>
      <c r="G43" s="103">
        <f t="shared" si="4"/>
        <v>4.9999999999997868E-5</v>
      </c>
      <c r="H43" s="4"/>
      <c r="I43" s="178">
        <f t="shared" si="5"/>
        <v>41</v>
      </c>
      <c r="J43" s="63">
        <v>3.7949999999999999</v>
      </c>
      <c r="K43" s="64">
        <f>IFERROR(SMALL(J:J,I43),"")</f>
        <v>3.7949999999999999</v>
      </c>
      <c r="L43" s="51">
        <f>IF(K43&lt;&gt;"",IFERROR(ABS(K43-MEDIAN(K:K)),""),"")</f>
        <v>0.11500000000000021</v>
      </c>
      <c r="M43" s="51">
        <f>IF(K43&lt;&gt;"",(K43-AVERAGE(K:K))^2,"")</f>
        <v>2.2012667777777738E-2</v>
      </c>
      <c r="U43" s="60">
        <f t="shared" si="2"/>
        <v>2.9030612358031224E-2</v>
      </c>
      <c r="V43" s="60">
        <f t="shared" si="3"/>
        <v>1.0030255408328829E-2</v>
      </c>
      <c r="W43" s="56"/>
    </row>
    <row r="44" spans="1:23" ht="12.75">
      <c r="A44" s="161">
        <v>42</v>
      </c>
      <c r="B44" s="70">
        <v>3.69</v>
      </c>
      <c r="C44" s="70">
        <v>3.91</v>
      </c>
      <c r="D44" s="70">
        <f t="shared" si="0"/>
        <v>3.8</v>
      </c>
      <c r="E44" s="103">
        <f>IFERROR(IF(D44&lt;&gt;0,D44-AVERAGE(D:D),""),"")</f>
        <v>0.15336666666666687</v>
      </c>
      <c r="F44" s="103">
        <f t="shared" si="1"/>
        <v>2.3521334444444507E-2</v>
      </c>
      <c r="G44" s="103">
        <f t="shared" si="4"/>
        <v>2.4200000000000041E-2</v>
      </c>
      <c r="H44" s="4"/>
      <c r="I44" s="178">
        <f t="shared" si="5"/>
        <v>42</v>
      </c>
      <c r="J44" s="63">
        <v>3.8</v>
      </c>
      <c r="K44" s="64">
        <f>IFERROR(SMALL(J:J,I44),"")</f>
        <v>3.8</v>
      </c>
      <c r="L44" s="51">
        <f>IF(K44&lt;&gt;"",IFERROR(ABS(K44-MEDIAN(K:K)),""),"")</f>
        <v>0.12000000000000011</v>
      </c>
      <c r="M44" s="51">
        <f>IF(K44&lt;&gt;"",(K44-AVERAGE(K:K))^2,"")</f>
        <v>2.3521334444444372E-2</v>
      </c>
      <c r="U44" s="60">
        <f t="shared" si="2"/>
        <v>3.0759449567333508E-2</v>
      </c>
      <c r="V44" s="60">
        <f t="shared" si="3"/>
        <v>1.1056767036235784E-2</v>
      </c>
      <c r="W44" s="56"/>
    </row>
    <row r="45" spans="1:23" ht="12.75">
      <c r="A45" s="161">
        <v>43</v>
      </c>
      <c r="B45" s="70">
        <v>3.81</v>
      </c>
      <c r="C45" s="70">
        <v>3.81</v>
      </c>
      <c r="D45" s="70">
        <f t="shared" si="0"/>
        <v>3.81</v>
      </c>
      <c r="E45" s="103">
        <f>IFERROR(IF(D45&lt;&gt;0,D45-AVERAGE(D:D),""),"")</f>
        <v>0.1633666666666671</v>
      </c>
      <c r="F45" s="103">
        <f t="shared" si="1"/>
        <v>2.6688667777777921E-2</v>
      </c>
      <c r="G45" s="103">
        <f t="shared" si="4"/>
        <v>0</v>
      </c>
      <c r="H45" s="4"/>
      <c r="I45" s="178">
        <f t="shared" si="5"/>
        <v>43</v>
      </c>
      <c r="J45" s="63">
        <v>3.81</v>
      </c>
      <c r="K45" s="64">
        <f>IFERROR(SMALL(J:J,I45),"")</f>
        <v>3.81</v>
      </c>
      <c r="L45" s="51">
        <f>IF(K45&lt;&gt;"",IFERROR(ABS(K45-MEDIAN(K:K)),""),"")</f>
        <v>0.13000000000000034</v>
      </c>
      <c r="M45" s="51">
        <f>IF(K45&lt;&gt;"",(K45-AVERAGE(K:K))^2,"")</f>
        <v>2.6688667777777775E-2</v>
      </c>
      <c r="U45" s="60">
        <f t="shared" si="2"/>
        <v>3.4367123985938233E-2</v>
      </c>
      <c r="V45" s="60">
        <f t="shared" si="3"/>
        <v>1.3259790292049789E-2</v>
      </c>
      <c r="W45" s="56"/>
    </row>
    <row r="46" spans="1:23" ht="12.75">
      <c r="A46" s="161">
        <v>44</v>
      </c>
      <c r="B46" s="70">
        <v>3.83</v>
      </c>
      <c r="C46" s="70">
        <v>3.82</v>
      </c>
      <c r="D46" s="70">
        <f t="shared" si="0"/>
        <v>3.8250000000000002</v>
      </c>
      <c r="E46" s="103">
        <f>IFERROR(IF(D46&lt;&gt;0,D46-AVERAGE(D:D),""),"")</f>
        <v>0.17836666666666723</v>
      </c>
      <c r="F46" s="103">
        <f t="shared" si="1"/>
        <v>3.1814667777777979E-2</v>
      </c>
      <c r="G46" s="103">
        <f t="shared" si="4"/>
        <v>5.0000000000002313E-5</v>
      </c>
      <c r="H46" s="4"/>
      <c r="I46" s="178">
        <f t="shared" si="5"/>
        <v>44</v>
      </c>
      <c r="J46" s="63">
        <v>3.8250000000000002</v>
      </c>
      <c r="K46" s="64">
        <f>IFERROR(SMALL(J:J,I46),"")</f>
        <v>3.8250000000000002</v>
      </c>
      <c r="L46" s="51">
        <f>IF(K46&lt;&gt;"",IFERROR(ABS(K46-MEDIAN(K:K)),""),"")</f>
        <v>0.14500000000000046</v>
      </c>
      <c r="M46" s="51">
        <f>IF(K46&lt;&gt;"",(K46-AVERAGE(K:K))^2,"")</f>
        <v>3.1814667777777819E-2</v>
      </c>
      <c r="U46" s="60">
        <f t="shared" si="2"/>
        <v>4.0153635613845252E-2</v>
      </c>
      <c r="V46" s="60">
        <f t="shared" si="3"/>
        <v>1.6939325175770757E-2</v>
      </c>
      <c r="W46" s="56"/>
    </row>
    <row r="47" spans="1:23" ht="12.75">
      <c r="A47" s="161">
        <v>45</v>
      </c>
      <c r="B47" s="103">
        <v>1.1200000000000001</v>
      </c>
      <c r="C47" s="103">
        <v>2.34</v>
      </c>
      <c r="D47" s="103">
        <f t="shared" si="0"/>
        <v>1.73</v>
      </c>
      <c r="E47" s="103">
        <f>IFERROR(IF(D47&lt;&gt;0,D47-AVERAGE(D:D),""),"")</f>
        <v>-1.916633333333333</v>
      </c>
      <c r="F47" s="103">
        <f t="shared" si="1"/>
        <v>3.6734833344444429</v>
      </c>
      <c r="G47" s="103">
        <f t="shared" si="4"/>
        <v>0.74419999999999975</v>
      </c>
      <c r="H47" s="4"/>
      <c r="I47" s="178">
        <f t="shared" si="5"/>
        <v>45</v>
      </c>
      <c r="J47" s="63">
        <v>1.73</v>
      </c>
      <c r="K47" s="64">
        <f>IFERROR(SMALL(J:J,I47),"")</f>
        <v>4.4149999999999991</v>
      </c>
      <c r="L47" s="51">
        <f>IF(K47&lt;&gt;"",IFERROR(ABS(K47-MEDIAN(K:K)),""),"")</f>
        <v>0.73499999999999943</v>
      </c>
      <c r="M47" s="51">
        <f>IF(K47&lt;&gt;"",(K47-AVERAGE(K:K))^2,"")</f>
        <v>0.59038733444444302</v>
      </c>
      <c r="U47" s="60">
        <f t="shared" si="2"/>
        <v>0.62470642631151785</v>
      </c>
      <c r="V47" s="60">
        <f t="shared" si="3"/>
        <v>0.51861769726879281</v>
      </c>
      <c r="W47" s="56"/>
    </row>
    <row r="48" spans="1:23" ht="12.75">
      <c r="A48" s="161">
        <v>46</v>
      </c>
      <c r="B48" s="103"/>
      <c r="C48" s="103"/>
      <c r="D48" s="103" t="str">
        <f t="shared" si="0"/>
        <v/>
      </c>
      <c r="E48" s="103" t="str">
        <f>IFERROR(IF(D48&lt;&gt;0,D48-AVERAGE(D:D),""),"")</f>
        <v/>
      </c>
      <c r="F48" s="103" t="str">
        <f t="shared" si="1"/>
        <v/>
      </c>
      <c r="G48" s="103" t="str">
        <f t="shared" si="4"/>
        <v/>
      </c>
      <c r="H48" s="4"/>
      <c r="I48" s="178" t="str">
        <f t="shared" si="5"/>
        <v/>
      </c>
      <c r="J48" s="63"/>
      <c r="K48" s="64" t="str">
        <f>IFERROR(SMALL(J:J,I48),"")</f>
        <v/>
      </c>
      <c r="L48" s="51" t="str">
        <f>IF(K48&lt;&gt;"",IFERROR(ABS(K48-MEDIAN(K:K)),""),"")</f>
        <v/>
      </c>
      <c r="M48" s="51" t="str">
        <f>IF(K48&lt;&gt;"",(K48-AVERAGE(K:K))^2,"")</f>
        <v/>
      </c>
      <c r="U48" s="60" t="str">
        <f t="shared" si="2"/>
        <v/>
      </c>
      <c r="V48" s="60" t="str">
        <f t="shared" si="3"/>
        <v/>
      </c>
      <c r="W48" s="56"/>
    </row>
    <row r="49" spans="1:23" ht="12.75">
      <c r="A49" s="161">
        <v>47</v>
      </c>
      <c r="B49" s="103"/>
      <c r="C49" s="103"/>
      <c r="D49" s="103" t="str">
        <f t="shared" si="0"/>
        <v/>
      </c>
      <c r="E49" s="103" t="str">
        <f>IFERROR(IF(D49&lt;&gt;0,D49-AVERAGE(D:D),""),"")</f>
        <v/>
      </c>
      <c r="F49" s="103" t="str">
        <f t="shared" si="1"/>
        <v/>
      </c>
      <c r="G49" s="103" t="str">
        <f t="shared" si="4"/>
        <v/>
      </c>
      <c r="H49" s="4"/>
      <c r="I49" s="178" t="str">
        <f t="shared" si="5"/>
        <v/>
      </c>
      <c r="J49" s="63"/>
      <c r="K49" s="64" t="str">
        <f>IFERROR(SMALL(J:J,I49),"")</f>
        <v/>
      </c>
      <c r="L49" s="51" t="str">
        <f>IF(K49&lt;&gt;"",IFERROR(ABS(K49-MEDIAN(K:K)),""),"")</f>
        <v/>
      </c>
      <c r="M49" s="51" t="str">
        <f>IF(K49&lt;&gt;"",(K49-AVERAGE(K:K))^2,"")</f>
        <v/>
      </c>
      <c r="U49" s="60" t="str">
        <f t="shared" si="2"/>
        <v/>
      </c>
      <c r="V49" s="60" t="str">
        <f t="shared" si="3"/>
        <v/>
      </c>
      <c r="W49" s="56"/>
    </row>
    <row r="50" spans="1:23" ht="12.75">
      <c r="A50" s="161">
        <v>48</v>
      </c>
      <c r="B50" s="103"/>
      <c r="C50" s="103"/>
      <c r="D50" s="103" t="str">
        <f t="shared" si="0"/>
        <v/>
      </c>
      <c r="E50" s="103" t="str">
        <f>IFERROR(IF(D50&lt;&gt;0,D50-AVERAGE(D:D),""),"")</f>
        <v/>
      </c>
      <c r="F50" s="103" t="str">
        <f t="shared" si="1"/>
        <v/>
      </c>
      <c r="G50" s="103" t="str">
        <f t="shared" si="4"/>
        <v/>
      </c>
      <c r="H50" s="4"/>
      <c r="I50" s="178" t="str">
        <f t="shared" si="5"/>
        <v/>
      </c>
      <c r="J50" s="63"/>
      <c r="K50" s="64" t="str">
        <f>IFERROR(SMALL(J:J,I50),"")</f>
        <v/>
      </c>
      <c r="L50" s="51" t="str">
        <f>IF(K50&lt;&gt;"",IFERROR(ABS(K50-MEDIAN(K:K)),""),"")</f>
        <v/>
      </c>
      <c r="M50" s="51" t="str">
        <f>IF(K50&lt;&gt;"",(K50-AVERAGE(K:K))^2,"")</f>
        <v/>
      </c>
      <c r="U50" s="60" t="str">
        <f t="shared" si="2"/>
        <v/>
      </c>
      <c r="V50" s="60" t="str">
        <f t="shared" si="3"/>
        <v/>
      </c>
      <c r="W50" s="56"/>
    </row>
    <row r="51" spans="1:23" ht="12.75">
      <c r="A51" s="161">
        <v>49</v>
      </c>
      <c r="B51" s="103"/>
      <c r="C51" s="103"/>
      <c r="D51" s="103" t="str">
        <f t="shared" si="0"/>
        <v/>
      </c>
      <c r="E51" s="103" t="str">
        <f>IFERROR(IF(D51&lt;&gt;0,D51-AVERAGE(D:D),""),"")</f>
        <v/>
      </c>
      <c r="F51" s="103" t="str">
        <f t="shared" si="1"/>
        <v/>
      </c>
      <c r="G51" s="103" t="str">
        <f t="shared" si="4"/>
        <v/>
      </c>
      <c r="H51" s="4"/>
      <c r="I51" s="178" t="str">
        <f t="shared" si="5"/>
        <v/>
      </c>
      <c r="J51" s="63"/>
      <c r="K51" s="64" t="str">
        <f>IFERROR(SMALL(J:J,I51),"")</f>
        <v/>
      </c>
      <c r="L51" s="51" t="str">
        <f>IF(K51&lt;&gt;"",IFERROR(ABS(K51-MEDIAN(K:K)),""),"")</f>
        <v/>
      </c>
      <c r="M51" s="51" t="str">
        <f>IF(K51&lt;&gt;"",(K51-AVERAGE(K:K))^2,"")</f>
        <v/>
      </c>
      <c r="U51" s="60" t="str">
        <f t="shared" si="2"/>
        <v/>
      </c>
      <c r="V51" s="60" t="str">
        <f t="shared" si="3"/>
        <v/>
      </c>
      <c r="W51" s="56"/>
    </row>
    <row r="52" spans="1:23" ht="12.75">
      <c r="A52" s="161">
        <v>50</v>
      </c>
      <c r="B52" s="103"/>
      <c r="C52" s="103"/>
      <c r="D52" s="103" t="str">
        <f t="shared" si="0"/>
        <v/>
      </c>
      <c r="E52" s="103" t="str">
        <f>IFERROR(IF(D52&lt;&gt;0,D52-AVERAGE(D:D),""),"")</f>
        <v/>
      </c>
      <c r="F52" s="103" t="str">
        <f t="shared" si="1"/>
        <v/>
      </c>
      <c r="G52" s="103" t="str">
        <f t="shared" si="4"/>
        <v/>
      </c>
      <c r="H52" s="4"/>
      <c r="I52" s="178" t="str">
        <f t="shared" si="5"/>
        <v/>
      </c>
      <c r="J52" s="63"/>
      <c r="K52" s="64" t="str">
        <f>IFERROR(SMALL(J:J,I52),"")</f>
        <v/>
      </c>
      <c r="L52" s="51" t="str">
        <f>IF(K52&lt;&gt;"",IFERROR(ABS(K52-MEDIAN(K:K)),""),"")</f>
        <v/>
      </c>
      <c r="M52" s="51" t="str">
        <f>IF(K52&lt;&gt;"",(K52-AVERAGE(K:K))^2,"")</f>
        <v/>
      </c>
      <c r="U52" s="60" t="str">
        <f t="shared" si="2"/>
        <v/>
      </c>
      <c r="V52" s="60" t="str">
        <f t="shared" si="3"/>
        <v/>
      </c>
    </row>
    <row r="53" spans="1:23">
      <c r="U53" s="60" t="str">
        <f t="shared" ref="U53:U67" si="6">IFERROR(IF(K53&lt;&gt;0,POWER(K53-Q$9,2),""),"")</f>
        <v/>
      </c>
      <c r="V53" s="60" t="str">
        <f t="shared" ref="V53:V67" si="7">IFERROR(IF(K53&lt;&gt;0,POWER(K53-S$9,2),""),"")</f>
        <v/>
      </c>
    </row>
    <row r="54" spans="1:23">
      <c r="U54" s="60" t="str">
        <f t="shared" si="6"/>
        <v/>
      </c>
      <c r="V54" s="60" t="str">
        <f t="shared" si="7"/>
        <v/>
      </c>
    </row>
    <row r="55" spans="1:23">
      <c r="U55" s="60" t="str">
        <f t="shared" si="6"/>
        <v/>
      </c>
      <c r="V55" s="60" t="str">
        <f t="shared" si="7"/>
        <v/>
      </c>
    </row>
    <row r="56" spans="1:23">
      <c r="U56" s="60" t="str">
        <f t="shared" si="6"/>
        <v/>
      </c>
      <c r="V56" s="60" t="str">
        <f t="shared" si="7"/>
        <v/>
      </c>
    </row>
    <row r="57" spans="1:23">
      <c r="U57" s="60" t="str">
        <f t="shared" si="6"/>
        <v/>
      </c>
      <c r="V57" s="60" t="str">
        <f t="shared" si="7"/>
        <v/>
      </c>
    </row>
    <row r="58" spans="1:23">
      <c r="U58" s="60" t="str">
        <f t="shared" si="6"/>
        <v/>
      </c>
      <c r="V58" s="60" t="str">
        <f t="shared" si="7"/>
        <v/>
      </c>
    </row>
    <row r="59" spans="1:23">
      <c r="U59" s="60" t="str">
        <f t="shared" si="6"/>
        <v/>
      </c>
      <c r="V59" s="60" t="str">
        <f t="shared" si="7"/>
        <v/>
      </c>
    </row>
    <row r="60" spans="1:23">
      <c r="U60" s="60" t="str">
        <f t="shared" si="6"/>
        <v/>
      </c>
      <c r="V60" s="60" t="str">
        <f t="shared" si="7"/>
        <v/>
      </c>
    </row>
    <row r="61" spans="1:23">
      <c r="U61" s="60" t="str">
        <f t="shared" si="6"/>
        <v/>
      </c>
      <c r="V61" s="60" t="str">
        <f t="shared" si="7"/>
        <v/>
      </c>
    </row>
    <row r="62" spans="1:23">
      <c r="U62" s="60" t="str">
        <f t="shared" si="6"/>
        <v/>
      </c>
      <c r="V62" s="60" t="str">
        <f t="shared" si="7"/>
        <v/>
      </c>
    </row>
    <row r="63" spans="1:23">
      <c r="U63" s="60" t="str">
        <f t="shared" si="6"/>
        <v/>
      </c>
      <c r="V63" s="60" t="str">
        <f t="shared" si="7"/>
        <v/>
      </c>
    </row>
    <row r="64" spans="1:23">
      <c r="U64" s="60" t="str">
        <f t="shared" si="6"/>
        <v/>
      </c>
      <c r="V64" s="60" t="str">
        <f t="shared" si="7"/>
        <v/>
      </c>
    </row>
    <row r="65" spans="21:22">
      <c r="U65" s="60" t="str">
        <f t="shared" si="6"/>
        <v/>
      </c>
      <c r="V65" s="60" t="str">
        <f t="shared" si="7"/>
        <v/>
      </c>
    </row>
    <row r="66" spans="21:22">
      <c r="U66" s="60" t="str">
        <f t="shared" si="6"/>
        <v/>
      </c>
      <c r="V66" s="60" t="str">
        <f t="shared" si="7"/>
        <v/>
      </c>
    </row>
    <row r="67" spans="21:22">
      <c r="U67" s="60" t="str">
        <f t="shared" si="6"/>
        <v/>
      </c>
      <c r="V67" s="60" t="str">
        <f t="shared" si="7"/>
        <v/>
      </c>
    </row>
  </sheetData>
  <mergeCells count="14">
    <mergeCell ref="L1:M2"/>
    <mergeCell ref="O14:O33"/>
    <mergeCell ref="P8:Q8"/>
    <mergeCell ref="R8:S8"/>
    <mergeCell ref="O3:O12"/>
    <mergeCell ref="P5:Q5"/>
    <mergeCell ref="R5:S5"/>
    <mergeCell ref="P6:Q6"/>
    <mergeCell ref="R6:S6"/>
    <mergeCell ref="B1:D1"/>
    <mergeCell ref="I1:I2"/>
    <mergeCell ref="J1:J2"/>
    <mergeCell ref="K1:K2"/>
    <mergeCell ref="U1:V1"/>
  </mergeCells>
  <conditionalFormatting sqref="S7 Q7">
    <cfRule type="cellIs" dxfId="14" priority="3" operator="lessThan">
      <formula>$S$4</formula>
    </cfRule>
    <cfRule type="cellIs" dxfId="13" priority="4" operator="between">
      <formula>$S$4</formula>
      <formula>$R$4</formula>
    </cfRule>
    <cfRule type="cellIs" dxfId="12" priority="5" operator="greaterThan">
      <formula>$S$4</formula>
    </cfRule>
  </conditionalFormatting>
  <conditionalFormatting sqref="J1:J1048576">
    <cfRule type="top10" dxfId="11" priority="1" bottom="1" rank="1"/>
    <cfRule type="top10" dxfId="10" priority="2" rank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2"/>
  <sheetViews>
    <sheetView topLeftCell="A30" zoomScaleNormal="100" workbookViewId="0">
      <selection activeCell="A53" sqref="A53:XFD115"/>
    </sheetView>
  </sheetViews>
  <sheetFormatPr defaultRowHeight="15"/>
  <cols>
    <col min="1" max="1" width="6.5703125" style="160" bestFit="1" customWidth="1"/>
    <col min="2" max="4" width="6.42578125" style="4" bestFit="1" customWidth="1"/>
    <col min="5" max="5" width="5.7109375" style="110" bestFit="1" customWidth="1"/>
    <col min="6" max="6" width="7.7109375" style="110" bestFit="1" customWidth="1"/>
    <col min="7" max="8" width="7.7109375" style="110" customWidth="1"/>
    <col min="9" max="9" width="6.7109375" style="62" customWidth="1"/>
    <col min="10" max="10" width="9.140625" style="62" customWidth="1"/>
    <col min="11" max="11" width="10.28515625" style="108" customWidth="1"/>
    <col min="12" max="13" width="5.28515625" style="105" customWidth="1"/>
    <col min="14" max="14" width="4.42578125" style="108" customWidth="1"/>
    <col min="15" max="15" width="6.85546875" style="108" bestFit="1" customWidth="1"/>
    <col min="16" max="18" width="7.42578125" style="108" customWidth="1"/>
    <col min="19" max="19" width="8.5703125" style="108" customWidth="1"/>
    <col min="20" max="20" width="2.85546875" style="108" customWidth="1"/>
    <col min="21" max="22" width="6.42578125" style="110" customWidth="1"/>
    <col min="23" max="23" width="3" style="108" customWidth="1"/>
    <col min="24" max="73" width="9.140625" style="62" customWidth="1"/>
    <col min="74" max="16384" width="9.140625" style="62"/>
  </cols>
  <sheetData>
    <row r="1" spans="1:23">
      <c r="B1" s="111" t="s">
        <v>63</v>
      </c>
      <c r="C1" s="111"/>
      <c r="D1" s="111"/>
      <c r="I1" s="112" t="s">
        <v>64</v>
      </c>
      <c r="J1" s="114" t="s">
        <v>28</v>
      </c>
      <c r="K1" s="116" t="s">
        <v>29</v>
      </c>
      <c r="L1" s="116" t="s">
        <v>2</v>
      </c>
      <c r="M1" s="158"/>
      <c r="O1" s="84"/>
      <c r="P1" s="59"/>
      <c r="Q1" s="82"/>
      <c r="R1" s="81"/>
      <c r="S1" s="81"/>
      <c r="U1" s="118" t="s">
        <v>14</v>
      </c>
      <c r="V1" s="118"/>
      <c r="W1" s="48"/>
    </row>
    <row r="2" spans="1:23" ht="16.5" thickBot="1">
      <c r="B2" s="4" t="s">
        <v>52</v>
      </c>
      <c r="C2" s="4" t="s">
        <v>52</v>
      </c>
      <c r="D2" s="4" t="s">
        <v>33</v>
      </c>
      <c r="E2" s="110" t="s">
        <v>56</v>
      </c>
      <c r="F2" s="110" t="s">
        <v>60</v>
      </c>
      <c r="I2" s="113"/>
      <c r="J2" s="115"/>
      <c r="K2" s="117"/>
      <c r="L2" s="117"/>
      <c r="M2" s="159"/>
      <c r="T2" s="48"/>
      <c r="U2" s="74" t="s">
        <v>54</v>
      </c>
      <c r="V2" s="74" t="s">
        <v>55</v>
      </c>
    </row>
    <row r="3" spans="1:23" ht="12.75">
      <c r="A3" s="161">
        <v>1</v>
      </c>
      <c r="B3" s="70">
        <v>3.48</v>
      </c>
      <c r="C3" s="70">
        <v>3.5</v>
      </c>
      <c r="D3" s="70">
        <f>IFERROR(AVERAGE(B3:C3),"")</f>
        <v>3.49</v>
      </c>
      <c r="E3" s="103">
        <f>IFERROR(IF(D3&lt;&gt;0,D3-AVERAGE(D:D),""),"")</f>
        <v>-0.15663333333333274</v>
      </c>
      <c r="F3" s="103">
        <f>IFERROR(POWER(E3,2),"")</f>
        <v>2.4534001111110922E-2</v>
      </c>
      <c r="G3" s="103">
        <f>IFERROR((C3-D3)^2+(B3-D3)^2,"")</f>
        <v>2.0000000000000036E-4</v>
      </c>
      <c r="H3" s="4"/>
      <c r="I3" s="13">
        <f>IF(J3&lt;&gt;0,1,"")</f>
        <v>1</v>
      </c>
      <c r="J3" s="21">
        <v>3.49</v>
      </c>
      <c r="K3" s="52">
        <f>IFERROR(SMALL(J:J,I3),"")</f>
        <v>3.49</v>
      </c>
      <c r="L3" s="57">
        <f>IF(K3&lt;&gt;"",IFERROR(ABS(K3-MEDIAN(K:K)),""),"")</f>
        <v>0.19249999999999989</v>
      </c>
      <c r="M3" s="57">
        <f>IF(K3&lt;&gt;"",(K3-AVERAGE(K:K))^2,"")</f>
        <v>4.0077310046487284E-2</v>
      </c>
      <c r="O3" s="123" t="s">
        <v>14</v>
      </c>
      <c r="P3" s="75" t="s">
        <v>15</v>
      </c>
      <c r="Q3" s="47" t="s">
        <v>4</v>
      </c>
      <c r="R3" s="53" t="s">
        <v>16</v>
      </c>
      <c r="S3" s="109" t="s">
        <v>17</v>
      </c>
      <c r="T3" s="65"/>
      <c r="U3" s="60">
        <f>IFERROR(IF(K3&lt;&gt;0,POWER(K3-Q$9,2),""),"")</f>
        <v>3.2301503543083886E-2</v>
      </c>
      <c r="V3" s="60">
        <f>IFERROR(IF(K3&lt;&gt;0,POWER(K3-S$9,2),""),"")</f>
        <v>4.3885262046484824E-2</v>
      </c>
    </row>
    <row r="4" spans="1:23" ht="12.75">
      <c r="A4" s="161">
        <v>2</v>
      </c>
      <c r="B4" s="70">
        <v>3.45</v>
      </c>
      <c r="C4" s="70">
        <v>3.55</v>
      </c>
      <c r="D4" s="70">
        <f t="shared" ref="D4:D52" si="0">IFERROR(AVERAGE(B4:C4),"")</f>
        <v>3.5</v>
      </c>
      <c r="E4" s="103">
        <f>IFERROR(IF(D4&lt;&gt;0,D4-AVERAGE(D:D),""),"")</f>
        <v>-0.14663333333333295</v>
      </c>
      <c r="F4" s="103">
        <f t="shared" ref="F4:F52" si="1">IFERROR(POWER(E4,2),"")</f>
        <v>2.1501334444444332E-2</v>
      </c>
      <c r="G4" s="103">
        <f>IFERROR((C4-D4)^2+(B4-D4)^2,"")</f>
        <v>4.9999999999999645E-3</v>
      </c>
      <c r="H4" s="4"/>
      <c r="I4" s="13">
        <f>IF(J4&lt;&gt;0,I3+1,"")</f>
        <v>2</v>
      </c>
      <c r="J4" s="18">
        <v>3.5</v>
      </c>
      <c r="K4" s="52">
        <f>IFERROR(SMALL(J:J,I4),"")</f>
        <v>3.5</v>
      </c>
      <c r="L4" s="57">
        <f>IF(K4&lt;&gt;"",IFERROR(ABS(K4-MEDIAN(K:K)),""),"")</f>
        <v>0.18250000000000011</v>
      </c>
      <c r="M4" s="57">
        <f>IF(K4&lt;&gt;"",(K4-AVERAGE(K:K))^2,"")</f>
        <v>3.6173446410123745E-2</v>
      </c>
      <c r="O4" s="124"/>
      <c r="P4" s="106">
        <f>AVERAGE(K:K)</f>
        <v>3.6901931818181812</v>
      </c>
      <c r="Q4" s="50">
        <f>COUNT(K:K)</f>
        <v>44</v>
      </c>
      <c r="R4" s="54">
        <f>VLOOKUP(Q4,Критерии!F$5:H$39,2,1)</f>
        <v>3.1909999999999998</v>
      </c>
      <c r="S4" s="55">
        <f>VLOOKUP(Q4,Критерии!F$5:H$39,3,1)</f>
        <v>2.823</v>
      </c>
      <c r="T4" s="65"/>
      <c r="U4" s="60">
        <f t="shared" ref="U4:U52" si="2">IFERROR(IF(K4&lt;&gt;0,POWER(K4-Q$9,2),""),"")</f>
        <v>2.8806979733560147E-2</v>
      </c>
      <c r="V4" s="60">
        <f t="shared" ref="V4:V52" si="3">IFERROR(IF(K4&lt;&gt;0,POWER(K4-S$9,2),""),"")</f>
        <v>3.9795500141723027E-2</v>
      </c>
    </row>
    <row r="5" spans="1:23" ht="12.75">
      <c r="A5" s="161">
        <v>3</v>
      </c>
      <c r="B5" s="70">
        <v>3.57</v>
      </c>
      <c r="C5" s="70">
        <v>3.51</v>
      </c>
      <c r="D5" s="70">
        <f t="shared" si="0"/>
        <v>3.54</v>
      </c>
      <c r="E5" s="103">
        <f>IFERROR(IF(D5&lt;&gt;0,D5-AVERAGE(D:D),""),"")</f>
        <v>-0.10663333333333291</v>
      </c>
      <c r="F5" s="103">
        <f>IFERROR(POWER(E5,2),"")</f>
        <v>1.1370667777777689E-2</v>
      </c>
      <c r="G5" s="103">
        <f t="shared" ref="G5:G52" si="4">IFERROR((C5-D5)^2+(B5-D5)^2,"")</f>
        <v>1.8000000000000032E-3</v>
      </c>
      <c r="H5" s="4"/>
      <c r="I5" s="13">
        <f t="shared" ref="I5:I52" si="5">IF(J5&lt;&gt;0,I4+1,"")</f>
        <v>3</v>
      </c>
      <c r="J5" s="18">
        <v>3.54</v>
      </c>
      <c r="K5" s="52">
        <f>IFERROR(SMALL(J:J,I5),"")</f>
        <v>3.54</v>
      </c>
      <c r="L5" s="57">
        <f>IF(K5&lt;&gt;"",IFERROR(ABS(K5-MEDIAN(K:K)),""),"")</f>
        <v>0.14250000000000007</v>
      </c>
      <c r="M5" s="57">
        <f>IF(K5&lt;&gt;"",(K5-AVERAGE(K:K))^2,"")</f>
        <v>2.2557991864669235E-2</v>
      </c>
      <c r="O5" s="124"/>
      <c r="P5" s="119" t="s">
        <v>18</v>
      </c>
      <c r="Q5" s="120"/>
      <c r="R5" s="121" t="s">
        <v>20</v>
      </c>
      <c r="S5" s="122"/>
      <c r="T5" s="65"/>
      <c r="U5" s="60">
        <f t="shared" si="2"/>
        <v>1.6828884495464887E-2</v>
      </c>
      <c r="V5" s="60">
        <f t="shared" si="3"/>
        <v>2.543645252267546E-2</v>
      </c>
    </row>
    <row r="6" spans="1:23" ht="12.75">
      <c r="A6" s="161">
        <v>4</v>
      </c>
      <c r="B6" s="70">
        <v>3.52</v>
      </c>
      <c r="C6" s="70">
        <v>3.57</v>
      </c>
      <c r="D6" s="70">
        <f t="shared" si="0"/>
        <v>3.5449999999999999</v>
      </c>
      <c r="E6" s="103">
        <f>IFERROR(IF(D6&lt;&gt;0,D6-AVERAGE(D:D),""),"")</f>
        <v>-0.10163333333333302</v>
      </c>
      <c r="F6" s="103">
        <f t="shared" si="1"/>
        <v>1.0329334444444381E-2</v>
      </c>
      <c r="G6" s="103">
        <f t="shared" si="4"/>
        <v>1.2499999999999911E-3</v>
      </c>
      <c r="H6" s="4"/>
      <c r="I6" s="13">
        <f t="shared" si="5"/>
        <v>4</v>
      </c>
      <c r="J6" s="18">
        <v>3.5449999999999999</v>
      </c>
      <c r="K6" s="52">
        <f>IFERROR(SMALL(J:J,I6),"")</f>
        <v>3.5449999999999999</v>
      </c>
      <c r="L6" s="57">
        <f>IF(K6&lt;&gt;"",IFERROR(ABS(K6-MEDIAN(K:K)),""),"")</f>
        <v>0.13750000000000018</v>
      </c>
      <c r="M6" s="57">
        <f>IF(K6&lt;&gt;"",(K6-AVERAGE(K:K))^2,"")</f>
        <v>2.1081060046487455E-2</v>
      </c>
      <c r="O6" s="124"/>
      <c r="P6" s="126" t="str">
        <f>IF(Q7&lt;S4,"OK",IF(AND(S4&lt;=Q7,Q7&lt;R4),"квази","вылет"))</f>
        <v>вылет</v>
      </c>
      <c r="Q6" s="127"/>
      <c r="R6" s="128" t="str">
        <f>IF(S7&lt;S4,"OK",IF(AND(S4&lt;=S7,S7&lt;R4),"квази","вылет"))</f>
        <v>OK</v>
      </c>
      <c r="S6" s="129"/>
      <c r="T6" s="65"/>
      <c r="U6" s="60">
        <f t="shared" si="2"/>
        <v>1.5556622590703006E-2</v>
      </c>
      <c r="V6" s="60">
        <f t="shared" si="3"/>
        <v>2.3866571570294551E-2</v>
      </c>
    </row>
    <row r="7" spans="1:23" ht="12.75">
      <c r="A7" s="161">
        <v>5</v>
      </c>
      <c r="B7" s="70">
        <v>3.55</v>
      </c>
      <c r="C7" s="70">
        <v>3.6</v>
      </c>
      <c r="D7" s="70">
        <f t="shared" si="0"/>
        <v>3.5750000000000002</v>
      </c>
      <c r="E7" s="103">
        <f>IFERROR(IF(D7&lt;&gt;0,D7-AVERAGE(D:D),""),"")</f>
        <v>-7.1633333333332772E-2</v>
      </c>
      <c r="F7" s="103">
        <f t="shared" si="1"/>
        <v>5.1313344444443637E-3</v>
      </c>
      <c r="G7" s="103">
        <f t="shared" si="4"/>
        <v>1.2500000000000133E-3</v>
      </c>
      <c r="H7" s="4"/>
      <c r="I7" s="13">
        <f t="shared" si="5"/>
        <v>5</v>
      </c>
      <c r="J7" s="18">
        <v>3.5750000000000002</v>
      </c>
      <c r="K7" s="52">
        <f>IFERROR(SMALL(J:J,I7),"")</f>
        <v>3.5750000000000002</v>
      </c>
      <c r="L7" s="57">
        <f>IF(K7&lt;&gt;"",IFERROR(ABS(K7-MEDIAN(K:K)),""),"")</f>
        <v>0.10749999999999993</v>
      </c>
      <c r="M7" s="57">
        <f>IF(K7&lt;&gt;"",(K7-AVERAGE(K:K))^2,"")</f>
        <v>1.3269469137396519E-2</v>
      </c>
      <c r="O7" s="124"/>
      <c r="P7" s="97" t="s">
        <v>19</v>
      </c>
      <c r="Q7" s="107">
        <f>(MAX(K:K)-AVERAGE(K:K))/STDEV(K:K)</f>
        <v>5.3087314076411332</v>
      </c>
      <c r="R7" s="107" t="s">
        <v>21</v>
      </c>
      <c r="S7" s="73">
        <f>(AVERAGE(K:K)-MIN(K:K))/STDEV(K:K)</f>
        <v>1.4662828842859932</v>
      </c>
      <c r="T7" s="65"/>
      <c r="U7" s="60">
        <f t="shared" si="2"/>
        <v>8.9730511621315175E-3</v>
      </c>
      <c r="V7" s="60">
        <f t="shared" si="3"/>
        <v>1.5497285856008819E-2</v>
      </c>
      <c r="W7" s="56"/>
    </row>
    <row r="8" spans="1:23" ht="12.75">
      <c r="A8" s="161">
        <v>6</v>
      </c>
      <c r="B8" s="70">
        <v>3.6</v>
      </c>
      <c r="C8" s="70">
        <v>3.5779999999999998</v>
      </c>
      <c r="D8" s="70">
        <f t="shared" si="0"/>
        <v>3.589</v>
      </c>
      <c r="E8" s="103">
        <f>IFERROR(IF(D8&lt;&gt;0,D8-AVERAGE(D:D),""),"")</f>
        <v>-5.7633333333332981E-2</v>
      </c>
      <c r="F8" s="103">
        <f t="shared" si="1"/>
        <v>3.3216011111110704E-3</v>
      </c>
      <c r="G8" s="103">
        <f t="shared" si="4"/>
        <v>2.4200000000000531E-4</v>
      </c>
      <c r="H8" s="4"/>
      <c r="I8" s="13">
        <f t="shared" si="5"/>
        <v>6</v>
      </c>
      <c r="J8" s="18">
        <v>3.589</v>
      </c>
      <c r="K8" s="52">
        <f>IFERROR(SMALL(J:J,I8),"")</f>
        <v>3.589</v>
      </c>
      <c r="L8" s="57">
        <f>IF(K8&lt;&gt;"",IFERROR(ABS(K8-MEDIAN(K:K)),""),"")</f>
        <v>9.3500000000000139E-2</v>
      </c>
      <c r="M8" s="57">
        <f>IF(K8&lt;&gt;"",(K8-AVERAGE(K:K))^2,"")</f>
        <v>1.0240060046487491E-2</v>
      </c>
      <c r="O8" s="124"/>
      <c r="P8" s="119" t="s">
        <v>22</v>
      </c>
      <c r="Q8" s="120"/>
      <c r="R8" s="121" t="s">
        <v>23</v>
      </c>
      <c r="S8" s="122"/>
      <c r="T8" s="65"/>
      <c r="U8" s="60">
        <f t="shared" si="2"/>
        <v>6.5167178287982176E-3</v>
      </c>
      <c r="V8" s="60">
        <f t="shared" si="3"/>
        <v>1.2207619189342227E-2</v>
      </c>
      <c r="W8" s="56"/>
    </row>
    <row r="9" spans="1:23" ht="12.75">
      <c r="A9" s="161">
        <v>7</v>
      </c>
      <c r="B9" s="70">
        <v>3.61</v>
      </c>
      <c r="C9" s="70">
        <v>3.58</v>
      </c>
      <c r="D9" s="70">
        <f t="shared" si="0"/>
        <v>3.5949999999999998</v>
      </c>
      <c r="E9" s="103">
        <f>IFERROR(IF(D9&lt;&gt;0,D9-AVERAGE(D:D),""),"")</f>
        <v>-5.1633333333333198E-2</v>
      </c>
      <c r="F9" s="103">
        <f t="shared" si="1"/>
        <v>2.6660011111110972E-3</v>
      </c>
      <c r="G9" s="103">
        <f t="shared" si="4"/>
        <v>4.4999999999999413E-4</v>
      </c>
      <c r="H9" s="4"/>
      <c r="I9" s="13">
        <f t="shared" si="5"/>
        <v>7</v>
      </c>
      <c r="J9" s="18">
        <v>3.5949999999999998</v>
      </c>
      <c r="K9" s="52">
        <f>IFERROR(SMALL(J:J,I9),"")</f>
        <v>3.5949999999999998</v>
      </c>
      <c r="L9" s="57">
        <f>IF(K9&lt;&gt;"",IFERROR(ABS(K9-MEDIAN(K:K)),""),"")</f>
        <v>8.7500000000000355E-2</v>
      </c>
      <c r="M9" s="57">
        <f>IF(K9&lt;&gt;"",(K9-AVERAGE(K:K))^2,"")</f>
        <v>9.0617418646693568E-3</v>
      </c>
      <c r="O9" s="124"/>
      <c r="P9" s="76" t="s">
        <v>53</v>
      </c>
      <c r="Q9" s="107">
        <f>(SUM(K:K)-LARGE(K:K,1)-LARGE(K:K,2))/(COUNT(K:K)-2)</f>
        <v>3.6697261904761906</v>
      </c>
      <c r="R9" s="107" t="s">
        <v>24</v>
      </c>
      <c r="S9" s="73">
        <f>(SUM(K:K)-SMALL(K:K,1)-SMALL(K:K,2))/(COUNT(K:K)-2)</f>
        <v>3.6994880952380944</v>
      </c>
      <c r="T9" s="65"/>
      <c r="U9" s="60">
        <f t="shared" si="2"/>
        <v>5.5840035430839621E-3</v>
      </c>
      <c r="V9" s="60">
        <f t="shared" si="3"/>
        <v>1.091776204648514E-2</v>
      </c>
      <c r="W9" s="56"/>
    </row>
    <row r="10" spans="1:23" ht="12.75">
      <c r="A10" s="161">
        <v>8</v>
      </c>
      <c r="B10" s="70">
        <v>3.7</v>
      </c>
      <c r="C10" s="70">
        <v>3.5</v>
      </c>
      <c r="D10" s="70">
        <f t="shared" si="0"/>
        <v>3.6</v>
      </c>
      <c r="E10" s="103">
        <f>IFERROR(IF(D10&lt;&gt;0,D10-AVERAGE(D:D),""),"")</f>
        <v>-4.663333333333286E-2</v>
      </c>
      <c r="F10" s="103">
        <f t="shared" si="1"/>
        <v>2.1746677777777336E-3</v>
      </c>
      <c r="G10" s="103">
        <f t="shared" si="4"/>
        <v>2.0000000000000035E-2</v>
      </c>
      <c r="H10" s="4"/>
      <c r="I10" s="13">
        <f t="shared" si="5"/>
        <v>8</v>
      </c>
      <c r="J10" s="18">
        <v>3.6</v>
      </c>
      <c r="K10" s="52">
        <f>IFERROR(SMALL(J:J,I10),"")</f>
        <v>3.6</v>
      </c>
      <c r="L10" s="57">
        <f>IF(K10&lt;&gt;"",IFERROR(ABS(K10-MEDIAN(K:K)),""),"")</f>
        <v>8.2500000000000018E-2</v>
      </c>
      <c r="M10" s="57">
        <f>IF(K10&lt;&gt;"",(K10-AVERAGE(K:K))^2,"")</f>
        <v>8.1348100464874815E-3</v>
      </c>
      <c r="O10" s="124"/>
      <c r="P10" s="76" t="s">
        <v>25</v>
      </c>
      <c r="Q10" s="107">
        <f>SUM(U:U)-INDEX(U:U,MATCH(LARGE(K:K,1),K:K,0),1)-INDEX(U:U,MATCH(LARGE(K:K,2),K:K,0),1)</f>
        <v>0.24044010119047612</v>
      </c>
      <c r="R10" s="107" t="s">
        <v>26</v>
      </c>
      <c r="S10" s="73">
        <f>SUM(V:V)-INDEX(V:V,MATCH(SMALL(K:K,1),K:K,0))-INDEX(V:V,MATCH(SMALL(K:K,2),K:K,0),1)</f>
        <v>0.72167224404761798</v>
      </c>
      <c r="T10" s="65"/>
      <c r="U10" s="60">
        <f t="shared" si="2"/>
        <v>4.8617416383220065E-3</v>
      </c>
      <c r="V10" s="60">
        <f t="shared" si="3"/>
        <v>9.8978810941041263E-3</v>
      </c>
      <c r="W10" s="56"/>
    </row>
    <row r="11" spans="1:23" ht="12.75">
      <c r="A11" s="161">
        <v>9</v>
      </c>
      <c r="B11" s="70">
        <v>3.62</v>
      </c>
      <c r="C11" s="70">
        <v>3.6</v>
      </c>
      <c r="D11" s="70">
        <f t="shared" si="0"/>
        <v>3.6100000000000003</v>
      </c>
      <c r="E11" s="103">
        <f>IFERROR(IF(D11&lt;&gt;0,D11-AVERAGE(D:D),""),"")</f>
        <v>-3.6633333333332629E-2</v>
      </c>
      <c r="F11" s="103">
        <f t="shared" si="1"/>
        <v>1.3420011111110596E-3</v>
      </c>
      <c r="G11" s="103">
        <f t="shared" si="4"/>
        <v>2.0000000000000036E-4</v>
      </c>
      <c r="H11" s="4"/>
      <c r="I11" s="13">
        <f t="shared" si="5"/>
        <v>9</v>
      </c>
      <c r="J11" s="18">
        <v>3.6100000000000003</v>
      </c>
      <c r="K11" s="52">
        <f>IFERROR(SMALL(J:J,I11),"")</f>
        <v>3.6100000000000003</v>
      </c>
      <c r="L11" s="57">
        <f>IF(K11&lt;&gt;"",IFERROR(ABS(K11-MEDIAN(K:K)),""),"")</f>
        <v>7.2499999999999787E-2</v>
      </c>
      <c r="M11" s="57">
        <f>IF(K11&lt;&gt;"",(K11-AVERAGE(K:K))^2,"")</f>
        <v>6.4309464101238219E-3</v>
      </c>
      <c r="O11" s="124"/>
      <c r="P11" s="76" t="s">
        <v>68</v>
      </c>
      <c r="Q11" s="107">
        <f>Q10/SUM(M:M)</f>
        <v>0.29996833491987884</v>
      </c>
      <c r="R11" s="107" t="s">
        <v>27</v>
      </c>
      <c r="S11" s="73">
        <f>S10/SUM(M:M)</f>
        <v>0.90034407876647149</v>
      </c>
      <c r="T11" s="65"/>
      <c r="U11" s="60">
        <f t="shared" si="2"/>
        <v>3.5672178287981674E-3</v>
      </c>
      <c r="V11" s="60">
        <f t="shared" si="3"/>
        <v>8.0081191893421975E-3</v>
      </c>
      <c r="W11" s="56"/>
    </row>
    <row r="12" spans="1:23" ht="13.5" thickBot="1">
      <c r="A12" s="161">
        <v>10</v>
      </c>
      <c r="B12" s="70">
        <v>3.64</v>
      </c>
      <c r="C12" s="70">
        <v>3.58</v>
      </c>
      <c r="D12" s="70">
        <f t="shared" si="0"/>
        <v>3.6100000000000003</v>
      </c>
      <c r="E12" s="103">
        <f>IFERROR(IF(D12&lt;&gt;0,D12-AVERAGE(D:D),""),"")</f>
        <v>-3.6633333333332629E-2</v>
      </c>
      <c r="F12" s="103">
        <f t="shared" si="1"/>
        <v>1.3420011111110596E-3</v>
      </c>
      <c r="G12" s="103">
        <f t="shared" si="4"/>
        <v>1.8000000000000032E-3</v>
      </c>
      <c r="H12" s="4"/>
      <c r="I12" s="13">
        <f t="shared" si="5"/>
        <v>10</v>
      </c>
      <c r="J12" s="18">
        <v>3.6100000000000003</v>
      </c>
      <c r="K12" s="52">
        <f>IFERROR(SMALL(J:J,I12),"")</f>
        <v>3.6100000000000003</v>
      </c>
      <c r="L12" s="57">
        <f>IF(K12&lt;&gt;"",IFERROR(ABS(K12-MEDIAN(K:K)),""),"")</f>
        <v>7.2499999999999787E-2</v>
      </c>
      <c r="M12" s="57">
        <f>IF(K12&lt;&gt;"",(K12-AVERAGE(K:K))^2,"")</f>
        <v>6.4309464101238219E-3</v>
      </c>
      <c r="O12" s="125"/>
      <c r="P12" s="77" t="s">
        <v>16</v>
      </c>
      <c r="Q12" s="67">
        <f>VLOOKUP(Q4,Критерии!F$5:J$39,4,1)</f>
        <v>0.5554</v>
      </c>
      <c r="R12" s="58" t="s">
        <v>17</v>
      </c>
      <c r="S12" s="66">
        <f>VLOOKUP(Q4,Критерии!F$5:J$39,5,1)</f>
        <v>0.61750000000000005</v>
      </c>
      <c r="T12" s="65"/>
      <c r="U12" s="60">
        <f t="shared" si="2"/>
        <v>3.5672178287981674E-3</v>
      </c>
      <c r="V12" s="60">
        <f t="shared" si="3"/>
        <v>8.0081191893421975E-3</v>
      </c>
      <c r="W12" s="56"/>
    </row>
    <row r="13" spans="1:23" ht="13.5" thickBot="1">
      <c r="A13" s="161">
        <v>11</v>
      </c>
      <c r="B13" s="70">
        <v>3.55</v>
      </c>
      <c r="C13" s="70">
        <v>3.7</v>
      </c>
      <c r="D13" s="70">
        <f t="shared" si="0"/>
        <v>3.625</v>
      </c>
      <c r="E13" s="103">
        <f>IFERROR(IF(D13&lt;&gt;0,D13-AVERAGE(D:D),""),"")</f>
        <v>-2.1633333333332949E-2</v>
      </c>
      <c r="F13" s="103">
        <f t="shared" si="1"/>
        <v>4.6800111111109451E-4</v>
      </c>
      <c r="G13" s="103">
        <f t="shared" si="4"/>
        <v>1.1250000000000053E-2</v>
      </c>
      <c r="H13" s="4"/>
      <c r="I13" s="13">
        <f t="shared" si="5"/>
        <v>11</v>
      </c>
      <c r="J13" s="18">
        <v>3.625</v>
      </c>
      <c r="K13" s="52">
        <f>IFERROR(SMALL(J:J,I13),"")</f>
        <v>3.625</v>
      </c>
      <c r="L13" s="57">
        <f>IF(K13&lt;&gt;"",IFERROR(ABS(K13-MEDIAN(K:K)),""),"")</f>
        <v>5.7500000000000107E-2</v>
      </c>
      <c r="M13" s="57">
        <f>IF(K13&lt;&gt;"",(K13-AVERAGE(K:K))^2,"")</f>
        <v>4.2501509555784361E-3</v>
      </c>
      <c r="O13" s="80"/>
      <c r="P13" s="72"/>
      <c r="Q13" s="72"/>
      <c r="R13" s="83"/>
      <c r="S13" s="72"/>
      <c r="T13" s="65"/>
      <c r="U13" s="60">
        <f t="shared" si="2"/>
        <v>2.0004321145124866E-3</v>
      </c>
      <c r="V13" s="60">
        <f t="shared" si="3"/>
        <v>5.5484763321994235E-3</v>
      </c>
      <c r="W13" s="56"/>
    </row>
    <row r="14" spans="1:23" ht="13.5" thickBot="1">
      <c r="A14" s="161">
        <v>12</v>
      </c>
      <c r="B14" s="70">
        <v>3.64</v>
      </c>
      <c r="C14" s="70">
        <v>3.63</v>
      </c>
      <c r="D14" s="70">
        <f t="shared" si="0"/>
        <v>3.6349999999999998</v>
      </c>
      <c r="E14" s="103">
        <f>IFERROR(IF(D14&lt;&gt;0,D14-AVERAGE(D:D),""),"")</f>
        <v>-1.1633333333333162E-2</v>
      </c>
      <c r="F14" s="103">
        <f t="shared" si="1"/>
        <v>1.3533444444444045E-4</v>
      </c>
      <c r="G14" s="103">
        <f t="shared" si="4"/>
        <v>5.0000000000002313E-5</v>
      </c>
      <c r="H14" s="4"/>
      <c r="I14" s="13">
        <f t="shared" si="5"/>
        <v>12</v>
      </c>
      <c r="J14" s="18">
        <v>3.6349999999999998</v>
      </c>
      <c r="K14" s="52">
        <f>IFERROR(SMALL(J:J,I14),"")</f>
        <v>3.6349999999999998</v>
      </c>
      <c r="L14" s="57">
        <f>IF(K14&lt;&gt;"",IFERROR(ABS(K14-MEDIAN(K:K)),""),"")</f>
        <v>4.750000000000032E-2</v>
      </c>
      <c r="M14" s="57">
        <f>IF(K14&lt;&gt;"",(K14-AVERAGE(K:K))^2,"")</f>
        <v>3.0462873192148351E-3</v>
      </c>
      <c r="O14" s="162" t="s">
        <v>65</v>
      </c>
      <c r="P14" s="163" t="s">
        <v>66</v>
      </c>
      <c r="Q14" s="164" t="s">
        <v>67</v>
      </c>
      <c r="T14" s="65"/>
      <c r="U14" s="60">
        <f t="shared" si="2"/>
        <v>1.2059083049886885E-3</v>
      </c>
      <c r="V14" s="60">
        <f t="shared" si="3"/>
        <v>4.1587144274375628E-3</v>
      </c>
      <c r="W14" s="56"/>
    </row>
    <row r="15" spans="1:23" ht="12.75">
      <c r="A15" s="161">
        <v>13</v>
      </c>
      <c r="B15" s="70">
        <v>3.66</v>
      </c>
      <c r="C15" s="70">
        <v>3.61</v>
      </c>
      <c r="D15" s="70">
        <f t="shared" si="0"/>
        <v>3.6349999999999998</v>
      </c>
      <c r="E15" s="103">
        <f>IFERROR(IF(D15&lt;&gt;0,D15-AVERAGE(D:D),""),"")</f>
        <v>-1.1633333333333162E-2</v>
      </c>
      <c r="F15" s="103">
        <f t="shared" si="1"/>
        <v>1.3533444444444045E-4</v>
      </c>
      <c r="G15" s="103">
        <f t="shared" si="4"/>
        <v>1.2500000000000133E-3</v>
      </c>
      <c r="H15" s="4"/>
      <c r="I15" s="13">
        <f t="shared" si="5"/>
        <v>13</v>
      </c>
      <c r="J15" s="18">
        <v>3.6349999999999998</v>
      </c>
      <c r="K15" s="52">
        <f>IFERROR(SMALL(J:J,I15),"")</f>
        <v>3.6349999999999998</v>
      </c>
      <c r="L15" s="57">
        <f>IF(K15&lt;&gt;"",IFERROR(ABS(K15-MEDIAN(K:K)),""),"")</f>
        <v>4.750000000000032E-2</v>
      </c>
      <c r="M15" s="57">
        <f>IF(K15&lt;&gt;"",(K15-AVERAGE(K:K))^2,"")</f>
        <v>3.0462873192148351E-3</v>
      </c>
      <c r="O15" s="165"/>
      <c r="P15" s="163">
        <v>45</v>
      </c>
      <c r="Q15" s="164">
        <v>1.73</v>
      </c>
      <c r="T15" s="65"/>
      <c r="U15" s="60">
        <f t="shared" si="2"/>
        <v>1.2059083049886885E-3</v>
      </c>
      <c r="V15" s="60">
        <f t="shared" si="3"/>
        <v>4.1587144274375628E-3</v>
      </c>
      <c r="W15" s="56"/>
    </row>
    <row r="16" spans="1:23" ht="12.75">
      <c r="A16" s="161">
        <v>14</v>
      </c>
      <c r="B16" s="70">
        <v>3.61</v>
      </c>
      <c r="C16" s="70">
        <v>3.67</v>
      </c>
      <c r="D16" s="70">
        <f t="shared" si="0"/>
        <v>3.6399999999999997</v>
      </c>
      <c r="E16" s="103">
        <f>IFERROR(IF(D16&lt;&gt;0,D16-AVERAGE(D:D),""),"")</f>
        <v>-6.6333333333332689E-3</v>
      </c>
      <c r="F16" s="103">
        <f t="shared" si="1"/>
        <v>4.4001111111110256E-5</v>
      </c>
      <c r="G16" s="103">
        <f t="shared" si="4"/>
        <v>1.8000000000000032E-3</v>
      </c>
      <c r="H16" s="4"/>
      <c r="I16" s="13">
        <f t="shared" si="5"/>
        <v>14</v>
      </c>
      <c r="J16" s="18">
        <v>3.6399999999999997</v>
      </c>
      <c r="K16" s="52">
        <f>IFERROR(SMALL(J:J,I16),"")</f>
        <v>3.6399999999999997</v>
      </c>
      <c r="L16" s="57">
        <f>IF(K16&lt;&gt;"",IFERROR(ABS(K16-MEDIAN(K:K)),""),"")</f>
        <v>4.2500000000000426E-2</v>
      </c>
      <c r="M16" s="57">
        <f>IF(K16&lt;&gt;"",(K16-AVERAGE(K:K))^2,"")</f>
        <v>2.5193555010330315E-3</v>
      </c>
      <c r="O16" s="165"/>
      <c r="P16" s="166"/>
      <c r="Q16" s="167"/>
      <c r="T16" s="65"/>
      <c r="U16" s="60">
        <f t="shared" si="2"/>
        <v>8.8364640022678626E-4</v>
      </c>
      <c r="V16" s="60">
        <f t="shared" si="3"/>
        <v>3.5388334750566289E-3</v>
      </c>
      <c r="W16" s="56"/>
    </row>
    <row r="17" spans="1:23" ht="12.75">
      <c r="A17" s="161">
        <v>15</v>
      </c>
      <c r="B17" s="70">
        <v>3.62</v>
      </c>
      <c r="C17" s="70">
        <v>3.67</v>
      </c>
      <c r="D17" s="70">
        <f t="shared" si="0"/>
        <v>3.645</v>
      </c>
      <c r="E17" s="103">
        <f>IFERROR(IF(D17&lt;&gt;0,D17-AVERAGE(D:D),""),"")</f>
        <v>-1.6333333333329314E-3</v>
      </c>
      <c r="F17" s="103">
        <f t="shared" si="1"/>
        <v>2.6677777777764648E-6</v>
      </c>
      <c r="G17" s="103">
        <f t="shared" si="4"/>
        <v>1.2499999999999911E-3</v>
      </c>
      <c r="H17" s="4"/>
      <c r="I17" s="13">
        <f t="shared" si="5"/>
        <v>15</v>
      </c>
      <c r="J17" s="18">
        <v>3.645</v>
      </c>
      <c r="K17" s="52">
        <f>IFERROR(SMALL(J:J,I17),"")</f>
        <v>3.645</v>
      </c>
      <c r="L17" s="57">
        <f>IF(K17&lt;&gt;"",IFERROR(ABS(K17-MEDIAN(K:K)),""),"")</f>
        <v>3.7500000000000089E-2</v>
      </c>
      <c r="M17" s="57">
        <f>IF(K17&lt;&gt;"",(K17-AVERAGE(K:K))^2,"")</f>
        <v>2.0424236828511851E-3</v>
      </c>
      <c r="O17" s="165"/>
      <c r="P17" s="166"/>
      <c r="Q17" s="167"/>
      <c r="T17" s="65"/>
      <c r="U17" s="60">
        <f t="shared" si="2"/>
        <v>6.1138449546485987E-4</v>
      </c>
      <c r="V17" s="60">
        <f t="shared" si="3"/>
        <v>2.9689525226756449E-3</v>
      </c>
      <c r="W17" s="56"/>
    </row>
    <row r="18" spans="1:23" ht="12.75">
      <c r="A18" s="161">
        <v>16</v>
      </c>
      <c r="B18" s="70">
        <v>3.76</v>
      </c>
      <c r="C18" s="70">
        <v>3.54</v>
      </c>
      <c r="D18" s="70">
        <f t="shared" si="0"/>
        <v>3.65</v>
      </c>
      <c r="E18" s="103">
        <f>IFERROR(IF(D18&lt;&gt;0,D18-AVERAGE(D:D),""),"")</f>
        <v>3.366666666666962E-3</v>
      </c>
      <c r="F18" s="103">
        <f t="shared" si="1"/>
        <v>1.1334444444446434E-5</v>
      </c>
      <c r="G18" s="103">
        <f t="shared" si="4"/>
        <v>2.4199999999999944E-2</v>
      </c>
      <c r="H18" s="4"/>
      <c r="I18" s="13">
        <f t="shared" si="5"/>
        <v>16</v>
      </c>
      <c r="J18" s="18">
        <v>3.65</v>
      </c>
      <c r="K18" s="52">
        <f>IFERROR(SMALL(J:J,I18),"")</f>
        <v>3.65</v>
      </c>
      <c r="L18" s="57">
        <f>IF(K18&lt;&gt;"",IFERROR(ABS(K18-MEDIAN(K:K)),""),"")</f>
        <v>3.2500000000000195E-2</v>
      </c>
      <c r="M18" s="57">
        <f>IF(K18&lt;&gt;"",(K18-AVERAGE(K:K))^2,"")</f>
        <v>1.6154918646693816E-3</v>
      </c>
      <c r="O18" s="165"/>
      <c r="P18" s="168"/>
      <c r="Q18" s="167"/>
      <c r="T18" s="65"/>
      <c r="U18" s="60">
        <f t="shared" si="2"/>
        <v>3.8912259070295789E-4</v>
      </c>
      <c r="V18" s="60">
        <f t="shared" si="3"/>
        <v>2.4490715702947113E-3</v>
      </c>
      <c r="W18" s="56"/>
    </row>
    <row r="19" spans="1:23" ht="12.75">
      <c r="A19" s="161">
        <v>17</v>
      </c>
      <c r="B19" s="70">
        <v>3.67</v>
      </c>
      <c r="C19" s="70">
        <v>3.64</v>
      </c>
      <c r="D19" s="70">
        <f t="shared" si="0"/>
        <v>3.6550000000000002</v>
      </c>
      <c r="E19" s="103">
        <f>IFERROR(IF(D19&lt;&gt;0,D19-AVERAGE(D:D),""),"")</f>
        <v>8.3666666666672995E-3</v>
      </c>
      <c r="F19" s="103">
        <f t="shared" si="1"/>
        <v>7.0001111111121696E-5</v>
      </c>
      <c r="G19" s="103">
        <f t="shared" si="4"/>
        <v>4.4999999999999413E-4</v>
      </c>
      <c r="H19" s="4"/>
      <c r="I19" s="13">
        <f t="shared" si="5"/>
        <v>17</v>
      </c>
      <c r="J19" s="18">
        <v>3.6550000000000002</v>
      </c>
      <c r="K19" s="52">
        <f>IFERROR(SMALL(J:J,I19),"")</f>
        <v>3.6550000000000002</v>
      </c>
      <c r="L19" s="57">
        <f>IF(K19&lt;&gt;"",IFERROR(ABS(K19-MEDIAN(K:K)),""),"")</f>
        <v>2.7499999999999858E-2</v>
      </c>
      <c r="M19" s="57">
        <f>IF(K19&lt;&gt;"",(K19-AVERAGE(K:K))^2,"")</f>
        <v>1.2385600464875446E-3</v>
      </c>
      <c r="O19" s="165"/>
      <c r="P19" s="166"/>
      <c r="Q19" s="167"/>
      <c r="T19" s="65"/>
      <c r="U19" s="60">
        <f t="shared" si="2"/>
        <v>2.1686068594104063E-4</v>
      </c>
      <c r="V19" s="60">
        <f t="shared" si="3"/>
        <v>1.9791906179137363E-3</v>
      </c>
      <c r="W19" s="56"/>
    </row>
    <row r="20" spans="1:23" ht="12.75">
      <c r="A20" s="161">
        <v>18</v>
      </c>
      <c r="B20" s="70">
        <v>3.59</v>
      </c>
      <c r="C20" s="70">
        <v>3.74</v>
      </c>
      <c r="D20" s="70">
        <f t="shared" si="0"/>
        <v>3.665</v>
      </c>
      <c r="E20" s="103">
        <f>IFERROR(IF(D20&lt;&gt;0,D20-AVERAGE(D:D),""),"")</f>
        <v>1.8366666666667086E-2</v>
      </c>
      <c r="F20" s="103">
        <f t="shared" si="1"/>
        <v>3.3733444444445987E-4</v>
      </c>
      <c r="G20" s="103">
        <f t="shared" si="4"/>
        <v>1.1250000000000053E-2</v>
      </c>
      <c r="H20" s="4"/>
      <c r="I20" s="13">
        <f t="shared" si="5"/>
        <v>18</v>
      </c>
      <c r="J20" s="18">
        <v>3.665</v>
      </c>
      <c r="K20" s="52">
        <f>IFERROR(SMALL(J:J,I20),"")</f>
        <v>3.665</v>
      </c>
      <c r="L20" s="57">
        <f>IF(K20&lt;&gt;"",IFERROR(ABS(K20-MEDIAN(K:K)),""),"")</f>
        <v>1.7500000000000071E-2</v>
      </c>
      <c r="M20" s="57">
        <f>IF(K20&lt;&gt;"",(K20-AVERAGE(K:K))^2,"")</f>
        <v>6.346964101239357E-4</v>
      </c>
      <c r="O20" s="165"/>
      <c r="P20" s="166"/>
      <c r="Q20" s="167"/>
      <c r="T20" s="65"/>
      <c r="U20" s="60">
        <f t="shared" si="2"/>
        <v>2.2336876417234786E-5</v>
      </c>
      <c r="V20" s="60">
        <f t="shared" si="3"/>
        <v>1.1894287131518678E-3</v>
      </c>
      <c r="W20" s="56"/>
    </row>
    <row r="21" spans="1:23" ht="12.75">
      <c r="A21" s="161">
        <v>19</v>
      </c>
      <c r="B21" s="70">
        <v>3.67</v>
      </c>
      <c r="C21" s="70">
        <v>3.67</v>
      </c>
      <c r="D21" s="70">
        <f t="shared" si="0"/>
        <v>3.67</v>
      </c>
      <c r="E21" s="103">
        <f>IFERROR(IF(D21&lt;&gt;0,D21-AVERAGE(D:D),""),"")</f>
        <v>2.336666666666698E-2</v>
      </c>
      <c r="F21" s="103">
        <f t="shared" si="1"/>
        <v>5.4600111111112579E-4</v>
      </c>
      <c r="G21" s="103">
        <f t="shared" si="4"/>
        <v>0</v>
      </c>
      <c r="H21" s="4"/>
      <c r="I21" s="13">
        <f t="shared" si="5"/>
        <v>19</v>
      </c>
      <c r="J21" s="18">
        <v>3.67</v>
      </c>
      <c r="K21" s="52">
        <f>IFERROR(SMALL(J:J,I21),"")</f>
        <v>3.67</v>
      </c>
      <c r="L21" s="57">
        <f>IF(K21&lt;&gt;"",IFERROR(ABS(K21-MEDIAN(K:K)),""),"")</f>
        <v>1.2500000000000178E-2</v>
      </c>
      <c r="M21" s="57">
        <f>IF(K21&lt;&gt;"",(K21-AVERAGE(K:K))^2,"")</f>
        <v>4.0776459194212804E-4</v>
      </c>
      <c r="O21" s="165"/>
      <c r="P21" s="166"/>
      <c r="Q21" s="167"/>
      <c r="T21" s="65"/>
      <c r="U21" s="60">
        <f t="shared" si="2"/>
        <v>7.4971655328668765E-8</v>
      </c>
      <c r="V21" s="60">
        <f t="shared" si="3"/>
        <v>8.6954776077093033E-4</v>
      </c>
      <c r="W21" s="56"/>
    </row>
    <row r="22" spans="1:23" ht="12.75">
      <c r="A22" s="161">
        <v>20</v>
      </c>
      <c r="B22" s="70">
        <v>3.698</v>
      </c>
      <c r="C22" s="70">
        <v>3.6440000000000001</v>
      </c>
      <c r="D22" s="70">
        <f t="shared" si="0"/>
        <v>3.6710000000000003</v>
      </c>
      <c r="E22" s="103">
        <f>IFERROR(IF(D22&lt;&gt;0,D22-AVERAGE(D:D),""),"")</f>
        <v>2.4366666666667314E-2</v>
      </c>
      <c r="F22" s="103">
        <f t="shared" si="1"/>
        <v>5.9373444444447596E-4</v>
      </c>
      <c r="G22" s="103">
        <f>IFERROR((C22-D22)^2+(B22-D22)^2,"")</f>
        <v>1.4579999999999906E-3</v>
      </c>
      <c r="H22" s="4"/>
      <c r="I22" s="13">
        <f t="shared" si="5"/>
        <v>20</v>
      </c>
      <c r="J22" s="18">
        <v>3.6710000000000003</v>
      </c>
      <c r="K22" s="52">
        <f>IFERROR(SMALL(J:J,I22),"")</f>
        <v>3.6710000000000003</v>
      </c>
      <c r="L22" s="57">
        <f>IF(K22&lt;&gt;"",IFERROR(ABS(K22-MEDIAN(K:K)),""),"")</f>
        <v>1.1499999999999844E-2</v>
      </c>
      <c r="M22" s="57">
        <f>IF(K22&lt;&gt;"",(K22-AVERAGE(K:K))^2,"")</f>
        <v>3.683782283057526E-4</v>
      </c>
      <c r="O22" s="165"/>
      <c r="P22" s="166"/>
      <c r="Q22" s="167"/>
      <c r="T22" s="65"/>
      <c r="U22" s="60">
        <f t="shared" si="2"/>
        <v>1.6225907029480944E-6</v>
      </c>
      <c r="V22" s="60">
        <f t="shared" si="3"/>
        <v>8.1157157029472244E-4</v>
      </c>
      <c r="W22" s="56"/>
    </row>
    <row r="23" spans="1:23" ht="12.75">
      <c r="A23" s="161">
        <v>21</v>
      </c>
      <c r="B23" s="70">
        <v>3.63</v>
      </c>
      <c r="C23" s="70">
        <v>3.72</v>
      </c>
      <c r="D23" s="70">
        <f t="shared" si="0"/>
        <v>3.6749999999999998</v>
      </c>
      <c r="E23" s="103">
        <f>IFERROR(IF(D23&lt;&gt;0,D23-AVERAGE(D:D),""),"")</f>
        <v>2.8366666666666873E-2</v>
      </c>
      <c r="F23" s="103">
        <f t="shared" si="1"/>
        <v>8.0466777777778945E-4</v>
      </c>
      <c r="G23" s="103">
        <f t="shared" si="4"/>
        <v>4.0500000000000275E-3</v>
      </c>
      <c r="H23" s="4"/>
      <c r="I23" s="13">
        <f t="shared" si="5"/>
        <v>21</v>
      </c>
      <c r="J23" s="18">
        <v>3.6749999999999998</v>
      </c>
      <c r="K23" s="52">
        <f>IFERROR(SMALL(J:J,I23),"")</f>
        <v>3.6749999999999998</v>
      </c>
      <c r="L23" s="57">
        <f>IF(K23&lt;&gt;"",IFERROR(ABS(K23-MEDIAN(K:K)),""),"")</f>
        <v>7.5000000000002842E-3</v>
      </c>
      <c r="M23" s="57">
        <f>IF(K23&lt;&gt;"",(K23-AVERAGE(K:K))^2,"")</f>
        <v>2.3083277376031823E-4</v>
      </c>
      <c r="O23" s="165"/>
      <c r="P23" s="166"/>
      <c r="Q23" s="167"/>
      <c r="T23" s="65"/>
      <c r="U23" s="60">
        <f t="shared" si="2"/>
        <v>2.7813066893420419E-5</v>
      </c>
      <c r="V23" s="60">
        <f t="shared" si="3"/>
        <v>5.996668083899908E-4</v>
      </c>
      <c r="W23" s="56"/>
    </row>
    <row r="24" spans="1:23" ht="12.75">
      <c r="A24" s="161">
        <v>22</v>
      </c>
      <c r="B24" s="70">
        <v>3.71</v>
      </c>
      <c r="C24" s="70">
        <v>3.65</v>
      </c>
      <c r="D24" s="70">
        <f>IFERROR(AVERAGE(B24:C24),"")</f>
        <v>3.6799999999999997</v>
      </c>
      <c r="E24" s="103">
        <f>IFERROR(IF(D24&lt;&gt;0,D24-AVERAGE(D:D),""),"")</f>
        <v>3.3366666666666767E-2</v>
      </c>
      <c r="F24" s="103">
        <f t="shared" si="1"/>
        <v>1.1133344444444512E-3</v>
      </c>
      <c r="G24" s="103">
        <f t="shared" si="4"/>
        <v>1.8000000000000032E-3</v>
      </c>
      <c r="H24" s="4"/>
      <c r="I24" s="13">
        <f t="shared" si="5"/>
        <v>22</v>
      </c>
      <c r="J24" s="18">
        <v>3.6799999999999997</v>
      </c>
      <c r="K24" s="52">
        <f>IFERROR(SMALL(J:J,I24),"")</f>
        <v>3.6799999999999997</v>
      </c>
      <c r="L24" s="57">
        <f>IF(K24&lt;&gt;"",IFERROR(ABS(K24-MEDIAN(K:K)),""),"")</f>
        <v>2.5000000000003908E-3</v>
      </c>
      <c r="M24" s="57">
        <f>IF(K24&lt;&gt;"",(K24-AVERAGE(K:K))^2,"")</f>
        <v>1.0390095557850627E-4</v>
      </c>
      <c r="O24" s="165"/>
      <c r="P24" s="169"/>
      <c r="Q24" s="170"/>
      <c r="R24" s="49"/>
      <c r="T24" s="65"/>
      <c r="U24" s="60">
        <f t="shared" si="2"/>
        <v>1.0555116213151003E-4</v>
      </c>
      <c r="V24" s="60">
        <f t="shared" si="3"/>
        <v>3.7978585600904907E-4</v>
      </c>
      <c r="W24" s="56"/>
    </row>
    <row r="25" spans="1:23" ht="12.75">
      <c r="A25" s="161">
        <v>23</v>
      </c>
      <c r="B25" s="70">
        <v>3.69</v>
      </c>
      <c r="C25" s="70">
        <v>3.68</v>
      </c>
      <c r="D25" s="70">
        <f t="shared" si="0"/>
        <v>3.6850000000000001</v>
      </c>
      <c r="E25" s="103">
        <f>IFERROR(IF(D25&lt;&gt;0,D25-AVERAGE(D:D),""),"")</f>
        <v>3.8366666666667104E-2</v>
      </c>
      <c r="F25" s="103">
        <f t="shared" si="1"/>
        <v>1.4720011111111447E-3</v>
      </c>
      <c r="G25" s="103">
        <f t="shared" si="4"/>
        <v>4.9999999999997868E-5</v>
      </c>
      <c r="H25" s="4"/>
      <c r="I25" s="13">
        <f t="shared" si="5"/>
        <v>23</v>
      </c>
      <c r="J25" s="18">
        <v>3.6850000000000001</v>
      </c>
      <c r="K25" s="52">
        <f>IFERROR(SMALL(J:J,I25),"")</f>
        <v>3.6850000000000001</v>
      </c>
      <c r="L25" s="57">
        <f>IF(K25&lt;&gt;"",IFERROR(ABS(K25-MEDIAN(K:K)),""),"")</f>
        <v>2.4999999999999467E-3</v>
      </c>
      <c r="M25" s="57">
        <f>IF(K25&lt;&gt;"",(K25-AVERAGE(K:K))^2,"")</f>
        <v>2.6969137396687593E-5</v>
      </c>
      <c r="O25" s="165"/>
      <c r="P25" s="169"/>
      <c r="Q25" s="170"/>
      <c r="R25" s="88"/>
      <c r="T25" s="65"/>
      <c r="U25" s="60">
        <f t="shared" si="2"/>
        <v>2.3328925736961108E-4</v>
      </c>
      <c r="V25" s="60">
        <f t="shared" si="3"/>
        <v>2.0990490362809237E-4</v>
      </c>
      <c r="W25" s="56"/>
    </row>
    <row r="26" spans="1:23" ht="12.75">
      <c r="A26" s="161">
        <v>24</v>
      </c>
      <c r="B26" s="70">
        <v>3.67</v>
      </c>
      <c r="C26" s="70">
        <v>3.7</v>
      </c>
      <c r="D26" s="70">
        <f t="shared" si="0"/>
        <v>3.6850000000000001</v>
      </c>
      <c r="E26" s="103">
        <f>IFERROR(IF(D26&lt;&gt;0,D26-AVERAGE(D:D),""),"")</f>
        <v>3.8366666666667104E-2</v>
      </c>
      <c r="F26" s="103">
        <f t="shared" si="1"/>
        <v>1.4720011111111447E-3</v>
      </c>
      <c r="G26" s="103">
        <f t="shared" si="4"/>
        <v>4.5000000000000747E-4</v>
      </c>
      <c r="H26" s="4"/>
      <c r="I26" s="13">
        <f t="shared" si="5"/>
        <v>24</v>
      </c>
      <c r="J26" s="63">
        <v>3.6850000000000001</v>
      </c>
      <c r="K26" s="52">
        <f>IFERROR(SMALL(J:J,I26),"")</f>
        <v>3.6850000000000001</v>
      </c>
      <c r="L26" s="57">
        <f>IF(K26&lt;&gt;"",IFERROR(ABS(K26-MEDIAN(K:K)),""),"")</f>
        <v>2.4999999999999467E-3</v>
      </c>
      <c r="M26" s="57">
        <f>IF(K26&lt;&gt;"",(K26-AVERAGE(K:K))^2,"")</f>
        <v>2.6969137396687593E-5</v>
      </c>
      <c r="O26" s="165"/>
      <c r="P26" s="169"/>
      <c r="Q26" s="170"/>
      <c r="R26" s="88"/>
      <c r="S26" s="61"/>
      <c r="T26" s="65"/>
      <c r="U26" s="60">
        <f t="shared" si="2"/>
        <v>2.3328925736961108E-4</v>
      </c>
      <c r="V26" s="60">
        <f t="shared" si="3"/>
        <v>2.0990490362809237E-4</v>
      </c>
      <c r="W26" s="56"/>
    </row>
    <row r="27" spans="1:23" ht="12.75">
      <c r="A27" s="161">
        <v>25</v>
      </c>
      <c r="B27" s="70">
        <v>3.69</v>
      </c>
      <c r="C27" s="70">
        <v>3.69</v>
      </c>
      <c r="D27" s="70">
        <f t="shared" si="0"/>
        <v>3.69</v>
      </c>
      <c r="E27" s="103">
        <f>IFERROR(IF(D27&lt;&gt;0,D27-AVERAGE(D:D),""),"")</f>
        <v>4.3366666666666998E-2</v>
      </c>
      <c r="F27" s="103">
        <f t="shared" si="1"/>
        <v>1.8806677777778065E-3</v>
      </c>
      <c r="G27" s="103">
        <f t="shared" si="4"/>
        <v>0</v>
      </c>
      <c r="H27" s="4"/>
      <c r="I27" s="13">
        <f t="shared" si="5"/>
        <v>25</v>
      </c>
      <c r="J27" s="63">
        <v>3.69</v>
      </c>
      <c r="K27" s="52">
        <f>IFERROR(SMALL(J:J,I27),"")</f>
        <v>3.69</v>
      </c>
      <c r="L27" s="57">
        <f>IF(K27&lt;&gt;"",IFERROR(ABS(K27-MEDIAN(K:K)),""),"")</f>
        <v>7.4999999999998401E-3</v>
      </c>
      <c r="M27" s="57">
        <f>IF(K27&lt;&gt;"",(K27-AVERAGE(K:K))^2,"")</f>
        <v>3.7319214875827912E-8</v>
      </c>
      <c r="O27" s="165"/>
      <c r="P27" s="171"/>
      <c r="Q27" s="167"/>
      <c r="S27" s="61"/>
      <c r="T27" s="65"/>
      <c r="U27" s="60">
        <f t="shared" si="2"/>
        <v>4.1102735260770091E-4</v>
      </c>
      <c r="V27" s="60">
        <f t="shared" si="3"/>
        <v>9.0023951247150821E-5</v>
      </c>
      <c r="W27" s="56"/>
    </row>
    <row r="28" spans="1:23" ht="12.75">
      <c r="A28" s="161">
        <v>26</v>
      </c>
      <c r="B28" s="70">
        <v>3.69</v>
      </c>
      <c r="C28" s="70">
        <v>3.69</v>
      </c>
      <c r="D28" s="70">
        <f t="shared" si="0"/>
        <v>3.69</v>
      </c>
      <c r="E28" s="103">
        <f>IFERROR(IF(D28&lt;&gt;0,D28-AVERAGE(D:D),""),"")</f>
        <v>4.3366666666666998E-2</v>
      </c>
      <c r="F28" s="103">
        <f t="shared" si="1"/>
        <v>1.8806677777778065E-3</v>
      </c>
      <c r="G28" s="103">
        <f t="shared" si="4"/>
        <v>0</v>
      </c>
      <c r="H28" s="4"/>
      <c r="I28" s="13">
        <f t="shared" si="5"/>
        <v>26</v>
      </c>
      <c r="J28" s="63">
        <v>3.69</v>
      </c>
      <c r="K28" s="52">
        <f>IFERROR(SMALL(J:J,I28),"")</f>
        <v>3.69</v>
      </c>
      <c r="L28" s="57">
        <f>IF(K28&lt;&gt;"",IFERROR(ABS(K28-MEDIAN(K:K)),""),"")</f>
        <v>7.4999999999998401E-3</v>
      </c>
      <c r="M28" s="57">
        <f>IF(K28&lt;&gt;"",(K28-AVERAGE(K:K))^2,"")</f>
        <v>3.7319214875827912E-8</v>
      </c>
      <c r="O28" s="165"/>
      <c r="P28" s="166"/>
      <c r="Q28" s="172"/>
      <c r="R28" s="79"/>
      <c r="S28" s="85"/>
      <c r="T28" s="104"/>
      <c r="U28" s="60">
        <f t="shared" si="2"/>
        <v>4.1102735260770091E-4</v>
      </c>
      <c r="V28" s="60">
        <f t="shared" si="3"/>
        <v>9.0023951247150821E-5</v>
      </c>
      <c r="W28" s="56"/>
    </row>
    <row r="29" spans="1:23" ht="12.75">
      <c r="A29" s="161">
        <v>27</v>
      </c>
      <c r="B29" s="70">
        <v>3.694</v>
      </c>
      <c r="C29" s="70">
        <v>3.7</v>
      </c>
      <c r="D29" s="70">
        <f t="shared" si="0"/>
        <v>3.6970000000000001</v>
      </c>
      <c r="E29" s="103">
        <f>IFERROR(IF(D29&lt;&gt;0,D29-AVERAGE(D:D),""),"")</f>
        <v>5.0366666666667115E-2</v>
      </c>
      <c r="F29" s="103">
        <f t="shared" si="1"/>
        <v>2.5368011111111563E-3</v>
      </c>
      <c r="G29" s="103">
        <f t="shared" si="4"/>
        <v>1.8000000000001366E-5</v>
      </c>
      <c r="H29" s="4"/>
      <c r="I29" s="13">
        <f t="shared" si="5"/>
        <v>27</v>
      </c>
      <c r="J29" s="63">
        <v>3.6970000000000001</v>
      </c>
      <c r="K29" s="52">
        <f>IFERROR(SMALL(J:J,I29),"")</f>
        <v>3.6970000000000001</v>
      </c>
      <c r="L29" s="57">
        <f>IF(K29&lt;&gt;"",IFERROR(ABS(K29-MEDIAN(K:K)),""),"")</f>
        <v>1.4499999999999957E-2</v>
      </c>
      <c r="M29" s="57">
        <f>IF(K29&lt;&gt;"",(K29-AVERAGE(K:K))^2,"")</f>
        <v>4.63327737603394E-5</v>
      </c>
      <c r="O29" s="165"/>
      <c r="P29" s="166"/>
      <c r="Q29" s="173"/>
      <c r="R29" s="79"/>
      <c r="S29" s="85"/>
      <c r="U29" s="60">
        <f t="shared" si="2"/>
        <v>7.4386068594103753E-4</v>
      </c>
      <c r="V29" s="60">
        <f t="shared" si="3"/>
        <v>6.1906179138277576E-6</v>
      </c>
      <c r="W29" s="56"/>
    </row>
    <row r="30" spans="1:23" ht="12.75">
      <c r="A30" s="161">
        <v>28</v>
      </c>
      <c r="B30" s="70">
        <v>4.5199999999999996</v>
      </c>
      <c r="C30" s="70">
        <v>4.3099999999999996</v>
      </c>
      <c r="D30" s="70">
        <f t="shared" si="0"/>
        <v>4.4149999999999991</v>
      </c>
      <c r="E30" s="103">
        <f>IFERROR(IF(D30&lt;&gt;0,D30-AVERAGE(D:D),""),"")</f>
        <v>0.7683666666666662</v>
      </c>
      <c r="F30" s="103">
        <f>IFERROR(POWER(E30,2),"")</f>
        <v>0.59038733444444369</v>
      </c>
      <c r="G30" s="103">
        <f t="shared" si="4"/>
        <v>2.2049999999999993E-2</v>
      </c>
      <c r="H30" s="4"/>
      <c r="I30" s="13">
        <f t="shared" si="5"/>
        <v>28</v>
      </c>
      <c r="J30" s="63">
        <v>4.4149999999999991</v>
      </c>
      <c r="K30" s="52">
        <f>IFERROR(SMALL(J:J,I30),"")</f>
        <v>3.7050000000000001</v>
      </c>
      <c r="L30" s="57">
        <f>IF(K30&lt;&gt;"",IFERROR(ABS(K30-MEDIAN(K:K)),""),"")</f>
        <v>2.2499999999999964E-2</v>
      </c>
      <c r="M30" s="57">
        <f>IF(K30&lt;&gt;"",(K30-AVERAGE(K:K))^2,"")</f>
        <v>2.192418646694409E-4</v>
      </c>
      <c r="O30" s="165"/>
      <c r="P30" s="166"/>
      <c r="Q30" s="167"/>
      <c r="R30" s="79"/>
      <c r="S30" s="61"/>
      <c r="U30" s="60">
        <f t="shared" si="2"/>
        <v>1.2442416383219889E-3</v>
      </c>
      <c r="V30" s="60">
        <f t="shared" si="3"/>
        <v>3.0381094104318308E-5</v>
      </c>
      <c r="W30" s="56"/>
    </row>
    <row r="31" spans="1:23" ht="12.75">
      <c r="A31" s="161">
        <v>29</v>
      </c>
      <c r="B31" s="70">
        <v>3.73</v>
      </c>
      <c r="C31" s="70">
        <v>3.68</v>
      </c>
      <c r="D31" s="70">
        <f t="shared" si="0"/>
        <v>3.7050000000000001</v>
      </c>
      <c r="E31" s="103">
        <f>IFERROR(IF(D31&lt;&gt;0,D31-AVERAGE(D:D),""),"")</f>
        <v>5.8366666666667122E-2</v>
      </c>
      <c r="F31" s="103">
        <f t="shared" si="1"/>
        <v>3.4066677777778308E-3</v>
      </c>
      <c r="G31" s="103">
        <f t="shared" si="4"/>
        <v>1.2499999999999911E-3</v>
      </c>
      <c r="H31" s="4"/>
      <c r="I31" s="13">
        <f t="shared" si="5"/>
        <v>29</v>
      </c>
      <c r="J31" s="63">
        <v>3.7050000000000001</v>
      </c>
      <c r="K31" s="52">
        <f>IFERROR(SMALL(J:J,I31),"")</f>
        <v>3.71</v>
      </c>
      <c r="L31" s="57">
        <f>IF(K31&lt;&gt;"",IFERROR(ABS(K31-MEDIAN(K:K)),""),"")</f>
        <v>2.7499999999999858E-2</v>
      </c>
      <c r="M31" s="57">
        <f>IF(K31&lt;&gt;"",(K31-AVERAGE(K:K))^2,"")</f>
        <v>3.9231004648762505E-4</v>
      </c>
      <c r="O31" s="165"/>
      <c r="P31" s="174"/>
      <c r="Q31" s="173"/>
      <c r="R31" s="78"/>
      <c r="S31" s="61"/>
      <c r="U31" s="60">
        <f t="shared" si="2"/>
        <v>1.6219797335600746E-3</v>
      </c>
      <c r="V31" s="60">
        <f t="shared" si="3"/>
        <v>1.1050014172337268E-4</v>
      </c>
      <c r="W31" s="56"/>
    </row>
    <row r="32" spans="1:23" ht="12.75">
      <c r="A32" s="161">
        <v>30</v>
      </c>
      <c r="B32" s="70">
        <v>3.65</v>
      </c>
      <c r="C32" s="70">
        <v>3.77</v>
      </c>
      <c r="D32" s="70">
        <f t="shared" si="0"/>
        <v>3.71</v>
      </c>
      <c r="E32" s="103">
        <f>IFERROR(IF(D32&lt;&gt;0,D32-AVERAGE(D:D),""),"")</f>
        <v>6.3366666666667015E-2</v>
      </c>
      <c r="F32" s="103">
        <f t="shared" si="1"/>
        <v>4.0153344444444888E-3</v>
      </c>
      <c r="G32" s="103">
        <f t="shared" si="4"/>
        <v>7.2000000000000128E-3</v>
      </c>
      <c r="H32" s="4"/>
      <c r="I32" s="13">
        <f t="shared" si="5"/>
        <v>30</v>
      </c>
      <c r="J32" s="63">
        <v>3.71</v>
      </c>
      <c r="K32" s="52">
        <f>IFERROR(SMALL(J:J,I32),"")</f>
        <v>3.71</v>
      </c>
      <c r="L32" s="57">
        <f>IF(K32&lt;&gt;"",IFERROR(ABS(K32-MEDIAN(K:K)),""),"")</f>
        <v>2.7499999999999858E-2</v>
      </c>
      <c r="M32" s="57">
        <f>IF(K32&lt;&gt;"",(K32-AVERAGE(K:K))^2,"")</f>
        <v>3.9231004648762505E-4</v>
      </c>
      <c r="O32" s="165"/>
      <c r="P32" s="166"/>
      <c r="Q32" s="167"/>
      <c r="S32" s="61"/>
      <c r="U32" s="60">
        <f t="shared" si="2"/>
        <v>1.6219797335600746E-3</v>
      </c>
      <c r="V32" s="60">
        <f t="shared" si="3"/>
        <v>1.1050014172337268E-4</v>
      </c>
      <c r="W32" s="56"/>
    </row>
    <row r="33" spans="1:23" ht="13.5" thickBot="1">
      <c r="A33" s="161">
        <v>31</v>
      </c>
      <c r="B33" s="70">
        <v>3.72</v>
      </c>
      <c r="C33" s="70">
        <v>3.7</v>
      </c>
      <c r="D33" s="70">
        <f t="shared" si="0"/>
        <v>3.71</v>
      </c>
      <c r="E33" s="103">
        <f>IFERROR(IF(D33&lt;&gt;0,D33-AVERAGE(D:D),""),"")</f>
        <v>6.3366666666667015E-2</v>
      </c>
      <c r="F33" s="103">
        <f t="shared" si="1"/>
        <v>4.0153344444444888E-3</v>
      </c>
      <c r="G33" s="103">
        <f t="shared" si="4"/>
        <v>2.0000000000000036E-4</v>
      </c>
      <c r="H33" s="4"/>
      <c r="I33" s="13">
        <f t="shared" si="5"/>
        <v>31</v>
      </c>
      <c r="J33" s="63">
        <v>3.71</v>
      </c>
      <c r="K33" s="64">
        <f>IFERROR(SMALL(J:J,I33),"")</f>
        <v>3.7149999999999999</v>
      </c>
      <c r="L33" s="57">
        <f>IF(K33&lt;&gt;"",IFERROR(ABS(K33-MEDIAN(K:K)),""),"")</f>
        <v>3.2499999999999751E-2</v>
      </c>
      <c r="M33" s="57">
        <f>IF(K33&lt;&gt;"",(K33-AVERAGE(K:K))^2,"")</f>
        <v>6.1537822830580707E-4</v>
      </c>
      <c r="O33" s="175"/>
      <c r="P33" s="176"/>
      <c r="Q33" s="177"/>
      <c r="S33" s="85"/>
      <c r="U33" s="60">
        <f t="shared" si="2"/>
        <v>2.0497178287981581E-3</v>
      </c>
      <c r="V33" s="60">
        <f t="shared" si="3"/>
        <v>2.4061918934242493E-4</v>
      </c>
      <c r="W33" s="56"/>
    </row>
    <row r="34" spans="1:23" ht="12.75">
      <c r="A34" s="161">
        <v>32</v>
      </c>
      <c r="B34" s="70">
        <v>3.72</v>
      </c>
      <c r="C34" s="70">
        <v>3.71</v>
      </c>
      <c r="D34" s="70">
        <f t="shared" si="0"/>
        <v>3.7149999999999999</v>
      </c>
      <c r="E34" s="103">
        <f>IFERROR(IF(D34&lt;&gt;0,D34-AVERAGE(D:D),""),"")</f>
        <v>6.8366666666666909E-2</v>
      </c>
      <c r="F34" s="103">
        <f t="shared" si="1"/>
        <v>4.6740011111111443E-3</v>
      </c>
      <c r="G34" s="103">
        <f t="shared" si="4"/>
        <v>5.0000000000002313E-5</v>
      </c>
      <c r="H34" s="4"/>
      <c r="I34" s="13">
        <f t="shared" si="5"/>
        <v>32</v>
      </c>
      <c r="J34" s="63">
        <v>3.7149999999999999</v>
      </c>
      <c r="K34" s="64">
        <f>IFERROR(SMALL(J:J,I34),"")</f>
        <v>3.7149999999999999</v>
      </c>
      <c r="L34" s="57">
        <f>IF(K34&lt;&gt;"",IFERROR(ABS(K34-MEDIAN(K:K)),""),"")</f>
        <v>3.2499999999999751E-2</v>
      </c>
      <c r="M34" s="57">
        <f>IF(K34&lt;&gt;"",(K34-AVERAGE(K:K))^2,"")</f>
        <v>6.1537822830580707E-4</v>
      </c>
      <c r="O34" s="89"/>
      <c r="S34" s="85"/>
      <c r="U34" s="60">
        <f t="shared" si="2"/>
        <v>2.0497178287981581E-3</v>
      </c>
      <c r="V34" s="60">
        <f t="shared" si="3"/>
        <v>2.4061918934242493E-4</v>
      </c>
      <c r="W34" s="56"/>
    </row>
    <row r="35" spans="1:23" ht="12.75">
      <c r="A35" s="161">
        <v>33</v>
      </c>
      <c r="B35" s="70">
        <v>3.73</v>
      </c>
      <c r="C35" s="70">
        <v>3.7</v>
      </c>
      <c r="D35" s="70">
        <f t="shared" si="0"/>
        <v>3.7149999999999999</v>
      </c>
      <c r="E35" s="103">
        <f>IFERROR(IF(D35&lt;&gt;0,D35-AVERAGE(D:D),""),"")</f>
        <v>6.8366666666666909E-2</v>
      </c>
      <c r="F35" s="103">
        <f t="shared" si="1"/>
        <v>4.6740011111111443E-3</v>
      </c>
      <c r="G35" s="103">
        <f t="shared" si="4"/>
        <v>4.4999999999999413E-4</v>
      </c>
      <c r="H35" s="4"/>
      <c r="I35" s="13">
        <f t="shared" si="5"/>
        <v>33</v>
      </c>
      <c r="J35" s="63">
        <v>3.7149999999999999</v>
      </c>
      <c r="K35" s="64">
        <f>IFERROR(SMALL(J:J,I35),"")</f>
        <v>3.7214999999999998</v>
      </c>
      <c r="L35" s="57">
        <f>IF(K35&lt;&gt;"",IFERROR(ABS(K35-MEDIAN(K:K)),""),"")</f>
        <v>3.8999999999999702E-2</v>
      </c>
      <c r="M35" s="57">
        <f>IF(K35&lt;&gt;"",(K35-AVERAGE(K:K))^2,"")</f>
        <v>9.8011686466944613E-4</v>
      </c>
      <c r="U35" s="60">
        <f t="shared" si="2"/>
        <v>2.6805273526076729E-3</v>
      </c>
      <c r="V35" s="60">
        <f t="shared" si="3"/>
        <v>4.8452395124719359E-4</v>
      </c>
      <c r="W35" s="56"/>
    </row>
    <row r="36" spans="1:23" ht="12.75">
      <c r="A36" s="161">
        <v>34</v>
      </c>
      <c r="B36" s="70">
        <v>3.7440000000000002</v>
      </c>
      <c r="C36" s="70">
        <v>3.6989999999999998</v>
      </c>
      <c r="D36" s="70">
        <f t="shared" si="0"/>
        <v>3.7214999999999998</v>
      </c>
      <c r="E36" s="103">
        <f>IFERROR(IF(D36&lt;&gt;0,D36-AVERAGE(D:D),""),"")</f>
        <v>7.4866666666666859E-2</v>
      </c>
      <c r="F36" s="103">
        <f t="shared" si="1"/>
        <v>5.6050177777778069E-3</v>
      </c>
      <c r="G36" s="103">
        <f t="shared" si="4"/>
        <v>1.0125000000000169E-3</v>
      </c>
      <c r="H36" s="4"/>
      <c r="I36" s="13">
        <f t="shared" si="5"/>
        <v>34</v>
      </c>
      <c r="J36" s="63">
        <v>3.7214999999999998</v>
      </c>
      <c r="K36" s="64">
        <f>IFERROR(SMALL(J:J,I36),"")</f>
        <v>3.7250000000000001</v>
      </c>
      <c r="L36" s="57">
        <f>IF(K36&lt;&gt;"",IFERROR(ABS(K36-MEDIAN(K:K)),""),"")</f>
        <v>4.2499999999999982E-2</v>
      </c>
      <c r="M36" s="57">
        <f>IF(K36&lt;&gt;"",(K36-AVERAGE(K:K))^2,"")</f>
        <v>1.2115145919421957E-3</v>
      </c>
      <c r="U36" s="60">
        <f t="shared" si="2"/>
        <v>3.0551940192743679E-3</v>
      </c>
      <c r="V36" s="60">
        <f t="shared" si="3"/>
        <v>6.5085728458054567E-4</v>
      </c>
      <c r="W36" s="56"/>
    </row>
    <row r="37" spans="1:23" ht="12.75">
      <c r="A37" s="161">
        <v>35</v>
      </c>
      <c r="B37" s="70">
        <v>3.7</v>
      </c>
      <c r="C37" s="70">
        <v>3.75</v>
      </c>
      <c r="D37" s="70">
        <f t="shared" si="0"/>
        <v>3.7250000000000001</v>
      </c>
      <c r="E37" s="103">
        <f>IFERROR(IF(D37&lt;&gt;0,D37-AVERAGE(D:D),""),"")</f>
        <v>7.836666666666714E-2</v>
      </c>
      <c r="F37" s="103">
        <f t="shared" si="1"/>
        <v>6.1413344444445185E-3</v>
      </c>
      <c r="G37" s="103">
        <f t="shared" si="4"/>
        <v>1.2499999999999911E-3</v>
      </c>
      <c r="H37" s="4"/>
      <c r="I37" s="13">
        <f t="shared" si="5"/>
        <v>35</v>
      </c>
      <c r="J37" s="63">
        <v>3.7250000000000001</v>
      </c>
      <c r="K37" s="64">
        <f>IFERROR(SMALL(J:J,I37),"")</f>
        <v>3.73</v>
      </c>
      <c r="L37" s="57">
        <f>IF(K37&lt;&gt;"",IFERROR(ABS(K37-MEDIAN(K:K)),""),"")</f>
        <v>4.7499999999999876E-2</v>
      </c>
      <c r="M37" s="57">
        <f>IF(K37&lt;&gt;"",(K37-AVERAGE(K:K))^2,"")</f>
        <v>1.5845827737603756E-3</v>
      </c>
      <c r="U37" s="60">
        <f t="shared" si="2"/>
        <v>3.6329321145124496E-3</v>
      </c>
      <c r="V37" s="60">
        <f t="shared" si="3"/>
        <v>9.3097633219959598E-4</v>
      </c>
      <c r="W37" s="56"/>
    </row>
    <row r="38" spans="1:23" ht="12.75">
      <c r="A38" s="161">
        <v>36</v>
      </c>
      <c r="B38" s="70">
        <v>3.77</v>
      </c>
      <c r="C38" s="70">
        <v>3.69</v>
      </c>
      <c r="D38" s="70">
        <f t="shared" si="0"/>
        <v>3.73</v>
      </c>
      <c r="E38" s="103">
        <f>IFERROR(IF(D38&lt;&gt;0,D38-AVERAGE(D:D),""),"")</f>
        <v>8.3366666666667033E-2</v>
      </c>
      <c r="F38" s="103">
        <f t="shared" si="1"/>
        <v>6.9500011111111723E-3</v>
      </c>
      <c r="G38" s="103">
        <f t="shared" si="4"/>
        <v>3.2000000000000058E-3</v>
      </c>
      <c r="H38" s="4"/>
      <c r="I38" s="13">
        <f t="shared" si="5"/>
        <v>36</v>
      </c>
      <c r="J38" s="63">
        <v>3.73</v>
      </c>
      <c r="K38" s="64">
        <f>IFERROR(SMALL(J:J,I38),"")</f>
        <v>3.7350000000000003</v>
      </c>
      <c r="L38" s="57">
        <f>IF(K38&lt;&gt;"",IFERROR(ABS(K38-MEDIAN(K:K)),""),"")</f>
        <v>5.2500000000000213E-2</v>
      </c>
      <c r="M38" s="57">
        <f>IF(K38&lt;&gt;"",(K38-AVERAGE(K:K))^2,"")</f>
        <v>2.0076509555785934E-3</v>
      </c>
      <c r="U38" s="60">
        <f t="shared" si="2"/>
        <v>4.2606702097505869E-3</v>
      </c>
      <c r="V38" s="60">
        <f t="shared" si="3"/>
        <v>1.2610953798186757E-3</v>
      </c>
      <c r="W38" s="56"/>
    </row>
    <row r="39" spans="1:23" ht="12.75">
      <c r="A39" s="161">
        <v>37</v>
      </c>
      <c r="B39" s="70">
        <v>3.75</v>
      </c>
      <c r="C39" s="70">
        <v>3.72</v>
      </c>
      <c r="D39" s="70">
        <f t="shared" si="0"/>
        <v>3.7350000000000003</v>
      </c>
      <c r="E39" s="103">
        <f>IFERROR(IF(D39&lt;&gt;0,D39-AVERAGE(D:D),""),"")</f>
        <v>8.8366666666667371E-2</v>
      </c>
      <c r="F39" s="103">
        <f t="shared" si="1"/>
        <v>7.808667777777902E-3</v>
      </c>
      <c r="G39" s="103">
        <f t="shared" si="4"/>
        <v>4.4999999999999413E-4</v>
      </c>
      <c r="H39" s="4"/>
      <c r="I39" s="13">
        <f t="shared" si="5"/>
        <v>37</v>
      </c>
      <c r="J39" s="63">
        <v>3.7350000000000003</v>
      </c>
      <c r="K39" s="64">
        <f>IFERROR(SMALL(J:J,I39),"")</f>
        <v>3.7549999999999999</v>
      </c>
      <c r="L39" s="57">
        <f>IF(K39&lt;&gt;"",IFERROR(ABS(K39-MEDIAN(K:K)),""),"")</f>
        <v>7.2499999999999787E-2</v>
      </c>
      <c r="M39" s="57">
        <f>IF(K39&lt;&gt;"",(K39-AVERAGE(K:K))^2,"")</f>
        <v>4.1999236828513019E-3</v>
      </c>
      <c r="U39" s="60">
        <f t="shared" si="2"/>
        <v>7.2716225907029017E-3</v>
      </c>
      <c r="V39" s="60">
        <f t="shared" si="3"/>
        <v>3.0815715702948647E-3</v>
      </c>
      <c r="W39" s="56"/>
    </row>
    <row r="40" spans="1:23" ht="12.75">
      <c r="A40" s="161">
        <v>38</v>
      </c>
      <c r="B40" s="70">
        <v>3.76</v>
      </c>
      <c r="C40" s="70">
        <v>3.75</v>
      </c>
      <c r="D40" s="70">
        <f t="shared" si="0"/>
        <v>3.7549999999999999</v>
      </c>
      <c r="E40" s="103">
        <f>IFERROR(IF(D40&lt;&gt;0,D40-AVERAGE(D:D),""),"")</f>
        <v>0.10836666666666694</v>
      </c>
      <c r="F40" s="103">
        <f t="shared" si="1"/>
        <v>1.1743334444444505E-2</v>
      </c>
      <c r="G40" s="103">
        <f t="shared" si="4"/>
        <v>4.9999999999997868E-5</v>
      </c>
      <c r="H40" s="4"/>
      <c r="I40" s="13">
        <f t="shared" si="5"/>
        <v>38</v>
      </c>
      <c r="J40" s="63">
        <v>3.7549999999999999</v>
      </c>
      <c r="K40" s="64">
        <f>IFERROR(SMALL(J:J,I40),"")</f>
        <v>3.77</v>
      </c>
      <c r="L40" s="57">
        <f>IF(K40&lt;&gt;"",IFERROR(ABS(K40-MEDIAN(K:K)),""),"")</f>
        <v>8.7499999999999911E-2</v>
      </c>
      <c r="M40" s="57">
        <f>IF(K40&lt;&gt;"",(K40-AVERAGE(K:K))^2,"")</f>
        <v>6.3691282283058811E-3</v>
      </c>
      <c r="U40" s="60">
        <f t="shared" si="2"/>
        <v>1.0054836876417204E-2</v>
      </c>
      <c r="V40" s="60">
        <f t="shared" si="3"/>
        <v>4.9719287131520466E-3</v>
      </c>
      <c r="W40" s="56"/>
    </row>
    <row r="41" spans="1:23" ht="12.75">
      <c r="A41" s="161">
        <v>39</v>
      </c>
      <c r="B41" s="70">
        <v>3.81</v>
      </c>
      <c r="C41" s="70">
        <v>3.73</v>
      </c>
      <c r="D41" s="70">
        <f t="shared" si="0"/>
        <v>3.77</v>
      </c>
      <c r="E41" s="103">
        <f>IFERROR(IF(D41&lt;&gt;0,D41-AVERAGE(D:D),""),"")</f>
        <v>0.12336666666666707</v>
      </c>
      <c r="F41" s="103">
        <f t="shared" si="1"/>
        <v>1.5219334444444543E-2</v>
      </c>
      <c r="G41" s="103">
        <f t="shared" si="4"/>
        <v>3.2000000000000058E-3</v>
      </c>
      <c r="H41" s="4"/>
      <c r="I41" s="13">
        <f t="shared" si="5"/>
        <v>39</v>
      </c>
      <c r="J41" s="63">
        <v>3.77</v>
      </c>
      <c r="K41" s="64">
        <f>IFERROR(SMALL(J:J,I41),"")</f>
        <v>3.7850000000000001</v>
      </c>
      <c r="L41" s="57">
        <f>IF(K41&lt;&gt;"",IFERROR(ABS(K41-MEDIAN(K:K)),""),"")</f>
        <v>0.10250000000000004</v>
      </c>
      <c r="M41" s="57">
        <f>IF(K41&lt;&gt;"",(K41-AVERAGE(K:K))^2,"")</f>
        <v>8.9883327737604688E-3</v>
      </c>
      <c r="U41" s="60">
        <f t="shared" si="2"/>
        <v>1.3288051162131513E-2</v>
      </c>
      <c r="V41" s="60">
        <f t="shared" si="3"/>
        <v>7.3122858560092365E-3</v>
      </c>
      <c r="W41" s="56"/>
    </row>
    <row r="42" spans="1:23" ht="12.75">
      <c r="A42" s="161">
        <v>40</v>
      </c>
      <c r="B42" s="70">
        <v>3.82</v>
      </c>
      <c r="C42" s="70">
        <v>3.75</v>
      </c>
      <c r="D42" s="70">
        <f t="shared" si="0"/>
        <v>3.7850000000000001</v>
      </c>
      <c r="E42" s="103">
        <f>IFERROR(IF(D42&lt;&gt;0,D42-AVERAGE(D:D),""),"")</f>
        <v>0.13836666666666719</v>
      </c>
      <c r="F42" s="103">
        <f t="shared" si="1"/>
        <v>1.9145334444444589E-2</v>
      </c>
      <c r="G42" s="103">
        <f t="shared" si="4"/>
        <v>2.4499999999999886E-3</v>
      </c>
      <c r="H42" s="4"/>
      <c r="I42" s="13">
        <f t="shared" si="5"/>
        <v>40</v>
      </c>
      <c r="J42" s="63">
        <v>3.7850000000000001</v>
      </c>
      <c r="K42" s="64">
        <f>IFERROR(SMALL(J:J,I42),"")</f>
        <v>3.7949999999999999</v>
      </c>
      <c r="L42" s="57">
        <f>IF(K42&lt;&gt;"",IFERROR(ABS(K42-MEDIAN(K:K)),""),"")</f>
        <v>0.11249999999999982</v>
      </c>
      <c r="M42" s="57">
        <f>IF(K42&lt;&gt;"",(K42-AVERAGE(K:K))^2,"")</f>
        <v>1.0984469137396802E-2</v>
      </c>
      <c r="U42" s="60">
        <f t="shared" si="2"/>
        <v>1.569352735260765E-2</v>
      </c>
      <c r="V42" s="60">
        <f t="shared" si="3"/>
        <v>9.1225239512473105E-3</v>
      </c>
      <c r="W42" s="56"/>
    </row>
    <row r="43" spans="1:23" ht="12.75">
      <c r="A43" s="161">
        <v>41</v>
      </c>
      <c r="B43" s="70">
        <v>3.79</v>
      </c>
      <c r="C43" s="70">
        <v>3.8</v>
      </c>
      <c r="D43" s="70">
        <f t="shared" si="0"/>
        <v>3.7949999999999999</v>
      </c>
      <c r="E43" s="103">
        <f>IFERROR(IF(D43&lt;&gt;0,D43-AVERAGE(D:D),""),"")</f>
        <v>0.14836666666666698</v>
      </c>
      <c r="F43" s="103">
        <f t="shared" si="1"/>
        <v>2.201266777777787E-2</v>
      </c>
      <c r="G43" s="103">
        <f t="shared" si="4"/>
        <v>4.9999999999997868E-5</v>
      </c>
      <c r="H43" s="4"/>
      <c r="I43" s="13">
        <f t="shared" si="5"/>
        <v>41</v>
      </c>
      <c r="J43" s="63">
        <v>3.7949999999999999</v>
      </c>
      <c r="K43" s="64">
        <f>IFERROR(SMALL(J:J,I43),"")</f>
        <v>3.8</v>
      </c>
      <c r="L43" s="57">
        <f>IF(K43&lt;&gt;"",IFERROR(ABS(K43-MEDIAN(K:K)),""),"")</f>
        <v>0.11749999999999972</v>
      </c>
      <c r="M43" s="57">
        <f>IF(K43&lt;&gt;"",(K43-AVERAGE(K:K))^2,"")</f>
        <v>1.2057537319214965E-2</v>
      </c>
      <c r="U43" s="60">
        <f t="shared" si="2"/>
        <v>1.6971265447845715E-2</v>
      </c>
      <c r="V43" s="60">
        <f t="shared" si="3"/>
        <v>1.0102642998866344E-2</v>
      </c>
      <c r="W43" s="56"/>
    </row>
    <row r="44" spans="1:23" ht="12.75">
      <c r="A44" s="161">
        <v>42</v>
      </c>
      <c r="B44" s="70">
        <v>3.69</v>
      </c>
      <c r="C44" s="70">
        <v>3.91</v>
      </c>
      <c r="D44" s="70">
        <f t="shared" si="0"/>
        <v>3.8</v>
      </c>
      <c r="E44" s="103">
        <f>IFERROR(IF(D44&lt;&gt;0,D44-AVERAGE(D:D),""),"")</f>
        <v>0.15336666666666687</v>
      </c>
      <c r="F44" s="103">
        <f t="shared" si="1"/>
        <v>2.3521334444444507E-2</v>
      </c>
      <c r="G44" s="103">
        <f t="shared" si="4"/>
        <v>2.4200000000000041E-2</v>
      </c>
      <c r="H44" s="4"/>
      <c r="I44" s="13">
        <f t="shared" si="5"/>
        <v>42</v>
      </c>
      <c r="J44" s="63">
        <v>3.8</v>
      </c>
      <c r="K44" s="64">
        <f>IFERROR(SMALL(J:J,I44),"")</f>
        <v>3.81</v>
      </c>
      <c r="L44" s="57">
        <f>IF(K44&lt;&gt;"",IFERROR(ABS(K44-MEDIAN(K:K)),""),"")</f>
        <v>0.12749999999999995</v>
      </c>
      <c r="M44" s="57">
        <f>IF(K44&lt;&gt;"",(K44-AVERAGE(K:K))^2,"")</f>
        <v>1.4353673682851393E-2</v>
      </c>
      <c r="U44" s="60">
        <f t="shared" si="2"/>
        <v>1.9676741638321962E-2</v>
      </c>
      <c r="V44" s="60">
        <f t="shared" si="3"/>
        <v>1.2212881094104504E-2</v>
      </c>
      <c r="W44" s="56"/>
    </row>
    <row r="45" spans="1:23" ht="12.75">
      <c r="A45" s="161">
        <v>43</v>
      </c>
      <c r="B45" s="70">
        <v>3.81</v>
      </c>
      <c r="C45" s="70">
        <v>3.81</v>
      </c>
      <c r="D45" s="70">
        <f t="shared" si="0"/>
        <v>3.81</v>
      </c>
      <c r="E45" s="103">
        <f>IFERROR(IF(D45&lt;&gt;0,D45-AVERAGE(D:D),""),"")</f>
        <v>0.1633666666666671</v>
      </c>
      <c r="F45" s="103">
        <f t="shared" si="1"/>
        <v>2.6688667777777921E-2</v>
      </c>
      <c r="G45" s="103">
        <f t="shared" si="4"/>
        <v>0</v>
      </c>
      <c r="H45" s="4"/>
      <c r="I45" s="13">
        <f t="shared" si="5"/>
        <v>43</v>
      </c>
      <c r="J45" s="63">
        <v>3.81</v>
      </c>
      <c r="K45" s="64">
        <f>IFERROR(SMALL(J:J,I45),"")</f>
        <v>3.8250000000000002</v>
      </c>
      <c r="L45" s="57">
        <f>IF(K45&lt;&gt;"",IFERROR(ABS(K45-MEDIAN(K:K)),""),"")</f>
        <v>0.14250000000000007</v>
      </c>
      <c r="M45" s="57">
        <f>IF(K45&lt;&gt;"",(K45-AVERAGE(K:K))^2,"")</f>
        <v>1.8172878228305992E-2</v>
      </c>
      <c r="U45" s="60">
        <f t="shared" si="2"/>
        <v>2.4109955924036284E-2</v>
      </c>
      <c r="V45" s="60">
        <f t="shared" si="3"/>
        <v>1.5753238236961703E-2</v>
      </c>
      <c r="W45" s="56"/>
    </row>
    <row r="46" spans="1:23" ht="12.75">
      <c r="A46" s="161">
        <v>44</v>
      </c>
      <c r="B46" s="70">
        <v>3.83</v>
      </c>
      <c r="C46" s="70">
        <v>3.82</v>
      </c>
      <c r="D46" s="70">
        <f t="shared" si="0"/>
        <v>3.8250000000000002</v>
      </c>
      <c r="E46" s="103">
        <f>IFERROR(IF(D46&lt;&gt;0,D46-AVERAGE(D:D),""),"")</f>
        <v>0.17836666666666723</v>
      </c>
      <c r="F46" s="103">
        <f t="shared" si="1"/>
        <v>3.1814667777777979E-2</v>
      </c>
      <c r="G46" s="103">
        <f t="shared" si="4"/>
        <v>5.0000000000002313E-5</v>
      </c>
      <c r="H46" s="4"/>
      <c r="I46" s="13">
        <f t="shared" si="5"/>
        <v>44</v>
      </c>
      <c r="J46" s="63">
        <v>3.8250000000000002</v>
      </c>
      <c r="K46" s="64">
        <f>IFERROR(SMALL(J:J,I46),"")</f>
        <v>4.4149999999999991</v>
      </c>
      <c r="L46" s="57">
        <f>IF(K46&lt;&gt;"",IFERROR(ABS(K46-MEDIAN(K:K)),""),"")</f>
        <v>0.73249999999999904</v>
      </c>
      <c r="M46" s="57">
        <f>IF(K46&lt;&gt;"",(K46-AVERAGE(K:K))^2,"")</f>
        <v>0.52534492368285091</v>
      </c>
      <c r="U46" s="60">
        <f t="shared" si="2"/>
        <v>0.55543305116213004</v>
      </c>
      <c r="V46" s="60">
        <f t="shared" si="3"/>
        <v>0.51195728585600908</v>
      </c>
      <c r="W46" s="56"/>
    </row>
    <row r="47" spans="1:23" ht="12.75">
      <c r="A47" s="161">
        <v>45</v>
      </c>
      <c r="B47" s="70">
        <v>1.1200000000000001</v>
      </c>
      <c r="C47" s="70">
        <v>2.34</v>
      </c>
      <c r="D47" s="70">
        <f t="shared" si="0"/>
        <v>1.73</v>
      </c>
      <c r="E47" s="103">
        <f>IFERROR(IF(D47&lt;&gt;0,D47-AVERAGE(D:D),""),"")</f>
        <v>-1.916633333333333</v>
      </c>
      <c r="F47" s="103">
        <f t="shared" si="1"/>
        <v>3.6734833344444429</v>
      </c>
      <c r="G47" s="103">
        <f t="shared" si="4"/>
        <v>0.74419999999999975</v>
      </c>
      <c r="H47" s="4"/>
      <c r="I47" s="13" t="str">
        <f t="shared" si="5"/>
        <v/>
      </c>
      <c r="J47" s="63"/>
      <c r="K47" s="64" t="str">
        <f>IFERROR(SMALL(J:J,I47),"")</f>
        <v/>
      </c>
      <c r="L47" s="57" t="str">
        <f>IF(K47&lt;&gt;"",IFERROR(ABS(K47-MEDIAN(K:K)),""),"")</f>
        <v/>
      </c>
      <c r="M47" s="57" t="str">
        <f>IF(K47&lt;&gt;"",(K47-AVERAGE(K:K))^2,"")</f>
        <v/>
      </c>
      <c r="U47" s="60" t="str">
        <f t="shared" si="2"/>
        <v/>
      </c>
      <c r="V47" s="60" t="str">
        <f t="shared" si="3"/>
        <v/>
      </c>
      <c r="W47" s="56"/>
    </row>
    <row r="48" spans="1:23" ht="12.75">
      <c r="A48" s="161">
        <v>46</v>
      </c>
      <c r="B48" s="103"/>
      <c r="C48" s="103"/>
      <c r="D48" s="103" t="str">
        <f t="shared" si="0"/>
        <v/>
      </c>
      <c r="E48" s="103" t="str">
        <f>IFERROR(IF(D48&lt;&gt;0,D48-AVERAGE(D:D),""),"")</f>
        <v/>
      </c>
      <c r="F48" s="103" t="str">
        <f t="shared" si="1"/>
        <v/>
      </c>
      <c r="G48" s="103" t="str">
        <f t="shared" si="4"/>
        <v/>
      </c>
      <c r="H48" s="4"/>
      <c r="I48" s="13" t="str">
        <f t="shared" si="5"/>
        <v/>
      </c>
      <c r="J48" s="63"/>
      <c r="K48" s="64" t="str">
        <f>IFERROR(SMALL(J:J,I48),"")</f>
        <v/>
      </c>
      <c r="L48" s="57" t="str">
        <f>IF(K48&lt;&gt;"",IFERROR(ABS(K48-MEDIAN(K:K)),""),"")</f>
        <v/>
      </c>
      <c r="M48" s="57" t="str">
        <f>IF(K48&lt;&gt;"",(K48-AVERAGE(K:K))^2,"")</f>
        <v/>
      </c>
      <c r="U48" s="60" t="str">
        <f t="shared" si="2"/>
        <v/>
      </c>
      <c r="V48" s="60" t="str">
        <f t="shared" si="3"/>
        <v/>
      </c>
      <c r="W48" s="56"/>
    </row>
    <row r="49" spans="1:23" ht="12.75">
      <c r="A49" s="161">
        <v>47</v>
      </c>
      <c r="B49" s="103"/>
      <c r="C49" s="103"/>
      <c r="D49" s="103" t="str">
        <f t="shared" si="0"/>
        <v/>
      </c>
      <c r="E49" s="103" t="str">
        <f>IFERROR(IF(D49&lt;&gt;0,D49-AVERAGE(D:D),""),"")</f>
        <v/>
      </c>
      <c r="F49" s="103" t="str">
        <f t="shared" si="1"/>
        <v/>
      </c>
      <c r="G49" s="103" t="str">
        <f t="shared" si="4"/>
        <v/>
      </c>
      <c r="H49" s="4"/>
      <c r="I49" s="13" t="str">
        <f t="shared" si="5"/>
        <v/>
      </c>
      <c r="J49" s="63"/>
      <c r="K49" s="64" t="str">
        <f>IFERROR(SMALL(J:J,I49),"")</f>
        <v/>
      </c>
      <c r="L49" s="57" t="str">
        <f>IF(K49&lt;&gt;"",IFERROR(ABS(K49-MEDIAN(K:K)),""),"")</f>
        <v/>
      </c>
      <c r="M49" s="57" t="str">
        <f>IF(K49&lt;&gt;"",(K49-AVERAGE(K:K))^2,"")</f>
        <v/>
      </c>
      <c r="U49" s="60" t="str">
        <f t="shared" si="2"/>
        <v/>
      </c>
      <c r="V49" s="60" t="str">
        <f t="shared" si="3"/>
        <v/>
      </c>
      <c r="W49" s="56"/>
    </row>
    <row r="50" spans="1:23" ht="12.75">
      <c r="A50" s="161">
        <v>48</v>
      </c>
      <c r="B50" s="103"/>
      <c r="C50" s="103"/>
      <c r="D50" s="103" t="str">
        <f t="shared" si="0"/>
        <v/>
      </c>
      <c r="E50" s="103" t="str">
        <f>IFERROR(IF(D50&lt;&gt;0,D50-AVERAGE(D:D),""),"")</f>
        <v/>
      </c>
      <c r="F50" s="103" t="str">
        <f t="shared" si="1"/>
        <v/>
      </c>
      <c r="G50" s="103" t="str">
        <f t="shared" si="4"/>
        <v/>
      </c>
      <c r="H50" s="4"/>
      <c r="I50" s="13" t="str">
        <f t="shared" si="5"/>
        <v/>
      </c>
      <c r="J50" s="63"/>
      <c r="K50" s="64" t="str">
        <f>IFERROR(SMALL(J:J,I50),"")</f>
        <v/>
      </c>
      <c r="L50" s="57" t="str">
        <f>IF(K50&lt;&gt;"",IFERROR(ABS(K50-MEDIAN(K:K)),""),"")</f>
        <v/>
      </c>
      <c r="M50" s="57" t="str">
        <f>IF(K50&lt;&gt;"",(K50-AVERAGE(K:K))^2,"")</f>
        <v/>
      </c>
      <c r="U50" s="60" t="str">
        <f t="shared" si="2"/>
        <v/>
      </c>
      <c r="V50" s="60" t="str">
        <f t="shared" si="3"/>
        <v/>
      </c>
      <c r="W50" s="56"/>
    </row>
    <row r="51" spans="1:23" ht="12.75">
      <c r="A51" s="161">
        <v>49</v>
      </c>
      <c r="B51" s="103"/>
      <c r="C51" s="103"/>
      <c r="D51" s="103" t="str">
        <f t="shared" si="0"/>
        <v/>
      </c>
      <c r="E51" s="103" t="str">
        <f>IFERROR(IF(D51&lt;&gt;0,D51-AVERAGE(D:D),""),"")</f>
        <v/>
      </c>
      <c r="F51" s="103" t="str">
        <f t="shared" si="1"/>
        <v/>
      </c>
      <c r="G51" s="103" t="str">
        <f t="shared" si="4"/>
        <v/>
      </c>
      <c r="H51" s="4"/>
      <c r="I51" s="13" t="str">
        <f t="shared" si="5"/>
        <v/>
      </c>
      <c r="J51" s="63"/>
      <c r="K51" s="64" t="str">
        <f>IFERROR(SMALL(J:J,I51),"")</f>
        <v/>
      </c>
      <c r="L51" s="57" t="str">
        <f>IF(K51&lt;&gt;"",IFERROR(ABS(K51-MEDIAN(K:K)),""),"")</f>
        <v/>
      </c>
      <c r="M51" s="57" t="str">
        <f>IF(K51&lt;&gt;"",(K51-AVERAGE(K:K))^2,"")</f>
        <v/>
      </c>
      <c r="U51" s="60" t="str">
        <f t="shared" si="2"/>
        <v/>
      </c>
      <c r="V51" s="60" t="str">
        <f t="shared" si="3"/>
        <v/>
      </c>
      <c r="W51" s="56"/>
    </row>
    <row r="52" spans="1:23" ht="12.75">
      <c r="A52" s="161">
        <v>50</v>
      </c>
      <c r="B52" s="103"/>
      <c r="C52" s="103"/>
      <c r="D52" s="103" t="str">
        <f t="shared" si="0"/>
        <v/>
      </c>
      <c r="E52" s="103" t="str">
        <f>IFERROR(IF(D52&lt;&gt;0,D52-AVERAGE(D:D),""),"")</f>
        <v/>
      </c>
      <c r="F52" s="103" t="str">
        <f t="shared" si="1"/>
        <v/>
      </c>
      <c r="G52" s="103" t="str">
        <f t="shared" si="4"/>
        <v/>
      </c>
      <c r="H52" s="4"/>
      <c r="I52" s="13" t="str">
        <f t="shared" si="5"/>
        <v/>
      </c>
      <c r="J52" s="63"/>
      <c r="K52" s="64" t="str">
        <f>IFERROR(SMALL(J:J,I52),"")</f>
        <v/>
      </c>
      <c r="L52" s="57" t="str">
        <f>IF(K52&lt;&gt;"",IFERROR(ABS(K52-MEDIAN(K:K)),""),"")</f>
        <v/>
      </c>
      <c r="M52" s="57" t="str">
        <f>IF(K52&lt;&gt;"",(K52-AVERAGE(K:K))^2,"")</f>
        <v/>
      </c>
      <c r="U52" s="60" t="str">
        <f t="shared" si="2"/>
        <v/>
      </c>
      <c r="V52" s="60" t="str">
        <f t="shared" si="3"/>
        <v/>
      </c>
    </row>
  </sheetData>
  <mergeCells count="14">
    <mergeCell ref="O14:O33"/>
    <mergeCell ref="O3:O12"/>
    <mergeCell ref="P5:Q5"/>
    <mergeCell ref="R5:S5"/>
    <mergeCell ref="P6:Q6"/>
    <mergeCell ref="R6:S6"/>
    <mergeCell ref="P8:Q8"/>
    <mergeCell ref="R8:S8"/>
    <mergeCell ref="B1:D1"/>
    <mergeCell ref="I1:I2"/>
    <mergeCell ref="J1:J2"/>
    <mergeCell ref="K1:K2"/>
    <mergeCell ref="L1:M2"/>
    <mergeCell ref="U1:V1"/>
  </mergeCells>
  <conditionalFormatting sqref="J1:J1048576">
    <cfRule type="top10" dxfId="9" priority="4" bottom="1" rank="1"/>
    <cfRule type="top10" dxfId="8" priority="5" rank="1"/>
  </conditionalFormatting>
  <conditionalFormatting sqref="S7 Q7">
    <cfRule type="cellIs" dxfId="7" priority="1" operator="lessThan">
      <formula>$S$4</formula>
    </cfRule>
    <cfRule type="cellIs" dxfId="6" priority="2" operator="between">
      <formula>$S$4</formula>
      <formula>$R$4</formula>
    </cfRule>
    <cfRule type="cellIs" dxfId="5" priority="3" operator="greaterThan">
      <formula>$S$4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2"/>
  <sheetViews>
    <sheetView topLeftCell="A30" zoomScaleNormal="100" workbookViewId="0">
      <selection activeCell="C56" sqref="C56"/>
    </sheetView>
  </sheetViews>
  <sheetFormatPr defaultRowHeight="15"/>
  <cols>
    <col min="1" max="1" width="6.5703125" style="160" bestFit="1" customWidth="1"/>
    <col min="2" max="4" width="6.42578125" style="4" bestFit="1" customWidth="1"/>
    <col min="5" max="5" width="5.7109375" style="110" bestFit="1" customWidth="1"/>
    <col min="6" max="6" width="7.7109375" style="110" bestFit="1" customWidth="1"/>
    <col min="7" max="8" width="7.7109375" style="110" customWidth="1"/>
    <col min="9" max="9" width="6.7109375" style="62" customWidth="1"/>
    <col min="10" max="10" width="9.140625" style="62" customWidth="1"/>
    <col min="11" max="11" width="10.28515625" style="108" customWidth="1"/>
    <col min="12" max="13" width="5.28515625" style="105" customWidth="1"/>
    <col min="14" max="14" width="4.42578125" style="108" customWidth="1"/>
    <col min="15" max="15" width="6.85546875" style="108" bestFit="1" customWidth="1"/>
    <col min="16" max="18" width="7.42578125" style="108" customWidth="1"/>
    <col min="19" max="19" width="8.5703125" style="108" customWidth="1"/>
    <col min="20" max="20" width="2.85546875" style="108" customWidth="1"/>
    <col min="21" max="22" width="6.42578125" style="110" customWidth="1"/>
    <col min="23" max="23" width="3" style="108" customWidth="1"/>
    <col min="24" max="73" width="9.140625" style="62" customWidth="1"/>
    <col min="74" max="16384" width="9.140625" style="62"/>
  </cols>
  <sheetData>
    <row r="1" spans="1:23">
      <c r="B1" s="111" t="s">
        <v>63</v>
      </c>
      <c r="C1" s="111"/>
      <c r="D1" s="111"/>
      <c r="I1" s="112" t="s">
        <v>64</v>
      </c>
      <c r="J1" s="114" t="s">
        <v>28</v>
      </c>
      <c r="K1" s="116" t="s">
        <v>29</v>
      </c>
      <c r="L1" s="116" t="s">
        <v>2</v>
      </c>
      <c r="M1" s="158"/>
      <c r="O1" s="84"/>
      <c r="P1" s="59"/>
      <c r="Q1" s="82"/>
      <c r="R1" s="81"/>
      <c r="S1" s="81"/>
      <c r="U1" s="118" t="s">
        <v>14</v>
      </c>
      <c r="V1" s="118"/>
      <c r="W1" s="48"/>
    </row>
    <row r="2" spans="1:23" ht="16.5" thickBot="1">
      <c r="B2" s="4" t="s">
        <v>52</v>
      </c>
      <c r="C2" s="4" t="s">
        <v>52</v>
      </c>
      <c r="D2" s="4" t="s">
        <v>33</v>
      </c>
      <c r="E2" s="110" t="s">
        <v>56</v>
      </c>
      <c r="F2" s="110" t="s">
        <v>60</v>
      </c>
      <c r="I2" s="113"/>
      <c r="J2" s="115"/>
      <c r="K2" s="117"/>
      <c r="L2" s="117"/>
      <c r="M2" s="159"/>
      <c r="T2" s="48"/>
      <c r="U2" s="74" t="s">
        <v>54</v>
      </c>
      <c r="V2" s="74" t="s">
        <v>55</v>
      </c>
    </row>
    <row r="3" spans="1:23" ht="12.75">
      <c r="A3" s="161">
        <v>1</v>
      </c>
      <c r="B3" s="70">
        <v>3.48</v>
      </c>
      <c r="C3" s="70">
        <v>3.5</v>
      </c>
      <c r="D3" s="70">
        <f>IFERROR(AVERAGE(B3:C3),"")</f>
        <v>3.49</v>
      </c>
      <c r="E3" s="103">
        <f>IFERROR(IF(D3&lt;&gt;0,D3-AVERAGE(D:D),""),"")</f>
        <v>-0.15663333333333274</v>
      </c>
      <c r="F3" s="103">
        <f>IFERROR(POWER(E3,2),"")</f>
        <v>2.4534001111110922E-2</v>
      </c>
      <c r="G3" s="103">
        <f>IFERROR((C3-D3)^2+(B3-D3)^2,"")</f>
        <v>2.0000000000000036E-4</v>
      </c>
      <c r="H3" s="4"/>
      <c r="I3" s="13">
        <f>IF(J3&lt;&gt;0,1,"")</f>
        <v>1</v>
      </c>
      <c r="J3" s="21">
        <v>3.49</v>
      </c>
      <c r="K3" s="52">
        <f>IFERROR(SMALL(J:J,I3),"")</f>
        <v>3.49</v>
      </c>
      <c r="L3" s="57">
        <f>IF(K3&lt;&gt;"",IFERROR(ABS(K3-MEDIAN(K:K)),""),"")</f>
        <v>0.1899999999999995</v>
      </c>
      <c r="M3" s="57">
        <f>IF(K3&lt;&gt;"",(K3-AVERAGE(K:K))^2,"")</f>
        <v>3.3612532314764562E-2</v>
      </c>
      <c r="O3" s="123" t="s">
        <v>14</v>
      </c>
      <c r="P3" s="75" t="s">
        <v>15</v>
      </c>
      <c r="Q3" s="47" t="s">
        <v>4</v>
      </c>
      <c r="R3" s="53" t="s">
        <v>16</v>
      </c>
      <c r="S3" s="109" t="s">
        <v>17</v>
      </c>
      <c r="T3" s="65"/>
      <c r="U3" s="60">
        <f>IFERROR(IF(K3&lt;&gt;0,POWER(K3-Q$9,2),""),"")</f>
        <v>3.1083410023795319E-2</v>
      </c>
      <c r="V3" s="60">
        <f>IFERROR(IF(K3&lt;&gt;0,POWER(K3-S$9,2),""),"")</f>
        <v>3.6878050118976546E-2</v>
      </c>
    </row>
    <row r="4" spans="1:23" ht="12.75">
      <c r="A4" s="161">
        <v>2</v>
      </c>
      <c r="B4" s="70">
        <v>3.45</v>
      </c>
      <c r="C4" s="70">
        <v>3.55</v>
      </c>
      <c r="D4" s="70">
        <f t="shared" ref="D4:D52" si="0">IFERROR(AVERAGE(B4:C4),"")</f>
        <v>3.5</v>
      </c>
      <c r="E4" s="103">
        <f>IFERROR(IF(D4&lt;&gt;0,D4-AVERAGE(D:D),""),"")</f>
        <v>-0.14663333333333295</v>
      </c>
      <c r="F4" s="103">
        <f t="shared" ref="F4:F52" si="1">IFERROR(POWER(E4,2),"")</f>
        <v>2.1501334444444332E-2</v>
      </c>
      <c r="G4" s="103">
        <f>IFERROR((C4-D4)^2+(B4-D4)^2,"")</f>
        <v>4.9999999999999645E-3</v>
      </c>
      <c r="H4" s="4"/>
      <c r="I4" s="13">
        <f>IF(J4&lt;&gt;0,I3+1,"")</f>
        <v>2</v>
      </c>
      <c r="J4" s="18">
        <v>3.5</v>
      </c>
      <c r="K4" s="52">
        <f>IFERROR(SMALL(J:J,I4),"")</f>
        <v>3.5</v>
      </c>
      <c r="L4" s="57">
        <f>IF(K4&lt;&gt;"",IFERROR(ABS(K4-MEDIAN(K:K)),""),"")</f>
        <v>0.17999999999999972</v>
      </c>
      <c r="M4" s="57">
        <f>IF(K4&lt;&gt;"",(K4-AVERAGE(K:K))^2,"")</f>
        <v>3.0045788128718137E-2</v>
      </c>
      <c r="O4" s="124"/>
      <c r="P4" s="106">
        <f>AVERAGE(K:K)</f>
        <v>3.6733372093023253</v>
      </c>
      <c r="Q4" s="50">
        <f>COUNT(K:K)</f>
        <v>43</v>
      </c>
      <c r="R4" s="54">
        <f>VLOOKUP(Q4,Критерии!F$5:H$39,2,1)</f>
        <v>3.1909999999999998</v>
      </c>
      <c r="S4" s="55">
        <f>VLOOKUP(Q4,Критерии!F$5:H$39,3,1)</f>
        <v>2.823</v>
      </c>
      <c r="T4" s="65"/>
      <c r="U4" s="60">
        <f t="shared" ref="U4:U52" si="2">IFERROR(IF(K4&lt;&gt;0,POWER(K4-Q$9,2),""),"")</f>
        <v>2.7657312462819782E-2</v>
      </c>
      <c r="V4" s="60">
        <f t="shared" ref="V4:V52" si="3">IFERROR(IF(K4&lt;&gt;0,POWER(K4-S$9,2),""),"")</f>
        <v>3.313731841165956E-2</v>
      </c>
    </row>
    <row r="5" spans="1:23" ht="12.75">
      <c r="A5" s="161">
        <v>3</v>
      </c>
      <c r="B5" s="70">
        <v>3.57</v>
      </c>
      <c r="C5" s="70">
        <v>3.51</v>
      </c>
      <c r="D5" s="70">
        <f t="shared" si="0"/>
        <v>3.54</v>
      </c>
      <c r="E5" s="103">
        <f>IFERROR(IF(D5&lt;&gt;0,D5-AVERAGE(D:D),""),"")</f>
        <v>-0.10663333333333291</v>
      </c>
      <c r="F5" s="103">
        <f>IFERROR(POWER(E5,2),"")</f>
        <v>1.1370667777777689E-2</v>
      </c>
      <c r="G5" s="103">
        <f t="shared" ref="G5:G52" si="4">IFERROR((C5-D5)^2+(B5-D5)^2,"")</f>
        <v>1.8000000000000032E-3</v>
      </c>
      <c r="H5" s="4"/>
      <c r="I5" s="13">
        <f t="shared" ref="I5:I52" si="5">IF(J5&lt;&gt;0,I4+1,"")</f>
        <v>3</v>
      </c>
      <c r="J5" s="18">
        <v>3.54</v>
      </c>
      <c r="K5" s="52">
        <f>IFERROR(SMALL(J:J,I5),"")</f>
        <v>3.54</v>
      </c>
      <c r="L5" s="57">
        <f>IF(K5&lt;&gt;"",IFERROR(ABS(K5-MEDIAN(K:K)),""),"")</f>
        <v>0.13999999999999968</v>
      </c>
      <c r="M5" s="57">
        <f>IF(K5&lt;&gt;"",(K5-AVERAGE(K:K))^2,"")</f>
        <v>1.7778811384532103E-2</v>
      </c>
      <c r="O5" s="124"/>
      <c r="P5" s="119" t="s">
        <v>18</v>
      </c>
      <c r="Q5" s="120"/>
      <c r="R5" s="121" t="s">
        <v>20</v>
      </c>
      <c r="S5" s="122"/>
      <c r="T5" s="65"/>
      <c r="U5" s="60">
        <f t="shared" si="2"/>
        <v>1.5952922218917327E-2</v>
      </c>
      <c r="V5" s="60">
        <f t="shared" si="3"/>
        <v>2.0174391582391295E-2</v>
      </c>
    </row>
    <row r="6" spans="1:23" ht="12.75">
      <c r="A6" s="161">
        <v>4</v>
      </c>
      <c r="B6" s="70">
        <v>3.52</v>
      </c>
      <c r="C6" s="70">
        <v>3.57</v>
      </c>
      <c r="D6" s="70">
        <f t="shared" si="0"/>
        <v>3.5449999999999999</v>
      </c>
      <c r="E6" s="103">
        <f>IFERROR(IF(D6&lt;&gt;0,D6-AVERAGE(D:D),""),"")</f>
        <v>-0.10163333333333302</v>
      </c>
      <c r="F6" s="103">
        <f t="shared" si="1"/>
        <v>1.0329334444444381E-2</v>
      </c>
      <c r="G6" s="103">
        <f t="shared" si="4"/>
        <v>1.2499999999999911E-3</v>
      </c>
      <c r="H6" s="4"/>
      <c r="I6" s="13">
        <f t="shared" si="5"/>
        <v>4</v>
      </c>
      <c r="J6" s="18">
        <v>3.5449999999999999</v>
      </c>
      <c r="K6" s="52">
        <f>IFERROR(SMALL(J:J,I6),"")</f>
        <v>3.5449999999999999</v>
      </c>
      <c r="L6" s="57">
        <f>IF(K6&lt;&gt;"",IFERROR(ABS(K6-MEDIAN(K:K)),""),"")</f>
        <v>0.13499999999999979</v>
      </c>
      <c r="M6" s="57">
        <f>IF(K6&lt;&gt;"",(K6-AVERAGE(K:K))^2,"")</f>
        <v>1.6470439291508876E-2</v>
      </c>
      <c r="O6" s="124"/>
      <c r="P6" s="126" t="str">
        <f>IF(Q7&lt;S4,"OK",IF(AND(S4&lt;=Q7,Q7&lt;R4),"квази","вылет"))</f>
        <v>OK</v>
      </c>
      <c r="Q6" s="127"/>
      <c r="R6" s="128" t="str">
        <f>IF(S7&lt;S4,"OK",IF(AND(S4&lt;=S7,S7&lt;R4),"квази","вылет"))</f>
        <v>OK</v>
      </c>
      <c r="S6" s="129"/>
      <c r="T6" s="65"/>
      <c r="U6" s="60">
        <f t="shared" si="2"/>
        <v>1.4714873438429546E-2</v>
      </c>
      <c r="V6" s="60">
        <f t="shared" si="3"/>
        <v>1.8779025728732794E-2</v>
      </c>
    </row>
    <row r="7" spans="1:23" ht="12.75">
      <c r="A7" s="161">
        <v>5</v>
      </c>
      <c r="B7" s="70">
        <v>3.55</v>
      </c>
      <c r="C7" s="70">
        <v>3.6</v>
      </c>
      <c r="D7" s="70">
        <f t="shared" si="0"/>
        <v>3.5750000000000002</v>
      </c>
      <c r="E7" s="103">
        <f>IFERROR(IF(D7&lt;&gt;0,D7-AVERAGE(D:D),""),"")</f>
        <v>-7.1633333333332772E-2</v>
      </c>
      <c r="F7" s="103">
        <f t="shared" si="1"/>
        <v>5.1313344444443637E-3</v>
      </c>
      <c r="G7" s="103">
        <f t="shared" si="4"/>
        <v>1.2500000000000133E-3</v>
      </c>
      <c r="H7" s="4"/>
      <c r="I7" s="13">
        <f t="shared" si="5"/>
        <v>5</v>
      </c>
      <c r="J7" s="18">
        <v>3.5750000000000002</v>
      </c>
      <c r="K7" s="52">
        <f>IFERROR(SMALL(J:J,I7),"")</f>
        <v>3.5750000000000002</v>
      </c>
      <c r="L7" s="57">
        <f>IF(K7&lt;&gt;"",IFERROR(ABS(K7-MEDIAN(K:K)),""),"")</f>
        <v>0.10499999999999954</v>
      </c>
      <c r="M7" s="57">
        <f>IF(K7&lt;&gt;"",(K7-AVERAGE(K:K))^2,"")</f>
        <v>9.6702067333693034E-3</v>
      </c>
      <c r="O7" s="124"/>
      <c r="P7" s="97" t="s">
        <v>19</v>
      </c>
      <c r="Q7" s="107">
        <f>(MAX(K:K)-AVERAGE(K:K))/STDEV(K:K)</f>
        <v>1.9129802058637149</v>
      </c>
      <c r="R7" s="107" t="s">
        <v>21</v>
      </c>
      <c r="S7" s="73">
        <f>(AVERAGE(K:K)-MIN(K:K))/STDEV(K:K)</f>
        <v>2.3125016411755754</v>
      </c>
      <c r="T7" s="65"/>
      <c r="U7" s="60">
        <f t="shared" si="2"/>
        <v>8.3365807555026619E-3</v>
      </c>
      <c r="V7" s="60">
        <f t="shared" si="3"/>
        <v>1.1456830606781543E-2</v>
      </c>
      <c r="W7" s="56"/>
    </row>
    <row r="8" spans="1:23" ht="12.75">
      <c r="A8" s="161">
        <v>6</v>
      </c>
      <c r="B8" s="70">
        <v>3.6</v>
      </c>
      <c r="C8" s="70">
        <v>3.5779999999999998</v>
      </c>
      <c r="D8" s="70">
        <f t="shared" si="0"/>
        <v>3.589</v>
      </c>
      <c r="E8" s="103">
        <f>IFERROR(IF(D8&lt;&gt;0,D8-AVERAGE(D:D),""),"")</f>
        <v>-5.7633333333332981E-2</v>
      </c>
      <c r="F8" s="103">
        <f t="shared" si="1"/>
        <v>3.3216011111110704E-3</v>
      </c>
      <c r="G8" s="103">
        <f t="shared" si="4"/>
        <v>2.4200000000000531E-4</v>
      </c>
      <c r="H8" s="4"/>
      <c r="I8" s="13">
        <f t="shared" si="5"/>
        <v>6</v>
      </c>
      <c r="J8" s="18">
        <v>3.589</v>
      </c>
      <c r="K8" s="52">
        <f>IFERROR(SMALL(J:J,I8),"")</f>
        <v>3.589</v>
      </c>
      <c r="L8" s="57">
        <f>IF(K8&lt;&gt;"",IFERROR(ABS(K8-MEDIAN(K:K)),""),"")</f>
        <v>9.0999999999999748E-2</v>
      </c>
      <c r="M8" s="57">
        <f>IF(K8&lt;&gt;"",(K8-AVERAGE(K:K))^2,"")</f>
        <v>7.1127648729042347E-3</v>
      </c>
      <c r="O8" s="124"/>
      <c r="P8" s="119" t="s">
        <v>22</v>
      </c>
      <c r="Q8" s="120"/>
      <c r="R8" s="121" t="s">
        <v>23</v>
      </c>
      <c r="S8" s="122"/>
      <c r="T8" s="65"/>
      <c r="U8" s="60">
        <f t="shared" si="2"/>
        <v>5.9760441701368428E-3</v>
      </c>
      <c r="V8" s="60">
        <f t="shared" si="3"/>
        <v>8.6558062165376978E-3</v>
      </c>
      <c r="W8" s="56"/>
    </row>
    <row r="9" spans="1:23" ht="12.75">
      <c r="A9" s="161">
        <v>7</v>
      </c>
      <c r="B9" s="70">
        <v>3.61</v>
      </c>
      <c r="C9" s="70">
        <v>3.58</v>
      </c>
      <c r="D9" s="70">
        <f t="shared" si="0"/>
        <v>3.5949999999999998</v>
      </c>
      <c r="E9" s="103">
        <f>IFERROR(IF(D9&lt;&gt;0,D9-AVERAGE(D:D),""),"")</f>
        <v>-5.1633333333333198E-2</v>
      </c>
      <c r="F9" s="103">
        <f t="shared" si="1"/>
        <v>2.6660011111110972E-3</v>
      </c>
      <c r="G9" s="103">
        <f t="shared" si="4"/>
        <v>4.4999999999999413E-4</v>
      </c>
      <c r="H9" s="4"/>
      <c r="I9" s="13">
        <f t="shared" si="5"/>
        <v>7</v>
      </c>
      <c r="J9" s="18">
        <v>3.5949999999999998</v>
      </c>
      <c r="K9" s="52">
        <f>IFERROR(SMALL(J:J,I9),"")</f>
        <v>3.5949999999999998</v>
      </c>
      <c r="L9" s="57">
        <f>IF(K9&lt;&gt;"",IFERROR(ABS(K9-MEDIAN(K:K)),""),"")</f>
        <v>8.4999999999999964E-2</v>
      </c>
      <c r="M9" s="57">
        <f>IF(K9&lt;&gt;"",(K9-AVERAGE(K:K))^2,"")</f>
        <v>6.1367183612763641E-3</v>
      </c>
      <c r="O9" s="124"/>
      <c r="P9" s="76" t="s">
        <v>53</v>
      </c>
      <c r="Q9" s="107">
        <f>(SUM(K:K)-LARGE(K:K,1)-LARGE(K:K,2))/(COUNT(K:K)-2)</f>
        <v>3.6663048780487806</v>
      </c>
      <c r="R9" s="107" t="s">
        <v>24</v>
      </c>
      <c r="S9" s="73">
        <f>(SUM(K:K)-SMALL(K:K,1)-SMALL(K:K,2))/(COUNT(K:K)-2)</f>
        <v>3.6820365853658532</v>
      </c>
      <c r="T9" s="65"/>
      <c r="U9" s="60">
        <f t="shared" si="2"/>
        <v>5.0843856335515058E-3</v>
      </c>
      <c r="V9" s="60">
        <f t="shared" si="3"/>
        <v>7.5753671921474962E-3</v>
      </c>
      <c r="W9" s="56"/>
    </row>
    <row r="10" spans="1:23" ht="12.75">
      <c r="A10" s="161">
        <v>8</v>
      </c>
      <c r="B10" s="70">
        <v>3.7</v>
      </c>
      <c r="C10" s="70">
        <v>3.5</v>
      </c>
      <c r="D10" s="70">
        <f t="shared" si="0"/>
        <v>3.6</v>
      </c>
      <c r="E10" s="103">
        <f>IFERROR(IF(D10&lt;&gt;0,D10-AVERAGE(D:D),""),"")</f>
        <v>-4.663333333333286E-2</v>
      </c>
      <c r="F10" s="103">
        <f t="shared" si="1"/>
        <v>2.1746677777777336E-3</v>
      </c>
      <c r="G10" s="103">
        <f t="shared" si="4"/>
        <v>2.0000000000000035E-2</v>
      </c>
      <c r="H10" s="4"/>
      <c r="I10" s="13">
        <f t="shared" si="5"/>
        <v>8</v>
      </c>
      <c r="J10" s="18">
        <v>3.6</v>
      </c>
      <c r="K10" s="52">
        <f>IFERROR(SMALL(J:J,I10),"")</f>
        <v>3.6</v>
      </c>
      <c r="L10" s="57">
        <f>IF(K10&lt;&gt;"",IFERROR(ABS(K10-MEDIAN(K:K)),""),"")</f>
        <v>7.9999999999999627E-2</v>
      </c>
      <c r="M10" s="57">
        <f>IF(K10&lt;&gt;"",(K10-AVERAGE(K:K))^2,"")</f>
        <v>5.3783462682530586E-3</v>
      </c>
      <c r="O10" s="124"/>
      <c r="P10" s="76" t="s">
        <v>25</v>
      </c>
      <c r="Q10" s="107">
        <f>SUM(U:U)-INDEX(U:U,MATCH(LARGE(K:K,1),K:K,0),1)-INDEX(U:U,MATCH(LARGE(K:K,2),K:K,0),1)</f>
        <v>0.22028343902439007</v>
      </c>
      <c r="R10" s="107" t="s">
        <v>26</v>
      </c>
      <c r="S10" s="73">
        <f>SUM(V:V)-INDEX(V:V,MATCH(SMALL(K:K,1),K:K,0))-INDEX(V:V,MATCH(SMALL(K:K,2),K:K,0),1)</f>
        <v>0.19722819512195122</v>
      </c>
      <c r="T10" s="65"/>
      <c r="U10" s="60">
        <f t="shared" si="2"/>
        <v>4.3963368530636534E-3</v>
      </c>
      <c r="V10" s="60">
        <f t="shared" si="3"/>
        <v>6.7300013384889064E-3</v>
      </c>
      <c r="W10" s="56"/>
    </row>
    <row r="11" spans="1:23" ht="12.75">
      <c r="A11" s="161">
        <v>9</v>
      </c>
      <c r="B11" s="70">
        <v>3.62</v>
      </c>
      <c r="C11" s="70">
        <v>3.6</v>
      </c>
      <c r="D11" s="70">
        <f t="shared" si="0"/>
        <v>3.6100000000000003</v>
      </c>
      <c r="E11" s="103">
        <f>IFERROR(IF(D11&lt;&gt;0,D11-AVERAGE(D:D),""),"")</f>
        <v>-3.6633333333332629E-2</v>
      </c>
      <c r="F11" s="103">
        <f t="shared" si="1"/>
        <v>1.3420011111110596E-3</v>
      </c>
      <c r="G11" s="103">
        <f t="shared" si="4"/>
        <v>2.0000000000000036E-4</v>
      </c>
      <c r="H11" s="4"/>
      <c r="I11" s="13">
        <f t="shared" si="5"/>
        <v>9</v>
      </c>
      <c r="J11" s="18">
        <v>3.6100000000000003</v>
      </c>
      <c r="K11" s="52">
        <f>IFERROR(SMALL(J:J,I11),"")</f>
        <v>3.6100000000000003</v>
      </c>
      <c r="L11" s="57">
        <f>IF(K11&lt;&gt;"",IFERROR(ABS(K11-MEDIAN(K:K)),""),"")</f>
        <v>6.9999999999999396E-2</v>
      </c>
      <c r="M11" s="57">
        <f>IF(K11&lt;&gt;"",(K11-AVERAGE(K:K))^2,"")</f>
        <v>4.011602082206525E-3</v>
      </c>
      <c r="O11" s="124"/>
      <c r="P11" s="76" t="s">
        <v>68</v>
      </c>
      <c r="Q11" s="107">
        <f>Q10/SUM(M:M)</f>
        <v>0.8344405950159437</v>
      </c>
      <c r="R11" s="107" t="s">
        <v>27</v>
      </c>
      <c r="S11" s="73">
        <f>S10/SUM(M:M)</f>
        <v>0.74710660601798407</v>
      </c>
      <c r="T11" s="65"/>
      <c r="U11" s="60">
        <f t="shared" si="2"/>
        <v>3.170239292088017E-3</v>
      </c>
      <c r="V11" s="60">
        <f t="shared" si="3"/>
        <v>5.1892696311718108E-3</v>
      </c>
      <c r="W11" s="56"/>
    </row>
    <row r="12" spans="1:23" ht="13.5" thickBot="1">
      <c r="A12" s="161">
        <v>10</v>
      </c>
      <c r="B12" s="70">
        <v>3.64</v>
      </c>
      <c r="C12" s="70">
        <v>3.58</v>
      </c>
      <c r="D12" s="70">
        <f t="shared" si="0"/>
        <v>3.6100000000000003</v>
      </c>
      <c r="E12" s="103">
        <f>IFERROR(IF(D12&lt;&gt;0,D12-AVERAGE(D:D),""),"")</f>
        <v>-3.6633333333332629E-2</v>
      </c>
      <c r="F12" s="103">
        <f t="shared" si="1"/>
        <v>1.3420011111110596E-3</v>
      </c>
      <c r="G12" s="103">
        <f t="shared" si="4"/>
        <v>1.8000000000000032E-3</v>
      </c>
      <c r="H12" s="4"/>
      <c r="I12" s="13">
        <f t="shared" si="5"/>
        <v>10</v>
      </c>
      <c r="J12" s="18">
        <v>3.6100000000000003</v>
      </c>
      <c r="K12" s="52">
        <f>IFERROR(SMALL(J:J,I12),"")</f>
        <v>3.6100000000000003</v>
      </c>
      <c r="L12" s="57">
        <f>IF(K12&lt;&gt;"",IFERROR(ABS(K12-MEDIAN(K:K)),""),"")</f>
        <v>6.9999999999999396E-2</v>
      </c>
      <c r="M12" s="57">
        <f>IF(K12&lt;&gt;"",(K12-AVERAGE(K:K))^2,"")</f>
        <v>4.011602082206525E-3</v>
      </c>
      <c r="O12" s="125"/>
      <c r="P12" s="77" t="s">
        <v>16</v>
      </c>
      <c r="Q12" s="67">
        <f>VLOOKUP(Q4,Критерии!F$5:J$39,4,1)</f>
        <v>0.5554</v>
      </c>
      <c r="R12" s="58" t="s">
        <v>17</v>
      </c>
      <c r="S12" s="66">
        <f>VLOOKUP(Q4,Критерии!F$5:J$39,5,1)</f>
        <v>0.61750000000000005</v>
      </c>
      <c r="T12" s="65"/>
      <c r="U12" s="60">
        <f t="shared" si="2"/>
        <v>3.170239292088017E-3</v>
      </c>
      <c r="V12" s="60">
        <f t="shared" si="3"/>
        <v>5.1892696311718108E-3</v>
      </c>
      <c r="W12" s="56"/>
    </row>
    <row r="13" spans="1:23" ht="13.5" thickBot="1">
      <c r="A13" s="161">
        <v>11</v>
      </c>
      <c r="B13" s="70">
        <v>3.55</v>
      </c>
      <c r="C13" s="70">
        <v>3.7</v>
      </c>
      <c r="D13" s="70">
        <f t="shared" si="0"/>
        <v>3.625</v>
      </c>
      <c r="E13" s="103">
        <f>IFERROR(IF(D13&lt;&gt;0,D13-AVERAGE(D:D),""),"")</f>
        <v>-2.1633333333332949E-2</v>
      </c>
      <c r="F13" s="103">
        <f t="shared" si="1"/>
        <v>4.6800111111109451E-4</v>
      </c>
      <c r="G13" s="103">
        <f t="shared" si="4"/>
        <v>1.1250000000000053E-2</v>
      </c>
      <c r="H13" s="4"/>
      <c r="I13" s="13">
        <f t="shared" si="5"/>
        <v>11</v>
      </c>
      <c r="J13" s="18">
        <v>3.625</v>
      </c>
      <c r="K13" s="52">
        <f>IFERROR(SMALL(J:J,I13),"")</f>
        <v>3.625</v>
      </c>
      <c r="L13" s="57">
        <f>IF(K13&lt;&gt;"",IFERROR(ABS(K13-MEDIAN(K:K)),""),"")</f>
        <v>5.4999999999999716E-2</v>
      </c>
      <c r="M13" s="57">
        <f>IF(K13&lt;&gt;"",(K13-AVERAGE(K:K))^2,"")</f>
        <v>2.3364858031368059E-3</v>
      </c>
      <c r="O13" s="80"/>
      <c r="P13" s="72"/>
      <c r="Q13" s="72"/>
      <c r="R13" s="83"/>
      <c r="S13" s="72"/>
      <c r="T13" s="65"/>
      <c r="U13" s="60">
        <f t="shared" si="2"/>
        <v>1.7060929506246358E-3</v>
      </c>
      <c r="V13" s="60">
        <f t="shared" si="3"/>
        <v>3.2531720701962606E-3</v>
      </c>
      <c r="W13" s="56"/>
    </row>
    <row r="14" spans="1:23" ht="13.5" thickBot="1">
      <c r="A14" s="161">
        <v>12</v>
      </c>
      <c r="B14" s="70">
        <v>3.64</v>
      </c>
      <c r="C14" s="70">
        <v>3.63</v>
      </c>
      <c r="D14" s="70">
        <f t="shared" si="0"/>
        <v>3.6349999999999998</v>
      </c>
      <c r="E14" s="103">
        <f>IFERROR(IF(D14&lt;&gt;0,D14-AVERAGE(D:D),""),"")</f>
        <v>-1.1633333333333162E-2</v>
      </c>
      <c r="F14" s="103">
        <f t="shared" si="1"/>
        <v>1.3533444444444045E-4</v>
      </c>
      <c r="G14" s="103">
        <f t="shared" si="4"/>
        <v>5.0000000000002313E-5</v>
      </c>
      <c r="H14" s="4"/>
      <c r="I14" s="13">
        <f t="shared" si="5"/>
        <v>12</v>
      </c>
      <c r="J14" s="18">
        <v>3.6349999999999998</v>
      </c>
      <c r="K14" s="52">
        <f>IFERROR(SMALL(J:J,I14),"")</f>
        <v>3.6349999999999998</v>
      </c>
      <c r="L14" s="57">
        <f>IF(K14&lt;&gt;"",IFERROR(ABS(K14-MEDIAN(K:K)),""),"")</f>
        <v>4.4999999999999929E-2</v>
      </c>
      <c r="M14" s="57">
        <f>IF(K14&lt;&gt;"",(K14-AVERAGE(K:K))^2,"")</f>
        <v>1.4697416170903156E-3</v>
      </c>
      <c r="O14" s="162" t="s">
        <v>65</v>
      </c>
      <c r="P14" s="163" t="s">
        <v>66</v>
      </c>
      <c r="Q14" s="164" t="s">
        <v>67</v>
      </c>
      <c r="T14" s="65"/>
      <c r="U14" s="60">
        <f t="shared" si="2"/>
        <v>9.7999538964903764E-4</v>
      </c>
      <c r="V14" s="60">
        <f t="shared" si="3"/>
        <v>2.2124403628792162E-3</v>
      </c>
      <c r="W14" s="56"/>
    </row>
    <row r="15" spans="1:23" ht="12.75">
      <c r="A15" s="161">
        <v>13</v>
      </c>
      <c r="B15" s="70">
        <v>3.66</v>
      </c>
      <c r="C15" s="70">
        <v>3.61</v>
      </c>
      <c r="D15" s="70">
        <f t="shared" si="0"/>
        <v>3.6349999999999998</v>
      </c>
      <c r="E15" s="103">
        <f>IFERROR(IF(D15&lt;&gt;0,D15-AVERAGE(D:D),""),"")</f>
        <v>-1.1633333333333162E-2</v>
      </c>
      <c r="F15" s="103">
        <f t="shared" si="1"/>
        <v>1.3533444444444045E-4</v>
      </c>
      <c r="G15" s="103">
        <f t="shared" si="4"/>
        <v>1.2500000000000133E-3</v>
      </c>
      <c r="H15" s="4"/>
      <c r="I15" s="13">
        <f t="shared" si="5"/>
        <v>13</v>
      </c>
      <c r="J15" s="18">
        <v>3.6349999999999998</v>
      </c>
      <c r="K15" s="52">
        <f>IFERROR(SMALL(J:J,I15),"")</f>
        <v>3.6349999999999998</v>
      </c>
      <c r="L15" s="57">
        <f>IF(K15&lt;&gt;"",IFERROR(ABS(K15-MEDIAN(K:K)),""),"")</f>
        <v>4.4999999999999929E-2</v>
      </c>
      <c r="M15" s="57">
        <f>IF(K15&lt;&gt;"",(K15-AVERAGE(K:K))^2,"")</f>
        <v>1.4697416170903156E-3</v>
      </c>
      <c r="O15" s="165"/>
      <c r="P15" s="163">
        <v>45</v>
      </c>
      <c r="Q15" s="164">
        <v>1.73</v>
      </c>
      <c r="T15" s="65"/>
      <c r="U15" s="60">
        <f t="shared" si="2"/>
        <v>9.7999538964903764E-4</v>
      </c>
      <c r="V15" s="60">
        <f t="shared" si="3"/>
        <v>2.2124403628792162E-3</v>
      </c>
      <c r="W15" s="56"/>
    </row>
    <row r="16" spans="1:23" ht="12.75">
      <c r="A16" s="161">
        <v>14</v>
      </c>
      <c r="B16" s="70">
        <v>3.61</v>
      </c>
      <c r="C16" s="70">
        <v>3.67</v>
      </c>
      <c r="D16" s="70">
        <f t="shared" si="0"/>
        <v>3.6399999999999997</v>
      </c>
      <c r="E16" s="103">
        <f>IFERROR(IF(D16&lt;&gt;0,D16-AVERAGE(D:D),""),"")</f>
        <v>-6.6333333333332689E-3</v>
      </c>
      <c r="F16" s="103">
        <f t="shared" si="1"/>
        <v>4.4001111111110256E-5</v>
      </c>
      <c r="G16" s="103">
        <f t="shared" si="4"/>
        <v>1.8000000000000032E-3</v>
      </c>
      <c r="H16" s="4"/>
      <c r="I16" s="13">
        <f t="shared" si="5"/>
        <v>14</v>
      </c>
      <c r="J16" s="18">
        <v>3.6399999999999997</v>
      </c>
      <c r="K16" s="52">
        <f>IFERROR(SMALL(J:J,I16),"")</f>
        <v>3.6399999999999997</v>
      </c>
      <c r="L16" s="57">
        <f>IF(K16&lt;&gt;"",IFERROR(ABS(K16-MEDIAN(K:K)),""),"")</f>
        <v>4.0000000000000036E-2</v>
      </c>
      <c r="M16" s="57">
        <f>IF(K16&lt;&gt;"",(K16-AVERAGE(K:K))^2,"")</f>
        <v>1.1113695240670674E-3</v>
      </c>
      <c r="O16" s="165"/>
      <c r="P16" s="166">
        <v>28</v>
      </c>
      <c r="Q16" s="167">
        <v>4.42</v>
      </c>
      <c r="T16" s="65"/>
      <c r="U16" s="60">
        <f t="shared" si="2"/>
        <v>6.9194660916123527E-4</v>
      </c>
      <c r="V16" s="60">
        <f t="shared" si="3"/>
        <v>1.767074509220691E-3</v>
      </c>
      <c r="W16" s="56"/>
    </row>
    <row r="17" spans="1:23" ht="12.75">
      <c r="A17" s="161">
        <v>15</v>
      </c>
      <c r="B17" s="70">
        <v>3.62</v>
      </c>
      <c r="C17" s="70">
        <v>3.67</v>
      </c>
      <c r="D17" s="70">
        <f t="shared" si="0"/>
        <v>3.645</v>
      </c>
      <c r="E17" s="103">
        <f>IFERROR(IF(D17&lt;&gt;0,D17-AVERAGE(D:D),""),"")</f>
        <v>-1.6333333333329314E-3</v>
      </c>
      <c r="F17" s="103">
        <f t="shared" si="1"/>
        <v>2.6677777777764648E-6</v>
      </c>
      <c r="G17" s="103">
        <f t="shared" si="4"/>
        <v>1.2499999999999911E-3</v>
      </c>
      <c r="H17" s="4"/>
      <c r="I17" s="13">
        <f t="shared" si="5"/>
        <v>15</v>
      </c>
      <c r="J17" s="18">
        <v>3.645</v>
      </c>
      <c r="K17" s="52">
        <f>IFERROR(SMALL(J:J,I17),"")</f>
        <v>3.645</v>
      </c>
      <c r="L17" s="57">
        <f>IF(K17&lt;&gt;"",IFERROR(ABS(K17-MEDIAN(K:K)),""),"")</f>
        <v>3.4999999999999698E-2</v>
      </c>
      <c r="M17" s="57">
        <f>IF(K17&lt;&gt;"",(K17-AVERAGE(K:K))^2,"")</f>
        <v>8.0299743104379187E-4</v>
      </c>
      <c r="O17" s="165"/>
      <c r="P17" s="166"/>
      <c r="Q17" s="167"/>
      <c r="T17" s="65"/>
      <c r="U17" s="60">
        <f t="shared" si="2"/>
        <v>4.5389782867341188E-4</v>
      </c>
      <c r="V17" s="60">
        <f t="shared" si="3"/>
        <v>1.3717086555621308E-3</v>
      </c>
      <c r="W17" s="56"/>
    </row>
    <row r="18" spans="1:23" ht="12.75">
      <c r="A18" s="161">
        <v>16</v>
      </c>
      <c r="B18" s="70">
        <v>3.76</v>
      </c>
      <c r="C18" s="70">
        <v>3.54</v>
      </c>
      <c r="D18" s="70">
        <f t="shared" si="0"/>
        <v>3.65</v>
      </c>
      <c r="E18" s="103">
        <f>IFERROR(IF(D18&lt;&gt;0,D18-AVERAGE(D:D),""),"")</f>
        <v>3.366666666666962E-3</v>
      </c>
      <c r="F18" s="103">
        <f t="shared" si="1"/>
        <v>1.1334444444446434E-5</v>
      </c>
      <c r="G18" s="103">
        <f t="shared" si="4"/>
        <v>2.4199999999999944E-2</v>
      </c>
      <c r="H18" s="4"/>
      <c r="I18" s="13">
        <f t="shared" si="5"/>
        <v>16</v>
      </c>
      <c r="J18" s="18">
        <v>3.65</v>
      </c>
      <c r="K18" s="52">
        <f>IFERROR(SMALL(J:J,I18),"")</f>
        <v>3.65</v>
      </c>
      <c r="L18" s="57">
        <f>IF(K18&lt;&gt;"",IFERROR(ABS(K18-MEDIAN(K:K)),""),"")</f>
        <v>2.9999999999999805E-2</v>
      </c>
      <c r="M18" s="57">
        <f>IF(K18&lt;&gt;"",(K18-AVERAGE(K:K))^2,"")</f>
        <v>5.4462533802054371E-4</v>
      </c>
      <c r="O18" s="165"/>
      <c r="P18" s="168"/>
      <c r="Q18" s="167"/>
      <c r="T18" s="65"/>
      <c r="U18" s="60">
        <f t="shared" si="2"/>
        <v>2.6584904818560971E-4</v>
      </c>
      <c r="V18" s="60">
        <f t="shared" si="3"/>
        <v>1.0263428019036058E-3</v>
      </c>
      <c r="W18" s="56"/>
    </row>
    <row r="19" spans="1:23" ht="12.75">
      <c r="A19" s="161">
        <v>17</v>
      </c>
      <c r="B19" s="70">
        <v>3.67</v>
      </c>
      <c r="C19" s="70">
        <v>3.64</v>
      </c>
      <c r="D19" s="70">
        <f t="shared" si="0"/>
        <v>3.6550000000000002</v>
      </c>
      <c r="E19" s="103">
        <f>IFERROR(IF(D19&lt;&gt;0,D19-AVERAGE(D:D),""),"")</f>
        <v>8.3666666666672995E-3</v>
      </c>
      <c r="F19" s="103">
        <f t="shared" si="1"/>
        <v>7.0001111111121696E-5</v>
      </c>
      <c r="G19" s="103">
        <f t="shared" si="4"/>
        <v>4.4999999999999413E-4</v>
      </c>
      <c r="H19" s="4"/>
      <c r="I19" s="13">
        <f t="shared" si="5"/>
        <v>17</v>
      </c>
      <c r="J19" s="18">
        <v>3.6550000000000002</v>
      </c>
      <c r="K19" s="52">
        <f>IFERROR(SMALL(J:J,I19),"")</f>
        <v>3.6550000000000002</v>
      </c>
      <c r="L19" s="57">
        <f>IF(K19&lt;&gt;"",IFERROR(ABS(K19-MEDIAN(K:K)),""),"")</f>
        <v>2.4999999999999467E-2</v>
      </c>
      <c r="M19" s="57">
        <f>IF(K19&lt;&gt;"",(K19-AVERAGE(K:K))^2,"")</f>
        <v>3.3625324499727725E-4</v>
      </c>
      <c r="O19" s="165"/>
      <c r="P19" s="166"/>
      <c r="Q19" s="167"/>
      <c r="T19" s="65"/>
      <c r="U19" s="60">
        <f t="shared" si="2"/>
        <v>1.278002676977954E-4</v>
      </c>
      <c r="V19" s="60">
        <f t="shared" si="3"/>
        <v>7.3097694824505446E-4</v>
      </c>
      <c r="W19" s="56"/>
    </row>
    <row r="20" spans="1:23" ht="12.75">
      <c r="A20" s="161">
        <v>18</v>
      </c>
      <c r="B20" s="70">
        <v>3.59</v>
      </c>
      <c r="C20" s="70">
        <v>3.74</v>
      </c>
      <c r="D20" s="70">
        <f t="shared" si="0"/>
        <v>3.665</v>
      </c>
      <c r="E20" s="103">
        <f>IFERROR(IF(D20&lt;&gt;0,D20-AVERAGE(D:D),""),"")</f>
        <v>1.8366666666667086E-2</v>
      </c>
      <c r="F20" s="103">
        <f t="shared" si="1"/>
        <v>3.3733444444445987E-4</v>
      </c>
      <c r="G20" s="103">
        <f t="shared" si="4"/>
        <v>1.1250000000000053E-2</v>
      </c>
      <c r="H20" s="4"/>
      <c r="I20" s="13">
        <f t="shared" si="5"/>
        <v>18</v>
      </c>
      <c r="J20" s="18">
        <v>3.665</v>
      </c>
      <c r="K20" s="52">
        <f>IFERROR(SMALL(J:J,I20),"")</f>
        <v>3.665</v>
      </c>
      <c r="L20" s="57">
        <f>IF(K20&lt;&gt;"",IFERROR(ABS(K20-MEDIAN(K:K)),""),"")</f>
        <v>1.499999999999968E-2</v>
      </c>
      <c r="M20" s="57">
        <f>IF(K20&lt;&gt;"",(K20-AVERAGE(K:K))^2,"")</f>
        <v>6.9509058950779318E-5</v>
      </c>
      <c r="O20" s="165"/>
      <c r="P20" s="166"/>
      <c r="Q20" s="167"/>
      <c r="T20" s="65"/>
      <c r="U20" s="60">
        <f t="shared" si="2"/>
        <v>1.702706722189321E-6</v>
      </c>
      <c r="V20" s="60">
        <f t="shared" si="3"/>
        <v>2.9024524092800255E-4</v>
      </c>
      <c r="W20" s="56"/>
    </row>
    <row r="21" spans="1:23" ht="12.75">
      <c r="A21" s="161">
        <v>19</v>
      </c>
      <c r="B21" s="70">
        <v>3.67</v>
      </c>
      <c r="C21" s="70">
        <v>3.67</v>
      </c>
      <c r="D21" s="70">
        <f t="shared" si="0"/>
        <v>3.67</v>
      </c>
      <c r="E21" s="103">
        <f>IFERROR(IF(D21&lt;&gt;0,D21-AVERAGE(D:D),""),"")</f>
        <v>2.336666666666698E-2</v>
      </c>
      <c r="F21" s="103">
        <f t="shared" si="1"/>
        <v>5.4600111111112579E-4</v>
      </c>
      <c r="G21" s="103">
        <f t="shared" si="4"/>
        <v>0</v>
      </c>
      <c r="H21" s="4"/>
      <c r="I21" s="13">
        <f t="shared" si="5"/>
        <v>19</v>
      </c>
      <c r="J21" s="18">
        <v>3.67</v>
      </c>
      <c r="K21" s="52">
        <f>IFERROR(SMALL(J:J,I21),"")</f>
        <v>3.67</v>
      </c>
      <c r="L21" s="57">
        <f>IF(K21&lt;&gt;"",IFERROR(ABS(K21-MEDIAN(K:K)),""),"")</f>
        <v>9.9999999999997868E-3</v>
      </c>
      <c r="M21" s="57">
        <f>IF(K21&lt;&gt;"",(K21-AVERAGE(K:K))^2,"")</f>
        <v>1.1136965927527147E-5</v>
      </c>
      <c r="O21" s="165"/>
      <c r="P21" s="166"/>
      <c r="Q21" s="167"/>
      <c r="T21" s="65"/>
      <c r="U21" s="60">
        <f t="shared" si="2"/>
        <v>1.3653926234383089E-5</v>
      </c>
      <c r="V21" s="60">
        <f t="shared" si="3"/>
        <v>1.4487938726947335E-4</v>
      </c>
      <c r="W21" s="56"/>
    </row>
    <row r="22" spans="1:23" ht="12.75">
      <c r="A22" s="161">
        <v>20</v>
      </c>
      <c r="B22" s="70">
        <v>3.698</v>
      </c>
      <c r="C22" s="70">
        <v>3.6440000000000001</v>
      </c>
      <c r="D22" s="70">
        <f t="shared" si="0"/>
        <v>3.6710000000000003</v>
      </c>
      <c r="E22" s="103">
        <f>IFERROR(IF(D22&lt;&gt;0,D22-AVERAGE(D:D),""),"")</f>
        <v>2.4366666666667314E-2</v>
      </c>
      <c r="F22" s="103">
        <f t="shared" si="1"/>
        <v>5.9373444444447596E-4</v>
      </c>
      <c r="G22" s="103">
        <f>IFERROR((C22-D22)^2+(B22-D22)^2,"")</f>
        <v>1.4579999999999906E-3</v>
      </c>
      <c r="H22" s="4"/>
      <c r="I22" s="13">
        <f t="shared" si="5"/>
        <v>20</v>
      </c>
      <c r="J22" s="18">
        <v>3.6710000000000003</v>
      </c>
      <c r="K22" s="52">
        <f>IFERROR(SMALL(J:J,I22),"")</f>
        <v>3.6710000000000003</v>
      </c>
      <c r="L22" s="57">
        <f>IF(K22&lt;&gt;"",IFERROR(ABS(K22-MEDIAN(K:K)),""),"")</f>
        <v>8.9999999999994529E-3</v>
      </c>
      <c r="M22" s="57">
        <f>IF(K22&lt;&gt;"",(K22-AVERAGE(K:K))^2,"")</f>
        <v>5.4625473228747963E-6</v>
      </c>
      <c r="O22" s="165"/>
      <c r="P22" s="166"/>
      <c r="Q22" s="167"/>
      <c r="T22" s="65"/>
      <c r="U22" s="60">
        <f t="shared" si="2"/>
        <v>2.2044170136824921E-5</v>
      </c>
      <c r="V22" s="60">
        <f t="shared" si="3"/>
        <v>1.2180621653775942E-4</v>
      </c>
      <c r="W22" s="56"/>
    </row>
    <row r="23" spans="1:23" ht="12.75">
      <c r="A23" s="161">
        <v>21</v>
      </c>
      <c r="B23" s="70">
        <v>3.63</v>
      </c>
      <c r="C23" s="70">
        <v>3.72</v>
      </c>
      <c r="D23" s="70">
        <f t="shared" si="0"/>
        <v>3.6749999999999998</v>
      </c>
      <c r="E23" s="103">
        <f>IFERROR(IF(D23&lt;&gt;0,D23-AVERAGE(D:D),""),"")</f>
        <v>2.8366666666666873E-2</v>
      </c>
      <c r="F23" s="103">
        <f t="shared" si="1"/>
        <v>8.0466777777778945E-4</v>
      </c>
      <c r="G23" s="103">
        <f t="shared" si="4"/>
        <v>4.0500000000000275E-3</v>
      </c>
      <c r="H23" s="4"/>
      <c r="I23" s="13">
        <f t="shared" si="5"/>
        <v>21</v>
      </c>
      <c r="J23" s="18">
        <v>3.6749999999999998</v>
      </c>
      <c r="K23" s="52">
        <f>IFERROR(SMALL(J:J,I23),"")</f>
        <v>3.6749999999999998</v>
      </c>
      <c r="L23" s="57">
        <f>IF(K23&lt;&gt;"",IFERROR(ABS(K23-MEDIAN(K:K)),""),"")</f>
        <v>4.9999999999998934E-3</v>
      </c>
      <c r="M23" s="57">
        <f>IF(K23&lt;&gt;"",(K23-AVERAGE(K:K))^2,"")</f>
        <v>2.7648729042728466E-6</v>
      </c>
      <c r="O23" s="165"/>
      <c r="P23" s="166"/>
      <c r="Q23" s="167"/>
      <c r="T23" s="65"/>
      <c r="U23" s="60">
        <f t="shared" si="2"/>
        <v>7.5605145746574727E-5</v>
      </c>
      <c r="V23" s="60">
        <f t="shared" si="3"/>
        <v>4.9513533610942046E-5</v>
      </c>
      <c r="W23" s="56"/>
    </row>
    <row r="24" spans="1:23" ht="12.75">
      <c r="A24" s="161">
        <v>22</v>
      </c>
      <c r="B24" s="70">
        <v>3.71</v>
      </c>
      <c r="C24" s="70">
        <v>3.65</v>
      </c>
      <c r="D24" s="70">
        <f>IFERROR(AVERAGE(B24:C24),"")</f>
        <v>3.6799999999999997</v>
      </c>
      <c r="E24" s="103">
        <f>IFERROR(IF(D24&lt;&gt;0,D24-AVERAGE(D:D),""),"")</f>
        <v>3.3366666666666767E-2</v>
      </c>
      <c r="F24" s="103">
        <f t="shared" si="1"/>
        <v>1.1133344444444512E-3</v>
      </c>
      <c r="G24" s="103">
        <f t="shared" si="4"/>
        <v>1.8000000000000032E-3</v>
      </c>
      <c r="H24" s="4"/>
      <c r="I24" s="13">
        <f t="shared" si="5"/>
        <v>22</v>
      </c>
      <c r="J24" s="18">
        <v>3.6799999999999997</v>
      </c>
      <c r="K24" s="52">
        <f>IFERROR(SMALL(J:J,I24),"")</f>
        <v>3.6799999999999997</v>
      </c>
      <c r="L24" s="57">
        <f>IF(K24&lt;&gt;"",IFERROR(ABS(K24-MEDIAN(K:K)),""),"")</f>
        <v>0</v>
      </c>
      <c r="M24" s="57">
        <f>IF(K24&lt;&gt;"",(K24-AVERAGE(K:K))^2,"")</f>
        <v>4.4392779881016413E-5</v>
      </c>
      <c r="O24" s="165"/>
      <c r="P24" s="169"/>
      <c r="Q24" s="170"/>
      <c r="R24" s="49"/>
      <c r="T24" s="65"/>
      <c r="U24" s="60">
        <f t="shared" si="2"/>
        <v>1.8755636525876422E-4</v>
      </c>
      <c r="V24" s="60">
        <f t="shared" si="3"/>
        <v>4.1476799524086089E-6</v>
      </c>
      <c r="W24" s="56"/>
    </row>
    <row r="25" spans="1:23" ht="12.75">
      <c r="A25" s="161">
        <v>23</v>
      </c>
      <c r="B25" s="70">
        <v>3.69</v>
      </c>
      <c r="C25" s="70">
        <v>3.68</v>
      </c>
      <c r="D25" s="70">
        <f t="shared" si="0"/>
        <v>3.6850000000000001</v>
      </c>
      <c r="E25" s="103">
        <f>IFERROR(IF(D25&lt;&gt;0,D25-AVERAGE(D:D),""),"")</f>
        <v>3.8366666666667104E-2</v>
      </c>
      <c r="F25" s="103">
        <f t="shared" si="1"/>
        <v>1.4720011111111447E-3</v>
      </c>
      <c r="G25" s="103">
        <f t="shared" si="4"/>
        <v>4.9999999999997868E-5</v>
      </c>
      <c r="H25" s="4"/>
      <c r="I25" s="13">
        <f t="shared" si="5"/>
        <v>23</v>
      </c>
      <c r="J25" s="18">
        <v>3.6850000000000001</v>
      </c>
      <c r="K25" s="52">
        <f>IFERROR(SMALL(J:J,I25),"")</f>
        <v>3.6850000000000001</v>
      </c>
      <c r="L25" s="57">
        <f>IF(K25&lt;&gt;"",IFERROR(ABS(K25-MEDIAN(K:K)),""),"")</f>
        <v>5.0000000000003375E-3</v>
      </c>
      <c r="M25" s="57">
        <f>IF(K25&lt;&gt;"",(K25-AVERAGE(K:K))^2,"")</f>
        <v>1.3602068685776821E-4</v>
      </c>
      <c r="O25" s="165"/>
      <c r="P25" s="169"/>
      <c r="Q25" s="170"/>
      <c r="R25" s="88"/>
      <c r="T25" s="65"/>
      <c r="U25" s="60">
        <f t="shared" si="2"/>
        <v>3.4950758477096818E-4</v>
      </c>
      <c r="V25" s="60">
        <f t="shared" si="3"/>
        <v>8.781826293875671E-6</v>
      </c>
      <c r="W25" s="56"/>
    </row>
    <row r="26" spans="1:23" ht="12.75">
      <c r="A26" s="161">
        <v>24</v>
      </c>
      <c r="B26" s="70">
        <v>3.67</v>
      </c>
      <c r="C26" s="70">
        <v>3.7</v>
      </c>
      <c r="D26" s="70">
        <f t="shared" si="0"/>
        <v>3.6850000000000001</v>
      </c>
      <c r="E26" s="103">
        <f>IFERROR(IF(D26&lt;&gt;0,D26-AVERAGE(D:D),""),"")</f>
        <v>3.8366666666667104E-2</v>
      </c>
      <c r="F26" s="103">
        <f t="shared" si="1"/>
        <v>1.4720011111111447E-3</v>
      </c>
      <c r="G26" s="103">
        <f t="shared" si="4"/>
        <v>4.5000000000000747E-4</v>
      </c>
      <c r="H26" s="4"/>
      <c r="I26" s="13">
        <f t="shared" si="5"/>
        <v>24</v>
      </c>
      <c r="J26" s="63">
        <v>3.6850000000000001</v>
      </c>
      <c r="K26" s="52">
        <f>IFERROR(SMALL(J:J,I26),"")</f>
        <v>3.6850000000000001</v>
      </c>
      <c r="L26" s="57">
        <f>IF(K26&lt;&gt;"",IFERROR(ABS(K26-MEDIAN(K:K)),""),"")</f>
        <v>5.0000000000003375E-3</v>
      </c>
      <c r="M26" s="57">
        <f>IF(K26&lt;&gt;"",(K26-AVERAGE(K:K))^2,"")</f>
        <v>1.3602068685776821E-4</v>
      </c>
      <c r="O26" s="165"/>
      <c r="P26" s="169"/>
      <c r="Q26" s="170"/>
      <c r="R26" s="88"/>
      <c r="S26" s="61"/>
      <c r="T26" s="65"/>
      <c r="U26" s="60">
        <f t="shared" si="2"/>
        <v>3.4950758477096818E-4</v>
      </c>
      <c r="V26" s="60">
        <f t="shared" si="3"/>
        <v>8.781826293875671E-6</v>
      </c>
      <c r="W26" s="56"/>
    </row>
    <row r="27" spans="1:23" ht="12.75">
      <c r="A27" s="161">
        <v>25</v>
      </c>
      <c r="B27" s="70">
        <v>3.69</v>
      </c>
      <c r="C27" s="70">
        <v>3.69</v>
      </c>
      <c r="D27" s="70">
        <f t="shared" si="0"/>
        <v>3.69</v>
      </c>
      <c r="E27" s="103">
        <f>IFERROR(IF(D27&lt;&gt;0,D27-AVERAGE(D:D),""),"")</f>
        <v>4.3366666666666998E-2</v>
      </c>
      <c r="F27" s="103">
        <f t="shared" si="1"/>
        <v>1.8806677777778065E-3</v>
      </c>
      <c r="G27" s="103">
        <f t="shared" si="4"/>
        <v>0</v>
      </c>
      <c r="H27" s="4"/>
      <c r="I27" s="13">
        <f t="shared" si="5"/>
        <v>25</v>
      </c>
      <c r="J27" s="63">
        <v>3.69</v>
      </c>
      <c r="K27" s="52">
        <f>IFERROR(SMALL(J:J,I27),"")</f>
        <v>3.69</v>
      </c>
      <c r="L27" s="57">
        <f>IF(K27&lt;&gt;"",IFERROR(ABS(K27-MEDIAN(K:K)),""),"")</f>
        <v>1.0000000000000231E-2</v>
      </c>
      <c r="M27" s="57">
        <f>IF(K27&lt;&gt;"",(K27-AVERAGE(K:K))^2,"")</f>
        <v>2.7764859383451197E-4</v>
      </c>
      <c r="O27" s="165"/>
      <c r="P27" s="171"/>
      <c r="Q27" s="167"/>
      <c r="S27" s="61"/>
      <c r="T27" s="65"/>
      <c r="U27" s="60">
        <f t="shared" si="2"/>
        <v>5.614588042831579E-4</v>
      </c>
      <c r="V27" s="60">
        <f t="shared" si="3"/>
        <v>6.3415972635342413E-5</v>
      </c>
      <c r="W27" s="56"/>
    </row>
    <row r="28" spans="1:23" ht="12.75">
      <c r="A28" s="161">
        <v>26</v>
      </c>
      <c r="B28" s="70">
        <v>3.69</v>
      </c>
      <c r="C28" s="70">
        <v>3.69</v>
      </c>
      <c r="D28" s="70">
        <f t="shared" si="0"/>
        <v>3.69</v>
      </c>
      <c r="E28" s="103">
        <f>IFERROR(IF(D28&lt;&gt;0,D28-AVERAGE(D:D),""),"")</f>
        <v>4.3366666666666998E-2</v>
      </c>
      <c r="F28" s="103">
        <f t="shared" si="1"/>
        <v>1.8806677777778065E-3</v>
      </c>
      <c r="G28" s="103">
        <f t="shared" si="4"/>
        <v>0</v>
      </c>
      <c r="H28" s="4"/>
      <c r="I28" s="13">
        <f t="shared" si="5"/>
        <v>26</v>
      </c>
      <c r="J28" s="63">
        <v>3.69</v>
      </c>
      <c r="K28" s="52">
        <f>IFERROR(SMALL(J:J,I28),"")</f>
        <v>3.69</v>
      </c>
      <c r="L28" s="57">
        <f>IF(K28&lt;&gt;"",IFERROR(ABS(K28-MEDIAN(K:K)),""),"")</f>
        <v>1.0000000000000231E-2</v>
      </c>
      <c r="M28" s="57">
        <f>IF(K28&lt;&gt;"",(K28-AVERAGE(K:K))^2,"")</f>
        <v>2.7764859383451197E-4</v>
      </c>
      <c r="O28" s="165"/>
      <c r="P28" s="166"/>
      <c r="Q28" s="172"/>
      <c r="R28" s="79"/>
      <c r="S28" s="85"/>
      <c r="T28" s="104"/>
      <c r="U28" s="60">
        <f t="shared" si="2"/>
        <v>5.614588042831579E-4</v>
      </c>
      <c r="V28" s="60">
        <f t="shared" si="3"/>
        <v>6.3415972635342413E-5</v>
      </c>
      <c r="W28" s="56"/>
    </row>
    <row r="29" spans="1:23" ht="12.75">
      <c r="A29" s="161">
        <v>27</v>
      </c>
      <c r="B29" s="70">
        <v>3.694</v>
      </c>
      <c r="C29" s="70">
        <v>3.7</v>
      </c>
      <c r="D29" s="70">
        <f t="shared" si="0"/>
        <v>3.6970000000000001</v>
      </c>
      <c r="E29" s="103">
        <f>IFERROR(IF(D29&lt;&gt;0,D29-AVERAGE(D:D),""),"")</f>
        <v>5.0366666666667115E-2</v>
      </c>
      <c r="F29" s="103">
        <f t="shared" si="1"/>
        <v>2.5368011111111563E-3</v>
      </c>
      <c r="G29" s="103">
        <f t="shared" si="4"/>
        <v>1.8000000000001366E-5</v>
      </c>
      <c r="H29" s="4"/>
      <c r="I29" s="13">
        <f t="shared" si="5"/>
        <v>27</v>
      </c>
      <c r="J29" s="63">
        <v>3.6970000000000001</v>
      </c>
      <c r="K29" s="52">
        <f>IFERROR(SMALL(J:J,I29),"")</f>
        <v>3.6970000000000001</v>
      </c>
      <c r="L29" s="57">
        <f>IF(K29&lt;&gt;"",IFERROR(ABS(K29-MEDIAN(K:K)),""),"")</f>
        <v>1.7000000000000348E-2</v>
      </c>
      <c r="M29" s="57">
        <f>IF(K29&lt;&gt;"",(K29-AVERAGE(K:K))^2,"")</f>
        <v>5.5992766360196222E-4</v>
      </c>
      <c r="O29" s="165"/>
      <c r="P29" s="166"/>
      <c r="Q29" s="173"/>
      <c r="R29" s="79"/>
      <c r="S29" s="85"/>
      <c r="U29" s="60">
        <f t="shared" si="2"/>
        <v>9.4219051160023622E-4</v>
      </c>
      <c r="V29" s="60">
        <f t="shared" si="3"/>
        <v>2.2390377751340025E-4</v>
      </c>
      <c r="W29" s="56"/>
    </row>
    <row r="30" spans="1:23" ht="12.75">
      <c r="A30" s="161">
        <v>28</v>
      </c>
      <c r="B30" s="70">
        <v>4.5199999999999996</v>
      </c>
      <c r="C30" s="70">
        <v>4.3099999999999996</v>
      </c>
      <c r="D30" s="70">
        <f t="shared" si="0"/>
        <v>4.4149999999999991</v>
      </c>
      <c r="E30" s="103">
        <f>IFERROR(IF(D30&lt;&gt;0,D30-AVERAGE(D:D),""),"")</f>
        <v>0.7683666666666662</v>
      </c>
      <c r="F30" s="103">
        <f>IFERROR(POWER(E30,2),"")</f>
        <v>0.59038733444444369</v>
      </c>
      <c r="G30" s="103">
        <f t="shared" si="4"/>
        <v>2.2049999999999993E-2</v>
      </c>
      <c r="H30" s="4"/>
      <c r="I30" s="13">
        <f t="shared" si="5"/>
        <v>28</v>
      </c>
      <c r="J30" s="63">
        <v>3.7050000000000001</v>
      </c>
      <c r="K30" s="52">
        <f>IFERROR(SMALL(J:J,I30),"")</f>
        <v>3.7050000000000001</v>
      </c>
      <c r="L30" s="57">
        <f>IF(K30&lt;&gt;"",IFERROR(ABS(K30-MEDIAN(K:K)),""),"")</f>
        <v>2.5000000000000355E-2</v>
      </c>
      <c r="M30" s="57">
        <f>IF(K30&lt;&gt;"",(K30-AVERAGE(K:K))^2,"")</f>
        <v>1.0025323147647585E-3</v>
      </c>
      <c r="O30" s="165"/>
      <c r="P30" s="166"/>
      <c r="Q30" s="167"/>
      <c r="R30" s="79"/>
      <c r="S30" s="61"/>
      <c r="U30" s="60">
        <f t="shared" si="2"/>
        <v>1.4973124628197484E-3</v>
      </c>
      <c r="V30" s="60">
        <f t="shared" si="3"/>
        <v>5.2731841165975027E-4</v>
      </c>
      <c r="W30" s="56"/>
    </row>
    <row r="31" spans="1:23" ht="12.75">
      <c r="A31" s="161">
        <v>29</v>
      </c>
      <c r="B31" s="70">
        <v>3.73</v>
      </c>
      <c r="C31" s="70">
        <v>3.68</v>
      </c>
      <c r="D31" s="70">
        <f t="shared" si="0"/>
        <v>3.7050000000000001</v>
      </c>
      <c r="E31" s="103">
        <f>IFERROR(IF(D31&lt;&gt;0,D31-AVERAGE(D:D),""),"")</f>
        <v>5.8366666666667122E-2</v>
      </c>
      <c r="F31" s="103">
        <f t="shared" si="1"/>
        <v>3.4066677777778308E-3</v>
      </c>
      <c r="G31" s="103">
        <f t="shared" si="4"/>
        <v>1.2499999999999911E-3</v>
      </c>
      <c r="H31" s="4"/>
      <c r="I31" s="13">
        <f t="shared" si="5"/>
        <v>29</v>
      </c>
      <c r="J31" s="63">
        <v>3.71</v>
      </c>
      <c r="K31" s="52">
        <f>IFERROR(SMALL(J:J,I31),"")</f>
        <v>3.71</v>
      </c>
      <c r="L31" s="57">
        <f>IF(K31&lt;&gt;"",IFERROR(ABS(K31-MEDIAN(K:K)),""),"")</f>
        <v>3.0000000000000249E-2</v>
      </c>
      <c r="M31" s="57">
        <f>IF(K31&lt;&gt;"",(K31-AVERAGE(K:K))^2,"")</f>
        <v>1.3441602217414983E-3</v>
      </c>
      <c r="O31" s="165"/>
      <c r="P31" s="174"/>
      <c r="Q31" s="173"/>
      <c r="R31" s="78"/>
      <c r="S31" s="61"/>
      <c r="U31" s="60">
        <f t="shared" si="2"/>
        <v>1.909263682331934E-3</v>
      </c>
      <c r="V31" s="60">
        <f t="shared" si="3"/>
        <v>7.8195255800121287E-4</v>
      </c>
      <c r="W31" s="56"/>
    </row>
    <row r="32" spans="1:23" ht="12.75">
      <c r="A32" s="161">
        <v>30</v>
      </c>
      <c r="B32" s="70">
        <v>3.65</v>
      </c>
      <c r="C32" s="70">
        <v>3.77</v>
      </c>
      <c r="D32" s="70">
        <f t="shared" si="0"/>
        <v>3.71</v>
      </c>
      <c r="E32" s="103">
        <f>IFERROR(IF(D32&lt;&gt;0,D32-AVERAGE(D:D),""),"")</f>
        <v>6.3366666666667015E-2</v>
      </c>
      <c r="F32" s="103">
        <f t="shared" si="1"/>
        <v>4.0153344444444888E-3</v>
      </c>
      <c r="G32" s="103">
        <f t="shared" si="4"/>
        <v>7.2000000000000128E-3</v>
      </c>
      <c r="H32" s="4"/>
      <c r="I32" s="13">
        <f t="shared" si="5"/>
        <v>30</v>
      </c>
      <c r="J32" s="63">
        <v>3.71</v>
      </c>
      <c r="K32" s="52">
        <f>IFERROR(SMALL(J:J,I32),"")</f>
        <v>3.71</v>
      </c>
      <c r="L32" s="57">
        <f>IF(K32&lt;&gt;"",IFERROR(ABS(K32-MEDIAN(K:K)),""),"")</f>
        <v>3.0000000000000249E-2</v>
      </c>
      <c r="M32" s="57">
        <f>IF(K32&lt;&gt;"",(K32-AVERAGE(K:K))^2,"")</f>
        <v>1.3441602217414983E-3</v>
      </c>
      <c r="O32" s="165"/>
      <c r="P32" s="166"/>
      <c r="Q32" s="167"/>
      <c r="S32" s="61"/>
      <c r="U32" s="60">
        <f t="shared" si="2"/>
        <v>1.909263682331934E-3</v>
      </c>
      <c r="V32" s="60">
        <f t="shared" si="3"/>
        <v>7.8195255800121287E-4</v>
      </c>
      <c r="W32" s="56"/>
    </row>
    <row r="33" spans="1:23" ht="13.5" thickBot="1">
      <c r="A33" s="161">
        <v>31</v>
      </c>
      <c r="B33" s="70">
        <v>3.72</v>
      </c>
      <c r="C33" s="70">
        <v>3.7</v>
      </c>
      <c r="D33" s="70">
        <f t="shared" si="0"/>
        <v>3.71</v>
      </c>
      <c r="E33" s="103">
        <f>IFERROR(IF(D33&lt;&gt;0,D33-AVERAGE(D:D),""),"")</f>
        <v>6.3366666666667015E-2</v>
      </c>
      <c r="F33" s="103">
        <f t="shared" si="1"/>
        <v>4.0153344444444888E-3</v>
      </c>
      <c r="G33" s="103">
        <f t="shared" si="4"/>
        <v>2.0000000000000036E-4</v>
      </c>
      <c r="H33" s="4"/>
      <c r="I33" s="13">
        <f t="shared" si="5"/>
        <v>31</v>
      </c>
      <c r="J33" s="63">
        <v>3.7149999999999999</v>
      </c>
      <c r="K33" s="64">
        <f>IFERROR(SMALL(J:J,I33),"")</f>
        <v>3.7149999999999999</v>
      </c>
      <c r="L33" s="57">
        <f>IF(K33&lt;&gt;"",IFERROR(ABS(K33-MEDIAN(K:K)),""),"")</f>
        <v>3.5000000000000142E-2</v>
      </c>
      <c r="M33" s="57">
        <f>IF(K33&lt;&gt;"",(K33-AVERAGE(K:K))^2,"")</f>
        <v>1.7357881287182358E-3</v>
      </c>
      <c r="O33" s="175"/>
      <c r="P33" s="176"/>
      <c r="Q33" s="177"/>
      <c r="S33" s="85"/>
      <c r="U33" s="60">
        <f t="shared" si="2"/>
        <v>2.3712149018441176E-3</v>
      </c>
      <c r="V33" s="60">
        <f t="shared" si="3"/>
        <v>1.0865867043426734E-3</v>
      </c>
      <c r="W33" s="56"/>
    </row>
    <row r="34" spans="1:23" ht="12.75">
      <c r="A34" s="161">
        <v>32</v>
      </c>
      <c r="B34" s="70">
        <v>3.72</v>
      </c>
      <c r="C34" s="70">
        <v>3.71</v>
      </c>
      <c r="D34" s="70">
        <f t="shared" si="0"/>
        <v>3.7149999999999999</v>
      </c>
      <c r="E34" s="103">
        <f>IFERROR(IF(D34&lt;&gt;0,D34-AVERAGE(D:D),""),"")</f>
        <v>6.8366666666666909E-2</v>
      </c>
      <c r="F34" s="103">
        <f t="shared" si="1"/>
        <v>4.6740011111111443E-3</v>
      </c>
      <c r="G34" s="103">
        <f t="shared" si="4"/>
        <v>5.0000000000002313E-5</v>
      </c>
      <c r="H34" s="4"/>
      <c r="I34" s="13">
        <f t="shared" si="5"/>
        <v>32</v>
      </c>
      <c r="J34" s="63">
        <v>3.7149999999999999</v>
      </c>
      <c r="K34" s="64">
        <f>IFERROR(SMALL(J:J,I34),"")</f>
        <v>3.7149999999999999</v>
      </c>
      <c r="L34" s="57">
        <f>IF(K34&lt;&gt;"",IFERROR(ABS(K34-MEDIAN(K:K)),""),"")</f>
        <v>3.5000000000000142E-2</v>
      </c>
      <c r="M34" s="57">
        <f>IF(K34&lt;&gt;"",(K34-AVERAGE(K:K))^2,"")</f>
        <v>1.7357881287182358E-3</v>
      </c>
      <c r="O34" s="89"/>
      <c r="S34" s="85"/>
      <c r="U34" s="60">
        <f t="shared" si="2"/>
        <v>2.3712149018441176E-3</v>
      </c>
      <c r="V34" s="60">
        <f t="shared" si="3"/>
        <v>1.0865867043426734E-3</v>
      </c>
      <c r="W34" s="56"/>
    </row>
    <row r="35" spans="1:23" ht="12.75">
      <c r="A35" s="161">
        <v>33</v>
      </c>
      <c r="B35" s="70">
        <v>3.73</v>
      </c>
      <c r="C35" s="70">
        <v>3.7</v>
      </c>
      <c r="D35" s="70">
        <f t="shared" si="0"/>
        <v>3.7149999999999999</v>
      </c>
      <c r="E35" s="103">
        <f>IFERROR(IF(D35&lt;&gt;0,D35-AVERAGE(D:D),""),"")</f>
        <v>6.8366666666666909E-2</v>
      </c>
      <c r="F35" s="103">
        <f t="shared" si="1"/>
        <v>4.6740011111111443E-3</v>
      </c>
      <c r="G35" s="103">
        <f t="shared" si="4"/>
        <v>4.4999999999999413E-4</v>
      </c>
      <c r="H35" s="4"/>
      <c r="I35" s="13">
        <f t="shared" si="5"/>
        <v>33</v>
      </c>
      <c r="J35" s="63">
        <v>3.7214999999999998</v>
      </c>
      <c r="K35" s="64">
        <f>IFERROR(SMALL(J:J,I35),"")</f>
        <v>3.7214999999999998</v>
      </c>
      <c r="L35" s="57">
        <f>IF(K35&lt;&gt;"",IFERROR(ABS(K35-MEDIAN(K:K)),""),"")</f>
        <v>4.1500000000000092E-2</v>
      </c>
      <c r="M35" s="57">
        <f>IF(K35&lt;&gt;"",(K35-AVERAGE(K:K))^2,"")</f>
        <v>2.319654407788E-3</v>
      </c>
      <c r="U35" s="60">
        <f t="shared" si="2"/>
        <v>3.0465014872099625E-3</v>
      </c>
      <c r="V35" s="60">
        <f t="shared" si="3"/>
        <v>1.5573610945865759E-3</v>
      </c>
      <c r="W35" s="56"/>
    </row>
    <row r="36" spans="1:23" ht="12.75">
      <c r="A36" s="161">
        <v>34</v>
      </c>
      <c r="B36" s="70">
        <v>3.7440000000000002</v>
      </c>
      <c r="C36" s="70">
        <v>3.6989999999999998</v>
      </c>
      <c r="D36" s="70">
        <f t="shared" si="0"/>
        <v>3.7214999999999998</v>
      </c>
      <c r="E36" s="103">
        <f>IFERROR(IF(D36&lt;&gt;0,D36-AVERAGE(D:D),""),"")</f>
        <v>7.4866666666666859E-2</v>
      </c>
      <c r="F36" s="103">
        <f t="shared" si="1"/>
        <v>5.6050177777778069E-3</v>
      </c>
      <c r="G36" s="103">
        <f t="shared" si="4"/>
        <v>1.0125000000000169E-3</v>
      </c>
      <c r="H36" s="4"/>
      <c r="I36" s="13">
        <f t="shared" si="5"/>
        <v>34</v>
      </c>
      <c r="J36" s="63">
        <v>3.7250000000000001</v>
      </c>
      <c r="K36" s="64">
        <f>IFERROR(SMALL(J:J,I36),"")</f>
        <v>3.7250000000000001</v>
      </c>
      <c r="L36" s="57">
        <f>IF(K36&lt;&gt;"",IFERROR(ABS(K36-MEDIAN(K:K)),""),"")</f>
        <v>4.5000000000000373E-2</v>
      </c>
      <c r="M36" s="57">
        <f>IF(K36&lt;&gt;"",(K36-AVERAGE(K:K))^2,"")</f>
        <v>2.6690439426717504E-3</v>
      </c>
      <c r="U36" s="60">
        <f t="shared" si="2"/>
        <v>3.4451173408685302E-3</v>
      </c>
      <c r="V36" s="60">
        <f t="shared" si="3"/>
        <v>1.8458549970256262E-3</v>
      </c>
      <c r="W36" s="56"/>
    </row>
    <row r="37" spans="1:23" ht="12.75">
      <c r="A37" s="161">
        <v>35</v>
      </c>
      <c r="B37" s="70">
        <v>3.7</v>
      </c>
      <c r="C37" s="70">
        <v>3.75</v>
      </c>
      <c r="D37" s="70">
        <f t="shared" si="0"/>
        <v>3.7250000000000001</v>
      </c>
      <c r="E37" s="103">
        <f>IFERROR(IF(D37&lt;&gt;0,D37-AVERAGE(D:D),""),"")</f>
        <v>7.836666666666714E-2</v>
      </c>
      <c r="F37" s="103">
        <f t="shared" si="1"/>
        <v>6.1413344444445185E-3</v>
      </c>
      <c r="G37" s="103">
        <f t="shared" si="4"/>
        <v>1.2499999999999911E-3</v>
      </c>
      <c r="H37" s="4"/>
      <c r="I37" s="13">
        <f t="shared" si="5"/>
        <v>35</v>
      </c>
      <c r="J37" s="63">
        <v>3.73</v>
      </c>
      <c r="K37" s="64">
        <f>IFERROR(SMALL(J:J,I37),"")</f>
        <v>3.73</v>
      </c>
      <c r="L37" s="57">
        <f>IF(K37&lt;&gt;"",IFERROR(ABS(K37-MEDIAN(K:K)),""),"")</f>
        <v>5.0000000000000266E-2</v>
      </c>
      <c r="M37" s="57">
        <f>IF(K37&lt;&gt;"",(K37-AVERAGE(K:K))^2,"")</f>
        <v>3.2106718496484857E-3</v>
      </c>
      <c r="U37" s="60">
        <f t="shared" si="2"/>
        <v>4.0570685603807119E-3</v>
      </c>
      <c r="V37" s="60">
        <f t="shared" si="3"/>
        <v>2.3004891433670849E-3</v>
      </c>
      <c r="W37" s="56"/>
    </row>
    <row r="38" spans="1:23" ht="12.75">
      <c r="A38" s="161">
        <v>36</v>
      </c>
      <c r="B38" s="70">
        <v>3.77</v>
      </c>
      <c r="C38" s="70">
        <v>3.69</v>
      </c>
      <c r="D38" s="70">
        <f t="shared" si="0"/>
        <v>3.73</v>
      </c>
      <c r="E38" s="103">
        <f>IFERROR(IF(D38&lt;&gt;0,D38-AVERAGE(D:D),""),"")</f>
        <v>8.3366666666667033E-2</v>
      </c>
      <c r="F38" s="103">
        <f t="shared" si="1"/>
        <v>6.9500011111111723E-3</v>
      </c>
      <c r="G38" s="103">
        <f t="shared" si="4"/>
        <v>3.2000000000000058E-3</v>
      </c>
      <c r="H38" s="4"/>
      <c r="I38" s="13">
        <f t="shared" si="5"/>
        <v>36</v>
      </c>
      <c r="J38" s="63">
        <v>3.7350000000000003</v>
      </c>
      <c r="K38" s="64">
        <f>IFERROR(SMALL(J:J,I38),"")</f>
        <v>3.7350000000000003</v>
      </c>
      <c r="L38" s="57">
        <f>IF(K38&lt;&gt;"",IFERROR(ABS(K38-MEDIAN(K:K)),""),"")</f>
        <v>5.5000000000000604E-2</v>
      </c>
      <c r="M38" s="57">
        <f>IF(K38&lt;&gt;"",(K38-AVERAGE(K:K))^2,"")</f>
        <v>3.802299756625274E-3</v>
      </c>
      <c r="U38" s="60">
        <f t="shared" si="2"/>
        <v>4.7190197798929519E-3</v>
      </c>
      <c r="V38" s="60">
        <f t="shared" si="3"/>
        <v>2.8051232897085884E-3</v>
      </c>
      <c r="W38" s="56"/>
    </row>
    <row r="39" spans="1:23" ht="12.75">
      <c r="A39" s="161">
        <v>37</v>
      </c>
      <c r="B39" s="70">
        <v>3.75</v>
      </c>
      <c r="C39" s="70">
        <v>3.72</v>
      </c>
      <c r="D39" s="70">
        <f t="shared" si="0"/>
        <v>3.7350000000000003</v>
      </c>
      <c r="E39" s="103">
        <f>IFERROR(IF(D39&lt;&gt;0,D39-AVERAGE(D:D),""),"")</f>
        <v>8.8366666666667371E-2</v>
      </c>
      <c r="F39" s="103">
        <f t="shared" si="1"/>
        <v>7.808667777777902E-3</v>
      </c>
      <c r="G39" s="103">
        <f t="shared" si="4"/>
        <v>4.4999999999999413E-4</v>
      </c>
      <c r="H39" s="4"/>
      <c r="I39" s="13">
        <f t="shared" si="5"/>
        <v>37</v>
      </c>
      <c r="J39" s="63">
        <v>3.7549999999999999</v>
      </c>
      <c r="K39" s="64">
        <f>IFERROR(SMALL(J:J,I39),"")</f>
        <v>3.7549999999999999</v>
      </c>
      <c r="L39" s="57">
        <f>IF(K39&lt;&gt;"",IFERROR(ABS(K39-MEDIAN(K:K)),""),"")</f>
        <v>7.5000000000000178E-2</v>
      </c>
      <c r="M39" s="57">
        <f>IF(K39&lt;&gt;"",(K39-AVERAGE(K:K))^2,"")</f>
        <v>6.668811384532204E-3</v>
      </c>
      <c r="U39" s="60">
        <f t="shared" si="2"/>
        <v>7.8668246579416661E-3</v>
      </c>
      <c r="V39" s="60">
        <f t="shared" si="3"/>
        <v>5.3236598750744102E-3</v>
      </c>
      <c r="W39" s="56"/>
    </row>
    <row r="40" spans="1:23" ht="12.75">
      <c r="A40" s="161">
        <v>38</v>
      </c>
      <c r="B40" s="70">
        <v>3.76</v>
      </c>
      <c r="C40" s="70">
        <v>3.75</v>
      </c>
      <c r="D40" s="70">
        <f t="shared" si="0"/>
        <v>3.7549999999999999</v>
      </c>
      <c r="E40" s="103">
        <f>IFERROR(IF(D40&lt;&gt;0,D40-AVERAGE(D:D),""),"")</f>
        <v>0.10836666666666694</v>
      </c>
      <c r="F40" s="103">
        <f t="shared" si="1"/>
        <v>1.1743334444444505E-2</v>
      </c>
      <c r="G40" s="103">
        <f t="shared" si="4"/>
        <v>4.9999999999997868E-5</v>
      </c>
      <c r="H40" s="4"/>
      <c r="I40" s="13">
        <f t="shared" si="5"/>
        <v>38</v>
      </c>
      <c r="J40" s="63">
        <v>3.77</v>
      </c>
      <c r="K40" s="64">
        <f>IFERROR(SMALL(J:J,I40),"")</f>
        <v>3.77</v>
      </c>
      <c r="L40" s="57">
        <f>IF(K40&lt;&gt;"",IFERROR(ABS(K40-MEDIAN(K:K)),""),"")</f>
        <v>9.0000000000000302E-2</v>
      </c>
      <c r="M40" s="57">
        <f>IF(K40&lt;&gt;"",(K40-AVERAGE(K:K))^2,"")</f>
        <v>9.343695105462466E-3</v>
      </c>
      <c r="U40" s="60">
        <f t="shared" si="2"/>
        <v>1.0752678316478271E-2</v>
      </c>
      <c r="V40" s="60">
        <f t="shared" si="3"/>
        <v>7.7375623140988328E-3</v>
      </c>
      <c r="W40" s="56"/>
    </row>
    <row r="41" spans="1:23" ht="12.75">
      <c r="A41" s="161">
        <v>39</v>
      </c>
      <c r="B41" s="70">
        <v>3.81</v>
      </c>
      <c r="C41" s="70">
        <v>3.73</v>
      </c>
      <c r="D41" s="70">
        <f t="shared" si="0"/>
        <v>3.77</v>
      </c>
      <c r="E41" s="103">
        <f>IFERROR(IF(D41&lt;&gt;0,D41-AVERAGE(D:D),""),"")</f>
        <v>0.12336666666666707</v>
      </c>
      <c r="F41" s="103">
        <f t="shared" si="1"/>
        <v>1.5219334444444543E-2</v>
      </c>
      <c r="G41" s="103">
        <f t="shared" si="4"/>
        <v>3.2000000000000058E-3</v>
      </c>
      <c r="H41" s="4"/>
      <c r="I41" s="13">
        <f t="shared" si="5"/>
        <v>39</v>
      </c>
      <c r="J41" s="63">
        <v>3.7850000000000001</v>
      </c>
      <c r="K41" s="64">
        <f>IFERROR(SMALL(J:J,I41),"")</f>
        <v>3.7850000000000001</v>
      </c>
      <c r="L41" s="57">
        <f>IF(K41&lt;&gt;"",IFERROR(ABS(K41-MEDIAN(K:K)),""),"")</f>
        <v>0.10500000000000043</v>
      </c>
      <c r="M41" s="57">
        <f>IF(K41&lt;&gt;"",(K41-AVERAGE(K:K))^2,"")</f>
        <v>1.2468578826392735E-2</v>
      </c>
      <c r="U41" s="60">
        <f t="shared" si="2"/>
        <v>1.4088531975014884E-2</v>
      </c>
      <c r="V41" s="60">
        <f t="shared" si="3"/>
        <v>1.0601464753123263E-2</v>
      </c>
      <c r="W41" s="56"/>
    </row>
    <row r="42" spans="1:23" ht="12.75">
      <c r="A42" s="161">
        <v>40</v>
      </c>
      <c r="B42" s="70">
        <v>3.82</v>
      </c>
      <c r="C42" s="70">
        <v>3.75</v>
      </c>
      <c r="D42" s="70">
        <f t="shared" si="0"/>
        <v>3.7850000000000001</v>
      </c>
      <c r="E42" s="103">
        <f>IFERROR(IF(D42&lt;&gt;0,D42-AVERAGE(D:D),""),"")</f>
        <v>0.13836666666666719</v>
      </c>
      <c r="F42" s="103">
        <f t="shared" si="1"/>
        <v>1.9145334444444589E-2</v>
      </c>
      <c r="G42" s="103">
        <f t="shared" si="4"/>
        <v>2.4499999999999886E-3</v>
      </c>
      <c r="H42" s="4"/>
      <c r="I42" s="13">
        <f t="shared" si="5"/>
        <v>40</v>
      </c>
      <c r="J42" s="63">
        <v>3.7949999999999999</v>
      </c>
      <c r="K42" s="64">
        <f>IFERROR(SMALL(J:J,I42),"")</f>
        <v>3.7949999999999999</v>
      </c>
      <c r="L42" s="57">
        <f>IF(K42&lt;&gt;"",IFERROR(ABS(K42-MEDIAN(K:K)),""),"")</f>
        <v>0.11500000000000021</v>
      </c>
      <c r="M42" s="57">
        <f>IF(K42&lt;&gt;"",(K42-AVERAGE(K:K))^2,"")</f>
        <v>1.4801834640346179E-2</v>
      </c>
      <c r="U42" s="60">
        <f t="shared" si="2"/>
        <v>1.656243441403922E-2</v>
      </c>
      <c r="V42" s="60">
        <f t="shared" si="3"/>
        <v>1.2760733045806154E-2</v>
      </c>
      <c r="W42" s="56"/>
    </row>
    <row r="43" spans="1:23" ht="12.75">
      <c r="A43" s="161">
        <v>41</v>
      </c>
      <c r="B43" s="70">
        <v>3.79</v>
      </c>
      <c r="C43" s="70">
        <v>3.8</v>
      </c>
      <c r="D43" s="70">
        <f t="shared" si="0"/>
        <v>3.7949999999999999</v>
      </c>
      <c r="E43" s="103">
        <f>IFERROR(IF(D43&lt;&gt;0,D43-AVERAGE(D:D),""),"")</f>
        <v>0.14836666666666698</v>
      </c>
      <c r="F43" s="103">
        <f t="shared" si="1"/>
        <v>2.201266777777787E-2</v>
      </c>
      <c r="G43" s="103">
        <f t="shared" si="4"/>
        <v>4.9999999999997868E-5</v>
      </c>
      <c r="H43" s="4"/>
      <c r="I43" s="13">
        <f t="shared" si="5"/>
        <v>41</v>
      </c>
      <c r="J43" s="63">
        <v>3.8</v>
      </c>
      <c r="K43" s="64">
        <f>IFERROR(SMALL(J:J,I43),"")</f>
        <v>3.8</v>
      </c>
      <c r="L43" s="57">
        <f>IF(K43&lt;&gt;"",IFERROR(ABS(K43-MEDIAN(K:K)),""),"")</f>
        <v>0.12000000000000011</v>
      </c>
      <c r="M43" s="57">
        <f>IF(K43&lt;&gt;"",(K43-AVERAGE(K:K))^2,"")</f>
        <v>1.6043462547322897E-2</v>
      </c>
      <c r="U43" s="60">
        <f t="shared" si="2"/>
        <v>1.7874385633551385E-2</v>
      </c>
      <c r="V43" s="60">
        <f t="shared" si="3"/>
        <v>1.3915367192147594E-2</v>
      </c>
      <c r="W43" s="56"/>
    </row>
    <row r="44" spans="1:23" ht="12.75">
      <c r="A44" s="161">
        <v>42</v>
      </c>
      <c r="B44" s="70">
        <v>3.69</v>
      </c>
      <c r="C44" s="70">
        <v>3.91</v>
      </c>
      <c r="D44" s="70">
        <f t="shared" si="0"/>
        <v>3.8</v>
      </c>
      <c r="E44" s="103">
        <f>IFERROR(IF(D44&lt;&gt;0,D44-AVERAGE(D:D),""),"")</f>
        <v>0.15336666666666687</v>
      </c>
      <c r="F44" s="103">
        <f t="shared" si="1"/>
        <v>2.3521334444444507E-2</v>
      </c>
      <c r="G44" s="103">
        <f t="shared" si="4"/>
        <v>2.4200000000000041E-2</v>
      </c>
      <c r="H44" s="4"/>
      <c r="I44" s="13">
        <f t="shared" si="5"/>
        <v>42</v>
      </c>
      <c r="J44" s="63">
        <v>3.81</v>
      </c>
      <c r="K44" s="64">
        <f>IFERROR(SMALL(J:J,I44),"")</f>
        <v>3.81</v>
      </c>
      <c r="L44" s="57">
        <f>IF(K44&lt;&gt;"",IFERROR(ABS(K44-MEDIAN(K:K)),""),"")</f>
        <v>0.13000000000000034</v>
      </c>
      <c r="M44" s="57">
        <f>IF(K44&lt;&gt;"",(K44-AVERAGE(K:K))^2,"")</f>
        <v>1.8676718361276452E-2</v>
      </c>
      <c r="U44" s="60">
        <f t="shared" si="2"/>
        <v>2.0648288072575835E-2</v>
      </c>
      <c r="V44" s="60">
        <f t="shared" si="3"/>
        <v>1.6374635484830587E-2</v>
      </c>
      <c r="W44" s="56"/>
    </row>
    <row r="45" spans="1:23" ht="12.75">
      <c r="A45" s="161">
        <v>43</v>
      </c>
      <c r="B45" s="70">
        <v>3.81</v>
      </c>
      <c r="C45" s="70">
        <v>3.81</v>
      </c>
      <c r="D45" s="70">
        <f t="shared" si="0"/>
        <v>3.81</v>
      </c>
      <c r="E45" s="103">
        <f>IFERROR(IF(D45&lt;&gt;0,D45-AVERAGE(D:D),""),"")</f>
        <v>0.1633666666666671</v>
      </c>
      <c r="F45" s="103">
        <f t="shared" si="1"/>
        <v>2.6688667777777921E-2</v>
      </c>
      <c r="G45" s="103">
        <f t="shared" si="4"/>
        <v>0</v>
      </c>
      <c r="H45" s="4"/>
      <c r="I45" s="13">
        <f t="shared" si="5"/>
        <v>43</v>
      </c>
      <c r="J45" s="63">
        <v>3.8250000000000002</v>
      </c>
      <c r="K45" s="64">
        <f>IFERROR(SMALL(J:J,I45),"")</f>
        <v>3.8250000000000002</v>
      </c>
      <c r="L45" s="57">
        <f>IF(K45&lt;&gt;"",IFERROR(ABS(K45-MEDIAN(K:K)),""),"")</f>
        <v>0.14500000000000046</v>
      </c>
      <c r="M45" s="57">
        <f>IF(K45&lt;&gt;"",(K45-AVERAGE(K:K))^2,"")</f>
        <v>2.300160208220673E-2</v>
      </c>
      <c r="U45" s="60">
        <f t="shared" si="2"/>
        <v>2.5184141731112459E-2</v>
      </c>
      <c r="V45" s="60">
        <f t="shared" si="3"/>
        <v>2.0438537923855027E-2</v>
      </c>
      <c r="W45" s="56"/>
    </row>
    <row r="46" spans="1:23" ht="12.75">
      <c r="A46" s="161">
        <v>44</v>
      </c>
      <c r="B46" s="70">
        <v>3.83</v>
      </c>
      <c r="C46" s="70">
        <v>3.82</v>
      </c>
      <c r="D46" s="70">
        <f t="shared" si="0"/>
        <v>3.8250000000000002</v>
      </c>
      <c r="E46" s="103">
        <f>IFERROR(IF(D46&lt;&gt;0,D46-AVERAGE(D:D),""),"")</f>
        <v>0.17836666666666723</v>
      </c>
      <c r="F46" s="103">
        <f t="shared" si="1"/>
        <v>3.1814667777777979E-2</v>
      </c>
      <c r="G46" s="103">
        <f t="shared" si="4"/>
        <v>5.0000000000002313E-5</v>
      </c>
      <c r="H46" s="4"/>
      <c r="I46" s="13" t="str">
        <f t="shared" si="5"/>
        <v/>
      </c>
      <c r="J46" s="63"/>
      <c r="K46" s="64" t="str">
        <f>IFERROR(SMALL(J:J,I46),"")</f>
        <v/>
      </c>
      <c r="L46" s="57" t="str">
        <f>IF(K46&lt;&gt;"",IFERROR(ABS(K46-MEDIAN(K:K)),""),"")</f>
        <v/>
      </c>
      <c r="M46" s="57" t="str">
        <f>IF(K46&lt;&gt;"",(K46-AVERAGE(K:K))^2,"")</f>
        <v/>
      </c>
      <c r="U46" s="60" t="str">
        <f t="shared" si="2"/>
        <v/>
      </c>
      <c r="V46" s="60" t="str">
        <f t="shared" si="3"/>
        <v/>
      </c>
      <c r="W46" s="56"/>
    </row>
    <row r="47" spans="1:23" ht="12.75">
      <c r="A47" s="161">
        <v>45</v>
      </c>
      <c r="B47" s="70">
        <v>1.1200000000000001</v>
      </c>
      <c r="C47" s="70">
        <v>2.34</v>
      </c>
      <c r="D47" s="70">
        <f t="shared" si="0"/>
        <v>1.73</v>
      </c>
      <c r="E47" s="103">
        <f>IFERROR(IF(D47&lt;&gt;0,D47-AVERAGE(D:D),""),"")</f>
        <v>-1.916633333333333</v>
      </c>
      <c r="F47" s="103">
        <f t="shared" si="1"/>
        <v>3.6734833344444429</v>
      </c>
      <c r="G47" s="103">
        <f t="shared" si="4"/>
        <v>0.74419999999999975</v>
      </c>
      <c r="H47" s="4"/>
      <c r="I47" s="13" t="str">
        <f t="shared" si="5"/>
        <v/>
      </c>
      <c r="J47" s="63"/>
      <c r="K47" s="64" t="str">
        <f>IFERROR(SMALL(J:J,I47),"")</f>
        <v/>
      </c>
      <c r="L47" s="57" t="str">
        <f>IF(K47&lt;&gt;"",IFERROR(ABS(K47-MEDIAN(K:K)),""),"")</f>
        <v/>
      </c>
      <c r="M47" s="57" t="str">
        <f>IF(K47&lt;&gt;"",(K47-AVERAGE(K:K))^2,"")</f>
        <v/>
      </c>
      <c r="U47" s="60" t="str">
        <f t="shared" si="2"/>
        <v/>
      </c>
      <c r="V47" s="60" t="str">
        <f t="shared" si="3"/>
        <v/>
      </c>
      <c r="W47" s="56"/>
    </row>
    <row r="48" spans="1:23" ht="12.75">
      <c r="A48" s="161">
        <v>46</v>
      </c>
      <c r="B48" s="103"/>
      <c r="C48" s="103"/>
      <c r="D48" s="103" t="str">
        <f t="shared" si="0"/>
        <v/>
      </c>
      <c r="E48" s="103" t="str">
        <f>IFERROR(IF(D48&lt;&gt;0,D48-AVERAGE(D:D),""),"")</f>
        <v/>
      </c>
      <c r="F48" s="103" t="str">
        <f t="shared" si="1"/>
        <v/>
      </c>
      <c r="G48" s="103" t="str">
        <f t="shared" si="4"/>
        <v/>
      </c>
      <c r="H48" s="4"/>
      <c r="I48" s="13" t="str">
        <f t="shared" si="5"/>
        <v/>
      </c>
      <c r="J48" s="63"/>
      <c r="K48" s="64" t="str">
        <f>IFERROR(SMALL(J:J,I48),"")</f>
        <v/>
      </c>
      <c r="L48" s="57" t="str">
        <f>IF(K48&lt;&gt;"",IFERROR(ABS(K48-MEDIAN(K:K)),""),"")</f>
        <v/>
      </c>
      <c r="M48" s="57" t="str">
        <f>IF(K48&lt;&gt;"",(K48-AVERAGE(K:K))^2,"")</f>
        <v/>
      </c>
      <c r="U48" s="60" t="str">
        <f t="shared" si="2"/>
        <v/>
      </c>
      <c r="V48" s="60" t="str">
        <f t="shared" si="3"/>
        <v/>
      </c>
      <c r="W48" s="56"/>
    </row>
    <row r="49" spans="1:23" ht="12.75">
      <c r="A49" s="161">
        <v>47</v>
      </c>
      <c r="B49" s="103"/>
      <c r="C49" s="103"/>
      <c r="D49" s="103" t="str">
        <f t="shared" si="0"/>
        <v/>
      </c>
      <c r="E49" s="103" t="str">
        <f>IFERROR(IF(D49&lt;&gt;0,D49-AVERAGE(D:D),""),"")</f>
        <v/>
      </c>
      <c r="F49" s="103" t="str">
        <f t="shared" si="1"/>
        <v/>
      </c>
      <c r="G49" s="103" t="str">
        <f t="shared" si="4"/>
        <v/>
      </c>
      <c r="H49" s="4"/>
      <c r="I49" s="13" t="str">
        <f t="shared" si="5"/>
        <v/>
      </c>
      <c r="J49" s="63"/>
      <c r="K49" s="64" t="str">
        <f>IFERROR(SMALL(J:J,I49),"")</f>
        <v/>
      </c>
      <c r="L49" s="57" t="str">
        <f>IF(K49&lt;&gt;"",IFERROR(ABS(K49-MEDIAN(K:K)),""),"")</f>
        <v/>
      </c>
      <c r="M49" s="57" t="str">
        <f>IF(K49&lt;&gt;"",(K49-AVERAGE(K:K))^2,"")</f>
        <v/>
      </c>
      <c r="U49" s="60" t="str">
        <f t="shared" si="2"/>
        <v/>
      </c>
      <c r="V49" s="60" t="str">
        <f t="shared" si="3"/>
        <v/>
      </c>
      <c r="W49" s="56"/>
    </row>
    <row r="50" spans="1:23" ht="12.75">
      <c r="A50" s="161">
        <v>48</v>
      </c>
      <c r="B50" s="103"/>
      <c r="C50" s="103"/>
      <c r="D50" s="103" t="str">
        <f t="shared" si="0"/>
        <v/>
      </c>
      <c r="E50" s="103" t="str">
        <f>IFERROR(IF(D50&lt;&gt;0,D50-AVERAGE(D:D),""),"")</f>
        <v/>
      </c>
      <c r="F50" s="103" t="str">
        <f t="shared" si="1"/>
        <v/>
      </c>
      <c r="G50" s="103" t="str">
        <f t="shared" si="4"/>
        <v/>
      </c>
      <c r="H50" s="4"/>
      <c r="I50" s="13" t="str">
        <f t="shared" si="5"/>
        <v/>
      </c>
      <c r="J50" s="63"/>
      <c r="K50" s="64" t="str">
        <f>IFERROR(SMALL(J:J,I50),"")</f>
        <v/>
      </c>
      <c r="L50" s="57" t="str">
        <f>IF(K50&lt;&gt;"",IFERROR(ABS(K50-MEDIAN(K:K)),""),"")</f>
        <v/>
      </c>
      <c r="M50" s="57" t="str">
        <f>IF(K50&lt;&gt;"",(K50-AVERAGE(K:K))^2,"")</f>
        <v/>
      </c>
      <c r="U50" s="60" t="str">
        <f t="shared" si="2"/>
        <v/>
      </c>
      <c r="V50" s="60" t="str">
        <f t="shared" si="3"/>
        <v/>
      </c>
      <c r="W50" s="56"/>
    </row>
    <row r="51" spans="1:23" ht="12.75">
      <c r="A51" s="161">
        <v>49</v>
      </c>
      <c r="B51" s="103"/>
      <c r="C51" s="103"/>
      <c r="D51" s="103" t="str">
        <f t="shared" si="0"/>
        <v/>
      </c>
      <c r="E51" s="103" t="str">
        <f>IFERROR(IF(D51&lt;&gt;0,D51-AVERAGE(D:D),""),"")</f>
        <v/>
      </c>
      <c r="F51" s="103" t="str">
        <f t="shared" si="1"/>
        <v/>
      </c>
      <c r="G51" s="103" t="str">
        <f t="shared" si="4"/>
        <v/>
      </c>
      <c r="H51" s="4"/>
      <c r="I51" s="13" t="str">
        <f t="shared" si="5"/>
        <v/>
      </c>
      <c r="J51" s="63"/>
      <c r="K51" s="64" t="str">
        <f>IFERROR(SMALL(J:J,I51),"")</f>
        <v/>
      </c>
      <c r="L51" s="57" t="str">
        <f>IF(K51&lt;&gt;"",IFERROR(ABS(K51-MEDIAN(K:K)),""),"")</f>
        <v/>
      </c>
      <c r="M51" s="57" t="str">
        <f>IF(K51&lt;&gt;"",(K51-AVERAGE(K:K))^2,"")</f>
        <v/>
      </c>
      <c r="U51" s="60" t="str">
        <f t="shared" si="2"/>
        <v/>
      </c>
      <c r="V51" s="60" t="str">
        <f t="shared" si="3"/>
        <v/>
      </c>
      <c r="W51" s="56"/>
    </row>
    <row r="52" spans="1:23" ht="12.75">
      <c r="A52" s="161">
        <v>50</v>
      </c>
      <c r="B52" s="103"/>
      <c r="C52" s="103"/>
      <c r="D52" s="103" t="str">
        <f t="shared" si="0"/>
        <v/>
      </c>
      <c r="E52" s="103" t="str">
        <f>IFERROR(IF(D52&lt;&gt;0,D52-AVERAGE(D:D),""),"")</f>
        <v/>
      </c>
      <c r="F52" s="103" t="str">
        <f t="shared" si="1"/>
        <v/>
      </c>
      <c r="G52" s="103" t="str">
        <f t="shared" si="4"/>
        <v/>
      </c>
      <c r="H52" s="4"/>
      <c r="I52" s="13" t="str">
        <f t="shared" si="5"/>
        <v/>
      </c>
      <c r="J52" s="63"/>
      <c r="K52" s="64" t="str">
        <f>IFERROR(SMALL(J:J,I52),"")</f>
        <v/>
      </c>
      <c r="L52" s="57" t="str">
        <f>IF(K52&lt;&gt;"",IFERROR(ABS(K52-MEDIAN(K:K)),""),"")</f>
        <v/>
      </c>
      <c r="M52" s="57" t="str">
        <f>IF(K52&lt;&gt;"",(K52-AVERAGE(K:K))^2,"")</f>
        <v/>
      </c>
      <c r="U52" s="60" t="str">
        <f t="shared" si="2"/>
        <v/>
      </c>
      <c r="V52" s="60" t="str">
        <f t="shared" si="3"/>
        <v/>
      </c>
    </row>
  </sheetData>
  <mergeCells count="14">
    <mergeCell ref="O14:O33"/>
    <mergeCell ref="O3:O12"/>
    <mergeCell ref="P5:Q5"/>
    <mergeCell ref="R5:S5"/>
    <mergeCell ref="P6:Q6"/>
    <mergeCell ref="R6:S6"/>
    <mergeCell ref="P8:Q8"/>
    <mergeCell ref="R8:S8"/>
    <mergeCell ref="B1:D1"/>
    <mergeCell ref="I1:I2"/>
    <mergeCell ref="J1:J2"/>
    <mergeCell ref="K1:K2"/>
    <mergeCell ref="L1:M2"/>
    <mergeCell ref="U1:V1"/>
  </mergeCells>
  <conditionalFormatting sqref="J1:J1048576">
    <cfRule type="top10" dxfId="4" priority="4" bottom="1" rank="1"/>
    <cfRule type="top10" dxfId="3" priority="5" rank="1"/>
  </conditionalFormatting>
  <conditionalFormatting sqref="S7 Q7">
    <cfRule type="cellIs" dxfId="2" priority="1" operator="lessThan">
      <formula>$S$4</formula>
    </cfRule>
    <cfRule type="cellIs" dxfId="1" priority="2" operator="between">
      <formula>$S$4</formula>
      <formula>$R$4</formula>
    </cfRule>
    <cfRule type="cellIs" dxfId="0" priority="3" operator="greaterThan">
      <formula>$S$4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34"/>
  <sheetViews>
    <sheetView workbookViewId="0">
      <selection activeCell="I9" sqref="I9"/>
    </sheetView>
  </sheetViews>
  <sheetFormatPr defaultRowHeight="15"/>
  <cols>
    <col min="1" max="1" width="9.140625" style="16"/>
    <col min="2" max="4" width="5.5703125" style="16" customWidth="1"/>
    <col min="6" max="6" width="3.5703125" style="31" bestFit="1" customWidth="1"/>
    <col min="7" max="8" width="10.85546875" style="31" bestFit="1" customWidth="1"/>
    <col min="9" max="10" width="10.85546875" style="31" customWidth="1"/>
    <col min="12" max="12" width="3" bestFit="1" customWidth="1"/>
    <col min="13" max="16" width="15.7109375" customWidth="1"/>
    <col min="18" max="18" width="5" style="3" bestFit="1" customWidth="1"/>
    <col min="19" max="22" width="4.42578125" style="3" bestFit="1" customWidth="1"/>
    <col min="24" max="24" width="16.85546875" bestFit="1" customWidth="1"/>
    <col min="25" max="25" width="5.7109375" bestFit="1" customWidth="1"/>
    <col min="27" max="28" width="5.7109375" bestFit="1" customWidth="1"/>
    <col min="30" max="30" width="11.140625" customWidth="1"/>
    <col min="33" max="33" width="16.7109375" style="17" bestFit="1" customWidth="1"/>
    <col min="34" max="34" width="33.140625" style="17" bestFit="1" customWidth="1"/>
    <col min="35" max="35" width="22.28515625" customWidth="1"/>
    <col min="36" max="36" width="5.5703125" bestFit="1" customWidth="1"/>
    <col min="37" max="37" width="6.140625" style="27" bestFit="1" customWidth="1"/>
    <col min="38" max="38" width="7.28515625" style="27" bestFit="1" customWidth="1"/>
  </cols>
  <sheetData>
    <row r="1" spans="1:47" ht="45" customHeight="1" thickBot="1">
      <c r="A1" s="17"/>
      <c r="B1" s="130" t="s">
        <v>37</v>
      </c>
      <c r="C1" s="130"/>
      <c r="D1" s="130"/>
      <c r="F1" s="28"/>
      <c r="G1" s="28"/>
      <c r="H1" s="28"/>
      <c r="I1" s="28"/>
      <c r="J1" s="28"/>
      <c r="K1" s="1"/>
      <c r="L1" s="1"/>
      <c r="M1" s="1"/>
      <c r="N1" s="1"/>
      <c r="O1" s="1"/>
      <c r="P1" s="1"/>
      <c r="X1" s="5" t="s">
        <v>7</v>
      </c>
      <c r="Z1" t="s">
        <v>8</v>
      </c>
      <c r="AG1" s="132" t="s">
        <v>38</v>
      </c>
      <c r="AH1" s="133"/>
      <c r="AI1" s="86" t="s">
        <v>59</v>
      </c>
      <c r="AJ1" s="140" t="s">
        <v>48</v>
      </c>
      <c r="AK1" s="140"/>
      <c r="AL1" s="140"/>
      <c r="AM1" s="140"/>
      <c r="AN1" s="140"/>
      <c r="AO1" s="140"/>
      <c r="AP1" s="140"/>
      <c r="AQ1" s="140"/>
      <c r="AR1" s="140"/>
      <c r="AT1" s="139" t="s">
        <v>51</v>
      </c>
      <c r="AU1" s="139"/>
    </row>
    <row r="2" spans="1:47" ht="26.25" customHeight="1" thickBot="1">
      <c r="A2" s="17"/>
      <c r="B2" s="131" t="s">
        <v>1</v>
      </c>
      <c r="C2" s="131" t="s">
        <v>4</v>
      </c>
      <c r="D2" s="131"/>
      <c r="F2" s="143" t="s">
        <v>10</v>
      </c>
      <c r="G2" s="144"/>
      <c r="H2" s="144"/>
      <c r="I2" s="144"/>
      <c r="J2" s="145"/>
      <c r="K2" s="1"/>
      <c r="L2" s="135" t="s">
        <v>0</v>
      </c>
      <c r="M2" s="135"/>
      <c r="N2" s="135"/>
      <c r="O2" s="135"/>
      <c r="P2" s="98"/>
      <c r="R2" s="154" t="s">
        <v>3</v>
      </c>
      <c r="S2" s="151" t="s">
        <v>4</v>
      </c>
      <c r="T2" s="152"/>
      <c r="U2" s="152"/>
      <c r="V2" s="153"/>
      <c r="X2" s="150" t="s">
        <v>1</v>
      </c>
      <c r="Y2" s="150" t="s">
        <v>5</v>
      </c>
      <c r="Z2" s="150"/>
      <c r="AA2" s="146" t="s">
        <v>6</v>
      </c>
      <c r="AB2" s="146"/>
      <c r="AD2" s="22" t="s">
        <v>30</v>
      </c>
      <c r="AE2" s="146" t="s">
        <v>32</v>
      </c>
      <c r="AG2" s="134" t="s">
        <v>39</v>
      </c>
      <c r="AH2" s="134"/>
      <c r="AI2" s="17" t="s">
        <v>57</v>
      </c>
      <c r="AJ2" t="s">
        <v>1</v>
      </c>
      <c r="AK2" s="27">
        <v>0.95</v>
      </c>
      <c r="AL2" s="27">
        <v>0.99</v>
      </c>
      <c r="AN2" s="17" t="s">
        <v>1</v>
      </c>
      <c r="AO2" s="17">
        <v>0.01</v>
      </c>
      <c r="AP2" s="17">
        <v>0.05</v>
      </c>
      <c r="AQ2" s="17">
        <v>0.95</v>
      </c>
      <c r="AR2" s="17">
        <v>0.99</v>
      </c>
      <c r="AT2" s="69" t="s">
        <v>49</v>
      </c>
      <c r="AU2" s="70" t="s">
        <v>50</v>
      </c>
    </row>
    <row r="3" spans="1:47" ht="15.75" customHeight="1" thickBot="1">
      <c r="B3" s="131"/>
      <c r="C3" s="19">
        <v>0.01</v>
      </c>
      <c r="D3" s="19">
        <v>0.05</v>
      </c>
      <c r="F3" s="147" t="s">
        <v>1</v>
      </c>
      <c r="G3" s="149" t="s">
        <v>11</v>
      </c>
      <c r="H3" s="149"/>
      <c r="I3" s="141" t="s">
        <v>34</v>
      </c>
      <c r="J3" s="142"/>
      <c r="K3" s="1"/>
      <c r="L3" s="156" t="s">
        <v>1</v>
      </c>
      <c r="M3" s="136" t="s">
        <v>61</v>
      </c>
      <c r="N3" s="137"/>
      <c r="O3" s="135" t="s">
        <v>62</v>
      </c>
      <c r="P3" s="98"/>
      <c r="R3" s="155"/>
      <c r="S3" s="26">
        <v>0.01</v>
      </c>
      <c r="T3" s="26">
        <v>0.05</v>
      </c>
      <c r="U3" s="26">
        <v>0.95</v>
      </c>
      <c r="V3" s="26">
        <v>0.99</v>
      </c>
      <c r="X3" s="150"/>
      <c r="Y3" s="10">
        <v>0.01</v>
      </c>
      <c r="Z3" s="10">
        <v>0.05</v>
      </c>
      <c r="AA3" s="10">
        <v>0.95</v>
      </c>
      <c r="AB3" s="10">
        <v>0.99</v>
      </c>
      <c r="AD3" s="22" t="s">
        <v>31</v>
      </c>
      <c r="AE3" s="146"/>
      <c r="AG3" s="35" t="s">
        <v>40</v>
      </c>
      <c r="AH3" s="36" t="s">
        <v>41</v>
      </c>
      <c r="AI3" s="87" t="s">
        <v>58</v>
      </c>
      <c r="AJ3" s="41">
        <v>0</v>
      </c>
      <c r="AK3" s="44">
        <v>0.99</v>
      </c>
      <c r="AL3" s="44">
        <v>1.42</v>
      </c>
      <c r="AN3" s="41">
        <v>8</v>
      </c>
      <c r="AO3" s="41">
        <v>1.31</v>
      </c>
      <c r="AP3" s="41">
        <v>1.46</v>
      </c>
      <c r="AQ3" s="41">
        <v>3.7</v>
      </c>
      <c r="AR3" s="41">
        <v>4.53</v>
      </c>
      <c r="AT3" s="71">
        <v>0</v>
      </c>
      <c r="AU3" s="70">
        <v>0</v>
      </c>
    </row>
    <row r="4" spans="1:47" s="15" customFormat="1" ht="15.75" thickBot="1">
      <c r="A4" s="16"/>
      <c r="B4" s="20">
        <v>8</v>
      </c>
      <c r="C4" s="20">
        <v>0.749</v>
      </c>
      <c r="D4" s="20">
        <v>0.81799999999999995</v>
      </c>
      <c r="F4" s="147"/>
      <c r="G4" s="149"/>
      <c r="H4" s="149"/>
      <c r="I4" s="141"/>
      <c r="J4" s="142"/>
      <c r="K4" s="14"/>
      <c r="L4" s="156"/>
      <c r="M4" s="102">
        <v>0.9</v>
      </c>
      <c r="N4" s="102">
        <v>0.95</v>
      </c>
      <c r="O4" s="135"/>
      <c r="P4" s="99"/>
      <c r="R4" s="7"/>
      <c r="S4" s="6"/>
      <c r="T4" s="6"/>
      <c r="U4" s="6"/>
      <c r="V4" s="6"/>
      <c r="X4" s="9"/>
      <c r="Y4" s="10"/>
      <c r="Z4" s="10"/>
      <c r="AA4" s="10"/>
      <c r="AB4" s="10"/>
      <c r="AD4" s="22">
        <v>6</v>
      </c>
      <c r="AE4" s="22">
        <v>1.05</v>
      </c>
      <c r="AG4" s="37">
        <v>0.5</v>
      </c>
      <c r="AH4" s="38">
        <v>4</v>
      </c>
      <c r="AJ4" s="41">
        <v>8</v>
      </c>
      <c r="AK4" s="45">
        <v>0.97</v>
      </c>
      <c r="AL4" s="45">
        <v>1.41</v>
      </c>
      <c r="AN4" s="42">
        <v>9</v>
      </c>
      <c r="AO4" s="42">
        <v>1.35</v>
      </c>
      <c r="AP4" s="42">
        <v>1.53</v>
      </c>
      <c r="AQ4" s="42">
        <v>3.86</v>
      </c>
      <c r="AR4" s="42">
        <v>4.82</v>
      </c>
      <c r="AT4" s="71">
        <v>4.0000000000000001E-3</v>
      </c>
      <c r="AU4" s="70">
        <v>0.01</v>
      </c>
    </row>
    <row r="5" spans="1:47" ht="15.75" thickBot="1">
      <c r="B5" s="20">
        <v>9</v>
      </c>
      <c r="C5" s="20">
        <v>0.76400000000000001</v>
      </c>
      <c r="D5" s="20">
        <v>0.82899999999999996</v>
      </c>
      <c r="F5" s="148"/>
      <c r="G5" s="32" t="s">
        <v>12</v>
      </c>
      <c r="H5" s="32" t="s">
        <v>13</v>
      </c>
      <c r="I5" s="33" t="s">
        <v>35</v>
      </c>
      <c r="J5" s="34" t="s">
        <v>36</v>
      </c>
      <c r="K5" s="1"/>
      <c r="L5" s="90">
        <v>3</v>
      </c>
      <c r="M5" s="2"/>
      <c r="N5" s="2"/>
      <c r="O5" s="2">
        <v>1.1499999999999999</v>
      </c>
      <c r="P5" s="100"/>
      <c r="R5" s="6">
        <v>8</v>
      </c>
      <c r="S5" s="23">
        <v>1.31</v>
      </c>
      <c r="T5" s="23">
        <v>1.46</v>
      </c>
      <c r="U5" s="23">
        <v>3.7</v>
      </c>
      <c r="V5" s="23">
        <v>4.53</v>
      </c>
      <c r="X5" s="11">
        <v>16</v>
      </c>
      <c r="Y5" s="11">
        <v>0.91369999999999996</v>
      </c>
      <c r="Z5" s="11">
        <v>0.88839999999999997</v>
      </c>
      <c r="AA5" s="11">
        <v>0.72360000000000002</v>
      </c>
      <c r="AB5" s="11">
        <v>0.68289999999999995</v>
      </c>
      <c r="AD5" s="22">
        <v>7</v>
      </c>
      <c r="AE5" s="22">
        <v>0.92500000000000004</v>
      </c>
      <c r="AG5" s="37">
        <v>0.8</v>
      </c>
      <c r="AH5" s="38">
        <v>11</v>
      </c>
      <c r="AJ5" s="42">
        <v>9</v>
      </c>
      <c r="AK5" s="45">
        <v>0.95</v>
      </c>
      <c r="AL5" s="45">
        <v>1.39</v>
      </c>
      <c r="AN5" s="42">
        <v>10</v>
      </c>
      <c r="AO5" s="42">
        <v>1.39</v>
      </c>
      <c r="AP5" s="42">
        <v>1.56</v>
      </c>
      <c r="AQ5" s="42">
        <v>3.95</v>
      </c>
      <c r="AR5" s="42">
        <v>5</v>
      </c>
      <c r="AT5" s="71">
        <v>8.0000000000000002E-3</v>
      </c>
      <c r="AU5" s="70">
        <v>0.02</v>
      </c>
    </row>
    <row r="6" spans="1:47">
      <c r="B6" s="20">
        <v>10</v>
      </c>
      <c r="C6" s="20">
        <v>0.78100000000000003</v>
      </c>
      <c r="D6" s="20">
        <v>0.84199999999999997</v>
      </c>
      <c r="F6" s="29">
        <v>3</v>
      </c>
      <c r="G6" s="29">
        <v>1.155</v>
      </c>
      <c r="H6" s="29">
        <v>1.153</v>
      </c>
      <c r="I6" s="29" t="s">
        <v>9</v>
      </c>
      <c r="J6" s="29" t="s">
        <v>9</v>
      </c>
      <c r="K6" s="14"/>
      <c r="L6" s="90">
        <v>4</v>
      </c>
      <c r="M6" s="2"/>
      <c r="N6" s="2"/>
      <c r="O6" s="2">
        <v>1.46</v>
      </c>
      <c r="P6" s="100"/>
      <c r="R6" s="7">
        <v>9</v>
      </c>
      <c r="S6" s="24">
        <v>1.35</v>
      </c>
      <c r="T6" s="24">
        <v>1.53</v>
      </c>
      <c r="U6" s="24">
        <v>3.86</v>
      </c>
      <c r="V6" s="24">
        <v>4.82</v>
      </c>
      <c r="X6" s="12">
        <v>17</v>
      </c>
      <c r="Y6" s="11">
        <v>0.90010000000000001</v>
      </c>
      <c r="Z6" s="11">
        <v>0.87680000000000002</v>
      </c>
      <c r="AA6" s="11">
        <v>0.73040000000000005</v>
      </c>
      <c r="AB6" s="11">
        <v>0.69499999999999995</v>
      </c>
      <c r="AD6" s="22">
        <v>8</v>
      </c>
      <c r="AE6" s="22">
        <v>0.83599999999999997</v>
      </c>
      <c r="AG6" s="37">
        <v>1</v>
      </c>
      <c r="AH6" s="38">
        <v>18</v>
      </c>
      <c r="AJ6" s="42">
        <v>10</v>
      </c>
      <c r="AK6" s="45">
        <v>0.91</v>
      </c>
      <c r="AL6" s="45">
        <v>1.34</v>
      </c>
      <c r="AN6" s="42">
        <v>12</v>
      </c>
      <c r="AO6" s="42">
        <v>1.46</v>
      </c>
      <c r="AP6" s="42">
        <v>1.64</v>
      </c>
      <c r="AQ6" s="42">
        <v>4.05</v>
      </c>
      <c r="AR6" s="42">
        <v>5.2</v>
      </c>
      <c r="AT6" s="71">
        <v>1.2E-2</v>
      </c>
      <c r="AU6" s="70">
        <v>0.03</v>
      </c>
    </row>
    <row r="7" spans="1:47">
      <c r="B7" s="20">
        <v>11</v>
      </c>
      <c r="C7" s="20">
        <v>0.79200000000000004</v>
      </c>
      <c r="D7" s="20">
        <v>0.85</v>
      </c>
      <c r="F7" s="29">
        <v>4</v>
      </c>
      <c r="G7" s="29">
        <v>1.492</v>
      </c>
      <c r="H7" s="29">
        <v>1.4630000000000001</v>
      </c>
      <c r="I7" s="29">
        <v>0</v>
      </c>
      <c r="J7" s="29">
        <v>2.0000000000000001E-4</v>
      </c>
      <c r="K7" s="14"/>
      <c r="L7" s="90">
        <v>5</v>
      </c>
      <c r="M7" s="2"/>
      <c r="N7" s="2"/>
      <c r="O7" s="2">
        <v>1.67</v>
      </c>
      <c r="P7" s="100"/>
      <c r="R7" s="7">
        <v>10</v>
      </c>
      <c r="S7" s="24">
        <v>1.39</v>
      </c>
      <c r="T7" s="24">
        <v>1.56</v>
      </c>
      <c r="U7" s="24">
        <v>3.95</v>
      </c>
      <c r="V7" s="24">
        <v>5</v>
      </c>
      <c r="X7" s="11">
        <v>18</v>
      </c>
      <c r="Y7" s="11">
        <v>0.90010000000000001</v>
      </c>
      <c r="Z7" s="11">
        <v>0.87680000000000002</v>
      </c>
      <c r="AA7" s="11">
        <v>0.73040000000000005</v>
      </c>
      <c r="AB7" s="11">
        <v>0.69499999999999995</v>
      </c>
      <c r="AD7" s="22">
        <v>9</v>
      </c>
      <c r="AE7" s="22">
        <v>0.76900000000000002</v>
      </c>
      <c r="AG7" s="37">
        <v>1.2</v>
      </c>
      <c r="AH7" s="38">
        <v>25</v>
      </c>
      <c r="AJ7" s="42">
        <v>12</v>
      </c>
      <c r="AK7" s="45">
        <v>0.85</v>
      </c>
      <c r="AL7" s="45">
        <v>1.26</v>
      </c>
      <c r="AN7" s="42">
        <v>15</v>
      </c>
      <c r="AO7" s="42">
        <v>1.55</v>
      </c>
      <c r="AP7" s="42">
        <v>1.72</v>
      </c>
      <c r="AQ7" s="42">
        <v>4.13</v>
      </c>
      <c r="AR7" s="42">
        <v>5.3</v>
      </c>
      <c r="AT7" s="71">
        <v>1.6E-2</v>
      </c>
      <c r="AU7" s="70">
        <v>0.04</v>
      </c>
    </row>
    <row r="8" spans="1:47">
      <c r="B8" s="20">
        <v>12</v>
      </c>
      <c r="C8" s="20">
        <v>0.80500000000000005</v>
      </c>
      <c r="D8" s="20">
        <v>0.85899999999999999</v>
      </c>
      <c r="F8" s="29">
        <v>5</v>
      </c>
      <c r="G8" s="29">
        <v>1.7490000000000001</v>
      </c>
      <c r="H8" s="29">
        <v>1.6719999999999999</v>
      </c>
      <c r="I8" s="29">
        <v>1.8E-3</v>
      </c>
      <c r="J8" s="29">
        <v>8.9999999999999993E-3</v>
      </c>
      <c r="K8" s="14"/>
      <c r="L8" s="90">
        <v>6</v>
      </c>
      <c r="M8" s="2">
        <v>0.48199999999999998</v>
      </c>
      <c r="N8" s="2">
        <v>0.56000000000000005</v>
      </c>
      <c r="O8" s="2">
        <v>1.82</v>
      </c>
      <c r="P8" s="100"/>
      <c r="R8" s="7">
        <v>12</v>
      </c>
      <c r="S8" s="24">
        <v>1.46</v>
      </c>
      <c r="T8" s="24">
        <v>1.64</v>
      </c>
      <c r="U8" s="24">
        <v>4.05</v>
      </c>
      <c r="V8" s="24">
        <v>5.2</v>
      </c>
      <c r="X8" s="12">
        <v>19</v>
      </c>
      <c r="Y8" s="11">
        <v>0.90010000000000001</v>
      </c>
      <c r="Z8" s="11">
        <v>0.87680000000000002</v>
      </c>
      <c r="AA8" s="11">
        <v>0.73040000000000005</v>
      </c>
      <c r="AB8" s="11">
        <v>0.69499999999999995</v>
      </c>
      <c r="AD8" s="22">
        <v>10</v>
      </c>
      <c r="AE8" s="22">
        <v>0.71499999999999997</v>
      </c>
      <c r="AG8" s="37">
        <v>1.4</v>
      </c>
      <c r="AH8" s="38">
        <v>34</v>
      </c>
      <c r="AJ8" s="42">
        <v>15</v>
      </c>
      <c r="AK8" s="45">
        <v>0.77</v>
      </c>
      <c r="AL8" s="45">
        <v>1.1499999999999999</v>
      </c>
      <c r="AN8" s="42">
        <v>20</v>
      </c>
      <c r="AO8" s="42">
        <v>1.65</v>
      </c>
      <c r="AP8" s="42">
        <v>1.82</v>
      </c>
      <c r="AQ8" s="42">
        <v>4.17</v>
      </c>
      <c r="AR8" s="42">
        <v>5.36</v>
      </c>
      <c r="AT8" s="71">
        <v>1.9900000000000001E-2</v>
      </c>
      <c r="AU8" s="70">
        <v>0.05</v>
      </c>
    </row>
    <row r="9" spans="1:47">
      <c r="B9" s="20">
        <v>13</v>
      </c>
      <c r="C9" s="20">
        <v>0.81399999999999995</v>
      </c>
      <c r="D9" s="20">
        <v>0.86599999999999999</v>
      </c>
      <c r="F9" s="29">
        <v>6</v>
      </c>
      <c r="G9" s="29">
        <v>1.944</v>
      </c>
      <c r="H9" s="29">
        <v>1.8220000000000001</v>
      </c>
      <c r="I9" s="29">
        <v>1.1599999999999999E-2</v>
      </c>
      <c r="J9" s="29">
        <v>3.49E-2</v>
      </c>
      <c r="K9" s="14"/>
      <c r="L9" s="90">
        <v>7</v>
      </c>
      <c r="M9" s="2">
        <v>0.434</v>
      </c>
      <c r="N9" s="2">
        <v>0.50700000000000001</v>
      </c>
      <c r="O9" s="2">
        <v>1.94</v>
      </c>
      <c r="P9" s="100"/>
      <c r="R9" s="7">
        <v>15</v>
      </c>
      <c r="S9" s="24">
        <v>1.55</v>
      </c>
      <c r="T9" s="24">
        <v>1.72</v>
      </c>
      <c r="U9" s="24">
        <v>4.13</v>
      </c>
      <c r="V9" s="24">
        <v>5.3</v>
      </c>
      <c r="X9" s="11">
        <v>20</v>
      </c>
      <c r="Y9" s="11">
        <v>0.90010000000000001</v>
      </c>
      <c r="Z9" s="11">
        <v>0.87680000000000002</v>
      </c>
      <c r="AA9" s="11">
        <v>0.73040000000000005</v>
      </c>
      <c r="AB9" s="11">
        <v>0.69499999999999995</v>
      </c>
      <c r="AD9" s="22">
        <v>11</v>
      </c>
      <c r="AE9" s="22">
        <v>0.67200000000000004</v>
      </c>
      <c r="AG9" s="37">
        <v>1.6</v>
      </c>
      <c r="AH9" s="38">
        <v>44</v>
      </c>
      <c r="AJ9" s="42">
        <v>20</v>
      </c>
      <c r="AK9" s="45">
        <v>0.71</v>
      </c>
      <c r="AL9" s="45">
        <v>1.06</v>
      </c>
      <c r="AN9" s="42">
        <v>25</v>
      </c>
      <c r="AO9" s="42">
        <v>1.72</v>
      </c>
      <c r="AP9" s="42">
        <v>1.91</v>
      </c>
      <c r="AQ9" s="42">
        <v>4.16</v>
      </c>
      <c r="AR9" s="42">
        <v>5.3</v>
      </c>
      <c r="AT9" s="71">
        <v>2.3900000000000001E-2</v>
      </c>
      <c r="AU9" s="70">
        <v>0.06</v>
      </c>
    </row>
    <row r="10" spans="1:47">
      <c r="B10" s="20">
        <v>14</v>
      </c>
      <c r="C10" s="20">
        <v>0.82499999999999996</v>
      </c>
      <c r="D10" s="20">
        <v>0.874</v>
      </c>
      <c r="F10" s="29">
        <v>7</v>
      </c>
      <c r="G10" s="29">
        <v>2.097</v>
      </c>
      <c r="H10" s="29">
        <v>1.9379999999999999</v>
      </c>
      <c r="I10" s="29">
        <v>3.0800000000000001E-2</v>
      </c>
      <c r="J10" s="29">
        <v>7.0800000000000002E-2</v>
      </c>
      <c r="K10" s="14"/>
      <c r="L10" s="90">
        <v>8</v>
      </c>
      <c r="M10" s="2">
        <v>0.47899999999999998</v>
      </c>
      <c r="N10" s="2">
        <v>0.55400000000000005</v>
      </c>
      <c r="O10" s="2">
        <v>2.0299999999999998</v>
      </c>
      <c r="P10" s="100"/>
      <c r="R10" s="7">
        <v>20</v>
      </c>
      <c r="S10" s="24">
        <v>1.65</v>
      </c>
      <c r="T10" s="24">
        <v>1.82</v>
      </c>
      <c r="U10" s="24">
        <v>4.17</v>
      </c>
      <c r="V10" s="24">
        <v>5.36</v>
      </c>
      <c r="X10" s="11">
        <v>21</v>
      </c>
      <c r="Y10" s="11">
        <v>0.90010000000000001</v>
      </c>
      <c r="Z10" s="11">
        <v>0.87680000000000002</v>
      </c>
      <c r="AA10" s="11">
        <v>0.73040000000000005</v>
      </c>
      <c r="AB10" s="11">
        <v>0.69499999999999995</v>
      </c>
      <c r="AD10" s="22">
        <v>12</v>
      </c>
      <c r="AE10" s="22">
        <v>0.63500000000000001</v>
      </c>
      <c r="AG10" s="37">
        <v>1.8</v>
      </c>
      <c r="AH10" s="38">
        <v>55</v>
      </c>
      <c r="AJ10" s="42">
        <v>25</v>
      </c>
      <c r="AK10" s="45">
        <v>0.66</v>
      </c>
      <c r="AL10" s="45">
        <v>0.98</v>
      </c>
      <c r="AN10" s="42">
        <v>30</v>
      </c>
      <c r="AO10" s="42">
        <v>1.79</v>
      </c>
      <c r="AP10" s="42">
        <v>1.98</v>
      </c>
      <c r="AQ10" s="42">
        <v>4.1100000000000003</v>
      </c>
      <c r="AR10" s="42">
        <v>5.21</v>
      </c>
      <c r="AT10" s="71">
        <v>2.7900000000000001E-2</v>
      </c>
      <c r="AU10" s="70">
        <v>7.0000000000000007E-2</v>
      </c>
    </row>
    <row r="11" spans="1:47" ht="15.75" thickBot="1">
      <c r="B11" s="20">
        <v>15</v>
      </c>
      <c r="C11" s="20">
        <v>0.83499999999999996</v>
      </c>
      <c r="D11" s="20">
        <v>0.88100000000000001</v>
      </c>
      <c r="F11" s="29">
        <v>8</v>
      </c>
      <c r="G11" s="29">
        <v>2.2210000000000001</v>
      </c>
      <c r="H11" s="29">
        <v>2.032</v>
      </c>
      <c r="I11" s="29">
        <v>5.6300000000000003E-2</v>
      </c>
      <c r="J11" s="29">
        <v>0.1101</v>
      </c>
      <c r="K11" s="14"/>
      <c r="L11" s="90">
        <v>9</v>
      </c>
      <c r="M11" s="2">
        <v>0.441</v>
      </c>
      <c r="N11" s="2">
        <v>0.51200000000000001</v>
      </c>
      <c r="O11" s="2">
        <v>2.11</v>
      </c>
      <c r="P11" s="100"/>
      <c r="R11" s="7">
        <v>25</v>
      </c>
      <c r="S11" s="24">
        <v>1.72</v>
      </c>
      <c r="T11" s="24">
        <v>1.91</v>
      </c>
      <c r="U11" s="24">
        <v>4.16</v>
      </c>
      <c r="V11" s="24">
        <v>5.3</v>
      </c>
      <c r="X11" s="11">
        <v>22</v>
      </c>
      <c r="Y11" s="11">
        <v>0.8901</v>
      </c>
      <c r="Z11" s="11">
        <v>0.86860000000000004</v>
      </c>
      <c r="AA11" s="11">
        <v>0.73599999999999999</v>
      </c>
      <c r="AB11" s="11">
        <v>0.70399999999999996</v>
      </c>
      <c r="AD11" s="22">
        <v>13</v>
      </c>
      <c r="AE11" s="22">
        <v>0.60399999999999998</v>
      </c>
      <c r="AG11" s="39">
        <v>2</v>
      </c>
      <c r="AH11" s="40">
        <v>68</v>
      </c>
      <c r="AJ11" s="42">
        <v>30</v>
      </c>
      <c r="AK11" s="45">
        <v>0.62</v>
      </c>
      <c r="AL11" s="45">
        <v>0.92</v>
      </c>
      <c r="AN11" s="42">
        <v>35</v>
      </c>
      <c r="AO11" s="42">
        <v>1.84</v>
      </c>
      <c r="AP11" s="42">
        <v>2.0299999999999998</v>
      </c>
      <c r="AQ11" s="42">
        <v>4.0999999999999996</v>
      </c>
      <c r="AR11" s="42">
        <v>5.13</v>
      </c>
      <c r="AT11" s="71">
        <v>3.1899999999999998E-2</v>
      </c>
      <c r="AU11" s="70">
        <v>0.08</v>
      </c>
    </row>
    <row r="12" spans="1:47">
      <c r="B12" s="20">
        <v>16</v>
      </c>
      <c r="C12" s="20">
        <v>0.84399999999999997</v>
      </c>
      <c r="D12" s="20">
        <v>0.88700000000000001</v>
      </c>
      <c r="F12" s="29">
        <v>9</v>
      </c>
      <c r="G12" s="29">
        <v>2.323</v>
      </c>
      <c r="H12" s="29">
        <v>2.11</v>
      </c>
      <c r="I12" s="29">
        <v>8.5099999999999995E-2</v>
      </c>
      <c r="J12" s="29">
        <v>0.1492</v>
      </c>
      <c r="K12" s="14"/>
      <c r="L12" s="90">
        <v>10</v>
      </c>
      <c r="M12" s="2">
        <v>0.40899999999999997</v>
      </c>
      <c r="N12" s="2">
        <v>0.47699999999999998</v>
      </c>
      <c r="O12" s="2">
        <v>2.1800000000000002</v>
      </c>
      <c r="P12" s="100"/>
      <c r="R12" s="7">
        <v>30</v>
      </c>
      <c r="S12" s="24">
        <v>1.79</v>
      </c>
      <c r="T12" s="24">
        <v>1.98</v>
      </c>
      <c r="U12" s="24">
        <v>4.1100000000000003</v>
      </c>
      <c r="V12" s="24">
        <v>5.21</v>
      </c>
      <c r="X12" s="11">
        <v>23</v>
      </c>
      <c r="Y12" s="11">
        <v>0.8901</v>
      </c>
      <c r="Z12" s="11">
        <v>0.86860000000000004</v>
      </c>
      <c r="AA12" s="11">
        <v>0.73599999999999999</v>
      </c>
      <c r="AB12" s="11">
        <v>0.70399999999999996</v>
      </c>
      <c r="AD12" s="22">
        <v>14</v>
      </c>
      <c r="AE12" s="22">
        <v>0.57699999999999996</v>
      </c>
      <c r="AJ12" s="42">
        <v>35</v>
      </c>
      <c r="AK12" s="45">
        <v>0.59</v>
      </c>
      <c r="AL12" s="45">
        <v>0.87</v>
      </c>
      <c r="AN12" s="42">
        <v>40</v>
      </c>
      <c r="AO12" s="42">
        <v>1.89</v>
      </c>
      <c r="AP12" s="42">
        <v>2.0699999999999998</v>
      </c>
      <c r="AQ12" s="42">
        <v>4.05</v>
      </c>
      <c r="AR12" s="42">
        <v>5.04</v>
      </c>
      <c r="AT12" s="71">
        <v>3.5900000000000001E-2</v>
      </c>
      <c r="AU12" s="70">
        <v>0.09</v>
      </c>
    </row>
    <row r="13" spans="1:47">
      <c r="B13" s="20">
        <v>17</v>
      </c>
      <c r="C13" s="20">
        <v>0.85099999999999998</v>
      </c>
      <c r="D13" s="20">
        <v>0.89200000000000002</v>
      </c>
      <c r="F13" s="29">
        <v>10</v>
      </c>
      <c r="G13" s="29">
        <v>2.41</v>
      </c>
      <c r="H13" s="29">
        <v>2.1760000000000002</v>
      </c>
      <c r="I13" s="29">
        <v>0.115</v>
      </c>
      <c r="J13" s="29">
        <v>0.18640000000000001</v>
      </c>
      <c r="K13" s="14"/>
      <c r="L13" s="90">
        <v>11</v>
      </c>
      <c r="M13" s="2">
        <v>0.51700000000000002</v>
      </c>
      <c r="N13" s="2">
        <v>0.57599999999999996</v>
      </c>
      <c r="O13" s="2">
        <v>2.23</v>
      </c>
      <c r="P13" s="100"/>
      <c r="R13" s="7">
        <v>35</v>
      </c>
      <c r="S13" s="24">
        <v>1.84</v>
      </c>
      <c r="T13" s="24">
        <v>2.0299999999999998</v>
      </c>
      <c r="U13" s="24">
        <v>4.0999999999999996</v>
      </c>
      <c r="V13" s="24">
        <v>5.13</v>
      </c>
      <c r="X13" s="11">
        <v>24</v>
      </c>
      <c r="Y13" s="11">
        <v>0.8901</v>
      </c>
      <c r="Z13" s="11">
        <v>0.86860000000000004</v>
      </c>
      <c r="AA13" s="11">
        <v>0.73599999999999999</v>
      </c>
      <c r="AB13" s="11">
        <v>0.70399999999999996</v>
      </c>
      <c r="AD13" s="22">
        <v>15</v>
      </c>
      <c r="AE13" s="22">
        <v>0.55800000000000005</v>
      </c>
      <c r="AG13" s="138" t="s">
        <v>42</v>
      </c>
      <c r="AH13" s="138"/>
      <c r="AJ13" s="42">
        <v>40</v>
      </c>
      <c r="AK13" s="45">
        <v>0.56000000000000005</v>
      </c>
      <c r="AL13" s="45">
        <v>0.82</v>
      </c>
      <c r="AN13" s="42">
        <v>45</v>
      </c>
      <c r="AO13" s="42">
        <v>1.93</v>
      </c>
      <c r="AP13" s="42">
        <v>2.11</v>
      </c>
      <c r="AQ13" s="42">
        <v>4</v>
      </c>
      <c r="AR13" s="42">
        <v>4.9400000000000004</v>
      </c>
      <c r="AT13" s="71">
        <v>3.9800000000000002E-2</v>
      </c>
      <c r="AU13" s="70">
        <v>0.1</v>
      </c>
    </row>
    <row r="14" spans="1:47" ht="15.75" thickBot="1">
      <c r="B14" s="20">
        <v>18</v>
      </c>
      <c r="C14" s="20">
        <v>0.85799999999999998</v>
      </c>
      <c r="D14" s="20">
        <v>0.89700000000000002</v>
      </c>
      <c r="F14" s="29">
        <v>11</v>
      </c>
      <c r="G14" s="29">
        <v>2.4849999999999999</v>
      </c>
      <c r="H14" s="29">
        <v>2.234</v>
      </c>
      <c r="I14" s="29">
        <v>0.14480000000000001</v>
      </c>
      <c r="J14" s="29">
        <v>0.2213</v>
      </c>
      <c r="K14" s="14"/>
      <c r="L14" s="90">
        <v>12</v>
      </c>
      <c r="M14" s="2">
        <v>0.49</v>
      </c>
      <c r="N14" s="2">
        <v>0.54600000000000004</v>
      </c>
      <c r="O14" s="2">
        <v>2.29</v>
      </c>
      <c r="P14" s="100"/>
      <c r="R14" s="7">
        <v>40</v>
      </c>
      <c r="S14" s="24">
        <v>1.89</v>
      </c>
      <c r="T14" s="24">
        <v>2.0699999999999998</v>
      </c>
      <c r="U14" s="24">
        <v>4.05</v>
      </c>
      <c r="V14" s="24">
        <v>5.04</v>
      </c>
      <c r="X14" s="11">
        <v>25</v>
      </c>
      <c r="Y14" s="11">
        <v>0.8901</v>
      </c>
      <c r="Z14" s="11">
        <v>0.86860000000000004</v>
      </c>
      <c r="AA14" s="11">
        <v>0.73599999999999999</v>
      </c>
      <c r="AB14" s="11">
        <v>0.70399999999999996</v>
      </c>
      <c r="AD14" s="22">
        <v>16</v>
      </c>
      <c r="AE14" s="22">
        <v>0.53300000000000003</v>
      </c>
      <c r="AG14" s="138"/>
      <c r="AH14" s="138"/>
      <c r="AJ14" s="42">
        <v>45</v>
      </c>
      <c r="AK14" s="45">
        <v>0.53</v>
      </c>
      <c r="AL14" s="45">
        <v>0.79</v>
      </c>
      <c r="AN14" s="42">
        <v>50</v>
      </c>
      <c r="AO14" s="42">
        <v>1.95</v>
      </c>
      <c r="AP14" s="42">
        <v>2.15</v>
      </c>
      <c r="AQ14" s="42">
        <v>3.99</v>
      </c>
      <c r="AR14" s="42">
        <v>4.88</v>
      </c>
      <c r="AT14" s="71">
        <v>4.3799999999999999E-2</v>
      </c>
      <c r="AU14" s="70">
        <v>0.11</v>
      </c>
    </row>
    <row r="15" spans="1:47">
      <c r="B15" s="20">
        <v>19</v>
      </c>
      <c r="C15" s="20">
        <v>0.86299999999999999</v>
      </c>
      <c r="D15" s="20">
        <v>0.90100000000000002</v>
      </c>
      <c r="F15" s="29">
        <v>12</v>
      </c>
      <c r="G15" s="29">
        <v>2.5499999999999998</v>
      </c>
      <c r="H15" s="29">
        <v>2.2850000000000001</v>
      </c>
      <c r="I15" s="29">
        <v>0.17380000000000001</v>
      </c>
      <c r="J15" s="29">
        <v>0.25369999999999998</v>
      </c>
      <c r="K15" s="14"/>
      <c r="L15" s="90">
        <v>13</v>
      </c>
      <c r="M15" s="2">
        <v>0.46700000000000003</v>
      </c>
      <c r="N15" s="2">
        <v>0.52</v>
      </c>
      <c r="O15" s="2">
        <v>2.33</v>
      </c>
      <c r="P15" s="100"/>
      <c r="R15" s="7">
        <v>45</v>
      </c>
      <c r="S15" s="24">
        <v>1.93</v>
      </c>
      <c r="T15" s="24">
        <v>2.11</v>
      </c>
      <c r="U15" s="24">
        <v>4</v>
      </c>
      <c r="V15" s="24">
        <v>4.9400000000000004</v>
      </c>
      <c r="X15" s="11">
        <v>26</v>
      </c>
      <c r="Y15" s="11">
        <v>0.8901</v>
      </c>
      <c r="Z15" s="11">
        <v>0.86860000000000004</v>
      </c>
      <c r="AA15" s="11">
        <v>0.73599999999999999</v>
      </c>
      <c r="AB15" s="11">
        <v>0.70399999999999996</v>
      </c>
      <c r="AD15" s="22">
        <v>17</v>
      </c>
      <c r="AE15" s="22">
        <v>0.51400000000000001</v>
      </c>
      <c r="AG15" s="35" t="s">
        <v>43</v>
      </c>
      <c r="AH15" s="36" t="s">
        <v>44</v>
      </c>
      <c r="AJ15" s="42">
        <v>50</v>
      </c>
      <c r="AK15" s="45">
        <v>0.49</v>
      </c>
      <c r="AL15" s="45">
        <v>0.72</v>
      </c>
      <c r="AN15" s="42">
        <v>75</v>
      </c>
      <c r="AO15" s="42">
        <v>2.08</v>
      </c>
      <c r="AP15" s="42">
        <v>2.27</v>
      </c>
      <c r="AQ15" s="42">
        <v>3.87</v>
      </c>
      <c r="AR15" s="42">
        <v>4.59</v>
      </c>
      <c r="AT15" s="71">
        <v>4.7800000000000002E-2</v>
      </c>
      <c r="AU15" s="70">
        <v>0.12</v>
      </c>
    </row>
    <row r="16" spans="1:47">
      <c r="B16" s="20">
        <v>20</v>
      </c>
      <c r="C16" s="20">
        <v>0.86799999999999999</v>
      </c>
      <c r="D16" s="20">
        <v>0.90500000000000003</v>
      </c>
      <c r="F16" s="29">
        <v>13</v>
      </c>
      <c r="G16" s="29">
        <v>2.6070000000000002</v>
      </c>
      <c r="H16" s="29">
        <v>2.331</v>
      </c>
      <c r="I16" s="29">
        <v>0.2016</v>
      </c>
      <c r="J16" s="29">
        <v>0.28360000000000002</v>
      </c>
      <c r="K16" s="14"/>
      <c r="L16" s="90">
        <v>14</v>
      </c>
      <c r="M16" s="2">
        <v>0.49199999999999999</v>
      </c>
      <c r="N16" s="2">
        <v>0.54600000000000004</v>
      </c>
      <c r="O16" s="2">
        <v>2.37</v>
      </c>
      <c r="P16" s="100"/>
      <c r="R16" s="7">
        <v>50</v>
      </c>
      <c r="S16" s="24">
        <v>1.95</v>
      </c>
      <c r="T16" s="24">
        <v>2.15</v>
      </c>
      <c r="U16" s="24">
        <v>3.99</v>
      </c>
      <c r="V16" s="24">
        <v>4.88</v>
      </c>
      <c r="X16" s="11">
        <v>27</v>
      </c>
      <c r="Y16" s="11">
        <v>0.8901</v>
      </c>
      <c r="Z16" s="11">
        <v>0.86860000000000004</v>
      </c>
      <c r="AA16" s="11">
        <v>0.73599999999999999</v>
      </c>
      <c r="AB16" s="11">
        <v>0.70399999999999996</v>
      </c>
      <c r="AD16" s="22">
        <v>18</v>
      </c>
      <c r="AE16" s="22">
        <v>0.497</v>
      </c>
      <c r="AG16" s="37">
        <v>0</v>
      </c>
      <c r="AH16" s="38">
        <v>0.3</v>
      </c>
      <c r="AJ16" s="42">
        <v>60</v>
      </c>
      <c r="AK16" s="45">
        <v>0.46</v>
      </c>
      <c r="AL16" s="45">
        <v>0.67</v>
      </c>
      <c r="AN16" s="42">
        <v>100</v>
      </c>
      <c r="AO16" s="42">
        <v>2.1800000000000002</v>
      </c>
      <c r="AP16" s="42">
        <v>2.35</v>
      </c>
      <c r="AQ16" s="42">
        <v>3.77</v>
      </c>
      <c r="AR16" s="42">
        <v>4.3899999999999997</v>
      </c>
      <c r="AT16" s="71">
        <v>5.1700000000000003E-2</v>
      </c>
      <c r="AU16" s="70">
        <v>0.13</v>
      </c>
    </row>
    <row r="17" spans="2:47">
      <c r="B17" s="20">
        <v>21</v>
      </c>
      <c r="C17" s="20">
        <v>0.873</v>
      </c>
      <c r="D17" s="20">
        <v>0.90800000000000003</v>
      </c>
      <c r="F17" s="29">
        <v>14</v>
      </c>
      <c r="G17" s="29">
        <v>2.6589999999999998</v>
      </c>
      <c r="H17" s="29">
        <v>2.371</v>
      </c>
      <c r="I17" s="29">
        <v>0.22800000000000001</v>
      </c>
      <c r="J17" s="29">
        <v>0.31119999999999998</v>
      </c>
      <c r="K17" s="14"/>
      <c r="L17" s="90">
        <v>15</v>
      </c>
      <c r="M17" s="2">
        <v>0.47199999999999998</v>
      </c>
      <c r="N17" s="2">
        <v>0.52500000000000002</v>
      </c>
      <c r="O17" s="2">
        <v>2.41</v>
      </c>
      <c r="P17" s="100"/>
      <c r="R17" s="7">
        <v>75</v>
      </c>
      <c r="S17" s="24">
        <v>2.08</v>
      </c>
      <c r="T17" s="24">
        <v>2.27</v>
      </c>
      <c r="U17" s="24">
        <v>3.87</v>
      </c>
      <c r="V17" s="24">
        <v>4.59</v>
      </c>
      <c r="X17" s="11">
        <v>28</v>
      </c>
      <c r="Y17" s="11">
        <v>0.8901</v>
      </c>
      <c r="Z17" s="11">
        <v>0.86860000000000004</v>
      </c>
      <c r="AA17" s="11">
        <v>0.73599999999999999</v>
      </c>
      <c r="AB17" s="11">
        <v>0.70399999999999996</v>
      </c>
      <c r="AD17" s="22">
        <v>19</v>
      </c>
      <c r="AE17" s="22">
        <v>0.48199999999999998</v>
      </c>
      <c r="AG17" s="37">
        <v>0.7</v>
      </c>
      <c r="AH17" s="38">
        <v>0.25</v>
      </c>
      <c r="AJ17" s="42">
        <v>70</v>
      </c>
      <c r="AK17" s="45">
        <v>0.43</v>
      </c>
      <c r="AL17" s="45">
        <v>0.63</v>
      </c>
      <c r="AN17" s="42">
        <v>125</v>
      </c>
      <c r="AO17" s="42">
        <v>2.2400000000000002</v>
      </c>
      <c r="AP17" s="42">
        <v>2.4</v>
      </c>
      <c r="AQ17" s="42">
        <v>3.71</v>
      </c>
      <c r="AR17" s="42">
        <v>4.24</v>
      </c>
      <c r="AT17" s="71">
        <v>5.57E-2</v>
      </c>
      <c r="AU17" s="70">
        <v>0.14000000000000001</v>
      </c>
    </row>
    <row r="18" spans="2:47">
      <c r="B18" s="20">
        <v>22</v>
      </c>
      <c r="C18" s="20">
        <v>0.878</v>
      </c>
      <c r="D18" s="20">
        <v>0.91100000000000003</v>
      </c>
      <c r="F18" s="29">
        <v>15</v>
      </c>
      <c r="G18" s="29">
        <v>2.7050000000000001</v>
      </c>
      <c r="H18" s="29">
        <v>2.4089999999999998</v>
      </c>
      <c r="I18" s="29">
        <v>0.253</v>
      </c>
      <c r="J18" s="29">
        <v>0.3367</v>
      </c>
      <c r="K18" s="14"/>
      <c r="L18" s="90">
        <v>16</v>
      </c>
      <c r="M18" s="2">
        <v>0.45400000000000001</v>
      </c>
      <c r="N18" s="2">
        <v>0.50700000000000001</v>
      </c>
      <c r="O18" s="2">
        <v>2.44</v>
      </c>
      <c r="P18" s="100"/>
      <c r="R18" s="7">
        <v>100</v>
      </c>
      <c r="S18" s="24">
        <v>2.1800000000000002</v>
      </c>
      <c r="T18" s="24">
        <v>2.35</v>
      </c>
      <c r="U18" s="24">
        <v>3.77</v>
      </c>
      <c r="V18" s="24">
        <v>4.3899999999999997</v>
      </c>
      <c r="X18" s="11">
        <v>29</v>
      </c>
      <c r="Y18" s="11">
        <v>0.8901</v>
      </c>
      <c r="Z18" s="11">
        <v>0.86860000000000004</v>
      </c>
      <c r="AA18" s="11">
        <v>0.73599999999999999</v>
      </c>
      <c r="AB18" s="11">
        <v>0.70399999999999996</v>
      </c>
      <c r="AD18" s="22">
        <v>20</v>
      </c>
      <c r="AE18" s="22">
        <v>0.46800000000000003</v>
      </c>
      <c r="AG18" s="37">
        <v>0.9</v>
      </c>
      <c r="AH18" s="38">
        <v>0.2</v>
      </c>
      <c r="AJ18" s="42">
        <v>80</v>
      </c>
      <c r="AK18" s="45">
        <v>0.41</v>
      </c>
      <c r="AL18" s="45">
        <v>0.6</v>
      </c>
      <c r="AN18" s="42">
        <v>150</v>
      </c>
      <c r="AO18" s="42">
        <v>2.29</v>
      </c>
      <c r="AP18" s="42">
        <v>2.4500000000000002</v>
      </c>
      <c r="AQ18" s="42">
        <v>3.65</v>
      </c>
      <c r="AR18" s="42">
        <v>4.13</v>
      </c>
      <c r="AT18" s="71">
        <v>5.96E-2</v>
      </c>
      <c r="AU18" s="70">
        <v>0.15</v>
      </c>
    </row>
    <row r="19" spans="2:47">
      <c r="B19" s="20">
        <v>23</v>
      </c>
      <c r="C19" s="20">
        <v>0.88100000000000001</v>
      </c>
      <c r="D19" s="20">
        <v>0.91400000000000003</v>
      </c>
      <c r="F19" s="29">
        <v>16</v>
      </c>
      <c r="G19" s="29">
        <v>2.7469999999999999</v>
      </c>
      <c r="H19" s="29">
        <v>2.4430000000000001</v>
      </c>
      <c r="I19" s="29">
        <v>0.2767</v>
      </c>
      <c r="J19" s="29">
        <v>0.36030000000000001</v>
      </c>
      <c r="K19" s="14"/>
      <c r="L19" s="90">
        <v>17</v>
      </c>
      <c r="M19" s="2">
        <v>0.438</v>
      </c>
      <c r="N19" s="2">
        <v>0.49</v>
      </c>
      <c r="O19" s="2">
        <v>2.48</v>
      </c>
      <c r="P19" s="100"/>
      <c r="R19" s="7">
        <v>125</v>
      </c>
      <c r="S19" s="24">
        <v>2.2400000000000002</v>
      </c>
      <c r="T19" s="24">
        <v>2.4</v>
      </c>
      <c r="U19" s="24">
        <v>3.71</v>
      </c>
      <c r="V19" s="24">
        <v>4.24</v>
      </c>
      <c r="X19" s="11">
        <v>30</v>
      </c>
      <c r="Y19" s="11">
        <v>0.8901</v>
      </c>
      <c r="Z19" s="11">
        <v>0.86860000000000004</v>
      </c>
      <c r="AA19" s="11">
        <v>0.73599999999999999</v>
      </c>
      <c r="AB19" s="11">
        <v>0.70399999999999996</v>
      </c>
      <c r="AD19" s="22">
        <v>21</v>
      </c>
      <c r="AE19" s="22">
        <v>0.45500000000000002</v>
      </c>
      <c r="AG19" s="37">
        <v>1.2</v>
      </c>
      <c r="AH19" s="38">
        <v>0.15</v>
      </c>
      <c r="AJ19" s="42">
        <v>90</v>
      </c>
      <c r="AK19" s="45">
        <v>0.39</v>
      </c>
      <c r="AL19" s="45">
        <v>0.56999999999999995</v>
      </c>
      <c r="AN19" s="42">
        <v>200</v>
      </c>
      <c r="AO19" s="42">
        <v>2.37</v>
      </c>
      <c r="AP19" s="42">
        <v>2.5099999999999998</v>
      </c>
      <c r="AQ19" s="42">
        <v>3.57</v>
      </c>
      <c r="AR19" s="42">
        <v>3.98</v>
      </c>
      <c r="AT19" s="71">
        <v>6.3600000000000004E-2</v>
      </c>
      <c r="AU19" s="70">
        <v>0.16</v>
      </c>
    </row>
    <row r="20" spans="2:47">
      <c r="B20" s="20">
        <v>24</v>
      </c>
      <c r="C20" s="20">
        <v>0.88400000000000001</v>
      </c>
      <c r="D20" s="20">
        <v>0.91600000000000004</v>
      </c>
      <c r="F20" s="29">
        <v>17</v>
      </c>
      <c r="G20" s="29">
        <v>2.7850000000000001</v>
      </c>
      <c r="H20" s="29">
        <v>2.4750000000000001</v>
      </c>
      <c r="I20" s="29">
        <v>0.29899999999999999</v>
      </c>
      <c r="J20" s="29">
        <v>0.38219999999999998</v>
      </c>
      <c r="K20" s="14"/>
      <c r="L20" s="90">
        <v>18</v>
      </c>
      <c r="M20" s="2">
        <v>0.42399999999999999</v>
      </c>
      <c r="N20" s="2">
        <v>0.47499999999999998</v>
      </c>
      <c r="O20" s="2">
        <v>2.5</v>
      </c>
      <c r="P20" s="100"/>
      <c r="R20" s="7">
        <v>150</v>
      </c>
      <c r="S20" s="24">
        <v>2.29</v>
      </c>
      <c r="T20" s="24">
        <v>2.4500000000000002</v>
      </c>
      <c r="U20" s="24">
        <v>3.65</v>
      </c>
      <c r="V20" s="24">
        <v>4.13</v>
      </c>
      <c r="X20" s="11">
        <v>31</v>
      </c>
      <c r="Y20" s="11">
        <v>0.88260000000000005</v>
      </c>
      <c r="Z20" s="11">
        <v>0.86250000000000004</v>
      </c>
      <c r="AA20" s="11">
        <v>0.74039999999999995</v>
      </c>
      <c r="AB20" s="11">
        <v>0.71099999999999997</v>
      </c>
      <c r="AD20" s="22">
        <v>22</v>
      </c>
      <c r="AE20" s="22">
        <v>0.443</v>
      </c>
      <c r="AG20" s="37">
        <v>1.5</v>
      </c>
      <c r="AH20" s="38">
        <v>0.1</v>
      </c>
      <c r="AJ20" s="42">
        <v>100</v>
      </c>
      <c r="AK20" s="45">
        <v>0.35</v>
      </c>
      <c r="AL20" s="45">
        <v>0.51</v>
      </c>
      <c r="AN20" s="42">
        <v>250</v>
      </c>
      <c r="AO20" s="42">
        <v>2.42</v>
      </c>
      <c r="AP20" s="42">
        <v>2.5499999999999998</v>
      </c>
      <c r="AQ20" s="42">
        <v>3.52</v>
      </c>
      <c r="AR20" s="42">
        <v>3.87</v>
      </c>
      <c r="AT20" s="71">
        <v>6.7500000000000004E-2</v>
      </c>
      <c r="AU20" s="70">
        <v>0.17</v>
      </c>
    </row>
    <row r="21" spans="2:47" ht="15.75" thickBot="1">
      <c r="B21" s="20">
        <v>25</v>
      </c>
      <c r="C21" s="20">
        <v>0.88800000000000001</v>
      </c>
      <c r="D21" s="20">
        <v>0.91800000000000004</v>
      </c>
      <c r="F21" s="29">
        <v>18</v>
      </c>
      <c r="G21" s="29">
        <v>2.8210000000000002</v>
      </c>
      <c r="H21" s="29">
        <v>2.504</v>
      </c>
      <c r="I21" s="29">
        <v>0.32</v>
      </c>
      <c r="J21" s="29">
        <v>0.40250000000000002</v>
      </c>
      <c r="K21" s="14"/>
      <c r="L21" s="90">
        <v>19</v>
      </c>
      <c r="M21" s="2">
        <v>0.41199999999999998</v>
      </c>
      <c r="N21" s="2">
        <v>0.46200000000000002</v>
      </c>
      <c r="O21" s="2">
        <v>2.5299999999999998</v>
      </c>
      <c r="P21" s="100"/>
      <c r="R21" s="7">
        <v>200</v>
      </c>
      <c r="S21" s="24">
        <v>2.37</v>
      </c>
      <c r="T21" s="24">
        <v>2.5099999999999998</v>
      </c>
      <c r="U21" s="24">
        <v>3.57</v>
      </c>
      <c r="V21" s="24">
        <v>3.98</v>
      </c>
      <c r="X21" s="11">
        <v>32</v>
      </c>
      <c r="Y21" s="11">
        <v>0.88260000000000005</v>
      </c>
      <c r="Z21" s="11">
        <v>0.86250000000000004</v>
      </c>
      <c r="AA21" s="11">
        <v>0.74039999999999995</v>
      </c>
      <c r="AB21" s="11">
        <v>0.71099999999999997</v>
      </c>
      <c r="AD21" s="22">
        <v>23</v>
      </c>
      <c r="AE21" s="22">
        <v>0.432</v>
      </c>
      <c r="AG21" s="39"/>
      <c r="AH21" s="40"/>
      <c r="AJ21" s="42">
        <v>125</v>
      </c>
      <c r="AK21" s="45">
        <v>0.32</v>
      </c>
      <c r="AL21" s="45">
        <v>0.46</v>
      </c>
      <c r="AN21" s="42">
        <v>300</v>
      </c>
      <c r="AO21" s="42">
        <v>2.46</v>
      </c>
      <c r="AP21" s="42">
        <v>2.59</v>
      </c>
      <c r="AQ21" s="42">
        <v>3.47</v>
      </c>
      <c r="AR21" s="42">
        <v>3.79</v>
      </c>
      <c r="AT21" s="71">
        <v>7.1400000000000005E-2</v>
      </c>
      <c r="AU21" s="70">
        <v>0.18</v>
      </c>
    </row>
    <row r="22" spans="2:47">
      <c r="B22" s="20">
        <v>26</v>
      </c>
      <c r="C22" s="20">
        <v>0.89100000000000001</v>
      </c>
      <c r="D22" s="20">
        <v>0.92</v>
      </c>
      <c r="F22" s="29">
        <v>19</v>
      </c>
      <c r="G22" s="29">
        <v>2.8540000000000001</v>
      </c>
      <c r="H22" s="29">
        <v>2.532</v>
      </c>
      <c r="I22" s="29">
        <v>0.33979999999999999</v>
      </c>
      <c r="J22" s="29">
        <v>0.4214</v>
      </c>
      <c r="K22" s="14"/>
      <c r="L22" s="90">
        <v>20</v>
      </c>
      <c r="M22" s="2">
        <v>0.40100000000000002</v>
      </c>
      <c r="N22" s="2">
        <v>0.45</v>
      </c>
      <c r="O22" s="2">
        <v>2.56</v>
      </c>
      <c r="P22" s="100"/>
      <c r="R22" s="7">
        <v>250</v>
      </c>
      <c r="S22" s="24">
        <v>2.42</v>
      </c>
      <c r="T22" s="24">
        <v>2.5499999999999998</v>
      </c>
      <c r="U22" s="24">
        <v>3.52</v>
      </c>
      <c r="V22" s="24">
        <v>3.87</v>
      </c>
      <c r="X22" s="11">
        <v>33</v>
      </c>
      <c r="Y22" s="11">
        <v>0.88260000000000005</v>
      </c>
      <c r="Z22" s="11">
        <v>0.86250000000000004</v>
      </c>
      <c r="AA22" s="11">
        <v>0.74039999999999995</v>
      </c>
      <c r="AB22" s="11">
        <v>0.71099999999999997</v>
      </c>
      <c r="AD22" s="22">
        <v>24</v>
      </c>
      <c r="AE22" s="22">
        <v>0.42199999999999999</v>
      </c>
      <c r="AJ22" s="42">
        <v>150</v>
      </c>
      <c r="AK22" s="45">
        <v>0.3</v>
      </c>
      <c r="AL22" s="45">
        <v>0.43</v>
      </c>
      <c r="AN22" s="42">
        <v>350</v>
      </c>
      <c r="AO22" s="42">
        <v>2.5</v>
      </c>
      <c r="AP22" s="42">
        <v>2.62</v>
      </c>
      <c r="AQ22" s="42">
        <v>3.44</v>
      </c>
      <c r="AR22" s="42">
        <v>3.72</v>
      </c>
      <c r="AT22" s="71">
        <v>7.5300000000000006E-2</v>
      </c>
      <c r="AU22" s="70">
        <v>0.19</v>
      </c>
    </row>
    <row r="23" spans="2:47" ht="15.75" thickBot="1">
      <c r="B23" s="20">
        <v>27</v>
      </c>
      <c r="C23" s="20">
        <v>0.89400000000000002</v>
      </c>
      <c r="D23" s="20">
        <v>0.92300000000000004</v>
      </c>
      <c r="F23" s="29">
        <v>20</v>
      </c>
      <c r="G23" s="29">
        <v>2.8839999999999999</v>
      </c>
      <c r="H23" s="29">
        <v>2.5569999999999999</v>
      </c>
      <c r="I23" s="29">
        <v>0.35849999999999999</v>
      </c>
      <c r="J23" s="29">
        <v>0.43909999999999999</v>
      </c>
      <c r="K23" s="14"/>
      <c r="L23" s="90">
        <v>21</v>
      </c>
      <c r="M23" s="2">
        <v>0.39100000000000001</v>
      </c>
      <c r="N23" s="2">
        <v>0.44</v>
      </c>
      <c r="O23" s="2">
        <v>2.58</v>
      </c>
      <c r="P23" s="100"/>
      <c r="R23" s="7">
        <v>300</v>
      </c>
      <c r="S23" s="24">
        <v>2.46</v>
      </c>
      <c r="T23" s="24">
        <v>2.59</v>
      </c>
      <c r="U23" s="24">
        <v>3.47</v>
      </c>
      <c r="V23" s="24">
        <v>3.79</v>
      </c>
      <c r="X23" s="11">
        <v>34</v>
      </c>
      <c r="Y23" s="11">
        <v>0.88260000000000005</v>
      </c>
      <c r="Z23" s="11">
        <v>0.86250000000000004</v>
      </c>
      <c r="AA23" s="11">
        <v>0.74039999999999995</v>
      </c>
      <c r="AB23" s="11">
        <v>0.71099999999999997</v>
      </c>
      <c r="AD23" s="22">
        <v>25</v>
      </c>
      <c r="AE23" s="22">
        <v>0.41299999999999998</v>
      </c>
      <c r="AG23" s="134" t="s">
        <v>45</v>
      </c>
      <c r="AH23" s="134"/>
      <c r="AJ23" s="42">
        <v>175</v>
      </c>
      <c r="AK23" s="45">
        <v>0.28000000000000003</v>
      </c>
      <c r="AL23" s="45">
        <v>0.4</v>
      </c>
      <c r="AN23" s="42">
        <v>400</v>
      </c>
      <c r="AO23" s="42">
        <v>2.52</v>
      </c>
      <c r="AP23" s="42">
        <v>2.64</v>
      </c>
      <c r="AQ23" s="42">
        <v>3.41</v>
      </c>
      <c r="AR23" s="42">
        <v>3.67</v>
      </c>
      <c r="AT23" s="71">
        <v>7.9299999999999995E-2</v>
      </c>
      <c r="AU23" s="70">
        <v>0.2</v>
      </c>
    </row>
    <row r="24" spans="2:47">
      <c r="B24" s="20">
        <v>28</v>
      </c>
      <c r="C24" s="20">
        <v>0.89600000000000002</v>
      </c>
      <c r="D24" s="20">
        <v>0.92400000000000004</v>
      </c>
      <c r="F24" s="29">
        <v>21</v>
      </c>
      <c r="G24" s="29">
        <v>2.9119999999999999</v>
      </c>
      <c r="H24" s="29">
        <v>2.58</v>
      </c>
      <c r="I24" s="29">
        <v>0.37609999999999999</v>
      </c>
      <c r="J24" s="29">
        <v>0.4556</v>
      </c>
      <c r="K24" s="14"/>
      <c r="L24" s="90">
        <v>22</v>
      </c>
      <c r="M24" s="2">
        <v>0.38200000000000001</v>
      </c>
      <c r="N24" s="2">
        <v>0.43</v>
      </c>
      <c r="O24" s="2">
        <v>2.6</v>
      </c>
      <c r="P24" s="100"/>
      <c r="R24" s="7">
        <v>350</v>
      </c>
      <c r="S24" s="24">
        <v>2.5</v>
      </c>
      <c r="T24" s="24">
        <v>2.62</v>
      </c>
      <c r="U24" s="24">
        <v>3.44</v>
      </c>
      <c r="V24" s="24">
        <v>3.72</v>
      </c>
      <c r="X24" s="11">
        <v>35</v>
      </c>
      <c r="Y24" s="11">
        <v>0.88260000000000005</v>
      </c>
      <c r="Z24" s="11">
        <v>0.86250000000000004</v>
      </c>
      <c r="AA24" s="11">
        <v>0.74039999999999995</v>
      </c>
      <c r="AB24" s="11">
        <v>0.71099999999999997</v>
      </c>
      <c r="AD24" s="22">
        <v>26</v>
      </c>
      <c r="AE24" s="22">
        <v>0.40400000000000003</v>
      </c>
      <c r="AG24" s="35" t="s">
        <v>46</v>
      </c>
      <c r="AH24" s="36" t="s">
        <v>47</v>
      </c>
      <c r="AJ24" s="42">
        <v>200</v>
      </c>
      <c r="AK24" s="45">
        <v>0.25</v>
      </c>
      <c r="AL24" s="45">
        <v>0.36</v>
      </c>
      <c r="AN24" s="42">
        <v>450</v>
      </c>
      <c r="AO24" s="42">
        <v>2.5499999999999998</v>
      </c>
      <c r="AP24" s="42">
        <v>2.66</v>
      </c>
      <c r="AQ24" s="42">
        <v>3.39</v>
      </c>
      <c r="AR24" s="42">
        <v>3.63</v>
      </c>
      <c r="AT24" s="71">
        <v>8.3199999999999996E-2</v>
      </c>
      <c r="AU24" s="70">
        <v>0.21</v>
      </c>
    </row>
    <row r="25" spans="2:47">
      <c r="B25" s="20">
        <v>29</v>
      </c>
      <c r="C25" s="20">
        <v>0.89800000000000002</v>
      </c>
      <c r="D25" s="20">
        <v>0.92600000000000005</v>
      </c>
      <c r="F25" s="29">
        <v>22</v>
      </c>
      <c r="G25" s="29">
        <v>2.9390000000000001</v>
      </c>
      <c r="H25" s="29">
        <v>2.6030000000000002</v>
      </c>
      <c r="I25" s="29">
        <v>0.39269999999999999</v>
      </c>
      <c r="J25" s="29">
        <v>0.47110000000000002</v>
      </c>
      <c r="K25" s="14"/>
      <c r="L25" s="90">
        <v>23</v>
      </c>
      <c r="M25" s="2">
        <v>0.374</v>
      </c>
      <c r="N25" s="2">
        <v>0.42099999999999999</v>
      </c>
      <c r="O25" s="2">
        <v>2.62</v>
      </c>
      <c r="P25" s="100"/>
      <c r="R25" s="7">
        <v>400</v>
      </c>
      <c r="S25" s="24">
        <v>2.52</v>
      </c>
      <c r="T25" s="24">
        <v>2.64</v>
      </c>
      <c r="U25" s="24">
        <v>3.41</v>
      </c>
      <c r="V25" s="24">
        <v>3.67</v>
      </c>
      <c r="X25" s="11">
        <v>36</v>
      </c>
      <c r="Y25" s="11">
        <v>0.87690000000000001</v>
      </c>
      <c r="Z25" s="11">
        <v>0.85780000000000001</v>
      </c>
      <c r="AA25" s="11">
        <v>0.74399999999999999</v>
      </c>
      <c r="AB25" s="11">
        <v>0.7167</v>
      </c>
      <c r="AD25" s="22">
        <v>27</v>
      </c>
      <c r="AE25" s="22">
        <v>0.39600000000000002</v>
      </c>
      <c r="AG25" s="37">
        <v>3</v>
      </c>
      <c r="AH25" s="38">
        <v>2.35</v>
      </c>
      <c r="AJ25" s="42">
        <v>250</v>
      </c>
      <c r="AK25" s="45">
        <v>0.23</v>
      </c>
      <c r="AL25" s="45">
        <v>0.33</v>
      </c>
      <c r="AN25" s="42">
        <v>500</v>
      </c>
      <c r="AO25" s="42">
        <v>2.57</v>
      </c>
      <c r="AP25" s="42">
        <v>2.67</v>
      </c>
      <c r="AQ25" s="42">
        <v>3.37</v>
      </c>
      <c r="AR25" s="42">
        <v>3.6</v>
      </c>
      <c r="AT25" s="71">
        <v>8.7099999999999997E-2</v>
      </c>
      <c r="AU25" s="70">
        <v>0.22</v>
      </c>
    </row>
    <row r="26" spans="2:47">
      <c r="B26" s="20">
        <v>30</v>
      </c>
      <c r="C26" s="20">
        <v>0.9</v>
      </c>
      <c r="D26" s="20">
        <v>0.92700000000000005</v>
      </c>
      <c r="F26" s="29">
        <v>23</v>
      </c>
      <c r="G26" s="29">
        <v>2.9630000000000001</v>
      </c>
      <c r="H26" s="29">
        <v>2.6240000000000001</v>
      </c>
      <c r="I26" s="29">
        <v>0.40849999999999997</v>
      </c>
      <c r="J26" s="29">
        <v>0.48570000000000002</v>
      </c>
      <c r="K26" s="14"/>
      <c r="L26" s="90">
        <v>24</v>
      </c>
      <c r="M26" s="2">
        <v>0.36699999999999999</v>
      </c>
      <c r="N26" s="2">
        <v>0.41299999999999998</v>
      </c>
      <c r="O26" s="2">
        <v>2.65</v>
      </c>
      <c r="P26" s="100"/>
      <c r="R26" s="7">
        <v>450</v>
      </c>
      <c r="S26" s="24">
        <v>2.5499999999999998</v>
      </c>
      <c r="T26" s="24">
        <v>2.66</v>
      </c>
      <c r="U26" s="24">
        <v>3.39</v>
      </c>
      <c r="V26" s="24">
        <v>3.63</v>
      </c>
      <c r="X26" s="11">
        <v>37</v>
      </c>
      <c r="Y26" s="11">
        <v>0.87690000000000001</v>
      </c>
      <c r="Z26" s="11">
        <v>0.85780000000000001</v>
      </c>
      <c r="AA26" s="11">
        <v>0.74399999999999999</v>
      </c>
      <c r="AB26" s="11">
        <v>0.7167</v>
      </c>
      <c r="AD26" s="22">
        <v>28</v>
      </c>
      <c r="AE26" s="22">
        <v>0.38800000000000001</v>
      </c>
      <c r="AG26" s="37">
        <v>4</v>
      </c>
      <c r="AH26" s="38">
        <v>2.13</v>
      </c>
      <c r="AJ26" s="42">
        <v>300</v>
      </c>
      <c r="AK26" s="45">
        <v>0.21</v>
      </c>
      <c r="AL26" s="45">
        <v>0.3</v>
      </c>
      <c r="AN26" s="42">
        <v>550</v>
      </c>
      <c r="AO26" s="42">
        <v>2.58</v>
      </c>
      <c r="AP26" s="42">
        <v>2.69</v>
      </c>
      <c r="AQ26" s="42">
        <v>3.35</v>
      </c>
      <c r="AR26" s="42">
        <v>3.57</v>
      </c>
      <c r="AT26" s="71">
        <v>9.0999999999999998E-2</v>
      </c>
      <c r="AU26" s="70">
        <v>0.23</v>
      </c>
    </row>
    <row r="27" spans="2:47">
      <c r="B27" s="20">
        <v>31</v>
      </c>
      <c r="C27" s="20">
        <v>0.90200000000000002</v>
      </c>
      <c r="D27" s="20">
        <v>0.92900000000000005</v>
      </c>
      <c r="F27" s="29">
        <v>24</v>
      </c>
      <c r="G27" s="29">
        <v>2.9870000000000001</v>
      </c>
      <c r="H27" s="29">
        <v>2.6440000000000001</v>
      </c>
      <c r="I27" s="29">
        <v>0.4234</v>
      </c>
      <c r="J27" s="29">
        <v>0.49940000000000001</v>
      </c>
      <c r="K27" s="14"/>
      <c r="L27" s="90">
        <v>25</v>
      </c>
      <c r="M27" s="2">
        <v>0.36</v>
      </c>
      <c r="N27" s="2">
        <v>0.40600000000000003</v>
      </c>
      <c r="O27" s="2">
        <v>2.66</v>
      </c>
      <c r="P27" s="100"/>
      <c r="R27" s="7">
        <v>500</v>
      </c>
      <c r="S27" s="24">
        <v>2.57</v>
      </c>
      <c r="T27" s="24">
        <v>2.67</v>
      </c>
      <c r="U27" s="24">
        <v>3.37</v>
      </c>
      <c r="V27" s="24">
        <v>3.6</v>
      </c>
      <c r="X27" s="11">
        <v>38</v>
      </c>
      <c r="Y27" s="11">
        <v>0.87690000000000001</v>
      </c>
      <c r="Z27" s="11">
        <v>0.85780000000000001</v>
      </c>
      <c r="AA27" s="11">
        <v>0.74399999999999999</v>
      </c>
      <c r="AB27" s="11">
        <v>0.7167</v>
      </c>
      <c r="AD27" s="22">
        <v>29</v>
      </c>
      <c r="AE27" s="22">
        <v>0.38</v>
      </c>
      <c r="AG27" s="37">
        <v>5</v>
      </c>
      <c r="AH27" s="38">
        <v>2.02</v>
      </c>
      <c r="AJ27" s="42">
        <v>350</v>
      </c>
      <c r="AK27" s="45">
        <v>0.2</v>
      </c>
      <c r="AL27" s="45">
        <v>0.28000000000000003</v>
      </c>
      <c r="AN27" s="42">
        <v>600</v>
      </c>
      <c r="AO27" s="42">
        <v>2.6</v>
      </c>
      <c r="AP27" s="42">
        <v>2.7</v>
      </c>
      <c r="AQ27" s="42">
        <v>3.34</v>
      </c>
      <c r="AR27" s="42">
        <v>3.54</v>
      </c>
      <c r="AT27" s="71">
        <v>9.4799999999999995E-2</v>
      </c>
      <c r="AU27" s="70">
        <v>0.24</v>
      </c>
    </row>
    <row r="28" spans="2:47">
      <c r="B28" s="20">
        <v>32</v>
      </c>
      <c r="C28" s="20">
        <v>0.90400000000000003</v>
      </c>
      <c r="D28" s="20">
        <v>0.93</v>
      </c>
      <c r="F28" s="29">
        <v>25</v>
      </c>
      <c r="G28" s="29">
        <v>3.0089999999999999</v>
      </c>
      <c r="H28" s="29">
        <v>2.6629999999999998</v>
      </c>
      <c r="I28" s="29">
        <v>0.43759999999999999</v>
      </c>
      <c r="J28" s="29">
        <v>0.51229999999999998</v>
      </c>
      <c r="K28" s="14"/>
      <c r="L28" s="90">
        <v>26</v>
      </c>
      <c r="M28" s="2" t="s">
        <v>9</v>
      </c>
      <c r="N28" s="2" t="s">
        <v>9</v>
      </c>
      <c r="O28" s="2">
        <f>O27+ABS(O27-O32)/5</f>
        <v>2.6779999999999999</v>
      </c>
      <c r="P28" s="100"/>
      <c r="R28" s="7">
        <v>550</v>
      </c>
      <c r="S28" s="24">
        <v>2.58</v>
      </c>
      <c r="T28" s="24">
        <v>2.69</v>
      </c>
      <c r="U28" s="24">
        <v>3.35</v>
      </c>
      <c r="V28" s="24">
        <v>3.57</v>
      </c>
      <c r="X28" s="11">
        <v>39</v>
      </c>
      <c r="Y28" s="11">
        <v>0.87690000000000001</v>
      </c>
      <c r="Z28" s="11">
        <v>0.85780000000000001</v>
      </c>
      <c r="AA28" s="11">
        <v>0.74399999999999999</v>
      </c>
      <c r="AB28" s="11">
        <v>0.7167</v>
      </c>
      <c r="AD28" s="22">
        <v>30</v>
      </c>
      <c r="AE28" s="22">
        <v>0.373</v>
      </c>
      <c r="AG28" s="37">
        <v>6</v>
      </c>
      <c r="AH28" s="38">
        <v>1.94</v>
      </c>
      <c r="AJ28" s="42">
        <v>400</v>
      </c>
      <c r="AK28" s="45">
        <v>0.19</v>
      </c>
      <c r="AL28" s="45">
        <v>0.27</v>
      </c>
      <c r="AN28" s="42">
        <v>650</v>
      </c>
      <c r="AO28" s="42">
        <v>2.61</v>
      </c>
      <c r="AP28" s="42">
        <v>2.71</v>
      </c>
      <c r="AQ28" s="42">
        <v>3.33</v>
      </c>
      <c r="AR28" s="42">
        <v>3.52</v>
      </c>
      <c r="AT28" s="71">
        <v>9.8699999999999996E-2</v>
      </c>
      <c r="AU28" s="70">
        <v>0.25</v>
      </c>
    </row>
    <row r="29" spans="2:47">
      <c r="B29" s="20">
        <v>33</v>
      </c>
      <c r="C29" s="20">
        <v>0.90600000000000003</v>
      </c>
      <c r="D29" s="20">
        <v>0.93100000000000005</v>
      </c>
      <c r="F29" s="29">
        <v>26</v>
      </c>
      <c r="G29" s="29">
        <v>3.0289999999999999</v>
      </c>
      <c r="H29" s="29">
        <v>2.681</v>
      </c>
      <c r="I29" s="29">
        <v>0.45100000000000001</v>
      </c>
      <c r="J29" s="29">
        <v>0.52449999999999997</v>
      </c>
      <c r="K29" s="14"/>
      <c r="L29" s="90">
        <v>27</v>
      </c>
      <c r="M29" s="2" t="s">
        <v>9</v>
      </c>
      <c r="N29" s="2" t="s">
        <v>9</v>
      </c>
      <c r="O29" s="2">
        <f>O28+ABS(O27-O32)/5</f>
        <v>2.6959999999999997</v>
      </c>
      <c r="P29" s="100"/>
      <c r="R29" s="7">
        <v>600</v>
      </c>
      <c r="S29" s="24">
        <v>2.6</v>
      </c>
      <c r="T29" s="24">
        <v>2.7</v>
      </c>
      <c r="U29" s="24">
        <v>3.34</v>
      </c>
      <c r="V29" s="24">
        <v>3.54</v>
      </c>
      <c r="X29" s="11">
        <v>40</v>
      </c>
      <c r="Y29" s="11">
        <v>0.87690000000000001</v>
      </c>
      <c r="Z29" s="11">
        <v>0.85780000000000001</v>
      </c>
      <c r="AA29" s="11">
        <v>0.74399999999999999</v>
      </c>
      <c r="AB29" s="11">
        <v>0.7167</v>
      </c>
      <c r="AD29" s="22">
        <v>31</v>
      </c>
      <c r="AE29" s="22">
        <v>0.36699999999999999</v>
      </c>
      <c r="AG29" s="37">
        <v>7</v>
      </c>
      <c r="AH29" s="38">
        <v>1.9</v>
      </c>
      <c r="AJ29" s="42">
        <v>450</v>
      </c>
      <c r="AK29" s="45">
        <v>0.18</v>
      </c>
      <c r="AL29" s="45">
        <v>0.26</v>
      </c>
      <c r="AN29" s="42">
        <v>700</v>
      </c>
      <c r="AO29" s="42">
        <v>2.62</v>
      </c>
      <c r="AP29" s="42">
        <v>2.72</v>
      </c>
      <c r="AQ29" s="42">
        <v>3.31</v>
      </c>
      <c r="AR29" s="42">
        <v>3.5</v>
      </c>
      <c r="AT29" s="71">
        <v>0.1026</v>
      </c>
      <c r="AU29" s="70">
        <v>0.26</v>
      </c>
    </row>
    <row r="30" spans="2:47">
      <c r="B30" s="20">
        <v>34</v>
      </c>
      <c r="C30" s="20">
        <v>0.90800000000000003</v>
      </c>
      <c r="D30" s="20">
        <v>0.93300000000000005</v>
      </c>
      <c r="F30" s="29">
        <v>27</v>
      </c>
      <c r="G30" s="29">
        <v>3.0489999999999999</v>
      </c>
      <c r="H30" s="29">
        <v>2.698</v>
      </c>
      <c r="I30" s="29">
        <v>0.46379999999999999</v>
      </c>
      <c r="J30" s="29">
        <v>0.53600000000000003</v>
      </c>
      <c r="K30" s="14"/>
      <c r="L30" s="90">
        <v>28</v>
      </c>
      <c r="M30" s="2" t="s">
        <v>9</v>
      </c>
      <c r="N30" s="2" t="s">
        <v>9</v>
      </c>
      <c r="O30" s="2">
        <f>O29+ABS(O27-O32)/5</f>
        <v>2.7139999999999995</v>
      </c>
      <c r="P30" s="100"/>
      <c r="R30" s="7">
        <v>650</v>
      </c>
      <c r="S30" s="24">
        <v>2.61</v>
      </c>
      <c r="T30" s="24">
        <v>2.71</v>
      </c>
      <c r="U30" s="24">
        <v>3.33</v>
      </c>
      <c r="V30" s="24">
        <v>3.52</v>
      </c>
      <c r="X30" s="11">
        <v>41</v>
      </c>
      <c r="Y30" s="11">
        <v>0.87219999999999998</v>
      </c>
      <c r="Z30" s="11">
        <v>0.85399999999999998</v>
      </c>
      <c r="AA30" s="11">
        <v>0.747</v>
      </c>
      <c r="AB30" s="11">
        <v>0.72160000000000002</v>
      </c>
      <c r="AG30" s="37">
        <v>8</v>
      </c>
      <c r="AH30" s="38">
        <v>1.86</v>
      </c>
      <c r="AJ30" s="42">
        <v>500</v>
      </c>
      <c r="AK30" s="45">
        <v>0.17</v>
      </c>
      <c r="AL30" s="45">
        <v>0.24</v>
      </c>
      <c r="AN30" s="42">
        <v>750</v>
      </c>
      <c r="AO30" s="42">
        <v>2.64</v>
      </c>
      <c r="AP30" s="42">
        <v>2.73</v>
      </c>
      <c r="AQ30" s="42">
        <v>3.3</v>
      </c>
      <c r="AR30" s="42">
        <v>3.48</v>
      </c>
      <c r="AT30" s="71">
        <v>0.10639999999999999</v>
      </c>
      <c r="AU30" s="70">
        <v>0.27</v>
      </c>
    </row>
    <row r="31" spans="2:47">
      <c r="B31" s="20">
        <v>35</v>
      </c>
      <c r="C31" s="20">
        <v>0.91</v>
      </c>
      <c r="D31" s="20">
        <v>0.93400000000000005</v>
      </c>
      <c r="F31" s="29">
        <v>28</v>
      </c>
      <c r="G31" s="29">
        <v>3.0680000000000001</v>
      </c>
      <c r="H31" s="29">
        <v>2.714</v>
      </c>
      <c r="I31" s="29">
        <v>0.47589999999999999</v>
      </c>
      <c r="J31" s="29">
        <v>0.54700000000000004</v>
      </c>
      <c r="K31" s="14"/>
      <c r="L31" s="90">
        <v>29</v>
      </c>
      <c r="M31" s="2" t="s">
        <v>9</v>
      </c>
      <c r="N31" s="2" t="s">
        <v>9</v>
      </c>
      <c r="O31" s="2">
        <f>O30+ABS(O27-O32)/5</f>
        <v>2.7319999999999993</v>
      </c>
      <c r="P31" s="100"/>
      <c r="R31" s="7">
        <v>700</v>
      </c>
      <c r="S31" s="24">
        <v>2.62</v>
      </c>
      <c r="T31" s="24">
        <v>2.72</v>
      </c>
      <c r="U31" s="24">
        <v>3.31</v>
      </c>
      <c r="V31" s="24">
        <v>3.5</v>
      </c>
      <c r="X31" s="11">
        <v>42</v>
      </c>
      <c r="Y31" s="11">
        <v>0.87219999999999998</v>
      </c>
      <c r="Z31" s="11">
        <v>0.85399999999999998</v>
      </c>
      <c r="AA31" s="11">
        <v>0.747</v>
      </c>
      <c r="AB31" s="11">
        <v>0.72160000000000002</v>
      </c>
      <c r="AG31" s="37">
        <v>9</v>
      </c>
      <c r="AH31" s="38">
        <v>1.83</v>
      </c>
      <c r="AJ31" s="42">
        <v>550</v>
      </c>
      <c r="AK31" s="45">
        <v>0.16</v>
      </c>
      <c r="AL31" s="45">
        <v>0.23</v>
      </c>
      <c r="AN31" s="42">
        <v>800</v>
      </c>
      <c r="AO31" s="42">
        <v>2.65</v>
      </c>
      <c r="AP31" s="42">
        <v>2.74</v>
      </c>
      <c r="AQ31" s="42">
        <v>3.29</v>
      </c>
      <c r="AR31" s="42">
        <v>3.46</v>
      </c>
      <c r="AT31" s="71">
        <v>0.1103</v>
      </c>
      <c r="AU31" s="70">
        <v>0.28000000000000003</v>
      </c>
    </row>
    <row r="32" spans="2:47">
      <c r="B32" s="20">
        <v>36</v>
      </c>
      <c r="C32" s="20">
        <v>0.91200000000000003</v>
      </c>
      <c r="D32" s="20">
        <v>0.93500000000000005</v>
      </c>
      <c r="F32" s="29">
        <v>29</v>
      </c>
      <c r="G32" s="29">
        <v>3.085</v>
      </c>
      <c r="H32" s="29">
        <v>2.73</v>
      </c>
      <c r="I32" s="29">
        <v>0.48749999999999999</v>
      </c>
      <c r="J32" s="29">
        <v>0.55740000000000001</v>
      </c>
      <c r="K32" s="14"/>
      <c r="L32" s="90">
        <v>30</v>
      </c>
      <c r="M32" s="2" t="s">
        <v>9</v>
      </c>
      <c r="N32" s="2" t="s">
        <v>9</v>
      </c>
      <c r="O32" s="2">
        <v>2.75</v>
      </c>
      <c r="P32" s="100"/>
      <c r="R32" s="7">
        <v>750</v>
      </c>
      <c r="S32" s="24">
        <v>2.64</v>
      </c>
      <c r="T32" s="24">
        <v>2.73</v>
      </c>
      <c r="U32" s="24">
        <v>3.3</v>
      </c>
      <c r="V32" s="24">
        <v>3.48</v>
      </c>
      <c r="X32" s="11">
        <v>43</v>
      </c>
      <c r="Y32" s="11">
        <v>0.87219999999999998</v>
      </c>
      <c r="Z32" s="11">
        <v>0.85399999999999998</v>
      </c>
      <c r="AA32" s="11">
        <v>0.747</v>
      </c>
      <c r="AB32" s="11">
        <v>0.72160000000000002</v>
      </c>
      <c r="AG32" s="37">
        <v>10</v>
      </c>
      <c r="AH32" s="38">
        <v>1.81</v>
      </c>
      <c r="AJ32" s="42">
        <v>600</v>
      </c>
      <c r="AK32" s="45">
        <v>0.16</v>
      </c>
      <c r="AL32" s="45">
        <v>0.22</v>
      </c>
      <c r="AN32" s="42">
        <v>850</v>
      </c>
      <c r="AO32" s="42">
        <v>2.66</v>
      </c>
      <c r="AP32" s="42">
        <v>2.74</v>
      </c>
      <c r="AQ32" s="42">
        <v>3.28</v>
      </c>
      <c r="AR32" s="42">
        <v>3.45</v>
      </c>
      <c r="AT32" s="71">
        <v>0.11409999999999999</v>
      </c>
      <c r="AU32" s="70">
        <v>0.28999999999999998</v>
      </c>
    </row>
    <row r="33" spans="2:47">
      <c r="B33" s="20">
        <v>37</v>
      </c>
      <c r="C33" s="20">
        <v>0.91400000000000003</v>
      </c>
      <c r="D33" s="20">
        <v>0.93600000000000005</v>
      </c>
      <c r="F33" s="29">
        <v>30</v>
      </c>
      <c r="G33" s="29">
        <v>3.1030000000000002</v>
      </c>
      <c r="H33" s="29">
        <v>2.7450000000000001</v>
      </c>
      <c r="I33" s="29">
        <v>0.4985</v>
      </c>
      <c r="J33" s="29">
        <v>0.56720000000000004</v>
      </c>
      <c r="K33" s="14"/>
      <c r="L33" s="90">
        <v>31</v>
      </c>
      <c r="M33" s="2" t="s">
        <v>9</v>
      </c>
      <c r="N33" s="2" t="s">
        <v>9</v>
      </c>
      <c r="O33" s="2">
        <f>O32+ABS(O32-O37)/5</f>
        <v>2.762</v>
      </c>
      <c r="P33" s="101"/>
      <c r="R33" s="7">
        <v>800</v>
      </c>
      <c r="S33" s="24">
        <v>2.65</v>
      </c>
      <c r="T33" s="24">
        <v>2.74</v>
      </c>
      <c r="U33" s="24">
        <v>3.29</v>
      </c>
      <c r="V33" s="24">
        <v>3.46</v>
      </c>
      <c r="X33" s="11">
        <v>44</v>
      </c>
      <c r="Y33" s="11">
        <v>0.87219999999999998</v>
      </c>
      <c r="Z33" s="11">
        <v>0.85399999999999998</v>
      </c>
      <c r="AA33" s="11">
        <v>0.747</v>
      </c>
      <c r="AB33" s="11">
        <v>0.72160000000000002</v>
      </c>
      <c r="AG33" s="37">
        <v>11</v>
      </c>
      <c r="AH33" s="38">
        <v>1.8</v>
      </c>
      <c r="AJ33" s="42">
        <v>650</v>
      </c>
      <c r="AK33" s="45">
        <v>0.15</v>
      </c>
      <c r="AL33" s="45">
        <v>0.22</v>
      </c>
      <c r="AN33" s="42">
        <v>900</v>
      </c>
      <c r="AO33" s="42">
        <v>2.66</v>
      </c>
      <c r="AP33" s="42">
        <v>2.75</v>
      </c>
      <c r="AQ33" s="42">
        <v>3.28</v>
      </c>
      <c r="AR33" s="42">
        <v>3.43</v>
      </c>
      <c r="AT33" s="71">
        <v>0.1179</v>
      </c>
      <c r="AU33" s="70">
        <v>0.3</v>
      </c>
    </row>
    <row r="34" spans="2:47">
      <c r="B34" s="20">
        <v>38</v>
      </c>
      <c r="C34" s="20">
        <v>0.91600000000000004</v>
      </c>
      <c r="D34" s="20">
        <v>0.93799999999999994</v>
      </c>
      <c r="F34" s="29">
        <v>31</v>
      </c>
      <c r="G34" s="29">
        <v>3.1190000000000002</v>
      </c>
      <c r="H34" s="29">
        <v>2.7589999999999999</v>
      </c>
      <c r="I34" s="29">
        <v>0.5091</v>
      </c>
      <c r="J34" s="29">
        <v>0.5766</v>
      </c>
      <c r="K34" s="14"/>
      <c r="L34" s="90">
        <v>32</v>
      </c>
      <c r="M34" s="2" t="s">
        <v>9</v>
      </c>
      <c r="N34" s="2" t="s">
        <v>9</v>
      </c>
      <c r="O34" s="2">
        <f>O33+ABS(O32-O37)/5</f>
        <v>2.774</v>
      </c>
      <c r="P34" s="1"/>
      <c r="R34" s="7">
        <v>850</v>
      </c>
      <c r="S34" s="24">
        <v>2.66</v>
      </c>
      <c r="T34" s="24">
        <v>2.74</v>
      </c>
      <c r="U34" s="24">
        <v>3.28</v>
      </c>
      <c r="V34" s="24">
        <v>3.45</v>
      </c>
      <c r="X34" s="11">
        <v>45</v>
      </c>
      <c r="Y34" s="11">
        <v>0.87219999999999998</v>
      </c>
      <c r="Z34" s="11">
        <v>0.85399999999999998</v>
      </c>
      <c r="AA34" s="11">
        <v>0.747</v>
      </c>
      <c r="AB34" s="11">
        <v>0.72160000000000002</v>
      </c>
      <c r="AG34" s="37">
        <v>12</v>
      </c>
      <c r="AH34" s="38">
        <v>1.78</v>
      </c>
      <c r="AJ34" s="42">
        <v>700</v>
      </c>
      <c r="AK34" s="45">
        <v>0.15</v>
      </c>
      <c r="AL34" s="45">
        <v>0.21</v>
      </c>
      <c r="AN34" s="42">
        <v>950</v>
      </c>
      <c r="AO34" s="42">
        <v>2.67</v>
      </c>
      <c r="AP34" s="42">
        <v>2.76</v>
      </c>
      <c r="AQ34" s="42">
        <v>3.27</v>
      </c>
      <c r="AR34" s="42">
        <v>3.42</v>
      </c>
      <c r="AT34" s="71">
        <v>0.1217</v>
      </c>
      <c r="AU34" s="70">
        <v>0.31</v>
      </c>
    </row>
    <row r="35" spans="2:47">
      <c r="B35" s="20">
        <v>39</v>
      </c>
      <c r="C35" s="20">
        <v>0.91700000000000004</v>
      </c>
      <c r="D35" s="20">
        <v>0.93899999999999995</v>
      </c>
      <c r="F35" s="29">
        <v>32</v>
      </c>
      <c r="G35" s="29">
        <v>3.1349999999999998</v>
      </c>
      <c r="H35" s="29">
        <v>2.7730000000000001</v>
      </c>
      <c r="I35" s="29">
        <v>0.51919999999999999</v>
      </c>
      <c r="J35" s="29">
        <v>0.58560000000000001</v>
      </c>
      <c r="K35" s="14"/>
      <c r="L35" s="90">
        <v>33</v>
      </c>
      <c r="M35" s="2" t="s">
        <v>9</v>
      </c>
      <c r="N35" s="2" t="s">
        <v>9</v>
      </c>
      <c r="O35" s="2">
        <f>O34+ABS(O32-O37)/5</f>
        <v>2.786</v>
      </c>
      <c r="P35" s="1"/>
      <c r="R35" s="7">
        <v>900</v>
      </c>
      <c r="S35" s="24">
        <v>2.66</v>
      </c>
      <c r="T35" s="24">
        <v>2.75</v>
      </c>
      <c r="U35" s="24">
        <v>3.28</v>
      </c>
      <c r="V35" s="24">
        <v>3.43</v>
      </c>
      <c r="X35" s="11">
        <v>46</v>
      </c>
      <c r="Y35" s="11">
        <v>0.86819999999999997</v>
      </c>
      <c r="Z35" s="11">
        <v>0.8508</v>
      </c>
      <c r="AA35" s="11">
        <v>0.74960000000000004</v>
      </c>
      <c r="AB35" s="11">
        <v>0.72560000000000002</v>
      </c>
      <c r="AG35" s="37">
        <v>13</v>
      </c>
      <c r="AH35" s="38">
        <v>1.77</v>
      </c>
      <c r="AJ35" s="42">
        <v>750</v>
      </c>
      <c r="AK35" s="45">
        <v>0.14000000000000001</v>
      </c>
      <c r="AL35" s="45">
        <v>0.2</v>
      </c>
      <c r="AN35" s="42">
        <v>1000</v>
      </c>
      <c r="AO35" s="42">
        <v>2.68</v>
      </c>
      <c r="AP35" s="42">
        <v>2.76</v>
      </c>
      <c r="AQ35" s="42">
        <v>3.26</v>
      </c>
      <c r="AR35" s="42">
        <v>3.41</v>
      </c>
      <c r="AT35" s="71">
        <v>0.1255</v>
      </c>
      <c r="AU35" s="70">
        <v>0.32</v>
      </c>
    </row>
    <row r="36" spans="2:47">
      <c r="B36" s="20">
        <v>40</v>
      </c>
      <c r="C36" s="20">
        <v>0.91900000000000004</v>
      </c>
      <c r="D36" s="20">
        <v>0.94</v>
      </c>
      <c r="F36" s="29">
        <v>33</v>
      </c>
      <c r="G36" s="29">
        <v>3.15</v>
      </c>
      <c r="H36" s="29">
        <v>2.786</v>
      </c>
      <c r="I36" s="29">
        <v>0.52880000000000005</v>
      </c>
      <c r="J36" s="29">
        <v>0.59409999999999996</v>
      </c>
      <c r="K36" s="14"/>
      <c r="L36" s="90">
        <v>34</v>
      </c>
      <c r="M36" s="2" t="s">
        <v>9</v>
      </c>
      <c r="N36" s="2" t="s">
        <v>9</v>
      </c>
      <c r="O36" s="2">
        <f>O35+ABS(O32-O37)/5</f>
        <v>2.798</v>
      </c>
      <c r="R36" s="7">
        <v>950</v>
      </c>
      <c r="S36" s="24">
        <v>2.67</v>
      </c>
      <c r="T36" s="24">
        <v>2.76</v>
      </c>
      <c r="U36" s="24">
        <v>3.27</v>
      </c>
      <c r="V36" s="24">
        <v>3.42</v>
      </c>
      <c r="X36" s="11">
        <v>47</v>
      </c>
      <c r="Y36" s="11">
        <v>0.86819999999999997</v>
      </c>
      <c r="Z36" s="11">
        <v>0.8508</v>
      </c>
      <c r="AA36" s="11">
        <v>0.74960000000000004</v>
      </c>
      <c r="AB36" s="11">
        <v>0.72560000000000002</v>
      </c>
      <c r="AG36" s="37">
        <v>14</v>
      </c>
      <c r="AH36" s="38">
        <v>1.76</v>
      </c>
      <c r="AJ36" s="42">
        <v>800</v>
      </c>
      <c r="AK36" s="45">
        <v>0.14000000000000001</v>
      </c>
      <c r="AL36" s="45">
        <v>0.2</v>
      </c>
      <c r="AN36" s="42">
        <v>1200</v>
      </c>
      <c r="AO36" s="42">
        <v>2.71</v>
      </c>
      <c r="AP36" s="42">
        <v>2.78</v>
      </c>
      <c r="AQ36" s="42">
        <v>3.24</v>
      </c>
      <c r="AR36" s="42">
        <v>3.37</v>
      </c>
      <c r="AT36" s="71">
        <v>0.1293</v>
      </c>
      <c r="AU36" s="70">
        <v>0.33</v>
      </c>
    </row>
    <row r="37" spans="2:47">
      <c r="B37" s="20">
        <v>41</v>
      </c>
      <c r="C37" s="20">
        <v>0.92</v>
      </c>
      <c r="D37" s="20">
        <v>0.94099999999999995</v>
      </c>
      <c r="F37" s="29">
        <v>34</v>
      </c>
      <c r="G37" s="29">
        <v>3.1640000000000001</v>
      </c>
      <c r="H37" s="29">
        <v>2.7989999999999999</v>
      </c>
      <c r="I37" s="29">
        <v>0.53810000000000002</v>
      </c>
      <c r="J37" s="29">
        <v>0.60229999999999995</v>
      </c>
      <c r="K37" s="14"/>
      <c r="L37" s="90">
        <v>35</v>
      </c>
      <c r="M37" s="2" t="s">
        <v>9</v>
      </c>
      <c r="N37" s="2" t="s">
        <v>9</v>
      </c>
      <c r="O37" s="2">
        <v>2.81</v>
      </c>
      <c r="R37" s="7">
        <v>1000</v>
      </c>
      <c r="S37" s="24">
        <v>2.68</v>
      </c>
      <c r="T37" s="24">
        <v>2.76</v>
      </c>
      <c r="U37" s="24">
        <v>3.26</v>
      </c>
      <c r="V37" s="24">
        <v>3.41</v>
      </c>
      <c r="X37" s="11">
        <v>48</v>
      </c>
      <c r="Y37" s="11">
        <v>0.86819999999999997</v>
      </c>
      <c r="Z37" s="11">
        <v>0.8508</v>
      </c>
      <c r="AA37" s="11">
        <v>0.74960000000000004</v>
      </c>
      <c r="AB37" s="11">
        <v>0.72560000000000002</v>
      </c>
      <c r="AG37" s="37">
        <v>15</v>
      </c>
      <c r="AH37" s="38">
        <v>1.75</v>
      </c>
      <c r="AJ37" s="42">
        <v>850</v>
      </c>
      <c r="AK37" s="45">
        <v>0.13</v>
      </c>
      <c r="AL37" s="45">
        <v>0.19</v>
      </c>
      <c r="AN37" s="42">
        <v>1400</v>
      </c>
      <c r="AO37" s="42">
        <v>2.72</v>
      </c>
      <c r="AP37" s="42">
        <v>2.8</v>
      </c>
      <c r="AQ37" s="42">
        <v>3.22</v>
      </c>
      <c r="AR37" s="42">
        <v>3.34</v>
      </c>
      <c r="AT37" s="71">
        <v>0.1331</v>
      </c>
      <c r="AU37" s="70">
        <v>0.34</v>
      </c>
    </row>
    <row r="38" spans="2:47">
      <c r="B38" s="20">
        <v>42</v>
      </c>
      <c r="C38" s="20">
        <v>0.92200000000000004</v>
      </c>
      <c r="D38" s="20">
        <v>0.94199999999999995</v>
      </c>
      <c r="F38" s="29">
        <v>35</v>
      </c>
      <c r="G38" s="29">
        <v>3.1779999999999999</v>
      </c>
      <c r="H38" s="29">
        <v>2.8109999999999999</v>
      </c>
      <c r="I38" s="29">
        <v>0.54690000000000005</v>
      </c>
      <c r="J38" s="29">
        <v>0.61009999999999998</v>
      </c>
      <c r="K38" s="14"/>
      <c r="L38" s="90">
        <v>36</v>
      </c>
      <c r="M38" s="2" t="s">
        <v>9</v>
      </c>
      <c r="N38" s="2" t="s">
        <v>9</v>
      </c>
      <c r="O38" s="2">
        <f>O37+ABS(O37-O42)/5</f>
        <v>2.8220000000000001</v>
      </c>
      <c r="R38" s="7">
        <v>1200</v>
      </c>
      <c r="S38" s="24">
        <v>2.71</v>
      </c>
      <c r="T38" s="24">
        <v>2.78</v>
      </c>
      <c r="U38" s="24">
        <v>3.24</v>
      </c>
      <c r="V38" s="24">
        <v>3.37</v>
      </c>
      <c r="X38" s="11">
        <v>49</v>
      </c>
      <c r="Y38" s="11">
        <v>0.86819999999999997</v>
      </c>
      <c r="Z38" s="11">
        <v>0.8508</v>
      </c>
      <c r="AA38" s="11">
        <v>0.74960000000000004</v>
      </c>
      <c r="AB38" s="11">
        <v>0.72560000000000002</v>
      </c>
      <c r="AG38" s="37">
        <v>16</v>
      </c>
      <c r="AH38" s="38">
        <v>1.75</v>
      </c>
      <c r="AJ38" s="42">
        <v>900</v>
      </c>
      <c r="AK38" s="45">
        <v>0.13</v>
      </c>
      <c r="AL38" s="45">
        <v>0.18</v>
      </c>
      <c r="AN38" s="42">
        <v>1600</v>
      </c>
      <c r="AO38" s="42">
        <v>2.74</v>
      </c>
      <c r="AP38" s="42">
        <v>2.81</v>
      </c>
      <c r="AQ38" s="42">
        <v>3.21</v>
      </c>
      <c r="AR38" s="42">
        <v>3.32</v>
      </c>
      <c r="AT38" s="71">
        <v>0.1368</v>
      </c>
      <c r="AU38" s="70">
        <v>0.35</v>
      </c>
    </row>
    <row r="39" spans="2:47">
      <c r="B39" s="20">
        <v>43</v>
      </c>
      <c r="C39" s="20">
        <v>0.92300000000000004</v>
      </c>
      <c r="D39" s="20">
        <v>0.94299999999999995</v>
      </c>
      <c r="F39" s="29">
        <v>36</v>
      </c>
      <c r="G39" s="29">
        <v>3.1909999999999998</v>
      </c>
      <c r="H39" s="29">
        <v>2.823</v>
      </c>
      <c r="I39" s="29">
        <v>0.5554</v>
      </c>
      <c r="J39" s="29">
        <v>0.61750000000000005</v>
      </c>
      <c r="K39" s="14"/>
      <c r="L39" s="90">
        <v>37</v>
      </c>
      <c r="M39" s="2" t="s">
        <v>9</v>
      </c>
      <c r="N39" s="2" t="s">
        <v>9</v>
      </c>
      <c r="O39" s="2">
        <f>O38+ABS(O37-O42)/5</f>
        <v>2.8340000000000001</v>
      </c>
      <c r="R39" s="7">
        <v>1400</v>
      </c>
      <c r="S39" s="24">
        <v>2.72</v>
      </c>
      <c r="T39" s="24">
        <v>2.8</v>
      </c>
      <c r="U39" s="24">
        <v>3.22</v>
      </c>
      <c r="V39" s="24">
        <v>3.34</v>
      </c>
      <c r="X39" s="11">
        <v>50</v>
      </c>
      <c r="Y39" s="11">
        <v>0.86819999999999997</v>
      </c>
      <c r="Z39" s="11">
        <v>0.8508</v>
      </c>
      <c r="AA39" s="11">
        <v>0.74960000000000004</v>
      </c>
      <c r="AB39" s="11">
        <v>0.72560000000000002</v>
      </c>
      <c r="AG39" s="37">
        <v>17</v>
      </c>
      <c r="AH39" s="38">
        <v>1.74</v>
      </c>
      <c r="AJ39" s="42">
        <v>950</v>
      </c>
      <c r="AK39" s="45">
        <v>0.13</v>
      </c>
      <c r="AL39" s="45">
        <v>0.18</v>
      </c>
      <c r="AN39" s="42">
        <v>1800</v>
      </c>
      <c r="AO39" s="42">
        <v>2.76</v>
      </c>
      <c r="AP39" s="42">
        <v>2.82</v>
      </c>
      <c r="AQ39" s="42">
        <v>3.2</v>
      </c>
      <c r="AR39" s="42">
        <v>3.3</v>
      </c>
      <c r="AT39" s="71">
        <v>0.1406</v>
      </c>
      <c r="AU39" s="70">
        <v>0.36</v>
      </c>
    </row>
    <row r="40" spans="2:47">
      <c r="B40" s="20">
        <v>44</v>
      </c>
      <c r="C40" s="20">
        <v>0.92400000000000004</v>
      </c>
      <c r="D40" s="20">
        <v>0.94399999999999995</v>
      </c>
      <c r="F40" s="29">
        <v>37</v>
      </c>
      <c r="G40" s="29">
        <v>3.2040000000000002</v>
      </c>
      <c r="H40" s="29">
        <v>2.835</v>
      </c>
      <c r="I40" s="29">
        <v>0.56359999999999999</v>
      </c>
      <c r="J40" s="29">
        <v>0.62470000000000003</v>
      </c>
      <c r="K40" s="14"/>
      <c r="L40" s="90">
        <v>38</v>
      </c>
      <c r="M40" s="2" t="s">
        <v>9</v>
      </c>
      <c r="N40" s="2" t="s">
        <v>9</v>
      </c>
      <c r="O40" s="2">
        <f>O39+ABS(O37-O42)/5</f>
        <v>2.8460000000000001</v>
      </c>
      <c r="R40" s="7">
        <v>1600</v>
      </c>
      <c r="S40" s="24">
        <v>2.74</v>
      </c>
      <c r="T40" s="24">
        <v>2.81</v>
      </c>
      <c r="U40" s="24">
        <v>3.21</v>
      </c>
      <c r="V40" s="24">
        <v>3.32</v>
      </c>
      <c r="X40" s="11">
        <v>51</v>
      </c>
      <c r="Y40" s="11">
        <v>0.86480000000000001</v>
      </c>
      <c r="Z40" s="11">
        <v>0.84809999999999997</v>
      </c>
      <c r="AA40" s="11">
        <v>0.75180000000000002</v>
      </c>
      <c r="AB40" s="11">
        <v>0.72909999999999997</v>
      </c>
      <c r="AG40" s="37">
        <v>18</v>
      </c>
      <c r="AH40" s="38">
        <v>1.73</v>
      </c>
      <c r="AJ40" s="42">
        <v>1000</v>
      </c>
      <c r="AK40" s="45">
        <v>0.12</v>
      </c>
      <c r="AL40" s="45">
        <v>0.16</v>
      </c>
      <c r="AN40" s="42">
        <v>2000</v>
      </c>
      <c r="AO40" s="42">
        <v>2.77</v>
      </c>
      <c r="AP40" s="42">
        <v>2.83</v>
      </c>
      <c r="AQ40" s="42">
        <v>3.18</v>
      </c>
      <c r="AR40" s="42">
        <v>3.28</v>
      </c>
      <c r="AT40" s="71">
        <v>0.14430000000000001</v>
      </c>
      <c r="AU40" s="70">
        <v>0.37</v>
      </c>
    </row>
    <row r="41" spans="2:47">
      <c r="B41" s="20">
        <v>45</v>
      </c>
      <c r="C41" s="20">
        <v>0.92600000000000005</v>
      </c>
      <c r="D41" s="20">
        <v>0.94499999999999995</v>
      </c>
      <c r="F41" s="29">
        <v>38</v>
      </c>
      <c r="G41" s="29">
        <v>3.2160000000000002</v>
      </c>
      <c r="H41" s="29">
        <v>2.8460000000000001</v>
      </c>
      <c r="I41" s="29">
        <v>0.57140000000000002</v>
      </c>
      <c r="J41" s="29">
        <v>0.63160000000000005</v>
      </c>
      <c r="K41" s="17"/>
      <c r="L41" s="90">
        <v>39</v>
      </c>
      <c r="M41" s="2" t="s">
        <v>9</v>
      </c>
      <c r="N41" s="2" t="s">
        <v>9</v>
      </c>
      <c r="O41" s="2">
        <f>O40+ABS(O37-O42)/5</f>
        <v>2.8580000000000001</v>
      </c>
      <c r="R41" s="7">
        <v>1800</v>
      </c>
      <c r="S41" s="24">
        <v>2.76</v>
      </c>
      <c r="T41" s="24">
        <v>2.82</v>
      </c>
      <c r="U41" s="24">
        <v>3.2</v>
      </c>
      <c r="V41" s="24">
        <v>3.3</v>
      </c>
      <c r="AG41" s="37">
        <v>19</v>
      </c>
      <c r="AH41" s="38">
        <v>1.73</v>
      </c>
      <c r="AJ41" s="42">
        <v>1200</v>
      </c>
      <c r="AK41" s="45">
        <v>0.11</v>
      </c>
      <c r="AL41" s="45">
        <v>0.15</v>
      </c>
      <c r="AN41" s="42">
        <v>2500</v>
      </c>
      <c r="AO41" s="42">
        <v>2.79</v>
      </c>
      <c r="AP41" s="42">
        <v>2.85</v>
      </c>
      <c r="AQ41" s="42">
        <v>3.16</v>
      </c>
      <c r="AR41" s="42">
        <v>3.25</v>
      </c>
      <c r="AT41" s="71">
        <v>0.14799999999999999</v>
      </c>
      <c r="AU41" s="70">
        <v>0.38</v>
      </c>
    </row>
    <row r="42" spans="2:47">
      <c r="B42" s="20">
        <v>46</v>
      </c>
      <c r="C42" s="20">
        <v>0.92700000000000005</v>
      </c>
      <c r="D42" s="20">
        <v>0.94499999999999995</v>
      </c>
      <c r="F42" s="29">
        <v>39</v>
      </c>
      <c r="G42" s="29">
        <v>3.2280000000000002</v>
      </c>
      <c r="H42" s="29">
        <v>2.8570000000000002</v>
      </c>
      <c r="I42" s="29">
        <v>0.57889999999999997</v>
      </c>
      <c r="J42" s="29">
        <v>0.63819999999999999</v>
      </c>
      <c r="K42" s="17"/>
      <c r="L42" s="90">
        <v>40</v>
      </c>
      <c r="M42" s="2" t="s">
        <v>9</v>
      </c>
      <c r="N42" s="2" t="s">
        <v>9</v>
      </c>
      <c r="O42" s="2">
        <v>2.87</v>
      </c>
      <c r="R42" s="7">
        <v>2000</v>
      </c>
      <c r="S42" s="24">
        <v>2.77</v>
      </c>
      <c r="T42" s="24">
        <v>2.83</v>
      </c>
      <c r="U42" s="24">
        <v>3.18</v>
      </c>
      <c r="V42" s="24">
        <v>3.28</v>
      </c>
      <c r="AG42" s="37">
        <v>20</v>
      </c>
      <c r="AH42" s="38">
        <v>1.72</v>
      </c>
      <c r="AJ42" s="42">
        <v>1400</v>
      </c>
      <c r="AK42" s="45">
        <v>0.1</v>
      </c>
      <c r="AL42" s="45">
        <v>0.14000000000000001</v>
      </c>
      <c r="AN42" s="42">
        <v>3000</v>
      </c>
      <c r="AO42" s="42">
        <v>2.81</v>
      </c>
      <c r="AP42" s="42">
        <v>2.86</v>
      </c>
      <c r="AQ42" s="42">
        <v>3.15</v>
      </c>
      <c r="AR42" s="42">
        <v>3.22</v>
      </c>
      <c r="AT42" s="71">
        <v>0.1517</v>
      </c>
      <c r="AU42" s="70">
        <v>0.39</v>
      </c>
    </row>
    <row r="43" spans="2:47" ht="15.75" thickBot="1">
      <c r="B43" s="20">
        <v>47</v>
      </c>
      <c r="C43" s="20">
        <v>0.92800000000000005</v>
      </c>
      <c r="D43" s="20">
        <v>0.94599999999999995</v>
      </c>
      <c r="F43" s="30">
        <v>40</v>
      </c>
      <c r="G43" s="30">
        <v>3.24</v>
      </c>
      <c r="H43" s="30">
        <v>2.8660000000000001</v>
      </c>
      <c r="I43" s="30">
        <v>0.58620000000000005</v>
      </c>
      <c r="J43" s="30">
        <v>0.64449999999999996</v>
      </c>
      <c r="K43" s="17"/>
      <c r="L43" s="90">
        <v>41</v>
      </c>
      <c r="M43" s="2" t="s">
        <v>9</v>
      </c>
      <c r="N43" s="2" t="s">
        <v>9</v>
      </c>
      <c r="O43" s="2">
        <f>O42+ABS(O42-O47)/5</f>
        <v>2.8780000000000001</v>
      </c>
      <c r="R43" s="7">
        <v>2500</v>
      </c>
      <c r="S43" s="24">
        <v>2.79</v>
      </c>
      <c r="T43" s="24">
        <v>2.85</v>
      </c>
      <c r="U43" s="24">
        <v>3.16</v>
      </c>
      <c r="V43" s="24">
        <v>3.25</v>
      </c>
      <c r="AG43" s="37">
        <v>21</v>
      </c>
      <c r="AH43" s="38">
        <f>ROUND(1.61+1.51/(AG43-1),2)</f>
        <v>1.69</v>
      </c>
      <c r="AJ43" s="42">
        <v>1600</v>
      </c>
      <c r="AK43" s="45">
        <v>0.1</v>
      </c>
      <c r="AL43" s="45">
        <v>0.13</v>
      </c>
      <c r="AN43" s="42">
        <v>3500</v>
      </c>
      <c r="AO43" s="42">
        <v>2.82</v>
      </c>
      <c r="AP43" s="42">
        <v>2.87</v>
      </c>
      <c r="AQ43" s="42">
        <v>3.14</v>
      </c>
      <c r="AR43" s="42">
        <v>3.21</v>
      </c>
      <c r="AT43" s="71">
        <v>0.15540000000000001</v>
      </c>
      <c r="AU43" s="70">
        <v>0.4</v>
      </c>
    </row>
    <row r="44" spans="2:47">
      <c r="B44" s="20">
        <v>48</v>
      </c>
      <c r="C44" s="20">
        <v>0.92900000000000005</v>
      </c>
      <c r="D44" s="20">
        <v>0.94699999999999995</v>
      </c>
      <c r="F44" s="31">
        <v>41</v>
      </c>
      <c r="G44" s="31">
        <v>3.2509999999999999</v>
      </c>
      <c r="H44" s="31">
        <v>2.8769999999999998</v>
      </c>
      <c r="L44" s="90">
        <v>42</v>
      </c>
      <c r="M44" s="2" t="s">
        <v>9</v>
      </c>
      <c r="N44" s="2" t="s">
        <v>9</v>
      </c>
      <c r="O44" s="2">
        <f>O43+ABS(O42-O47)/5</f>
        <v>2.8860000000000001</v>
      </c>
      <c r="R44" s="7">
        <v>3000</v>
      </c>
      <c r="S44" s="24">
        <v>2.81</v>
      </c>
      <c r="T44" s="24">
        <v>2.86</v>
      </c>
      <c r="U44" s="24">
        <v>3.15</v>
      </c>
      <c r="V44" s="24">
        <v>3.22</v>
      </c>
      <c r="AG44" s="37">
        <v>22</v>
      </c>
      <c r="AH44" s="38">
        <f t="shared" ref="AH44:AH107" si="0">ROUND(1.61+1.51/(AG44-1),2)</f>
        <v>1.68</v>
      </c>
      <c r="AJ44" s="42">
        <v>1800</v>
      </c>
      <c r="AK44" s="45">
        <v>0.09</v>
      </c>
      <c r="AL44" s="45">
        <v>0.13</v>
      </c>
      <c r="AN44" s="42">
        <v>4000</v>
      </c>
      <c r="AO44" s="42">
        <v>2.83</v>
      </c>
      <c r="AP44" s="42">
        <v>2.88</v>
      </c>
      <c r="AQ44" s="42">
        <v>3.13</v>
      </c>
      <c r="AR44" s="42">
        <v>3.19</v>
      </c>
      <c r="AT44" s="71">
        <v>0.15909999999999999</v>
      </c>
      <c r="AU44" s="70">
        <v>0.41</v>
      </c>
    </row>
    <row r="45" spans="2:47">
      <c r="B45" s="20">
        <v>49</v>
      </c>
      <c r="C45" s="20">
        <v>0.92900000000000005</v>
      </c>
      <c r="D45" s="20">
        <v>0.94699999999999995</v>
      </c>
      <c r="F45" s="31">
        <v>42</v>
      </c>
      <c r="G45" s="31">
        <v>3.2610000000000001</v>
      </c>
      <c r="H45" s="31">
        <v>2.887</v>
      </c>
      <c r="L45" s="90">
        <v>43</v>
      </c>
      <c r="M45" s="2" t="s">
        <v>9</v>
      </c>
      <c r="N45" s="2" t="s">
        <v>9</v>
      </c>
      <c r="O45" s="2">
        <f>O44+ABS(O42-O47)/5</f>
        <v>2.8940000000000001</v>
      </c>
      <c r="R45" s="7">
        <v>3500</v>
      </c>
      <c r="S45" s="24">
        <v>2.82</v>
      </c>
      <c r="T45" s="24">
        <v>2.87</v>
      </c>
      <c r="U45" s="24">
        <v>3.14</v>
      </c>
      <c r="V45" s="24">
        <v>3.21</v>
      </c>
      <c r="AG45" s="37">
        <v>23</v>
      </c>
      <c r="AH45" s="38">
        <f t="shared" si="0"/>
        <v>1.68</v>
      </c>
      <c r="AJ45" s="42">
        <v>2000</v>
      </c>
      <c r="AK45" s="45">
        <v>0.08</v>
      </c>
      <c r="AL45" s="45">
        <v>0.11</v>
      </c>
      <c r="AN45" s="42">
        <v>4500</v>
      </c>
      <c r="AO45" s="42">
        <v>2.84</v>
      </c>
      <c r="AP45" s="42">
        <v>2.88</v>
      </c>
      <c r="AQ45" s="42">
        <v>3.12</v>
      </c>
      <c r="AR45" s="42">
        <v>3.18</v>
      </c>
      <c r="AT45" s="71">
        <v>0.1628</v>
      </c>
      <c r="AU45" s="70">
        <v>0.42</v>
      </c>
    </row>
    <row r="46" spans="2:47" ht="15.75" thickBot="1">
      <c r="B46" s="20">
        <v>50</v>
      </c>
      <c r="C46" s="20">
        <v>0.93</v>
      </c>
      <c r="D46" s="20">
        <v>0.94699999999999995</v>
      </c>
      <c r="F46" s="31">
        <v>43</v>
      </c>
      <c r="G46" s="31">
        <v>3.2709999999999999</v>
      </c>
      <c r="H46" s="31">
        <v>2.8959999999999999</v>
      </c>
      <c r="L46" s="90">
        <v>44</v>
      </c>
      <c r="M46" s="2" t="s">
        <v>9</v>
      </c>
      <c r="N46" s="2" t="s">
        <v>9</v>
      </c>
      <c r="O46" s="2">
        <f>O45+ABS(O42-O47)/5</f>
        <v>2.9020000000000001</v>
      </c>
      <c r="R46" s="7">
        <v>4000</v>
      </c>
      <c r="S46" s="24">
        <v>2.83</v>
      </c>
      <c r="T46" s="24">
        <v>2.88</v>
      </c>
      <c r="U46" s="24">
        <v>3.13</v>
      </c>
      <c r="V46" s="24">
        <v>3.19</v>
      </c>
      <c r="AG46" s="37">
        <v>24</v>
      </c>
      <c r="AH46" s="38">
        <f t="shared" si="0"/>
        <v>1.68</v>
      </c>
      <c r="AJ46" s="42">
        <v>2500</v>
      </c>
      <c r="AK46" s="45">
        <v>7.0000000000000007E-2</v>
      </c>
      <c r="AL46" s="45">
        <v>0.1</v>
      </c>
      <c r="AN46" s="43">
        <v>5000</v>
      </c>
      <c r="AO46" s="43">
        <v>2.85</v>
      </c>
      <c r="AP46" s="43">
        <v>2.89</v>
      </c>
      <c r="AQ46" s="43">
        <v>3.12</v>
      </c>
      <c r="AR46" s="43">
        <v>3.17</v>
      </c>
      <c r="AT46" s="71">
        <v>0.16639999999999999</v>
      </c>
      <c r="AU46" s="70">
        <v>0.43</v>
      </c>
    </row>
    <row r="47" spans="2:47" ht="15.75" thickBot="1">
      <c r="F47" s="31">
        <v>44</v>
      </c>
      <c r="G47" s="31">
        <v>3.282</v>
      </c>
      <c r="H47" s="31">
        <v>2.9049999999999998</v>
      </c>
      <c r="L47" s="90">
        <v>45</v>
      </c>
      <c r="M47" s="2" t="s">
        <v>9</v>
      </c>
      <c r="N47" s="2" t="s">
        <v>9</v>
      </c>
      <c r="O47" s="2">
        <v>2.91</v>
      </c>
      <c r="R47" s="7">
        <v>4500</v>
      </c>
      <c r="S47" s="24">
        <v>2.84</v>
      </c>
      <c r="T47" s="24">
        <v>2.88</v>
      </c>
      <c r="U47" s="24">
        <v>3.12</v>
      </c>
      <c r="V47" s="24">
        <v>3.18</v>
      </c>
      <c r="AG47" s="37">
        <v>25</v>
      </c>
      <c r="AH47" s="38">
        <f t="shared" si="0"/>
        <v>1.67</v>
      </c>
      <c r="AJ47" s="42">
        <v>3000</v>
      </c>
      <c r="AK47" s="45">
        <v>7.0000000000000007E-2</v>
      </c>
      <c r="AL47" s="45">
        <v>0.1</v>
      </c>
      <c r="AN47" s="43">
        <v>5000</v>
      </c>
      <c r="AT47" s="71">
        <v>0.17</v>
      </c>
      <c r="AU47" s="70">
        <v>0.44</v>
      </c>
    </row>
    <row r="48" spans="2:47" ht="15.75" thickBot="1">
      <c r="F48" s="31">
        <v>45</v>
      </c>
      <c r="G48" s="31">
        <v>3.2919999999999998</v>
      </c>
      <c r="H48" s="31">
        <v>2.9140000000000001</v>
      </c>
      <c r="L48" s="90">
        <v>46</v>
      </c>
      <c r="M48" s="2" t="s">
        <v>9</v>
      </c>
      <c r="N48" s="2" t="s">
        <v>9</v>
      </c>
      <c r="O48" s="2">
        <f>O47+ABS(O47-O52)/5</f>
        <v>2.92</v>
      </c>
      <c r="R48" s="8">
        <v>5000</v>
      </c>
      <c r="S48" s="25">
        <v>2.85</v>
      </c>
      <c r="T48" s="25">
        <v>2.89</v>
      </c>
      <c r="U48" s="25">
        <v>3.12</v>
      </c>
      <c r="V48" s="25">
        <v>3.17</v>
      </c>
      <c r="AG48" s="37">
        <v>26</v>
      </c>
      <c r="AH48" s="38">
        <f t="shared" si="0"/>
        <v>1.67</v>
      </c>
      <c r="AJ48" s="42">
        <v>3500</v>
      </c>
      <c r="AK48" s="45">
        <v>0.06</v>
      </c>
      <c r="AL48" s="45">
        <v>0.09</v>
      </c>
      <c r="AT48" s="71">
        <v>0.1736</v>
      </c>
      <c r="AU48" s="70">
        <v>0.45</v>
      </c>
    </row>
    <row r="49" spans="6:47">
      <c r="F49" s="31">
        <v>46</v>
      </c>
      <c r="G49" s="31">
        <v>3.302</v>
      </c>
      <c r="H49" s="31">
        <v>2.923</v>
      </c>
      <c r="L49" s="90">
        <v>47</v>
      </c>
      <c r="M49" s="2" t="s">
        <v>9</v>
      </c>
      <c r="N49" s="2" t="s">
        <v>9</v>
      </c>
      <c r="O49" s="2">
        <f>O48+ABS(O47-O52)/5</f>
        <v>2.9299999999999997</v>
      </c>
      <c r="AG49" s="37">
        <v>27</v>
      </c>
      <c r="AH49" s="38">
        <f t="shared" si="0"/>
        <v>1.67</v>
      </c>
      <c r="AJ49" s="42">
        <v>4000</v>
      </c>
      <c r="AK49" s="45">
        <v>0.06</v>
      </c>
      <c r="AL49" s="45">
        <v>0.08</v>
      </c>
      <c r="AT49" s="71">
        <v>0.1772</v>
      </c>
      <c r="AU49" s="70">
        <v>0.46</v>
      </c>
    </row>
    <row r="50" spans="6:47" ht="15.75" thickBot="1">
      <c r="F50" s="31">
        <v>47</v>
      </c>
      <c r="G50" s="31">
        <v>3.31</v>
      </c>
      <c r="H50" s="31">
        <v>2.931</v>
      </c>
      <c r="L50" s="90">
        <v>48</v>
      </c>
      <c r="M50" s="2" t="s">
        <v>9</v>
      </c>
      <c r="N50" s="2" t="s">
        <v>9</v>
      </c>
      <c r="O50" s="2">
        <f>O49+ABS(O47-O52)/5</f>
        <v>2.9399999999999995</v>
      </c>
      <c r="AG50" s="37">
        <v>28</v>
      </c>
      <c r="AH50" s="38">
        <f t="shared" si="0"/>
        <v>1.67</v>
      </c>
      <c r="AJ50" s="42">
        <v>4500</v>
      </c>
      <c r="AK50" s="46">
        <v>0.06</v>
      </c>
      <c r="AL50" s="46">
        <v>0.08</v>
      </c>
      <c r="AT50" s="71">
        <v>0.18079999999999999</v>
      </c>
      <c r="AU50" s="70">
        <v>0.47</v>
      </c>
    </row>
    <row r="51" spans="6:47" ht="15.75" thickBot="1">
      <c r="F51" s="31">
        <v>48</v>
      </c>
      <c r="G51" s="31">
        <v>3.319</v>
      </c>
      <c r="H51" s="31">
        <v>2.94</v>
      </c>
      <c r="L51" s="90">
        <v>49</v>
      </c>
      <c r="M51" s="2" t="s">
        <v>9</v>
      </c>
      <c r="N51" s="2" t="s">
        <v>9</v>
      </c>
      <c r="O51" s="2">
        <f>O50+ABS(O47-O52)/5</f>
        <v>2.9499999999999993</v>
      </c>
      <c r="AG51" s="37">
        <v>29</v>
      </c>
      <c r="AH51" s="38">
        <f t="shared" si="0"/>
        <v>1.66</v>
      </c>
      <c r="AJ51" s="43">
        <v>5000</v>
      </c>
      <c r="AT51" s="71">
        <v>0.18440000000000001</v>
      </c>
      <c r="AU51" s="70">
        <v>0.48</v>
      </c>
    </row>
    <row r="52" spans="6:47">
      <c r="F52" s="31">
        <v>49</v>
      </c>
      <c r="G52" s="31">
        <v>3.3290000000000002</v>
      </c>
      <c r="H52" s="31">
        <v>2.948</v>
      </c>
      <c r="L52" s="90">
        <v>50</v>
      </c>
      <c r="M52" s="2" t="s">
        <v>9</v>
      </c>
      <c r="N52" s="2" t="s">
        <v>9</v>
      </c>
      <c r="O52" s="2">
        <v>2.96</v>
      </c>
      <c r="AG52" s="37">
        <v>30</v>
      </c>
      <c r="AH52" s="38">
        <f t="shared" si="0"/>
        <v>1.66</v>
      </c>
      <c r="AT52" s="71">
        <v>0.18790000000000001</v>
      </c>
      <c r="AU52" s="70">
        <v>0.49</v>
      </c>
    </row>
    <row r="53" spans="6:47">
      <c r="F53" s="31">
        <v>50</v>
      </c>
      <c r="G53" s="31">
        <v>3.3359999999999999</v>
      </c>
      <c r="H53" s="31">
        <v>2.956</v>
      </c>
      <c r="AG53" s="37">
        <v>31</v>
      </c>
      <c r="AH53" s="38">
        <f t="shared" si="0"/>
        <v>1.66</v>
      </c>
      <c r="AT53" s="71">
        <v>0.1915</v>
      </c>
      <c r="AU53" s="70">
        <v>0.5</v>
      </c>
    </row>
    <row r="54" spans="6:47">
      <c r="F54" s="31">
        <v>51</v>
      </c>
      <c r="G54" s="31">
        <v>3.3450000000000002</v>
      </c>
      <c r="H54" s="31">
        <v>2.964</v>
      </c>
      <c r="AG54" s="37">
        <v>32</v>
      </c>
      <c r="AH54" s="38">
        <f t="shared" si="0"/>
        <v>1.66</v>
      </c>
      <c r="AT54" s="71">
        <v>0.19500000000000001</v>
      </c>
      <c r="AU54" s="70">
        <v>0.51</v>
      </c>
    </row>
    <row r="55" spans="6:47">
      <c r="F55" s="31">
        <v>52</v>
      </c>
      <c r="G55" s="31">
        <v>3.3530000000000002</v>
      </c>
      <c r="H55" s="31">
        <v>2.9710000000000001</v>
      </c>
      <c r="AG55" s="37">
        <v>33</v>
      </c>
      <c r="AH55" s="38">
        <f t="shared" si="0"/>
        <v>1.66</v>
      </c>
      <c r="AT55" s="71">
        <v>0.19850000000000001</v>
      </c>
      <c r="AU55" s="70">
        <v>0.52</v>
      </c>
    </row>
    <row r="56" spans="6:47">
      <c r="F56" s="31">
        <v>53</v>
      </c>
      <c r="G56" s="31">
        <v>3.3610000000000002</v>
      </c>
      <c r="H56" s="31">
        <v>2.9729999999999999</v>
      </c>
      <c r="AG56" s="37">
        <v>34</v>
      </c>
      <c r="AH56" s="38">
        <f t="shared" si="0"/>
        <v>1.66</v>
      </c>
      <c r="AT56" s="71">
        <v>0.2019</v>
      </c>
      <c r="AU56" s="70">
        <v>0.53</v>
      </c>
    </row>
    <row r="57" spans="6:47">
      <c r="F57" s="31">
        <v>54</v>
      </c>
      <c r="G57" s="31">
        <v>3.3679999999999999</v>
      </c>
      <c r="H57" s="31">
        <v>2.9860000000000002</v>
      </c>
      <c r="AG57" s="37">
        <v>35</v>
      </c>
      <c r="AH57" s="38">
        <f t="shared" si="0"/>
        <v>1.65</v>
      </c>
      <c r="AT57" s="71">
        <v>0.2054</v>
      </c>
      <c r="AU57" s="70">
        <v>0.54</v>
      </c>
    </row>
    <row r="58" spans="6:47">
      <c r="F58" s="31">
        <v>55</v>
      </c>
      <c r="G58" s="31">
        <v>3.3759999999999999</v>
      </c>
      <c r="H58" s="31">
        <v>2.992</v>
      </c>
      <c r="AG58" s="37">
        <v>36</v>
      </c>
      <c r="AH58" s="38">
        <f t="shared" si="0"/>
        <v>1.65</v>
      </c>
      <c r="AT58" s="71">
        <v>0.20880000000000001</v>
      </c>
      <c r="AU58" s="70">
        <v>0.55000000000000004</v>
      </c>
    </row>
    <row r="59" spans="6:47">
      <c r="F59" s="31">
        <v>56</v>
      </c>
      <c r="G59" s="31">
        <v>3.383</v>
      </c>
      <c r="H59" s="31">
        <v>3</v>
      </c>
      <c r="AG59" s="37">
        <v>37</v>
      </c>
      <c r="AH59" s="38">
        <f t="shared" si="0"/>
        <v>1.65</v>
      </c>
      <c r="AT59" s="71">
        <v>0.21229999999999999</v>
      </c>
      <c r="AU59" s="70">
        <v>0.56000000000000005</v>
      </c>
    </row>
    <row r="60" spans="6:47">
      <c r="F60" s="31">
        <v>57</v>
      </c>
      <c r="G60" s="31">
        <v>3.391</v>
      </c>
      <c r="H60" s="31">
        <v>3.0059999999999998</v>
      </c>
      <c r="AG60" s="37">
        <v>38</v>
      </c>
      <c r="AH60" s="38">
        <f t="shared" si="0"/>
        <v>1.65</v>
      </c>
      <c r="AT60" s="71">
        <v>0.2157</v>
      </c>
      <c r="AU60" s="70">
        <v>0.56999999999999995</v>
      </c>
    </row>
    <row r="61" spans="6:47">
      <c r="F61" s="31">
        <v>58</v>
      </c>
      <c r="G61" s="31">
        <v>3.3969999999999998</v>
      </c>
      <c r="H61" s="31">
        <v>3.0129999999999999</v>
      </c>
      <c r="AG61" s="37">
        <v>39</v>
      </c>
      <c r="AH61" s="38">
        <f t="shared" si="0"/>
        <v>1.65</v>
      </c>
      <c r="AT61" s="71">
        <v>0.219</v>
      </c>
      <c r="AU61" s="70">
        <v>0.57999999999999996</v>
      </c>
    </row>
    <row r="62" spans="6:47">
      <c r="F62" s="31">
        <v>59</v>
      </c>
      <c r="G62" s="31">
        <v>3.4049999999999998</v>
      </c>
      <c r="H62" s="31">
        <v>3.0190000000000001</v>
      </c>
      <c r="AG62" s="37">
        <v>40</v>
      </c>
      <c r="AH62" s="38">
        <f t="shared" si="0"/>
        <v>1.65</v>
      </c>
      <c r="AT62" s="71">
        <v>0.22239999999999999</v>
      </c>
      <c r="AU62" s="70">
        <v>0.59</v>
      </c>
    </row>
    <row r="63" spans="6:47">
      <c r="F63" s="31">
        <v>60</v>
      </c>
      <c r="G63" s="31">
        <v>3.411</v>
      </c>
      <c r="H63" s="31">
        <v>3.0350000000000001</v>
      </c>
      <c r="AG63" s="37">
        <v>41</v>
      </c>
      <c r="AH63" s="38">
        <f t="shared" si="0"/>
        <v>1.65</v>
      </c>
      <c r="AT63" s="71">
        <v>0.22570000000000001</v>
      </c>
      <c r="AU63" s="70">
        <v>0.6</v>
      </c>
    </row>
    <row r="64" spans="6:47">
      <c r="F64" s="31">
        <v>61</v>
      </c>
      <c r="G64" s="31">
        <v>3.4180000000000001</v>
      </c>
      <c r="H64" s="31">
        <v>3.032</v>
      </c>
      <c r="AG64" s="37">
        <v>42</v>
      </c>
      <c r="AH64" s="38">
        <f t="shared" si="0"/>
        <v>1.65</v>
      </c>
      <c r="AT64" s="71">
        <v>0.2291</v>
      </c>
      <c r="AU64" s="70">
        <v>0.61</v>
      </c>
    </row>
    <row r="65" spans="6:47">
      <c r="F65" s="31">
        <v>62</v>
      </c>
      <c r="G65" s="31">
        <v>3.4239999999999999</v>
      </c>
      <c r="H65" s="31">
        <v>3.0369999999999999</v>
      </c>
      <c r="AG65" s="37">
        <v>43</v>
      </c>
      <c r="AH65" s="38">
        <f t="shared" si="0"/>
        <v>1.65</v>
      </c>
      <c r="AT65" s="71">
        <v>0.2324</v>
      </c>
      <c r="AU65" s="70">
        <v>0.62</v>
      </c>
    </row>
    <row r="66" spans="6:47">
      <c r="F66" s="31">
        <v>63</v>
      </c>
      <c r="G66" s="31">
        <v>3.43</v>
      </c>
      <c r="H66" s="31">
        <v>3.044</v>
      </c>
      <c r="AG66" s="37">
        <v>44</v>
      </c>
      <c r="AH66" s="38">
        <f t="shared" si="0"/>
        <v>1.65</v>
      </c>
      <c r="AT66" s="71">
        <v>0.23569999999999999</v>
      </c>
      <c r="AU66" s="70">
        <v>0.63</v>
      </c>
    </row>
    <row r="67" spans="6:47">
      <c r="F67" s="31">
        <v>64</v>
      </c>
      <c r="G67" s="31">
        <v>3.4369999999999998</v>
      </c>
      <c r="H67" s="31">
        <v>3.0489999999999999</v>
      </c>
      <c r="AG67" s="37">
        <v>45</v>
      </c>
      <c r="AH67" s="38">
        <f t="shared" si="0"/>
        <v>1.64</v>
      </c>
      <c r="AT67" s="71">
        <v>0.2389</v>
      </c>
      <c r="AU67" s="70">
        <v>0.64</v>
      </c>
    </row>
    <row r="68" spans="6:47">
      <c r="F68" s="31">
        <v>65</v>
      </c>
      <c r="G68" s="31">
        <v>3.4420000000000002</v>
      </c>
      <c r="H68" s="31">
        <v>3.0550000000000002</v>
      </c>
      <c r="AG68" s="37">
        <v>46</v>
      </c>
      <c r="AH68" s="38">
        <f t="shared" si="0"/>
        <v>1.64</v>
      </c>
      <c r="AT68" s="71">
        <v>0.2422</v>
      </c>
      <c r="AU68" s="70">
        <v>0.65</v>
      </c>
    </row>
    <row r="69" spans="6:47">
      <c r="F69" s="31">
        <v>66</v>
      </c>
      <c r="G69" s="31">
        <v>3.4489999999999998</v>
      </c>
      <c r="H69" s="31">
        <v>3.0609999999999999</v>
      </c>
      <c r="AG69" s="37">
        <v>47</v>
      </c>
      <c r="AH69" s="38">
        <f t="shared" si="0"/>
        <v>1.64</v>
      </c>
      <c r="AT69" s="71">
        <v>0.24540000000000001</v>
      </c>
      <c r="AU69" s="70">
        <v>0.66</v>
      </c>
    </row>
    <row r="70" spans="6:47">
      <c r="F70" s="31">
        <v>67</v>
      </c>
      <c r="G70" s="31">
        <v>3.4540000000000002</v>
      </c>
      <c r="H70" s="31">
        <v>3.0659999999999998</v>
      </c>
      <c r="AG70" s="37">
        <v>48</v>
      </c>
      <c r="AH70" s="38">
        <f t="shared" si="0"/>
        <v>1.64</v>
      </c>
      <c r="AT70" s="71">
        <v>0.24859999999999999</v>
      </c>
      <c r="AU70" s="70">
        <v>0.67</v>
      </c>
    </row>
    <row r="71" spans="6:47">
      <c r="F71" s="31">
        <v>68</v>
      </c>
      <c r="G71" s="31">
        <v>3.46</v>
      </c>
      <c r="H71" s="31">
        <v>3.0710000000000002</v>
      </c>
      <c r="AG71" s="37">
        <v>49</v>
      </c>
      <c r="AH71" s="38">
        <f t="shared" si="0"/>
        <v>1.64</v>
      </c>
      <c r="AT71" s="71">
        <v>0.25169999999999998</v>
      </c>
      <c r="AU71" s="70">
        <v>0.68</v>
      </c>
    </row>
    <row r="72" spans="6:47">
      <c r="F72" s="31">
        <v>69</v>
      </c>
      <c r="G72" s="31">
        <v>3.4660000000000002</v>
      </c>
      <c r="H72" s="31">
        <v>3.0760000000000001</v>
      </c>
      <c r="AG72" s="37">
        <v>50</v>
      </c>
      <c r="AH72" s="38">
        <f t="shared" si="0"/>
        <v>1.64</v>
      </c>
      <c r="AT72" s="71">
        <v>0.25490000000000002</v>
      </c>
      <c r="AU72" s="70">
        <v>0.69</v>
      </c>
    </row>
    <row r="73" spans="6:47">
      <c r="F73" s="31">
        <v>70</v>
      </c>
      <c r="G73" s="31">
        <v>3.4710000000000001</v>
      </c>
      <c r="H73" s="31">
        <v>3.0819999999999999</v>
      </c>
      <c r="AG73" s="37">
        <v>51</v>
      </c>
      <c r="AH73" s="38">
        <f t="shared" si="0"/>
        <v>1.64</v>
      </c>
      <c r="AT73" s="71">
        <v>0.25800000000000001</v>
      </c>
      <c r="AU73" s="70">
        <v>0.7</v>
      </c>
    </row>
    <row r="74" spans="6:47">
      <c r="F74" s="31">
        <v>71</v>
      </c>
      <c r="G74" s="31">
        <v>3.476</v>
      </c>
      <c r="H74" s="31">
        <v>3.0870000000000002</v>
      </c>
      <c r="AG74" s="37">
        <v>52</v>
      </c>
      <c r="AH74" s="38">
        <f t="shared" si="0"/>
        <v>1.64</v>
      </c>
      <c r="AT74" s="71">
        <v>0.2611</v>
      </c>
      <c r="AU74" s="70">
        <v>0.71</v>
      </c>
    </row>
    <row r="75" spans="6:47">
      <c r="F75" s="31">
        <v>72</v>
      </c>
      <c r="G75" s="31">
        <v>3.4820000000000002</v>
      </c>
      <c r="H75" s="31">
        <v>3.0920000000000001</v>
      </c>
      <c r="AG75" s="37">
        <v>53</v>
      </c>
      <c r="AH75" s="38">
        <f t="shared" si="0"/>
        <v>1.64</v>
      </c>
      <c r="AT75" s="71">
        <v>0.26419999999999999</v>
      </c>
      <c r="AU75" s="70">
        <v>0.72</v>
      </c>
    </row>
    <row r="76" spans="6:47">
      <c r="F76" s="31">
        <v>73</v>
      </c>
      <c r="G76" s="31">
        <v>3.4870000000000001</v>
      </c>
      <c r="H76" s="31">
        <v>3.0979999999999999</v>
      </c>
      <c r="AG76" s="37">
        <v>54</v>
      </c>
      <c r="AH76" s="38">
        <f t="shared" si="0"/>
        <v>1.64</v>
      </c>
      <c r="AT76" s="71">
        <v>0.26729999999999998</v>
      </c>
      <c r="AU76" s="70">
        <v>0.73</v>
      </c>
    </row>
    <row r="77" spans="6:47">
      <c r="F77" s="31">
        <v>74</v>
      </c>
      <c r="G77" s="31">
        <v>3.492</v>
      </c>
      <c r="H77" s="31">
        <v>3.1019999999999999</v>
      </c>
      <c r="AG77" s="37">
        <v>55</v>
      </c>
      <c r="AH77" s="38">
        <f t="shared" si="0"/>
        <v>1.64</v>
      </c>
      <c r="AT77" s="71">
        <v>0.27039999999999997</v>
      </c>
      <c r="AU77" s="70">
        <v>0.74</v>
      </c>
    </row>
    <row r="78" spans="6:47">
      <c r="F78" s="31">
        <v>75</v>
      </c>
      <c r="G78" s="31">
        <v>3.496</v>
      </c>
      <c r="H78" s="31">
        <v>3.1070000000000002</v>
      </c>
      <c r="AG78" s="37">
        <v>56</v>
      </c>
      <c r="AH78" s="38">
        <f t="shared" si="0"/>
        <v>1.64</v>
      </c>
      <c r="AT78" s="71">
        <v>0.27339999999999998</v>
      </c>
      <c r="AU78" s="70">
        <v>0.75</v>
      </c>
    </row>
    <row r="79" spans="6:47">
      <c r="F79" s="31">
        <v>76</v>
      </c>
      <c r="G79" s="31">
        <v>3.5019999999999998</v>
      </c>
      <c r="H79" s="31">
        <v>3.1110000000000002</v>
      </c>
      <c r="AG79" s="37">
        <v>57</v>
      </c>
      <c r="AH79" s="38">
        <f t="shared" si="0"/>
        <v>1.64</v>
      </c>
      <c r="AT79" s="71">
        <v>0.27639999999999998</v>
      </c>
      <c r="AU79" s="70">
        <v>0.76</v>
      </c>
    </row>
    <row r="80" spans="6:47">
      <c r="F80" s="31">
        <v>77</v>
      </c>
      <c r="G80" s="31">
        <v>3.5070000000000001</v>
      </c>
      <c r="H80" s="31">
        <v>3.117</v>
      </c>
      <c r="AG80" s="37">
        <v>58</v>
      </c>
      <c r="AH80" s="38">
        <f t="shared" si="0"/>
        <v>1.64</v>
      </c>
      <c r="AT80" s="71">
        <v>0.27939999999999998</v>
      </c>
      <c r="AU80" s="70">
        <v>0.77</v>
      </c>
    </row>
    <row r="81" spans="6:47">
      <c r="F81" s="31">
        <v>78</v>
      </c>
      <c r="G81" s="31">
        <v>3.5110000000000001</v>
      </c>
      <c r="H81" s="31">
        <v>3.121</v>
      </c>
      <c r="AG81" s="37">
        <v>59</v>
      </c>
      <c r="AH81" s="38">
        <f t="shared" si="0"/>
        <v>1.64</v>
      </c>
      <c r="AT81" s="71">
        <v>0.2823</v>
      </c>
      <c r="AU81" s="70">
        <v>0.78</v>
      </c>
    </row>
    <row r="82" spans="6:47">
      <c r="F82" s="31">
        <v>79</v>
      </c>
      <c r="G82" s="31">
        <v>3.516</v>
      </c>
      <c r="H82" s="31">
        <v>3.125</v>
      </c>
      <c r="AG82" s="37">
        <v>60</v>
      </c>
      <c r="AH82" s="38">
        <f t="shared" si="0"/>
        <v>1.64</v>
      </c>
      <c r="AT82" s="71">
        <v>0.28520000000000001</v>
      </c>
      <c r="AU82" s="70">
        <v>0.79</v>
      </c>
    </row>
    <row r="83" spans="6:47">
      <c r="F83" s="31">
        <v>80</v>
      </c>
      <c r="G83" s="31">
        <v>3.5209999999999999</v>
      </c>
      <c r="H83" s="31">
        <v>3.13</v>
      </c>
      <c r="AG83" s="37">
        <v>61</v>
      </c>
      <c r="AH83" s="38">
        <f t="shared" si="0"/>
        <v>1.64</v>
      </c>
      <c r="AT83" s="71">
        <v>0.28810000000000002</v>
      </c>
      <c r="AU83" s="70">
        <v>0.8</v>
      </c>
    </row>
    <row r="84" spans="6:47">
      <c r="F84" s="31">
        <v>81</v>
      </c>
      <c r="G84" s="31">
        <v>3.5249999999999999</v>
      </c>
      <c r="H84" s="31">
        <v>3.1339999999999999</v>
      </c>
      <c r="AG84" s="37">
        <v>62</v>
      </c>
      <c r="AH84" s="38">
        <f t="shared" si="0"/>
        <v>1.63</v>
      </c>
      <c r="AT84" s="71">
        <v>0.29099999999999998</v>
      </c>
      <c r="AU84" s="70">
        <v>0.81</v>
      </c>
    </row>
    <row r="85" spans="6:47">
      <c r="F85" s="31">
        <v>82</v>
      </c>
      <c r="G85" s="31">
        <v>3.5289999999999999</v>
      </c>
      <c r="H85" s="31">
        <v>3.1389999999999998</v>
      </c>
      <c r="AG85" s="37">
        <v>63</v>
      </c>
      <c r="AH85" s="38">
        <f t="shared" si="0"/>
        <v>1.63</v>
      </c>
      <c r="AT85" s="71">
        <v>0.29389999999999999</v>
      </c>
      <c r="AU85" s="70">
        <v>0.82</v>
      </c>
    </row>
    <row r="86" spans="6:47">
      <c r="F86" s="31">
        <v>83</v>
      </c>
      <c r="G86" s="31">
        <v>3.5339999999999998</v>
      </c>
      <c r="H86" s="31">
        <v>3.1429999999999998</v>
      </c>
      <c r="AG86" s="37">
        <v>64</v>
      </c>
      <c r="AH86" s="38">
        <f t="shared" si="0"/>
        <v>1.63</v>
      </c>
      <c r="AT86" s="71">
        <v>0.29670000000000002</v>
      </c>
      <c r="AU86" s="70">
        <v>0.83</v>
      </c>
    </row>
    <row r="87" spans="6:47">
      <c r="F87" s="31">
        <v>84</v>
      </c>
      <c r="G87" s="31">
        <v>3.5390000000000001</v>
      </c>
      <c r="H87" s="31">
        <v>3.1469999999999998</v>
      </c>
      <c r="AG87" s="37">
        <v>65</v>
      </c>
      <c r="AH87" s="38">
        <f t="shared" si="0"/>
        <v>1.63</v>
      </c>
      <c r="AT87" s="71">
        <v>0.29949999999999999</v>
      </c>
      <c r="AU87" s="70">
        <v>0.84</v>
      </c>
    </row>
    <row r="88" spans="6:47">
      <c r="F88" s="31">
        <v>85</v>
      </c>
      <c r="G88" s="31">
        <v>3.5430000000000001</v>
      </c>
      <c r="H88" s="31">
        <v>3.1509999999999998</v>
      </c>
      <c r="AG88" s="37">
        <v>66</v>
      </c>
      <c r="AH88" s="38">
        <f t="shared" si="0"/>
        <v>1.63</v>
      </c>
      <c r="AT88" s="71">
        <v>0.30230000000000001</v>
      </c>
      <c r="AU88" s="70">
        <v>0.85</v>
      </c>
    </row>
    <row r="89" spans="6:47">
      <c r="F89" s="31">
        <v>86</v>
      </c>
      <c r="G89" s="31">
        <v>3.5470000000000002</v>
      </c>
      <c r="H89" s="31">
        <v>3.1549999999999998</v>
      </c>
      <c r="AG89" s="37">
        <v>67</v>
      </c>
      <c r="AH89" s="38">
        <f t="shared" si="0"/>
        <v>1.63</v>
      </c>
      <c r="AT89" s="71">
        <v>0.30509999999999998</v>
      </c>
      <c r="AU89" s="70">
        <v>0.86</v>
      </c>
    </row>
    <row r="90" spans="6:47">
      <c r="F90" s="31">
        <v>87</v>
      </c>
      <c r="G90" s="31">
        <v>3.5510000000000002</v>
      </c>
      <c r="H90" s="31">
        <v>3.16</v>
      </c>
      <c r="AG90" s="37">
        <v>68</v>
      </c>
      <c r="AH90" s="38">
        <f t="shared" si="0"/>
        <v>1.63</v>
      </c>
      <c r="AT90" s="71">
        <v>0.30780000000000002</v>
      </c>
      <c r="AU90" s="70">
        <v>0.87</v>
      </c>
    </row>
    <row r="91" spans="6:47">
      <c r="F91" s="31">
        <v>88</v>
      </c>
      <c r="G91" s="31">
        <v>3.5550000000000002</v>
      </c>
      <c r="H91" s="31">
        <v>3.1629999999999998</v>
      </c>
      <c r="AG91" s="37">
        <v>69</v>
      </c>
      <c r="AH91" s="38">
        <f t="shared" si="0"/>
        <v>1.63</v>
      </c>
      <c r="AT91" s="71">
        <v>0.31059999999999999</v>
      </c>
      <c r="AU91" s="70">
        <v>0.88</v>
      </c>
    </row>
    <row r="92" spans="6:47">
      <c r="F92" s="31">
        <v>89</v>
      </c>
      <c r="G92" s="31">
        <v>3.5590000000000002</v>
      </c>
      <c r="H92" s="31">
        <v>3.1669999999999998</v>
      </c>
      <c r="AG92" s="37">
        <v>70</v>
      </c>
      <c r="AH92" s="38">
        <f t="shared" si="0"/>
        <v>1.63</v>
      </c>
      <c r="AT92" s="71">
        <v>0.31330000000000002</v>
      </c>
      <c r="AU92" s="70">
        <v>0.89</v>
      </c>
    </row>
    <row r="93" spans="6:47">
      <c r="F93" s="31">
        <v>90</v>
      </c>
      <c r="G93" s="31">
        <v>3.5630000000000002</v>
      </c>
      <c r="H93" s="31">
        <v>3.1709999999999998</v>
      </c>
      <c r="AG93" s="37">
        <v>71</v>
      </c>
      <c r="AH93" s="38">
        <f t="shared" si="0"/>
        <v>1.63</v>
      </c>
      <c r="AT93" s="71">
        <v>0.31590000000000001</v>
      </c>
      <c r="AU93" s="70">
        <v>0.9</v>
      </c>
    </row>
    <row r="94" spans="6:47">
      <c r="F94" s="31">
        <v>91</v>
      </c>
      <c r="G94" s="31">
        <v>3.5670000000000002</v>
      </c>
      <c r="H94" s="31">
        <v>3.1739999999999999</v>
      </c>
      <c r="AG94" s="37">
        <v>72</v>
      </c>
      <c r="AH94" s="38">
        <f t="shared" si="0"/>
        <v>1.63</v>
      </c>
      <c r="AT94" s="71">
        <v>0.31859999999999999</v>
      </c>
      <c r="AU94" s="70">
        <v>0.91</v>
      </c>
    </row>
    <row r="95" spans="6:47">
      <c r="F95" s="31">
        <v>92</v>
      </c>
      <c r="G95" s="31">
        <v>3.57</v>
      </c>
      <c r="H95" s="31">
        <v>3.1789999999999998</v>
      </c>
      <c r="AG95" s="37">
        <v>73</v>
      </c>
      <c r="AH95" s="38">
        <f t="shared" si="0"/>
        <v>1.63</v>
      </c>
      <c r="AT95" s="71">
        <v>0.32119999999999999</v>
      </c>
      <c r="AU95" s="70">
        <v>0.92</v>
      </c>
    </row>
    <row r="96" spans="6:47">
      <c r="F96" s="31">
        <v>93</v>
      </c>
      <c r="G96" s="31">
        <v>3.5750000000000002</v>
      </c>
      <c r="H96" s="31">
        <v>3.1819999999999999</v>
      </c>
      <c r="AG96" s="37">
        <v>74</v>
      </c>
      <c r="AH96" s="38">
        <f t="shared" si="0"/>
        <v>1.63</v>
      </c>
      <c r="AT96" s="71">
        <v>0.32379999999999998</v>
      </c>
      <c r="AU96" s="70">
        <v>0.93</v>
      </c>
    </row>
    <row r="97" spans="6:47">
      <c r="F97" s="31">
        <v>94</v>
      </c>
      <c r="G97" s="31">
        <v>3.5790000000000002</v>
      </c>
      <c r="H97" s="31">
        <v>3.1859999999999999</v>
      </c>
      <c r="AG97" s="37">
        <v>75</v>
      </c>
      <c r="AH97" s="38">
        <f t="shared" si="0"/>
        <v>1.63</v>
      </c>
      <c r="AT97" s="71">
        <v>0.32640000000000002</v>
      </c>
      <c r="AU97" s="70">
        <v>0.94</v>
      </c>
    </row>
    <row r="98" spans="6:47">
      <c r="F98" s="31">
        <v>95</v>
      </c>
      <c r="G98" s="31">
        <v>3.5819999999999999</v>
      </c>
      <c r="H98" s="31">
        <v>3.1890000000000001</v>
      </c>
      <c r="AG98" s="37">
        <v>76</v>
      </c>
      <c r="AH98" s="38">
        <f t="shared" si="0"/>
        <v>1.63</v>
      </c>
      <c r="AT98" s="71">
        <v>0.32890000000000003</v>
      </c>
      <c r="AU98" s="70">
        <v>0.95</v>
      </c>
    </row>
    <row r="99" spans="6:47">
      <c r="F99" s="31">
        <v>96</v>
      </c>
      <c r="G99" s="31">
        <v>3.5859999999999999</v>
      </c>
      <c r="H99" s="31">
        <v>3.1930000000000001</v>
      </c>
      <c r="AG99" s="37">
        <v>77</v>
      </c>
      <c r="AH99" s="38">
        <f t="shared" si="0"/>
        <v>1.63</v>
      </c>
      <c r="AT99" s="71">
        <v>0.33150000000000002</v>
      </c>
      <c r="AU99" s="70">
        <v>0.96</v>
      </c>
    </row>
    <row r="100" spans="6:47">
      <c r="F100" s="31">
        <v>97</v>
      </c>
      <c r="G100" s="31">
        <v>3.589</v>
      </c>
      <c r="H100" s="31">
        <v>3.1960000000000002</v>
      </c>
      <c r="AG100" s="37">
        <v>78</v>
      </c>
      <c r="AH100" s="38">
        <f t="shared" si="0"/>
        <v>1.63</v>
      </c>
      <c r="AT100" s="71">
        <v>0.33400000000000002</v>
      </c>
      <c r="AU100" s="70">
        <v>0.97</v>
      </c>
    </row>
    <row r="101" spans="6:47">
      <c r="F101" s="31">
        <v>98</v>
      </c>
      <c r="G101" s="31">
        <v>3.593</v>
      </c>
      <c r="H101" s="31">
        <v>3.2010000000000001</v>
      </c>
      <c r="AG101" s="37">
        <v>79</v>
      </c>
      <c r="AH101" s="38">
        <f t="shared" si="0"/>
        <v>1.63</v>
      </c>
      <c r="AT101" s="71">
        <v>0.33650000000000002</v>
      </c>
      <c r="AU101" s="70">
        <v>0.98</v>
      </c>
    </row>
    <row r="102" spans="6:47">
      <c r="F102" s="31">
        <v>99</v>
      </c>
      <c r="G102" s="31">
        <v>3.597</v>
      </c>
      <c r="H102" s="31">
        <v>3.2040000000000002</v>
      </c>
      <c r="AG102" s="37">
        <v>80</v>
      </c>
      <c r="AH102" s="38">
        <f t="shared" si="0"/>
        <v>1.63</v>
      </c>
      <c r="AT102" s="71">
        <v>0.33889999999999998</v>
      </c>
      <c r="AU102" s="70">
        <v>0.99</v>
      </c>
    </row>
    <row r="103" spans="6:47">
      <c r="F103" s="31">
        <v>100</v>
      </c>
      <c r="G103" s="31">
        <v>3.6</v>
      </c>
      <c r="H103" s="31">
        <v>3.2069999999999999</v>
      </c>
      <c r="AG103" s="37">
        <v>81</v>
      </c>
      <c r="AH103" s="38">
        <f t="shared" si="0"/>
        <v>1.63</v>
      </c>
      <c r="AT103" s="71">
        <v>0.34129999999999999</v>
      </c>
      <c r="AU103" s="70">
        <v>1</v>
      </c>
    </row>
    <row r="104" spans="6:47">
      <c r="F104" s="31">
        <v>101</v>
      </c>
      <c r="G104" s="31">
        <v>3.6030000000000002</v>
      </c>
      <c r="H104" s="31">
        <v>3.21</v>
      </c>
      <c r="AG104" s="37">
        <v>82</v>
      </c>
      <c r="AH104" s="38">
        <f t="shared" si="0"/>
        <v>1.63</v>
      </c>
      <c r="AT104" s="71">
        <v>0.34379999999999999</v>
      </c>
      <c r="AU104" s="70">
        <v>1.01</v>
      </c>
    </row>
    <row r="105" spans="6:47">
      <c r="F105" s="31">
        <v>102</v>
      </c>
      <c r="G105" s="31">
        <v>3.6070000000000002</v>
      </c>
      <c r="H105" s="31">
        <v>3.214</v>
      </c>
      <c r="AG105" s="37">
        <v>83</v>
      </c>
      <c r="AH105" s="38">
        <f t="shared" si="0"/>
        <v>1.63</v>
      </c>
      <c r="AT105" s="71">
        <v>0.34610000000000002</v>
      </c>
      <c r="AU105" s="70">
        <v>1.02</v>
      </c>
    </row>
    <row r="106" spans="6:47">
      <c r="F106" s="31">
        <v>103</v>
      </c>
      <c r="G106" s="31">
        <v>3.61</v>
      </c>
      <c r="H106" s="31">
        <v>3.2170000000000001</v>
      </c>
      <c r="AG106" s="37">
        <v>84</v>
      </c>
      <c r="AH106" s="38">
        <f t="shared" si="0"/>
        <v>1.63</v>
      </c>
      <c r="AT106" s="71">
        <v>0.34849999999999998</v>
      </c>
      <c r="AU106" s="70">
        <v>1.03</v>
      </c>
    </row>
    <row r="107" spans="6:47">
      <c r="F107" s="31">
        <v>104</v>
      </c>
      <c r="G107" s="31">
        <v>3.6139999999999999</v>
      </c>
      <c r="H107" s="31">
        <v>3.22</v>
      </c>
      <c r="AG107" s="37">
        <v>85</v>
      </c>
      <c r="AH107" s="38">
        <f t="shared" si="0"/>
        <v>1.63</v>
      </c>
      <c r="AT107" s="71">
        <v>0.3508</v>
      </c>
      <c r="AU107" s="70">
        <v>1.04</v>
      </c>
    </row>
    <row r="108" spans="6:47">
      <c r="F108" s="31">
        <v>105</v>
      </c>
      <c r="G108" s="31">
        <v>3.617</v>
      </c>
      <c r="H108" s="31">
        <v>3.2240000000000002</v>
      </c>
      <c r="AG108" s="37">
        <v>86</v>
      </c>
      <c r="AH108" s="38">
        <f t="shared" ref="AH108:AH171" si="1">ROUND(1.61+1.51/(AG108-1),2)</f>
        <v>1.63</v>
      </c>
      <c r="AT108" s="71">
        <v>0.35310000000000002</v>
      </c>
      <c r="AU108" s="70">
        <v>1.05</v>
      </c>
    </row>
    <row r="109" spans="6:47">
      <c r="F109" s="31">
        <v>106</v>
      </c>
      <c r="G109" s="31">
        <v>3.62</v>
      </c>
      <c r="H109" s="31">
        <v>3.2269999999999999</v>
      </c>
      <c r="AG109" s="37">
        <v>87</v>
      </c>
      <c r="AH109" s="38">
        <f t="shared" si="1"/>
        <v>1.63</v>
      </c>
      <c r="AT109" s="71">
        <v>0.35539999999999999</v>
      </c>
      <c r="AU109" s="70">
        <v>1.06</v>
      </c>
    </row>
    <row r="110" spans="6:47">
      <c r="F110" s="31">
        <v>107</v>
      </c>
      <c r="G110" s="31">
        <v>3.6230000000000002</v>
      </c>
      <c r="H110" s="31">
        <v>3.23</v>
      </c>
      <c r="AG110" s="37">
        <v>88</v>
      </c>
      <c r="AH110" s="38">
        <f t="shared" si="1"/>
        <v>1.63</v>
      </c>
      <c r="AT110" s="71">
        <v>0.35770000000000002</v>
      </c>
      <c r="AU110" s="70">
        <v>1.07</v>
      </c>
    </row>
    <row r="111" spans="6:47">
      <c r="F111" s="31">
        <v>108</v>
      </c>
      <c r="G111" s="31">
        <v>3.6259999999999999</v>
      </c>
      <c r="H111" s="31">
        <v>3.2330000000000001</v>
      </c>
      <c r="AG111" s="37">
        <v>89</v>
      </c>
      <c r="AH111" s="38">
        <f t="shared" si="1"/>
        <v>1.63</v>
      </c>
      <c r="AT111" s="71">
        <v>0.3599</v>
      </c>
      <c r="AU111" s="70">
        <v>1.08</v>
      </c>
    </row>
    <row r="112" spans="6:47">
      <c r="F112" s="31">
        <v>109</v>
      </c>
      <c r="G112" s="31">
        <v>3.629</v>
      </c>
      <c r="H112" s="31">
        <v>3.2360000000000002</v>
      </c>
      <c r="AG112" s="37">
        <v>90</v>
      </c>
      <c r="AH112" s="38">
        <f t="shared" si="1"/>
        <v>1.63</v>
      </c>
      <c r="AT112" s="71">
        <v>0.36209999999999998</v>
      </c>
      <c r="AU112" s="70">
        <v>1.0900000000000001</v>
      </c>
    </row>
    <row r="113" spans="6:47">
      <c r="F113" s="31">
        <v>110</v>
      </c>
      <c r="G113" s="31">
        <v>3.6320000000000001</v>
      </c>
      <c r="H113" s="31">
        <v>3.2389999999999999</v>
      </c>
      <c r="AG113" s="37">
        <v>91</v>
      </c>
      <c r="AH113" s="38">
        <f t="shared" si="1"/>
        <v>1.63</v>
      </c>
      <c r="AT113" s="71">
        <v>0.36430000000000001</v>
      </c>
      <c r="AU113" s="70">
        <v>1.1000000000000001</v>
      </c>
    </row>
    <row r="114" spans="6:47">
      <c r="F114" s="31">
        <v>111</v>
      </c>
      <c r="G114" s="31">
        <v>3.6360000000000001</v>
      </c>
      <c r="H114" s="31">
        <v>3.242</v>
      </c>
      <c r="AG114" s="37">
        <v>92</v>
      </c>
      <c r="AH114" s="38">
        <f t="shared" si="1"/>
        <v>1.63</v>
      </c>
      <c r="AT114" s="71">
        <v>0.36649999999999999</v>
      </c>
      <c r="AU114" s="70">
        <v>1.1100000000000001</v>
      </c>
    </row>
    <row r="115" spans="6:47">
      <c r="F115" s="31">
        <v>112</v>
      </c>
      <c r="G115" s="31">
        <v>3.6389999999999998</v>
      </c>
      <c r="H115" s="31">
        <v>3.2450000000000001</v>
      </c>
      <c r="AG115" s="37">
        <v>93</v>
      </c>
      <c r="AH115" s="38">
        <f t="shared" si="1"/>
        <v>1.63</v>
      </c>
      <c r="AT115" s="71">
        <v>0.36859999999999998</v>
      </c>
      <c r="AU115" s="70">
        <v>1.1200000000000001</v>
      </c>
    </row>
    <row r="116" spans="6:47">
      <c r="F116" s="31">
        <v>113</v>
      </c>
      <c r="G116" s="31">
        <v>3.6419999999999999</v>
      </c>
      <c r="H116" s="31">
        <v>3.2480000000000002</v>
      </c>
      <c r="AG116" s="37">
        <v>94</v>
      </c>
      <c r="AH116" s="38">
        <f t="shared" si="1"/>
        <v>1.63</v>
      </c>
      <c r="AT116" s="71">
        <v>0.37080000000000002</v>
      </c>
      <c r="AU116" s="70">
        <v>1.1299999999999999</v>
      </c>
    </row>
    <row r="117" spans="6:47">
      <c r="F117" s="31">
        <v>114</v>
      </c>
      <c r="G117" s="31">
        <v>3.645</v>
      </c>
      <c r="H117" s="31">
        <v>3.2509999999999999</v>
      </c>
      <c r="AG117" s="37">
        <v>95</v>
      </c>
      <c r="AH117" s="38">
        <f t="shared" si="1"/>
        <v>1.63</v>
      </c>
      <c r="AT117" s="71">
        <v>0.37290000000000001</v>
      </c>
      <c r="AU117" s="70">
        <v>1.1399999999999999</v>
      </c>
    </row>
    <row r="118" spans="6:47">
      <c r="F118" s="31">
        <v>115</v>
      </c>
      <c r="G118" s="31">
        <v>3.6469999999999998</v>
      </c>
      <c r="H118" s="31">
        <v>3.254</v>
      </c>
      <c r="AG118" s="37">
        <v>96</v>
      </c>
      <c r="AH118" s="38">
        <f t="shared" si="1"/>
        <v>1.63</v>
      </c>
      <c r="AT118" s="71">
        <v>0.37490000000000001</v>
      </c>
      <c r="AU118" s="70">
        <v>1.1499999999999999</v>
      </c>
    </row>
    <row r="119" spans="6:47">
      <c r="F119" s="31">
        <v>116</v>
      </c>
      <c r="G119" s="31">
        <v>3.65</v>
      </c>
      <c r="H119" s="31">
        <v>3.2570000000000001</v>
      </c>
      <c r="AG119" s="37">
        <v>97</v>
      </c>
      <c r="AH119" s="38">
        <f t="shared" si="1"/>
        <v>1.63</v>
      </c>
      <c r="AT119" s="71">
        <v>0.377</v>
      </c>
      <c r="AU119" s="70">
        <v>1.1599999999999999</v>
      </c>
    </row>
    <row r="120" spans="6:47">
      <c r="F120" s="31">
        <v>117</v>
      </c>
      <c r="G120" s="31">
        <v>3.653</v>
      </c>
      <c r="H120" s="31">
        <v>3.2589999999999999</v>
      </c>
      <c r="AG120" s="37">
        <v>98</v>
      </c>
      <c r="AH120" s="38">
        <f t="shared" si="1"/>
        <v>1.63</v>
      </c>
      <c r="AT120" s="71">
        <v>0.379</v>
      </c>
      <c r="AU120" s="70">
        <v>1.17</v>
      </c>
    </row>
    <row r="121" spans="6:47">
      <c r="F121" s="31">
        <v>118</v>
      </c>
      <c r="G121" s="31">
        <v>3.6560000000000001</v>
      </c>
      <c r="H121" s="31">
        <v>3.262</v>
      </c>
      <c r="AG121" s="37">
        <v>99</v>
      </c>
      <c r="AH121" s="38">
        <f t="shared" si="1"/>
        <v>1.63</v>
      </c>
      <c r="AT121" s="71">
        <v>0.38100000000000001</v>
      </c>
      <c r="AU121" s="70">
        <v>1.18</v>
      </c>
    </row>
    <row r="122" spans="6:47">
      <c r="F122" s="31">
        <v>119</v>
      </c>
      <c r="G122" s="31">
        <v>3.6589999999999998</v>
      </c>
      <c r="H122" s="31">
        <v>3.2650000000000001</v>
      </c>
      <c r="AG122" s="37">
        <v>100</v>
      </c>
      <c r="AH122" s="38">
        <f t="shared" si="1"/>
        <v>1.63</v>
      </c>
      <c r="AT122" s="71">
        <v>0.38300000000000001</v>
      </c>
      <c r="AU122" s="70">
        <v>1.19</v>
      </c>
    </row>
    <row r="123" spans="6:47">
      <c r="F123" s="31">
        <v>120</v>
      </c>
      <c r="G123" s="31">
        <v>3.6619999999999999</v>
      </c>
      <c r="H123" s="31">
        <v>3.2669999999999999</v>
      </c>
      <c r="AG123" s="37">
        <v>101</v>
      </c>
      <c r="AH123" s="38">
        <f t="shared" si="1"/>
        <v>1.63</v>
      </c>
      <c r="AT123" s="71">
        <v>0.38490000000000002</v>
      </c>
      <c r="AU123" s="70">
        <v>1.2</v>
      </c>
    </row>
    <row r="124" spans="6:47">
      <c r="F124" s="31">
        <v>121</v>
      </c>
      <c r="G124" s="31">
        <v>3.665</v>
      </c>
      <c r="H124" s="31">
        <v>3.27</v>
      </c>
      <c r="AG124" s="37">
        <v>102</v>
      </c>
      <c r="AH124" s="38">
        <f t="shared" si="1"/>
        <v>1.62</v>
      </c>
      <c r="AT124" s="71">
        <v>0.38690000000000002</v>
      </c>
      <c r="AU124" s="70">
        <v>1.21</v>
      </c>
    </row>
    <row r="125" spans="6:47">
      <c r="F125" s="31">
        <v>122</v>
      </c>
      <c r="G125" s="31">
        <v>3.6669999999999998</v>
      </c>
      <c r="H125" s="31">
        <v>3.274</v>
      </c>
      <c r="AG125" s="37">
        <v>103</v>
      </c>
      <c r="AH125" s="38">
        <f t="shared" si="1"/>
        <v>1.62</v>
      </c>
      <c r="AT125" s="71">
        <v>0.38879999999999998</v>
      </c>
      <c r="AU125" s="70">
        <v>1.22</v>
      </c>
    </row>
    <row r="126" spans="6:47">
      <c r="F126" s="31">
        <v>123</v>
      </c>
      <c r="G126" s="31">
        <v>3.67</v>
      </c>
      <c r="H126" s="31">
        <v>3.2759999999999998</v>
      </c>
      <c r="AG126" s="37">
        <v>104</v>
      </c>
      <c r="AH126" s="38">
        <f t="shared" si="1"/>
        <v>1.62</v>
      </c>
      <c r="AT126" s="71">
        <v>0.39069999999999999</v>
      </c>
      <c r="AU126" s="70">
        <v>1.23</v>
      </c>
    </row>
    <row r="127" spans="6:47">
      <c r="F127" s="31">
        <v>124</v>
      </c>
      <c r="G127" s="31">
        <v>3.6720000000000002</v>
      </c>
      <c r="H127" s="31">
        <v>3.2789999999999999</v>
      </c>
      <c r="AG127" s="37">
        <v>105</v>
      </c>
      <c r="AH127" s="38">
        <f t="shared" si="1"/>
        <v>1.62</v>
      </c>
      <c r="AT127" s="71">
        <v>0.39250000000000002</v>
      </c>
      <c r="AU127" s="70">
        <v>1.24</v>
      </c>
    </row>
    <row r="128" spans="6:47">
      <c r="F128" s="31">
        <v>125</v>
      </c>
      <c r="G128" s="31">
        <v>3.6749999999999998</v>
      </c>
      <c r="H128" s="31">
        <v>3.2810000000000001</v>
      </c>
      <c r="AG128" s="37">
        <v>106</v>
      </c>
      <c r="AH128" s="38">
        <f t="shared" si="1"/>
        <v>1.62</v>
      </c>
      <c r="AT128" s="71">
        <v>0.39439999999999997</v>
      </c>
      <c r="AU128" s="70">
        <v>1.25</v>
      </c>
    </row>
    <row r="129" spans="6:47">
      <c r="F129" s="31">
        <v>126</v>
      </c>
      <c r="G129" s="31">
        <v>3.677</v>
      </c>
      <c r="H129" s="31">
        <v>3.2839999999999998</v>
      </c>
      <c r="AG129" s="37">
        <v>107</v>
      </c>
      <c r="AH129" s="38">
        <f t="shared" si="1"/>
        <v>1.62</v>
      </c>
      <c r="AT129" s="71">
        <v>0.3962</v>
      </c>
      <c r="AU129" s="70">
        <v>1.26</v>
      </c>
    </row>
    <row r="130" spans="6:47">
      <c r="F130" s="31">
        <v>127</v>
      </c>
      <c r="G130" s="31">
        <v>3.68</v>
      </c>
      <c r="H130" s="31">
        <v>3.286</v>
      </c>
      <c r="AG130" s="37">
        <v>108</v>
      </c>
      <c r="AH130" s="38">
        <f t="shared" si="1"/>
        <v>1.62</v>
      </c>
      <c r="AT130" s="71">
        <v>0.39800000000000002</v>
      </c>
      <c r="AU130" s="70">
        <v>1.27</v>
      </c>
    </row>
    <row r="131" spans="6:47">
      <c r="F131" s="31">
        <v>128</v>
      </c>
      <c r="G131" s="31">
        <v>3.6829999999999998</v>
      </c>
      <c r="H131" s="31">
        <v>3.2890000000000001</v>
      </c>
      <c r="AG131" s="37">
        <v>109</v>
      </c>
      <c r="AH131" s="38">
        <f t="shared" si="1"/>
        <v>1.62</v>
      </c>
      <c r="AT131" s="71">
        <v>0.3997</v>
      </c>
      <c r="AU131" s="70">
        <v>1.28</v>
      </c>
    </row>
    <row r="132" spans="6:47">
      <c r="F132" s="31">
        <v>129</v>
      </c>
      <c r="G132" s="31">
        <v>3.6859999999999999</v>
      </c>
      <c r="H132" s="31">
        <v>3.2909999999999999</v>
      </c>
      <c r="AG132" s="37">
        <v>110</v>
      </c>
      <c r="AH132" s="38">
        <f t="shared" si="1"/>
        <v>1.62</v>
      </c>
      <c r="AT132" s="71">
        <v>0.40150000000000002</v>
      </c>
      <c r="AU132" s="70">
        <v>1.29</v>
      </c>
    </row>
    <row r="133" spans="6:47">
      <c r="F133" s="31">
        <v>130</v>
      </c>
      <c r="G133" s="31">
        <v>3.6880000000000002</v>
      </c>
      <c r="H133" s="31">
        <v>3.294</v>
      </c>
      <c r="AG133" s="37">
        <v>111</v>
      </c>
      <c r="AH133" s="38">
        <f t="shared" si="1"/>
        <v>1.62</v>
      </c>
      <c r="AT133" s="71">
        <v>0.4032</v>
      </c>
      <c r="AU133" s="70">
        <v>1.3</v>
      </c>
    </row>
    <row r="134" spans="6:47">
      <c r="F134" s="31">
        <v>131</v>
      </c>
      <c r="G134" s="31">
        <v>3.69</v>
      </c>
      <c r="H134" s="31">
        <v>3.2959999999999998</v>
      </c>
      <c r="AG134" s="37">
        <v>112</v>
      </c>
      <c r="AH134" s="38">
        <f t="shared" si="1"/>
        <v>1.62</v>
      </c>
      <c r="AT134" s="71">
        <v>0.40489999999999998</v>
      </c>
      <c r="AU134" s="70">
        <v>1.31</v>
      </c>
    </row>
    <row r="135" spans="6:47">
      <c r="F135" s="31">
        <v>132</v>
      </c>
      <c r="G135" s="31">
        <v>3.6930000000000001</v>
      </c>
      <c r="H135" s="31">
        <v>3.298</v>
      </c>
      <c r="AG135" s="37">
        <v>113</v>
      </c>
      <c r="AH135" s="38">
        <f t="shared" si="1"/>
        <v>1.62</v>
      </c>
      <c r="AT135" s="71">
        <v>0.40660000000000002</v>
      </c>
      <c r="AU135" s="70">
        <v>1.32</v>
      </c>
    </row>
    <row r="136" spans="6:47">
      <c r="F136" s="31">
        <v>133</v>
      </c>
      <c r="G136" s="31">
        <v>3.6949999999999998</v>
      </c>
      <c r="H136" s="31">
        <v>3.302</v>
      </c>
      <c r="AG136" s="37">
        <v>114</v>
      </c>
      <c r="AH136" s="38">
        <f t="shared" si="1"/>
        <v>1.62</v>
      </c>
      <c r="AT136" s="71">
        <v>0.40820000000000001</v>
      </c>
      <c r="AU136" s="70">
        <v>1.33</v>
      </c>
    </row>
    <row r="137" spans="6:47">
      <c r="F137" s="31">
        <v>134</v>
      </c>
      <c r="G137" s="31">
        <v>3.6970000000000001</v>
      </c>
      <c r="H137" s="31">
        <v>3.3039999999999998</v>
      </c>
      <c r="AG137" s="37">
        <v>115</v>
      </c>
      <c r="AH137" s="38">
        <f t="shared" si="1"/>
        <v>1.62</v>
      </c>
      <c r="AT137" s="71">
        <v>0.40989999999999999</v>
      </c>
      <c r="AU137" s="70">
        <v>1.34</v>
      </c>
    </row>
    <row r="138" spans="6:47">
      <c r="F138" s="31">
        <v>135</v>
      </c>
      <c r="G138" s="31">
        <v>3.7</v>
      </c>
      <c r="H138" s="31">
        <v>3.306</v>
      </c>
      <c r="AG138" s="37">
        <v>116</v>
      </c>
      <c r="AH138" s="38">
        <f t="shared" si="1"/>
        <v>1.62</v>
      </c>
      <c r="AT138" s="71">
        <v>0.41149999999999998</v>
      </c>
      <c r="AU138" s="70">
        <v>1.35</v>
      </c>
    </row>
    <row r="139" spans="6:47">
      <c r="F139" s="31">
        <v>136</v>
      </c>
      <c r="G139" s="31">
        <v>3.702</v>
      </c>
      <c r="H139" s="31">
        <v>3.3090000000000002</v>
      </c>
      <c r="AG139" s="37">
        <v>117</v>
      </c>
      <c r="AH139" s="38">
        <f t="shared" si="1"/>
        <v>1.62</v>
      </c>
      <c r="AT139" s="71">
        <v>0.41310000000000002</v>
      </c>
      <c r="AU139" s="70">
        <v>1.36</v>
      </c>
    </row>
    <row r="140" spans="6:47">
      <c r="F140" s="31">
        <v>137</v>
      </c>
      <c r="G140" s="31">
        <v>3.7040000000000002</v>
      </c>
      <c r="H140" s="31">
        <v>3.3109999999999999</v>
      </c>
      <c r="AG140" s="37">
        <v>118</v>
      </c>
      <c r="AH140" s="38">
        <f t="shared" si="1"/>
        <v>1.62</v>
      </c>
      <c r="AT140" s="71">
        <v>0.41470000000000001</v>
      </c>
      <c r="AU140" s="70">
        <v>1.37</v>
      </c>
    </row>
    <row r="141" spans="6:47">
      <c r="F141" s="31">
        <v>138</v>
      </c>
      <c r="G141" s="31">
        <v>3.7069999999999999</v>
      </c>
      <c r="H141" s="31">
        <v>3.3130000000000002</v>
      </c>
      <c r="AG141" s="37">
        <v>119</v>
      </c>
      <c r="AH141" s="38">
        <f t="shared" si="1"/>
        <v>1.62</v>
      </c>
      <c r="AT141" s="71">
        <v>0.41620000000000001</v>
      </c>
      <c r="AU141" s="70">
        <v>1.38</v>
      </c>
    </row>
    <row r="142" spans="6:47">
      <c r="F142" s="31">
        <v>139</v>
      </c>
      <c r="G142" s="31">
        <v>3.71</v>
      </c>
      <c r="H142" s="31">
        <v>3.3149999999999999</v>
      </c>
      <c r="AG142" s="37">
        <v>120</v>
      </c>
      <c r="AH142" s="38">
        <f t="shared" si="1"/>
        <v>1.62</v>
      </c>
      <c r="AT142" s="71">
        <v>0.41770000000000002</v>
      </c>
      <c r="AU142" s="70">
        <v>1.39</v>
      </c>
    </row>
    <row r="143" spans="6:47">
      <c r="F143" s="31">
        <v>140</v>
      </c>
      <c r="G143" s="31">
        <v>3.7120000000000002</v>
      </c>
      <c r="H143" s="31">
        <v>3.3180000000000001</v>
      </c>
      <c r="AG143" s="37">
        <v>121</v>
      </c>
      <c r="AH143" s="38">
        <f t="shared" si="1"/>
        <v>1.62</v>
      </c>
      <c r="AT143" s="71">
        <v>0.41920000000000002</v>
      </c>
      <c r="AU143" s="70">
        <v>1.4</v>
      </c>
    </row>
    <row r="144" spans="6:47">
      <c r="F144" s="31">
        <v>141</v>
      </c>
      <c r="G144" s="31">
        <v>3.714</v>
      </c>
      <c r="H144" s="31">
        <v>3.32</v>
      </c>
      <c r="AG144" s="37">
        <v>122</v>
      </c>
      <c r="AH144" s="38">
        <f t="shared" si="1"/>
        <v>1.62</v>
      </c>
      <c r="AT144" s="71">
        <v>0.42070000000000002</v>
      </c>
      <c r="AU144" s="70">
        <v>1.41</v>
      </c>
    </row>
    <row r="145" spans="6:47">
      <c r="F145" s="31">
        <v>142</v>
      </c>
      <c r="G145" s="31">
        <v>3.7160000000000002</v>
      </c>
      <c r="H145" s="31">
        <v>3.3220000000000001</v>
      </c>
      <c r="AG145" s="37">
        <v>123</v>
      </c>
      <c r="AH145" s="38">
        <f t="shared" si="1"/>
        <v>1.62</v>
      </c>
      <c r="AT145" s="71">
        <v>0.42220000000000002</v>
      </c>
      <c r="AU145" s="70">
        <v>1.42</v>
      </c>
    </row>
    <row r="146" spans="6:47">
      <c r="F146" s="31">
        <v>143</v>
      </c>
      <c r="G146" s="31">
        <v>3.7189999999999999</v>
      </c>
      <c r="H146" s="31">
        <v>3.3239999999999998</v>
      </c>
      <c r="AG146" s="37">
        <v>124</v>
      </c>
      <c r="AH146" s="38">
        <f t="shared" si="1"/>
        <v>1.62</v>
      </c>
      <c r="AT146" s="71">
        <v>0.42359999999999998</v>
      </c>
      <c r="AU146" s="70">
        <v>1.43</v>
      </c>
    </row>
    <row r="147" spans="6:47">
      <c r="F147" s="31">
        <v>144</v>
      </c>
      <c r="G147" s="31">
        <v>3.7210000000000001</v>
      </c>
      <c r="H147" s="31">
        <v>3.3260000000000001</v>
      </c>
      <c r="AG147" s="37">
        <v>125</v>
      </c>
      <c r="AH147" s="38">
        <f t="shared" si="1"/>
        <v>1.62</v>
      </c>
      <c r="AT147" s="71">
        <v>0.42509999999999998</v>
      </c>
      <c r="AU147" s="70">
        <v>1.44</v>
      </c>
    </row>
    <row r="148" spans="6:47">
      <c r="F148" s="31">
        <v>145</v>
      </c>
      <c r="G148" s="31">
        <v>3.7229999999999999</v>
      </c>
      <c r="H148" s="31">
        <v>3.3279999999999998</v>
      </c>
      <c r="AG148" s="37">
        <v>126</v>
      </c>
      <c r="AH148" s="38">
        <f t="shared" si="1"/>
        <v>1.62</v>
      </c>
      <c r="AT148" s="71">
        <v>0.42649999999999999</v>
      </c>
      <c r="AU148" s="70">
        <v>1.45</v>
      </c>
    </row>
    <row r="149" spans="6:47">
      <c r="F149" s="31">
        <v>146</v>
      </c>
      <c r="G149" s="31">
        <v>3.7250000000000001</v>
      </c>
      <c r="H149" s="31">
        <v>3.331</v>
      </c>
      <c r="AG149" s="37">
        <v>127</v>
      </c>
      <c r="AH149" s="38">
        <f t="shared" si="1"/>
        <v>1.62</v>
      </c>
      <c r="AT149" s="71">
        <v>0.4279</v>
      </c>
      <c r="AU149" s="70">
        <v>1.46</v>
      </c>
    </row>
    <row r="150" spans="6:47">
      <c r="F150" s="31">
        <v>147</v>
      </c>
      <c r="G150" s="31">
        <v>3.7269999999999999</v>
      </c>
      <c r="H150" s="31">
        <v>3.3340000000000001</v>
      </c>
      <c r="AG150" s="37">
        <v>128</v>
      </c>
      <c r="AH150" s="38">
        <f t="shared" si="1"/>
        <v>1.62</v>
      </c>
      <c r="AT150" s="71">
        <v>0.42920000000000003</v>
      </c>
      <c r="AU150" s="70">
        <v>1.47</v>
      </c>
    </row>
    <row r="151" spans="6:47">
      <c r="AG151" s="37">
        <v>129</v>
      </c>
      <c r="AH151" s="38">
        <f t="shared" si="1"/>
        <v>1.62</v>
      </c>
      <c r="AT151" s="71">
        <v>0.43059999999999998</v>
      </c>
      <c r="AU151" s="70">
        <v>1.48</v>
      </c>
    </row>
    <row r="152" spans="6:47">
      <c r="AG152" s="37">
        <v>130</v>
      </c>
      <c r="AH152" s="38">
        <f t="shared" si="1"/>
        <v>1.62</v>
      </c>
      <c r="AT152" s="71">
        <v>0.43190000000000001</v>
      </c>
      <c r="AU152" s="70">
        <v>1.49</v>
      </c>
    </row>
    <row r="153" spans="6:47">
      <c r="AG153" s="37">
        <v>131</v>
      </c>
      <c r="AH153" s="38">
        <f t="shared" si="1"/>
        <v>1.62</v>
      </c>
      <c r="AT153" s="71">
        <v>0.43319999999999997</v>
      </c>
      <c r="AU153" s="70">
        <v>1.5</v>
      </c>
    </row>
    <row r="154" spans="6:47">
      <c r="AG154" s="37">
        <v>132</v>
      </c>
      <c r="AH154" s="38">
        <f t="shared" si="1"/>
        <v>1.62</v>
      </c>
      <c r="AT154" s="71">
        <v>0.4345</v>
      </c>
      <c r="AU154" s="70">
        <v>1.51</v>
      </c>
    </row>
    <row r="155" spans="6:47">
      <c r="AG155" s="37">
        <v>133</v>
      </c>
      <c r="AH155" s="38">
        <f t="shared" si="1"/>
        <v>1.62</v>
      </c>
      <c r="AT155" s="71">
        <v>0.43569999999999998</v>
      </c>
      <c r="AU155" s="70">
        <v>1.52</v>
      </c>
    </row>
    <row r="156" spans="6:47">
      <c r="AG156" s="37">
        <v>134</v>
      </c>
      <c r="AH156" s="38">
        <f t="shared" si="1"/>
        <v>1.62</v>
      </c>
      <c r="AT156" s="71">
        <v>0.437</v>
      </c>
      <c r="AU156" s="70">
        <v>1.53</v>
      </c>
    </row>
    <row r="157" spans="6:47">
      <c r="AG157" s="37">
        <v>135</v>
      </c>
      <c r="AH157" s="38">
        <f t="shared" si="1"/>
        <v>1.62</v>
      </c>
      <c r="AT157" s="71">
        <v>0.43819999999999998</v>
      </c>
      <c r="AU157" s="70">
        <v>1.54</v>
      </c>
    </row>
    <row r="158" spans="6:47">
      <c r="AG158" s="37">
        <v>136</v>
      </c>
      <c r="AH158" s="38">
        <f t="shared" si="1"/>
        <v>1.62</v>
      </c>
      <c r="AT158" s="71">
        <v>0.43940000000000001</v>
      </c>
      <c r="AU158" s="70">
        <v>1.55</v>
      </c>
    </row>
    <row r="159" spans="6:47">
      <c r="AG159" s="37">
        <v>137</v>
      </c>
      <c r="AH159" s="38">
        <f t="shared" si="1"/>
        <v>1.62</v>
      </c>
      <c r="AT159" s="71">
        <v>0.44059999999999999</v>
      </c>
      <c r="AU159" s="70">
        <v>1.56</v>
      </c>
    </row>
    <row r="160" spans="6:47">
      <c r="AG160" s="37">
        <v>138</v>
      </c>
      <c r="AH160" s="38">
        <f t="shared" si="1"/>
        <v>1.62</v>
      </c>
      <c r="AT160" s="71">
        <v>0.44180000000000003</v>
      </c>
      <c r="AU160" s="70">
        <v>1.57</v>
      </c>
    </row>
    <row r="161" spans="33:47">
      <c r="AG161" s="37">
        <v>139</v>
      </c>
      <c r="AH161" s="38">
        <f t="shared" si="1"/>
        <v>1.62</v>
      </c>
      <c r="AT161" s="71">
        <v>0.44290000000000002</v>
      </c>
      <c r="AU161" s="70">
        <v>1.58</v>
      </c>
    </row>
    <row r="162" spans="33:47">
      <c r="AG162" s="37">
        <v>140</v>
      </c>
      <c r="AH162" s="38">
        <f t="shared" si="1"/>
        <v>1.62</v>
      </c>
      <c r="AT162" s="71">
        <v>0.44409999999999999</v>
      </c>
      <c r="AU162" s="70">
        <v>1.59</v>
      </c>
    </row>
    <row r="163" spans="33:47">
      <c r="AG163" s="37">
        <v>141</v>
      </c>
      <c r="AH163" s="38">
        <f t="shared" si="1"/>
        <v>1.62</v>
      </c>
      <c r="AT163" s="71">
        <v>0.44519999999999998</v>
      </c>
      <c r="AU163" s="70">
        <v>1.6</v>
      </c>
    </row>
    <row r="164" spans="33:47">
      <c r="AG164" s="37">
        <v>142</v>
      </c>
      <c r="AH164" s="38">
        <f t="shared" si="1"/>
        <v>1.62</v>
      </c>
      <c r="AT164" s="71">
        <v>0.44629999999999997</v>
      </c>
      <c r="AU164" s="70">
        <v>1.61</v>
      </c>
    </row>
    <row r="165" spans="33:47">
      <c r="AG165" s="37">
        <v>143</v>
      </c>
      <c r="AH165" s="38">
        <f t="shared" si="1"/>
        <v>1.62</v>
      </c>
      <c r="AT165" s="71">
        <v>0.44740000000000002</v>
      </c>
      <c r="AU165" s="70">
        <v>1.62</v>
      </c>
    </row>
    <row r="166" spans="33:47">
      <c r="AG166" s="37">
        <v>144</v>
      </c>
      <c r="AH166" s="38">
        <f t="shared" si="1"/>
        <v>1.62</v>
      </c>
      <c r="AT166" s="71">
        <v>0.44840000000000002</v>
      </c>
      <c r="AU166" s="70">
        <v>1.63</v>
      </c>
    </row>
    <row r="167" spans="33:47">
      <c r="AG167" s="37">
        <v>145</v>
      </c>
      <c r="AH167" s="38">
        <f t="shared" si="1"/>
        <v>1.62</v>
      </c>
      <c r="AT167" s="71">
        <v>0.44950000000000001</v>
      </c>
      <c r="AU167" s="70">
        <v>1.64</v>
      </c>
    </row>
    <row r="168" spans="33:47">
      <c r="AG168" s="37">
        <v>146</v>
      </c>
      <c r="AH168" s="38">
        <f t="shared" si="1"/>
        <v>1.62</v>
      </c>
      <c r="AT168" s="71">
        <v>0.45050000000000001</v>
      </c>
      <c r="AU168" s="70">
        <v>1.65</v>
      </c>
    </row>
    <row r="169" spans="33:47">
      <c r="AG169" s="37">
        <v>147</v>
      </c>
      <c r="AH169" s="38">
        <f t="shared" si="1"/>
        <v>1.62</v>
      </c>
      <c r="AT169" s="71">
        <v>0.45150000000000001</v>
      </c>
      <c r="AU169" s="70">
        <v>1.66</v>
      </c>
    </row>
    <row r="170" spans="33:47">
      <c r="AG170" s="37">
        <v>148</v>
      </c>
      <c r="AH170" s="38">
        <f t="shared" si="1"/>
        <v>1.62</v>
      </c>
      <c r="AT170" s="71">
        <v>0.45250000000000001</v>
      </c>
      <c r="AU170" s="70">
        <v>1.67</v>
      </c>
    </row>
    <row r="171" spans="33:47">
      <c r="AG171" s="37">
        <v>149</v>
      </c>
      <c r="AH171" s="38">
        <f t="shared" si="1"/>
        <v>1.62</v>
      </c>
      <c r="AT171" s="71">
        <v>0.45350000000000001</v>
      </c>
      <c r="AU171" s="70">
        <v>1.68</v>
      </c>
    </row>
    <row r="172" spans="33:47" ht="15.75" thickBot="1">
      <c r="AG172" s="39">
        <v>150</v>
      </c>
      <c r="AH172" s="40">
        <f>ROUND(1.61+1.51/(AG172-1),2)</f>
        <v>1.62</v>
      </c>
      <c r="AT172" s="71">
        <v>0.45450000000000002</v>
      </c>
      <c r="AU172" s="70">
        <v>1.69</v>
      </c>
    </row>
    <row r="173" spans="33:47">
      <c r="AT173" s="71">
        <v>0.45540000000000003</v>
      </c>
      <c r="AU173" s="70">
        <v>1.7</v>
      </c>
    </row>
    <row r="174" spans="33:47">
      <c r="AT174" s="71">
        <v>0.45639999999999997</v>
      </c>
      <c r="AU174" s="70">
        <v>1.71</v>
      </c>
    </row>
    <row r="175" spans="33:47">
      <c r="AT175" s="71">
        <v>0.45729999999999998</v>
      </c>
      <c r="AU175" s="70">
        <v>1.72</v>
      </c>
    </row>
    <row r="176" spans="33:47">
      <c r="AT176" s="71">
        <v>0.4582</v>
      </c>
      <c r="AU176" s="70">
        <v>1.73</v>
      </c>
    </row>
    <row r="177" spans="46:47">
      <c r="AT177" s="71">
        <v>0.45910000000000001</v>
      </c>
      <c r="AU177" s="70">
        <v>1.74</v>
      </c>
    </row>
    <row r="178" spans="46:47">
      <c r="AT178" s="71">
        <v>0.45989999999999998</v>
      </c>
      <c r="AU178" s="70">
        <v>1.75</v>
      </c>
    </row>
    <row r="179" spans="46:47">
      <c r="AT179" s="71">
        <v>0.46079999999999999</v>
      </c>
      <c r="AU179" s="70">
        <v>1.76</v>
      </c>
    </row>
    <row r="180" spans="46:47">
      <c r="AT180" s="71">
        <v>0.46160000000000001</v>
      </c>
      <c r="AU180" s="70">
        <v>1.77</v>
      </c>
    </row>
    <row r="181" spans="46:47">
      <c r="AT181" s="71">
        <v>0.46250000000000002</v>
      </c>
      <c r="AU181" s="70">
        <v>1.78</v>
      </c>
    </row>
    <row r="182" spans="46:47">
      <c r="AT182" s="71">
        <v>0.46329999999999999</v>
      </c>
      <c r="AU182" s="70">
        <v>1.79</v>
      </c>
    </row>
    <row r="183" spans="46:47">
      <c r="AT183" s="71">
        <v>0.46410000000000001</v>
      </c>
      <c r="AU183" s="70">
        <v>1.8</v>
      </c>
    </row>
    <row r="184" spans="46:47">
      <c r="AT184" s="71">
        <v>0.46489999999999998</v>
      </c>
      <c r="AU184" s="70">
        <v>1.81</v>
      </c>
    </row>
    <row r="185" spans="46:47">
      <c r="AT185" s="71">
        <v>0.46560000000000001</v>
      </c>
      <c r="AU185" s="70">
        <v>1.82</v>
      </c>
    </row>
    <row r="186" spans="46:47">
      <c r="AT186" s="71">
        <v>0.46639999999999998</v>
      </c>
      <c r="AU186" s="70">
        <v>1.83</v>
      </c>
    </row>
    <row r="187" spans="46:47">
      <c r="AT187" s="71">
        <v>0.46710000000000002</v>
      </c>
      <c r="AU187" s="70">
        <v>1.84</v>
      </c>
    </row>
    <row r="188" spans="46:47">
      <c r="AT188" s="71">
        <v>0.46779999999999999</v>
      </c>
      <c r="AU188" s="70">
        <v>1.85</v>
      </c>
    </row>
    <row r="189" spans="46:47">
      <c r="AT189" s="71">
        <v>0.46860000000000002</v>
      </c>
      <c r="AU189" s="70">
        <v>1.86</v>
      </c>
    </row>
    <row r="190" spans="46:47">
      <c r="AT190" s="71">
        <v>0.46929999999999999</v>
      </c>
      <c r="AU190" s="70">
        <v>1.87</v>
      </c>
    </row>
    <row r="191" spans="46:47">
      <c r="AT191" s="71">
        <v>0.46989999999999998</v>
      </c>
      <c r="AU191" s="70">
        <v>1.88</v>
      </c>
    </row>
    <row r="192" spans="46:47">
      <c r="AT192" s="71">
        <v>0.47060000000000002</v>
      </c>
      <c r="AU192" s="70">
        <v>1.89</v>
      </c>
    </row>
    <row r="193" spans="46:47">
      <c r="AT193" s="71">
        <v>0.4713</v>
      </c>
      <c r="AU193" s="70">
        <v>1.9</v>
      </c>
    </row>
    <row r="194" spans="46:47">
      <c r="AT194" s="71">
        <v>0.47189999999999999</v>
      </c>
      <c r="AU194" s="70">
        <v>1.91</v>
      </c>
    </row>
    <row r="195" spans="46:47">
      <c r="AT195" s="71">
        <v>0.47260000000000002</v>
      </c>
      <c r="AU195" s="70">
        <v>1.92</v>
      </c>
    </row>
    <row r="196" spans="46:47">
      <c r="AT196" s="71">
        <v>0.47320000000000001</v>
      </c>
      <c r="AU196" s="70">
        <v>1.93</v>
      </c>
    </row>
    <row r="197" spans="46:47">
      <c r="AT197" s="71">
        <v>0.4738</v>
      </c>
      <c r="AU197" s="70">
        <v>1.94</v>
      </c>
    </row>
    <row r="198" spans="46:47">
      <c r="AT198" s="71">
        <v>0.47439999999999999</v>
      </c>
      <c r="AU198" s="70">
        <v>1.95</v>
      </c>
    </row>
    <row r="199" spans="46:47">
      <c r="AT199" s="71">
        <v>0.47499999999999998</v>
      </c>
      <c r="AU199" s="70">
        <v>1.96</v>
      </c>
    </row>
    <row r="200" spans="46:47">
      <c r="AT200" s="71">
        <v>0.47560000000000002</v>
      </c>
      <c r="AU200" s="70">
        <v>1.97</v>
      </c>
    </row>
    <row r="201" spans="46:47">
      <c r="AT201" s="71">
        <v>0.47610000000000002</v>
      </c>
      <c r="AU201" s="70">
        <v>1.98</v>
      </c>
    </row>
    <row r="202" spans="46:47">
      <c r="AT202" s="71">
        <v>0.47670000000000001</v>
      </c>
      <c r="AU202" s="70">
        <v>1.99</v>
      </c>
    </row>
    <row r="203" spans="46:47">
      <c r="AT203" s="71">
        <v>0.47720000000000001</v>
      </c>
      <c r="AU203" s="70">
        <v>2</v>
      </c>
    </row>
    <row r="204" spans="46:47">
      <c r="AT204" s="71">
        <v>0.4778</v>
      </c>
      <c r="AU204" s="70">
        <v>2.0099999999999998</v>
      </c>
    </row>
    <row r="205" spans="46:47">
      <c r="AT205" s="71">
        <v>0.4783</v>
      </c>
      <c r="AU205" s="70">
        <v>2.02</v>
      </c>
    </row>
    <row r="206" spans="46:47">
      <c r="AT206" s="71">
        <v>0.4788</v>
      </c>
      <c r="AU206" s="70">
        <v>2.0299999999999998</v>
      </c>
    </row>
    <row r="207" spans="46:47">
      <c r="AT207" s="71">
        <v>0.4793</v>
      </c>
      <c r="AU207" s="70">
        <v>2.04</v>
      </c>
    </row>
    <row r="208" spans="46:47">
      <c r="AT208" s="71">
        <v>0.4798</v>
      </c>
      <c r="AU208" s="70">
        <v>2.0499999999999998</v>
      </c>
    </row>
    <row r="209" spans="46:47">
      <c r="AT209" s="71">
        <v>0.4803</v>
      </c>
      <c r="AU209" s="70">
        <v>2.06</v>
      </c>
    </row>
    <row r="210" spans="46:47">
      <c r="AT210" s="71">
        <v>0.48080000000000001</v>
      </c>
      <c r="AU210" s="70">
        <v>2.0699999999999998</v>
      </c>
    </row>
    <row r="211" spans="46:47">
      <c r="AT211" s="71">
        <v>0.48120000000000002</v>
      </c>
      <c r="AU211" s="70">
        <v>2.08</v>
      </c>
    </row>
    <row r="212" spans="46:47">
      <c r="AT212" s="71">
        <v>0.48170000000000002</v>
      </c>
      <c r="AU212" s="70">
        <v>2.09</v>
      </c>
    </row>
    <row r="213" spans="46:47">
      <c r="AT213" s="71">
        <v>0.48209999999999997</v>
      </c>
      <c r="AU213" s="70">
        <v>2.1</v>
      </c>
    </row>
    <row r="214" spans="46:47">
      <c r="AT214" s="71">
        <v>0.48259999999999997</v>
      </c>
      <c r="AU214" s="70">
        <v>2.11</v>
      </c>
    </row>
    <row r="215" spans="46:47">
      <c r="AT215" s="71">
        <v>0.48299999999999998</v>
      </c>
      <c r="AU215" s="70">
        <v>2.12</v>
      </c>
    </row>
    <row r="216" spans="46:47">
      <c r="AT216" s="71">
        <v>0.4834</v>
      </c>
      <c r="AU216" s="70">
        <v>2.13</v>
      </c>
    </row>
    <row r="217" spans="46:47">
      <c r="AT217" s="71">
        <v>0.48380000000000001</v>
      </c>
      <c r="AU217" s="70">
        <v>2.14</v>
      </c>
    </row>
    <row r="218" spans="46:47">
      <c r="AT218" s="71">
        <v>0.48420000000000002</v>
      </c>
      <c r="AU218" s="70">
        <v>2.15</v>
      </c>
    </row>
    <row r="219" spans="46:47">
      <c r="AT219" s="71">
        <v>0.48459999999999998</v>
      </c>
      <c r="AU219" s="70">
        <v>2.16</v>
      </c>
    </row>
    <row r="220" spans="46:47">
      <c r="AT220" s="71">
        <v>0.48499999999999999</v>
      </c>
      <c r="AU220" s="70">
        <v>2.17</v>
      </c>
    </row>
    <row r="221" spans="46:47">
      <c r="AT221" s="71">
        <v>0.4854</v>
      </c>
      <c r="AU221" s="70">
        <v>2.1800000000000002</v>
      </c>
    </row>
    <row r="222" spans="46:47">
      <c r="AT222" s="71">
        <v>0.48570000000000002</v>
      </c>
      <c r="AU222" s="70">
        <v>2.19</v>
      </c>
    </row>
    <row r="223" spans="46:47">
      <c r="AT223" s="71">
        <v>0.48609999999999998</v>
      </c>
      <c r="AU223" s="70">
        <v>2.2000000000000002</v>
      </c>
    </row>
    <row r="224" spans="46:47">
      <c r="AT224" s="71">
        <v>0.4864</v>
      </c>
      <c r="AU224" s="70">
        <v>2.21</v>
      </c>
    </row>
    <row r="225" spans="46:47">
      <c r="AT225" s="71">
        <v>0.48680000000000001</v>
      </c>
      <c r="AU225" s="70">
        <v>2.2200000000000002</v>
      </c>
    </row>
    <row r="226" spans="46:47">
      <c r="AT226" s="71">
        <v>0.48709999999999998</v>
      </c>
      <c r="AU226" s="70">
        <v>2.23</v>
      </c>
    </row>
    <row r="227" spans="46:47">
      <c r="AT227" s="71">
        <v>0.48749999999999999</v>
      </c>
      <c r="AU227" s="70">
        <v>2.2400000000000002</v>
      </c>
    </row>
    <row r="228" spans="46:47">
      <c r="AT228" s="71">
        <v>0.48780000000000001</v>
      </c>
      <c r="AU228" s="70">
        <v>2.25</v>
      </c>
    </row>
    <row r="229" spans="46:47">
      <c r="AT229" s="71">
        <v>0.48809999999999998</v>
      </c>
      <c r="AU229" s="70">
        <v>2.2599999999999998</v>
      </c>
    </row>
    <row r="230" spans="46:47">
      <c r="AT230" s="71">
        <v>0.4884</v>
      </c>
      <c r="AU230" s="70">
        <v>2.27</v>
      </c>
    </row>
    <row r="231" spans="46:47">
      <c r="AT231" s="71">
        <v>0.48870000000000002</v>
      </c>
      <c r="AU231" s="70">
        <v>2.2799999999999998</v>
      </c>
    </row>
    <row r="232" spans="46:47">
      <c r="AT232" s="71">
        <v>0.48899999999999999</v>
      </c>
      <c r="AU232" s="70">
        <v>2.29</v>
      </c>
    </row>
    <row r="233" spans="46:47">
      <c r="AT233" s="71">
        <v>0.48930000000000001</v>
      </c>
      <c r="AU233" s="70">
        <v>2.2999999999999998</v>
      </c>
    </row>
    <row r="234" spans="46:47">
      <c r="AT234" s="71">
        <v>0.48959999999999998</v>
      </c>
      <c r="AU234" s="70">
        <v>2.31</v>
      </c>
    </row>
    <row r="235" spans="46:47">
      <c r="AT235" s="71">
        <v>0.48980000000000001</v>
      </c>
      <c r="AU235" s="70">
        <v>2.3199999999999998</v>
      </c>
    </row>
    <row r="236" spans="46:47">
      <c r="AT236" s="71">
        <v>0.49009999999999998</v>
      </c>
      <c r="AU236" s="70">
        <v>2.33</v>
      </c>
    </row>
    <row r="237" spans="46:47">
      <c r="AT237" s="71">
        <v>0.4904</v>
      </c>
      <c r="AU237" s="70">
        <v>2.34</v>
      </c>
    </row>
    <row r="238" spans="46:47">
      <c r="AT238" s="71">
        <v>0.49059999999999998</v>
      </c>
      <c r="AU238" s="70">
        <v>2.35</v>
      </c>
    </row>
    <row r="239" spans="46:47">
      <c r="AT239" s="71">
        <v>0.4909</v>
      </c>
      <c r="AU239" s="70">
        <v>2.36</v>
      </c>
    </row>
    <row r="240" spans="46:47">
      <c r="AT240" s="71">
        <v>0.49109999999999998</v>
      </c>
      <c r="AU240" s="70">
        <v>2.37</v>
      </c>
    </row>
    <row r="241" spans="46:47">
      <c r="AT241" s="71">
        <v>0.49130000000000001</v>
      </c>
      <c r="AU241" s="70">
        <v>2.38</v>
      </c>
    </row>
    <row r="242" spans="46:47">
      <c r="AT242" s="71">
        <v>0.49159999999999998</v>
      </c>
      <c r="AU242" s="70">
        <v>2.39</v>
      </c>
    </row>
    <row r="243" spans="46:47">
      <c r="AT243" s="71">
        <v>0.49180000000000001</v>
      </c>
      <c r="AU243" s="70">
        <v>2.4</v>
      </c>
    </row>
    <row r="244" spans="46:47">
      <c r="AT244" s="71">
        <v>0.49199999999999999</v>
      </c>
      <c r="AU244" s="70">
        <v>2.41</v>
      </c>
    </row>
    <row r="245" spans="46:47">
      <c r="AT245" s="71">
        <v>0.49220000000000003</v>
      </c>
      <c r="AU245" s="70">
        <v>2.42</v>
      </c>
    </row>
    <row r="246" spans="46:47">
      <c r="AT246" s="71">
        <v>0.49249999999999999</v>
      </c>
      <c r="AU246" s="70">
        <v>2.4300000000000002</v>
      </c>
    </row>
    <row r="247" spans="46:47">
      <c r="AT247" s="71">
        <v>0.49270000000000003</v>
      </c>
      <c r="AU247" s="70">
        <v>2.44</v>
      </c>
    </row>
    <row r="248" spans="46:47">
      <c r="AT248" s="71">
        <v>0.4929</v>
      </c>
      <c r="AU248" s="70">
        <v>2.4500000000000002</v>
      </c>
    </row>
    <row r="249" spans="46:47">
      <c r="AT249" s="71">
        <v>0.49309999999999998</v>
      </c>
      <c r="AU249" s="70">
        <v>2.46</v>
      </c>
    </row>
    <row r="250" spans="46:47">
      <c r="AT250" s="71">
        <v>0.49320000000000003</v>
      </c>
      <c r="AU250" s="70">
        <v>2.4700000000000002</v>
      </c>
    </row>
    <row r="251" spans="46:47">
      <c r="AT251" s="71">
        <v>0.49340000000000001</v>
      </c>
      <c r="AU251" s="70">
        <v>2.48</v>
      </c>
    </row>
    <row r="252" spans="46:47">
      <c r="AT252" s="71">
        <v>0.49359999999999998</v>
      </c>
      <c r="AU252" s="70">
        <v>2.4900000000000002</v>
      </c>
    </row>
    <row r="253" spans="46:47">
      <c r="AT253" s="71">
        <v>0.49380000000000002</v>
      </c>
      <c r="AU253" s="70">
        <v>2.5</v>
      </c>
    </row>
    <row r="254" spans="46:47">
      <c r="AT254" s="71">
        <v>0.49399999999999999</v>
      </c>
      <c r="AU254" s="70">
        <v>2.5099999999999998</v>
      </c>
    </row>
    <row r="255" spans="46:47">
      <c r="AT255" s="71">
        <v>0.49409999999999998</v>
      </c>
      <c r="AU255" s="70">
        <v>2.52</v>
      </c>
    </row>
    <row r="256" spans="46:47">
      <c r="AT256" s="71">
        <v>0.49430000000000002</v>
      </c>
      <c r="AU256" s="70">
        <v>2.5299999999999998</v>
      </c>
    </row>
    <row r="257" spans="46:47">
      <c r="AT257" s="71">
        <v>0.4945</v>
      </c>
      <c r="AU257" s="70">
        <v>2.54</v>
      </c>
    </row>
    <row r="258" spans="46:47">
      <c r="AT258" s="71">
        <v>0.49459999999999998</v>
      </c>
      <c r="AU258" s="70">
        <v>2.5499999999999998</v>
      </c>
    </row>
    <row r="259" spans="46:47">
      <c r="AT259" s="71">
        <v>0.49480000000000002</v>
      </c>
      <c r="AU259" s="70">
        <v>2.56</v>
      </c>
    </row>
    <row r="260" spans="46:47">
      <c r="AT260" s="71">
        <v>0.49490000000000001</v>
      </c>
      <c r="AU260" s="70">
        <v>2.57</v>
      </c>
    </row>
    <row r="261" spans="46:47">
      <c r="AT261" s="71">
        <v>0.49509999999999998</v>
      </c>
      <c r="AU261" s="70">
        <v>2.58</v>
      </c>
    </row>
    <row r="262" spans="46:47">
      <c r="AT262" s="71">
        <v>0.49519999999999997</v>
      </c>
      <c r="AU262" s="70">
        <v>2.59</v>
      </c>
    </row>
    <row r="263" spans="46:47">
      <c r="AT263" s="71">
        <v>0.49530000000000002</v>
      </c>
      <c r="AU263" s="70">
        <v>2.6</v>
      </c>
    </row>
    <row r="264" spans="46:47">
      <c r="AT264" s="71">
        <v>0.4955</v>
      </c>
      <c r="AU264" s="70">
        <v>2.61</v>
      </c>
    </row>
    <row r="265" spans="46:47">
      <c r="AT265" s="71">
        <v>0.49559999999999998</v>
      </c>
      <c r="AU265" s="70">
        <v>2.62</v>
      </c>
    </row>
    <row r="266" spans="46:47">
      <c r="AT266" s="71">
        <v>0.49569999999999997</v>
      </c>
      <c r="AU266" s="70">
        <v>2.63</v>
      </c>
    </row>
    <row r="267" spans="46:47">
      <c r="AT267" s="71">
        <v>0.49590000000000001</v>
      </c>
      <c r="AU267" s="70">
        <v>2.64</v>
      </c>
    </row>
    <row r="268" spans="46:47">
      <c r="AT268" s="71">
        <v>0.496</v>
      </c>
      <c r="AU268" s="70">
        <v>2.65</v>
      </c>
    </row>
    <row r="269" spans="46:47">
      <c r="AT269" s="71">
        <v>0.49609999999999999</v>
      </c>
      <c r="AU269" s="70">
        <v>2.66</v>
      </c>
    </row>
    <row r="270" spans="46:47">
      <c r="AT270" s="71">
        <v>0.49619999999999997</v>
      </c>
      <c r="AU270" s="70">
        <v>2.67</v>
      </c>
    </row>
    <row r="271" spans="46:47">
      <c r="AT271" s="71">
        <v>0.49630000000000002</v>
      </c>
      <c r="AU271" s="70">
        <v>2.68</v>
      </c>
    </row>
    <row r="272" spans="46:47">
      <c r="AT272" s="71">
        <v>0.49640000000000001</v>
      </c>
      <c r="AU272" s="70">
        <v>2.69</v>
      </c>
    </row>
    <row r="273" spans="46:47">
      <c r="AT273" s="71">
        <v>0.4965</v>
      </c>
      <c r="AU273" s="70">
        <v>2.7</v>
      </c>
    </row>
    <row r="274" spans="46:47">
      <c r="AT274" s="71">
        <v>0.49659999999999999</v>
      </c>
      <c r="AU274" s="70">
        <v>2.71</v>
      </c>
    </row>
    <row r="275" spans="46:47">
      <c r="AT275" s="71">
        <v>0.49669999999999997</v>
      </c>
      <c r="AU275" s="70">
        <v>2.72</v>
      </c>
    </row>
    <row r="276" spans="46:47">
      <c r="AT276" s="71">
        <v>0.49680000000000002</v>
      </c>
      <c r="AU276" s="70">
        <v>2.73</v>
      </c>
    </row>
    <row r="277" spans="46:47">
      <c r="AT277" s="71">
        <v>0.49690000000000001</v>
      </c>
      <c r="AU277" s="70">
        <v>2.74</v>
      </c>
    </row>
    <row r="278" spans="46:47">
      <c r="AT278" s="71">
        <v>0.497</v>
      </c>
      <c r="AU278" s="70">
        <v>2.75</v>
      </c>
    </row>
    <row r="279" spans="46:47">
      <c r="AT279" s="71">
        <v>0.49709999999999999</v>
      </c>
      <c r="AU279" s="70">
        <v>2.76</v>
      </c>
    </row>
    <row r="280" spans="46:47">
      <c r="AT280" s="71">
        <v>0.49719999999999998</v>
      </c>
      <c r="AU280" s="70">
        <v>2.77</v>
      </c>
    </row>
    <row r="281" spans="46:47">
      <c r="AT281" s="71">
        <v>0.49730000000000002</v>
      </c>
      <c r="AU281" s="70">
        <v>2.78</v>
      </c>
    </row>
    <row r="282" spans="46:47">
      <c r="AT282" s="71">
        <v>0.49740000000000001</v>
      </c>
      <c r="AU282" s="70">
        <v>2.79</v>
      </c>
    </row>
    <row r="283" spans="46:47">
      <c r="AT283" s="71">
        <v>0.49740000000000001</v>
      </c>
      <c r="AU283" s="70">
        <v>2.8</v>
      </c>
    </row>
    <row r="284" spans="46:47">
      <c r="AT284" s="71">
        <v>0.4975</v>
      </c>
      <c r="AU284" s="70">
        <v>2.81</v>
      </c>
    </row>
    <row r="285" spans="46:47">
      <c r="AT285" s="71">
        <v>0.49759999999999999</v>
      </c>
      <c r="AU285" s="70">
        <v>2.82</v>
      </c>
    </row>
    <row r="286" spans="46:47">
      <c r="AT286" s="71">
        <v>0.49769999999999998</v>
      </c>
      <c r="AU286" s="70">
        <v>2.83</v>
      </c>
    </row>
    <row r="287" spans="46:47">
      <c r="AT287" s="71">
        <v>0.49769999999999998</v>
      </c>
      <c r="AU287" s="70">
        <v>2.84</v>
      </c>
    </row>
    <row r="288" spans="46:47">
      <c r="AT288" s="71">
        <v>0.49780000000000002</v>
      </c>
      <c r="AU288" s="70">
        <v>2.85</v>
      </c>
    </row>
    <row r="289" spans="46:47">
      <c r="AT289" s="71">
        <v>0.49790000000000001</v>
      </c>
      <c r="AU289" s="70">
        <v>2.86</v>
      </c>
    </row>
    <row r="290" spans="46:47">
      <c r="AT290" s="71">
        <v>0.49790000000000001</v>
      </c>
      <c r="AU290" s="70">
        <v>2.87</v>
      </c>
    </row>
    <row r="291" spans="46:47">
      <c r="AT291" s="71">
        <v>0.498</v>
      </c>
      <c r="AU291" s="70">
        <v>2.88</v>
      </c>
    </row>
    <row r="292" spans="46:47">
      <c r="AT292" s="71">
        <v>0.49809999999999999</v>
      </c>
      <c r="AU292" s="70">
        <v>2.89</v>
      </c>
    </row>
    <row r="293" spans="46:47">
      <c r="AT293" s="71">
        <v>0.49809999999999999</v>
      </c>
      <c r="AU293" s="70">
        <v>2.9</v>
      </c>
    </row>
    <row r="294" spans="46:47">
      <c r="AT294" s="71">
        <v>0.49819999999999998</v>
      </c>
      <c r="AU294" s="70">
        <v>2.91</v>
      </c>
    </row>
    <row r="295" spans="46:47">
      <c r="AT295" s="71">
        <v>0.49819999999999998</v>
      </c>
      <c r="AU295" s="70">
        <v>2.92</v>
      </c>
    </row>
    <row r="296" spans="46:47">
      <c r="AT296" s="71">
        <v>0.49830000000000002</v>
      </c>
      <c r="AU296" s="70">
        <v>2.93</v>
      </c>
    </row>
    <row r="297" spans="46:47">
      <c r="AT297" s="71">
        <v>0.49840000000000001</v>
      </c>
      <c r="AU297" s="70">
        <v>2.94</v>
      </c>
    </row>
    <row r="298" spans="46:47">
      <c r="AT298" s="71">
        <v>0.49840000000000001</v>
      </c>
      <c r="AU298" s="70">
        <v>2.95</v>
      </c>
    </row>
    <row r="299" spans="46:47">
      <c r="AT299" s="71">
        <v>0.4985</v>
      </c>
      <c r="AU299" s="70">
        <v>2.96</v>
      </c>
    </row>
    <row r="300" spans="46:47">
      <c r="AT300" s="71">
        <v>0.4985</v>
      </c>
      <c r="AU300" s="70">
        <v>2.97</v>
      </c>
    </row>
    <row r="301" spans="46:47">
      <c r="AT301" s="71">
        <v>0.49859999999999999</v>
      </c>
      <c r="AU301" s="70">
        <v>2.98</v>
      </c>
    </row>
    <row r="302" spans="46:47">
      <c r="AT302" s="71">
        <v>0.49859999999999999</v>
      </c>
      <c r="AU302" s="70">
        <v>2.99</v>
      </c>
    </row>
    <row r="303" spans="46:47">
      <c r="AT303" s="71">
        <v>0.49869999999999998</v>
      </c>
      <c r="AU303" s="70">
        <v>3</v>
      </c>
    </row>
    <row r="304" spans="46:47">
      <c r="AT304" s="71">
        <v>0.49869999999999998</v>
      </c>
      <c r="AU304" s="70">
        <v>3.01</v>
      </c>
    </row>
    <row r="305" spans="46:47">
      <c r="AT305" s="71">
        <v>0.49869999999999998</v>
      </c>
      <c r="AU305" s="70">
        <v>3.02</v>
      </c>
    </row>
    <row r="306" spans="46:47">
      <c r="AT306" s="71">
        <v>0.49880000000000002</v>
      </c>
      <c r="AU306" s="70">
        <v>3.03</v>
      </c>
    </row>
    <row r="307" spans="46:47">
      <c r="AT307" s="71">
        <v>0.49880000000000002</v>
      </c>
      <c r="AU307" s="70">
        <v>3.04</v>
      </c>
    </row>
    <row r="308" spans="46:47">
      <c r="AT308" s="71">
        <v>0.49890000000000001</v>
      </c>
      <c r="AU308" s="70">
        <v>3.05</v>
      </c>
    </row>
    <row r="309" spans="46:47">
      <c r="AT309" s="71">
        <v>0.49890000000000001</v>
      </c>
      <c r="AU309" s="70">
        <v>3.06</v>
      </c>
    </row>
    <row r="310" spans="46:47">
      <c r="AT310" s="71">
        <v>0.49890000000000001</v>
      </c>
      <c r="AU310" s="70">
        <v>3.07</v>
      </c>
    </row>
    <row r="311" spans="46:47">
      <c r="AT311" s="71">
        <v>0.499</v>
      </c>
      <c r="AU311" s="70">
        <v>3.08</v>
      </c>
    </row>
    <row r="312" spans="46:47">
      <c r="AT312" s="71">
        <v>0.499</v>
      </c>
      <c r="AU312" s="70">
        <v>3.09</v>
      </c>
    </row>
    <row r="313" spans="46:47">
      <c r="AT313" s="68"/>
      <c r="AU313" s="68"/>
    </row>
    <row r="314" spans="46:47">
      <c r="AT314" s="68"/>
      <c r="AU314" s="68"/>
    </row>
    <row r="315" spans="46:47">
      <c r="AT315" s="68"/>
      <c r="AU315" s="68"/>
    </row>
    <row r="316" spans="46:47">
      <c r="AT316" s="68"/>
      <c r="AU316" s="68"/>
    </row>
    <row r="317" spans="46:47">
      <c r="AT317" s="68"/>
      <c r="AU317" s="68"/>
    </row>
    <row r="318" spans="46:47">
      <c r="AT318" s="68"/>
      <c r="AU318" s="68"/>
    </row>
    <row r="319" spans="46:47">
      <c r="AT319" s="68"/>
      <c r="AU319" s="68"/>
    </row>
    <row r="320" spans="46:47">
      <c r="AT320" s="68"/>
      <c r="AU320" s="68"/>
    </row>
    <row r="321" spans="46:47">
      <c r="AT321" s="68"/>
      <c r="AU321" s="68"/>
    </row>
    <row r="322" spans="46:47">
      <c r="AT322" s="17"/>
      <c r="AU322" s="17"/>
    </row>
    <row r="323" spans="46:47">
      <c r="AT323" s="17"/>
      <c r="AU323" s="17"/>
    </row>
    <row r="324" spans="46:47">
      <c r="AT324" s="17"/>
      <c r="AU324" s="17"/>
    </row>
    <row r="325" spans="46:47">
      <c r="AT325" s="17"/>
      <c r="AU325" s="17"/>
    </row>
    <row r="326" spans="46:47">
      <c r="AT326" s="17"/>
      <c r="AU326" s="17"/>
    </row>
    <row r="327" spans="46:47">
      <c r="AT327" s="17"/>
      <c r="AU327" s="17"/>
    </row>
    <row r="328" spans="46:47">
      <c r="AT328" s="17"/>
      <c r="AU328" s="17"/>
    </row>
    <row r="329" spans="46:47">
      <c r="AT329" s="17"/>
      <c r="AU329" s="17"/>
    </row>
    <row r="330" spans="46:47">
      <c r="AT330" s="17"/>
      <c r="AU330" s="17"/>
    </row>
    <row r="331" spans="46:47">
      <c r="AT331" s="17"/>
      <c r="AU331" s="17"/>
    </row>
    <row r="332" spans="46:47">
      <c r="AT332" s="17"/>
      <c r="AU332" s="17"/>
    </row>
    <row r="333" spans="46:47">
      <c r="AT333" s="17"/>
      <c r="AU333" s="17"/>
    </row>
    <row r="334" spans="46:47">
      <c r="AT334" s="17"/>
      <c r="AU334" s="17"/>
    </row>
  </sheetData>
  <mergeCells count="23">
    <mergeCell ref="AG13:AH14"/>
    <mergeCell ref="AG23:AH23"/>
    <mergeCell ref="AT1:AU1"/>
    <mergeCell ref="AJ1:AR1"/>
    <mergeCell ref="I3:J4"/>
    <mergeCell ref="F2:J2"/>
    <mergeCell ref="AE2:AE3"/>
    <mergeCell ref="F3:F5"/>
    <mergeCell ref="G3:H4"/>
    <mergeCell ref="X2:X3"/>
    <mergeCell ref="Y2:Z2"/>
    <mergeCell ref="AA2:AB2"/>
    <mergeCell ref="S2:V2"/>
    <mergeCell ref="R2:R3"/>
    <mergeCell ref="L2:O2"/>
    <mergeCell ref="L3:L4"/>
    <mergeCell ref="B1:D1"/>
    <mergeCell ref="B2:B3"/>
    <mergeCell ref="C2:D2"/>
    <mergeCell ref="AG1:AH1"/>
    <mergeCell ref="AG2:AH2"/>
    <mergeCell ref="O3:O4"/>
    <mergeCell ref="M3:N3"/>
  </mergeCells>
  <pageMargins left="0.7" right="0.7" top="0.75" bottom="0.75" header="0.3" footer="0.3"/>
  <pageSetup paperSize="9" orientation="portrait" horizontalDpi="200" verticalDpi="20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Данные исх</vt:lpstr>
      <vt:lpstr>Данные как надо шаг 1</vt:lpstr>
      <vt:lpstr>Данные как надо шаг 2</vt:lpstr>
      <vt:lpstr>Критерии</vt:lpstr>
      <vt:lpstr>ЕИ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Ларионова И.И.</dc:creator>
  <cp:lastModifiedBy>Пономаренко Р,К.</cp:lastModifiedBy>
  <cp:lastPrinted>2018-12-21T10:01:07Z</cp:lastPrinted>
  <dcterms:created xsi:type="dcterms:W3CDTF">2018-12-19T15:22:14Z</dcterms:created>
  <dcterms:modified xsi:type="dcterms:W3CDTF">2019-08-20T15:08:21Z</dcterms:modified>
</cp:coreProperties>
</file>