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ionova\Documents\"/>
    </mc:Choice>
  </mc:AlternateContent>
  <xr:revisionPtr revIDLastSave="0" documentId="8_{2166D0E9-1872-4B12-9DD2-018BBBE5FE17}" xr6:coauthVersionLast="43" xr6:coauthVersionMax="43" xr10:uidLastSave="{00000000-0000-0000-0000-000000000000}"/>
  <bookViews>
    <workbookView xWindow="-120" yWindow="-120" windowWidth="29040" windowHeight="15840" xr2:uid="{80BB20CE-E10C-49EF-A58B-D94EAFDDAB3C}"/>
  </bookViews>
  <sheets>
    <sheet name="Лист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13" i="1"/>
  <c r="F14" i="1" s="1"/>
  <c r="F13" i="1"/>
  <c r="C3" i="1"/>
  <c r="C1" i="1"/>
  <c r="C4" i="1" l="1"/>
  <c r="G14" i="1"/>
  <c r="G13" i="1"/>
  <c r="M13" i="1"/>
  <c r="M14" i="1" l="1"/>
  <c r="F15" i="1" l="1"/>
  <c r="G15" i="1"/>
  <c r="M15" i="1"/>
  <c r="E16" i="1" s="1"/>
  <c r="G16" i="1" l="1"/>
  <c r="G17" i="1" l="1"/>
  <c r="F16" i="1"/>
  <c r="M16" i="1"/>
  <c r="E17" i="1" s="1"/>
  <c r="G18" i="1" l="1"/>
  <c r="F17" i="1" l="1"/>
  <c r="M17" i="1"/>
  <c r="G19" i="1"/>
  <c r="G20" i="1" l="1"/>
  <c r="E18" i="1"/>
  <c r="G21" i="1" l="1"/>
  <c r="F18" i="1"/>
  <c r="M18" i="1"/>
  <c r="E19" i="1" l="1"/>
  <c r="G22" i="1"/>
  <c r="G23" i="1" l="1"/>
  <c r="F19" i="1"/>
  <c r="M19" i="1"/>
  <c r="E20" i="1" l="1"/>
  <c r="G24" i="1"/>
  <c r="F20" i="1" l="1"/>
  <c r="M20" i="1"/>
  <c r="G25" i="1"/>
  <c r="G26" i="1" l="1"/>
  <c r="E21" i="1"/>
  <c r="F21" i="1" l="1"/>
  <c r="M21" i="1"/>
  <c r="G27" i="1"/>
  <c r="G28" i="1" l="1"/>
  <c r="E22" i="1"/>
  <c r="G29" i="1" l="1"/>
  <c r="F22" i="1"/>
  <c r="M22" i="1"/>
  <c r="G30" i="1" l="1"/>
  <c r="E23" i="1"/>
  <c r="F23" i="1" l="1"/>
  <c r="M23" i="1"/>
  <c r="G31" i="1"/>
  <c r="E24" i="1" l="1"/>
  <c r="G32" i="1"/>
  <c r="F24" i="1" l="1"/>
  <c r="M24" i="1"/>
  <c r="G33" i="1"/>
  <c r="E25" i="1" l="1"/>
  <c r="G34" i="1"/>
  <c r="G35" i="1" l="1"/>
  <c r="F25" i="1"/>
  <c r="M25" i="1"/>
  <c r="E26" i="1" l="1"/>
  <c r="G36" i="1"/>
  <c r="G37" i="1" l="1"/>
  <c r="F26" i="1"/>
  <c r="M26" i="1"/>
  <c r="G38" i="1" l="1"/>
  <c r="E27" i="1"/>
  <c r="F27" i="1" l="1"/>
  <c r="M27" i="1"/>
  <c r="G39" i="1"/>
  <c r="E28" i="1" l="1"/>
  <c r="G40" i="1"/>
  <c r="G41" i="1" l="1"/>
  <c r="F28" i="1"/>
  <c r="M28" i="1"/>
  <c r="E29" i="1" l="1"/>
  <c r="G42" i="1"/>
  <c r="G43" i="1" l="1"/>
  <c r="F29" i="1"/>
  <c r="M29" i="1"/>
  <c r="E30" i="1" l="1"/>
  <c r="G44" i="1"/>
  <c r="G45" i="1" l="1"/>
  <c r="F30" i="1"/>
  <c r="M30" i="1"/>
  <c r="G46" i="1" l="1"/>
  <c r="E31" i="1"/>
  <c r="F31" i="1" l="1"/>
  <c r="M31" i="1"/>
  <c r="G47" i="1"/>
  <c r="G48" i="1" l="1"/>
  <c r="E32" i="1"/>
  <c r="F32" i="1" l="1"/>
  <c r="M32" i="1"/>
  <c r="F49" i="1"/>
  <c r="E33" i="1" l="1"/>
  <c r="F33" i="1" l="1"/>
  <c r="M33" i="1"/>
  <c r="E34" i="1" l="1"/>
  <c r="F34" i="1" l="1"/>
  <c r="M34" i="1"/>
  <c r="E35" i="1" l="1"/>
  <c r="F35" i="1" l="1"/>
  <c r="M35" i="1"/>
  <c r="E36" i="1" l="1"/>
  <c r="F36" i="1" l="1"/>
  <c r="M36" i="1"/>
  <c r="E37" i="1" l="1"/>
  <c r="F37" i="1" l="1"/>
  <c r="M37" i="1"/>
  <c r="E38" i="1" l="1"/>
  <c r="F38" i="1" l="1"/>
  <c r="M38" i="1"/>
  <c r="E39" i="1" l="1"/>
  <c r="F39" i="1" l="1"/>
  <c r="M39" i="1"/>
  <c r="E40" i="1" l="1"/>
  <c r="F40" i="1" l="1"/>
  <c r="M40" i="1"/>
  <c r="E41" i="1" l="1"/>
  <c r="F41" i="1" l="1"/>
  <c r="M41" i="1"/>
  <c r="E42" i="1" l="1"/>
  <c r="F42" i="1" l="1"/>
  <c r="M42" i="1"/>
  <c r="E43" i="1" l="1"/>
  <c r="F43" i="1" l="1"/>
  <c r="M43" i="1"/>
  <c r="E44" i="1" l="1"/>
  <c r="F44" i="1" l="1"/>
  <c r="M44" i="1"/>
  <c r="E45" i="1" l="1"/>
  <c r="F45" i="1" l="1"/>
  <c r="M45" i="1"/>
  <c r="E46" i="1" l="1"/>
  <c r="F46" i="1" l="1"/>
  <c r="M46" i="1"/>
  <c r="E47" i="1" l="1"/>
  <c r="F47" i="1" l="1"/>
  <c r="M47" i="1"/>
  <c r="E48" i="1" l="1"/>
  <c r="F48" i="1" l="1"/>
  <c r="M48" i="1"/>
  <c r="M49" i="1"/>
</calcChain>
</file>

<file path=xl/sharedStrings.xml><?xml version="1.0" encoding="utf-8"?>
<sst xmlns="http://schemas.openxmlformats.org/spreadsheetml/2006/main" count="58" uniqueCount="32">
  <si>
    <t>Сумма кредита</t>
  </si>
  <si>
    <t>Процентная ставка</t>
  </si>
  <si>
    <t>Ежемесячная ставка</t>
  </si>
  <si>
    <t>Платеж по кредиту</t>
  </si>
  <si>
    <t>Срок, мес.</t>
  </si>
  <si>
    <t>Способ погашения</t>
  </si>
  <si>
    <t>Аннуитет</t>
  </si>
  <si>
    <t>№ месяца</t>
  </si>
  <si>
    <t>Месяц</t>
  </si>
  <si>
    <t>Год</t>
  </si>
  <si>
    <t>Общая ежемесячная выплата</t>
  </si>
  <si>
    <t>Выплата по процентам</t>
  </si>
  <si>
    <t>Выплата по телу кредита</t>
  </si>
  <si>
    <t>Дополнительно1</t>
  </si>
  <si>
    <t>Дополнительно2</t>
  </si>
  <si>
    <t>Дополнительно3</t>
  </si>
  <si>
    <t>Дополнительно4</t>
  </si>
  <si>
    <t>Дополнительно5</t>
  </si>
  <si>
    <t>Дополнительно6</t>
  </si>
  <si>
    <t>Остаток к выплате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</si>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</sst>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₽&quot;;[Red]\-#,##0.00\ &quot;₽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EF3A-CCA3-4CB1-A678-25FC982C0BAC}">
  <dimension ref="A1:M312"/>
  <sheetViews>
    <sheetView tabSelected="1" workbookViewId="0">
      <selection activeCell="G14" sqref="G14"/>
    </sheetView>
  </sheetViews>
  <sheetFormatPr defaultRowHeight="15" x14ac:dyDescent="0.25"/>
  <cols>
    <col min="1" max="1" width="10.140625" bestFit="1" customWidth="1"/>
    <col min="2" max="2" width="9.5703125" bestFit="1" customWidth="1"/>
    <col min="3" max="3" width="12.28515625" bestFit="1" customWidth="1"/>
    <col min="4" max="4" width="28.42578125" bestFit="1" customWidth="1"/>
    <col min="5" max="5" width="22.42578125" bestFit="1" customWidth="1"/>
    <col min="6" max="6" width="28.42578125" bestFit="1" customWidth="1"/>
    <col min="7" max="12" width="16.85546875" bestFit="1" customWidth="1"/>
    <col min="13" max="13" width="18" bestFit="1" customWidth="1"/>
  </cols>
  <sheetData>
    <row r="1" spans="1:13" x14ac:dyDescent="0.25">
      <c r="A1" t="s">
        <v>0</v>
      </c>
      <c r="C1">
        <f>1568008.71-770000</f>
        <v>798008.71</v>
      </c>
      <c r="D1">
        <v>770000</v>
      </c>
    </row>
    <row r="2" spans="1:13" x14ac:dyDescent="0.25">
      <c r="A2" t="s">
        <v>1</v>
      </c>
      <c r="C2" s="1">
        <v>6.9000000000000006E-2</v>
      </c>
      <c r="D2" s="2"/>
    </row>
    <row r="3" spans="1:13" x14ac:dyDescent="0.25">
      <c r="A3" t="s">
        <v>2</v>
      </c>
      <c r="C3" s="1">
        <f>C2/12</f>
        <v>5.7500000000000008E-3</v>
      </c>
      <c r="D3" s="2"/>
    </row>
    <row r="4" spans="1:13" x14ac:dyDescent="0.25">
      <c r="A4" t="s">
        <v>3</v>
      </c>
      <c r="C4" s="2">
        <f>PMT($C$2/12,36,$C$1)</f>
        <v>-24603.722423548588</v>
      </c>
    </row>
    <row r="5" spans="1:13" x14ac:dyDescent="0.25">
      <c r="A5" t="s">
        <v>3</v>
      </c>
      <c r="C5" s="2">
        <v>-28980.31</v>
      </c>
    </row>
    <row r="6" spans="1:13" x14ac:dyDescent="0.25">
      <c r="A6" t="s">
        <v>4</v>
      </c>
      <c r="C6">
        <v>36</v>
      </c>
    </row>
    <row r="7" spans="1:13" x14ac:dyDescent="0.25">
      <c r="A7" t="s">
        <v>5</v>
      </c>
      <c r="C7" t="s">
        <v>6</v>
      </c>
    </row>
    <row r="12" spans="1:13" x14ac:dyDescent="0.25">
      <c r="A12" t="s">
        <v>7</v>
      </c>
      <c r="B12" t="s">
        <v>8</v>
      </c>
      <c r="C12" t="s">
        <v>9</v>
      </c>
      <c r="D12" t="s">
        <v>10</v>
      </c>
      <c r="E12" t="s">
        <v>11</v>
      </c>
      <c r="F12" t="s">
        <v>12</v>
      </c>
      <c r="G12" t="s">
        <v>13</v>
      </c>
      <c r="H12" t="s">
        <v>14</v>
      </c>
      <c r="I12" t="s">
        <v>15</v>
      </c>
      <c r="J12" t="s">
        <v>16</v>
      </c>
      <c r="K12" t="s">
        <v>17</v>
      </c>
      <c r="L12" t="s">
        <v>18</v>
      </c>
      <c r="M12" t="s">
        <v>19</v>
      </c>
    </row>
    <row r="13" spans="1:13" x14ac:dyDescent="0.25">
      <c r="A13">
        <v>1</v>
      </c>
      <c r="B13" t="s">
        <v>20</v>
      </c>
      <c r="C13">
        <v>2019</v>
      </c>
      <c r="D13" s="2">
        <f>$C$5</f>
        <v>-28980.31</v>
      </c>
      <c r="E13" s="2">
        <v>-7706.87</v>
      </c>
      <c r="F13" s="2">
        <f>D13-E13</f>
        <v>-21273.440000000002</v>
      </c>
      <c r="G13" s="2">
        <f>-30000-D13</f>
        <v>-1019.6899999999987</v>
      </c>
      <c r="H13" s="2"/>
      <c r="I13" s="2"/>
      <c r="J13" s="2"/>
      <c r="K13" s="2"/>
      <c r="L13" s="2"/>
      <c r="M13" s="2">
        <f>$C$1+F13</f>
        <v>776735.27</v>
      </c>
    </row>
    <row r="14" spans="1:13" x14ac:dyDescent="0.25">
      <c r="A14">
        <v>2</v>
      </c>
      <c r="B14" t="s">
        <v>21</v>
      </c>
      <c r="C14">
        <v>2019</v>
      </c>
      <c r="D14" s="2">
        <f t="shared" ref="D14:D49" si="0">$C$5</f>
        <v>-28980.31</v>
      </c>
      <c r="E14" s="2">
        <v>-8479.5</v>
      </c>
      <c r="F14" s="2">
        <f t="shared" ref="F14:F49" si="1">D14-E14</f>
        <v>-20500.810000000001</v>
      </c>
      <c r="G14" s="2">
        <f>-30000-D14</f>
        <v>-1019.6899999999987</v>
      </c>
      <c r="H14" s="2"/>
      <c r="I14" s="2"/>
      <c r="J14" s="2"/>
      <c r="K14" s="2"/>
      <c r="L14" s="2"/>
      <c r="M14" s="2">
        <f>$C$1+SUM($D$13:D14)-SUM($G$13:G14)-SUM($H$13:H14)-SUM($I$13:I14)-SUM($J$13:J14)-SUM($K$13:K14)-SUM($L$13:L14)</f>
        <v>742087.47</v>
      </c>
    </row>
    <row r="15" spans="1:13" x14ac:dyDescent="0.25">
      <c r="A15">
        <v>3</v>
      </c>
      <c r="B15" t="s">
        <v>22</v>
      </c>
      <c r="C15">
        <v>2019</v>
      </c>
      <c r="D15" s="2">
        <f t="shared" si="0"/>
        <v>-28980.31</v>
      </c>
      <c r="E15" s="2">
        <v>-8944.15</v>
      </c>
      <c r="F15" s="2">
        <f t="shared" si="1"/>
        <v>-20036.160000000003</v>
      </c>
      <c r="G15" s="2">
        <f>-30000-D15</f>
        <v>-1019.6899999999987</v>
      </c>
      <c r="H15" s="2"/>
      <c r="I15" s="2"/>
      <c r="J15" s="2"/>
      <c r="K15" s="2"/>
      <c r="L15" s="2"/>
      <c r="M15" s="2">
        <f>$C$1+SUM($D$13:D15)-SUM($G$13:G15)-SUM($H$13:H15)-SUM($I$13:I15)-SUM($J$13:J15)-SUM($K$13:K15)-SUM($L$13:L15)</f>
        <v>714126.84999999986</v>
      </c>
    </row>
    <row r="16" spans="1:13" x14ac:dyDescent="0.25">
      <c r="A16">
        <v>4</v>
      </c>
      <c r="B16" t="s">
        <v>23</v>
      </c>
      <c r="C16">
        <v>2020</v>
      </c>
      <c r="D16" s="2">
        <f t="shared" si="0"/>
        <v>-28980.31</v>
      </c>
      <c r="E16" s="2">
        <f t="shared" ref="E16:E48" si="2">-$C$3*M15</f>
        <v>-4106.2293874999996</v>
      </c>
      <c r="F16" s="2">
        <f t="shared" si="1"/>
        <v>-24874.080612500002</v>
      </c>
      <c r="G16" s="2">
        <f t="shared" ref="G16:G48" si="3">G15</f>
        <v>-1019.6899999999987</v>
      </c>
      <c r="H16" s="2"/>
      <c r="I16" s="2"/>
      <c r="J16" s="2"/>
      <c r="K16" s="2"/>
      <c r="L16" s="2"/>
      <c r="M16" s="2">
        <f>$C$1+SUM($D$13:D16)-SUM($G$13:G16)-SUM($H$13:H16)-SUM($I$13:I16)-SUM($J$13:J16)-SUM($K$13:K16)-SUM($L$13:L16)</f>
        <v>686166.23</v>
      </c>
    </row>
    <row r="17" spans="1:13" x14ac:dyDescent="0.25">
      <c r="A17">
        <v>5</v>
      </c>
      <c r="B17" t="s">
        <v>24</v>
      </c>
      <c r="C17">
        <v>2020</v>
      </c>
      <c r="D17" s="2">
        <f t="shared" si="0"/>
        <v>-28980.31</v>
      </c>
      <c r="E17" s="2">
        <f t="shared" si="2"/>
        <v>-3945.4558225000005</v>
      </c>
      <c r="F17" s="2">
        <f t="shared" si="1"/>
        <v>-25034.854177500001</v>
      </c>
      <c r="G17" s="2">
        <f t="shared" si="3"/>
        <v>-1019.6899999999987</v>
      </c>
      <c r="H17" s="2"/>
      <c r="I17" s="2"/>
      <c r="J17" s="2"/>
      <c r="K17" s="2"/>
      <c r="L17" s="2"/>
      <c r="M17" s="2">
        <f>$C$1+SUM($D$13:D17)-SUM($G$13:G17)-SUM($H$13:H17)-SUM($I$13:I17)-SUM($J$13:J17)-SUM($K$13:K17)-SUM($L$13:L17)</f>
        <v>658205.60999999987</v>
      </c>
    </row>
    <row r="18" spans="1:13" x14ac:dyDescent="0.25">
      <c r="A18">
        <v>6</v>
      </c>
      <c r="B18" t="s">
        <v>25</v>
      </c>
      <c r="C18">
        <v>2020</v>
      </c>
      <c r="D18" s="2">
        <f t="shared" si="0"/>
        <v>-28980.31</v>
      </c>
      <c r="E18" s="2">
        <f t="shared" si="2"/>
        <v>-3784.6822574999997</v>
      </c>
      <c r="F18" s="2">
        <f t="shared" si="1"/>
        <v>-25195.627742500001</v>
      </c>
      <c r="G18" s="2">
        <f t="shared" si="3"/>
        <v>-1019.6899999999987</v>
      </c>
      <c r="H18" s="2"/>
      <c r="I18" s="2"/>
      <c r="J18" s="2"/>
      <c r="K18" s="2"/>
      <c r="L18" s="2"/>
      <c r="M18" s="2">
        <f>$C$1+SUM($D$13:D18)-SUM($G$13:G18)-SUM($H$13:H18)-SUM($I$13:I18)-SUM($J$13:J18)-SUM($K$13:K18)-SUM($L$13:L18)</f>
        <v>630244.99</v>
      </c>
    </row>
    <row r="19" spans="1:13" x14ac:dyDescent="0.25">
      <c r="A19">
        <v>7</v>
      </c>
      <c r="B19" t="s">
        <v>26</v>
      </c>
      <c r="C19">
        <v>2020</v>
      </c>
      <c r="D19" s="2">
        <f t="shared" si="0"/>
        <v>-28980.31</v>
      </c>
      <c r="E19" s="2">
        <f t="shared" si="2"/>
        <v>-3623.9086925000006</v>
      </c>
      <c r="F19" s="2">
        <f t="shared" si="1"/>
        <v>-25356.4013075</v>
      </c>
      <c r="G19" s="2">
        <f t="shared" si="3"/>
        <v>-1019.6899999999987</v>
      </c>
      <c r="H19" s="2"/>
      <c r="I19" s="2"/>
      <c r="J19" s="2"/>
      <c r="K19" s="2"/>
      <c r="L19" s="2"/>
      <c r="M19" s="2">
        <f>$C$1+SUM($D$13:D19)-SUM($G$13:G19)-SUM($H$13:H19)-SUM($I$13:I19)-SUM($J$13:J19)-SUM($K$13:K19)-SUM($L$13:L19)</f>
        <v>602284.36999999988</v>
      </c>
    </row>
    <row r="20" spans="1:13" x14ac:dyDescent="0.25">
      <c r="A20">
        <v>8</v>
      </c>
      <c r="B20" t="s">
        <v>27</v>
      </c>
      <c r="C20">
        <v>2020</v>
      </c>
      <c r="D20" s="2">
        <f t="shared" si="0"/>
        <v>-28980.31</v>
      </c>
      <c r="E20" s="2">
        <f t="shared" si="2"/>
        <v>-3463.1351274999997</v>
      </c>
      <c r="F20" s="2">
        <f t="shared" si="1"/>
        <v>-25517.1748725</v>
      </c>
      <c r="G20" s="2">
        <f t="shared" si="3"/>
        <v>-1019.6899999999987</v>
      </c>
      <c r="H20" s="2"/>
      <c r="I20" s="2"/>
      <c r="J20" s="2"/>
      <c r="K20" s="2"/>
      <c r="L20" s="2"/>
      <c r="M20" s="2">
        <f>$C$1+SUM($D$13:D20)-SUM($G$13:G20)-SUM($H$13:H20)-SUM($I$13:I20)-SUM($J$13:J20)-SUM($K$13:K20)-SUM($L$13:L20)</f>
        <v>574323.75</v>
      </c>
    </row>
    <row r="21" spans="1:13" x14ac:dyDescent="0.25">
      <c r="A21">
        <v>9</v>
      </c>
      <c r="B21" t="s">
        <v>28</v>
      </c>
      <c r="C21">
        <v>2020</v>
      </c>
      <c r="D21" s="2">
        <f t="shared" si="0"/>
        <v>-28980.31</v>
      </c>
      <c r="E21" s="2">
        <f t="shared" si="2"/>
        <v>-3302.3615625000002</v>
      </c>
      <c r="F21" s="2">
        <f t="shared" si="1"/>
        <v>-25677.948437500003</v>
      </c>
      <c r="G21" s="2">
        <f t="shared" si="3"/>
        <v>-1019.6899999999987</v>
      </c>
      <c r="H21" s="2"/>
      <c r="I21" s="2"/>
      <c r="J21" s="2"/>
      <c r="K21" s="2"/>
      <c r="L21" s="2"/>
      <c r="M21" s="2">
        <f>$C$1+SUM($D$13:D21)-SUM($G$13:G21)-SUM($H$13:H21)-SUM($I$13:I21)-SUM($J$13:J21)-SUM($K$13:K21)-SUM($L$13:L21)</f>
        <v>546363.12999999989</v>
      </c>
    </row>
    <row r="22" spans="1:13" x14ac:dyDescent="0.25">
      <c r="A22">
        <v>10</v>
      </c>
      <c r="B22" t="s">
        <v>29</v>
      </c>
      <c r="C22">
        <v>2020</v>
      </c>
      <c r="D22" s="2">
        <f t="shared" si="0"/>
        <v>-28980.31</v>
      </c>
      <c r="E22" s="2">
        <f t="shared" si="2"/>
        <v>-3141.5879974999998</v>
      </c>
      <c r="F22" s="2">
        <f t="shared" si="1"/>
        <v>-25838.722002500002</v>
      </c>
      <c r="G22" s="2">
        <f t="shared" si="3"/>
        <v>-1019.6899999999987</v>
      </c>
      <c r="H22" s="2"/>
      <c r="I22" s="2"/>
      <c r="J22" s="2"/>
      <c r="K22" s="2"/>
      <c r="L22" s="2"/>
      <c r="M22" s="2">
        <f>$C$1+SUM($D$13:D22)-SUM($G$13:G22)-SUM($H$13:H22)-SUM($I$13:I22)-SUM($J$13:J22)-SUM($K$13:K22)-SUM($L$13:L22)</f>
        <v>518402.50999999989</v>
      </c>
    </row>
    <row r="23" spans="1:13" x14ac:dyDescent="0.25">
      <c r="A23">
        <v>11</v>
      </c>
      <c r="B23" t="s">
        <v>30</v>
      </c>
      <c r="C23">
        <v>2020</v>
      </c>
      <c r="D23" s="2">
        <f t="shared" si="0"/>
        <v>-28980.31</v>
      </c>
      <c r="E23" s="2">
        <f t="shared" si="2"/>
        <v>-2980.8144324999998</v>
      </c>
      <c r="F23" s="2">
        <f t="shared" si="1"/>
        <v>-25999.495567500002</v>
      </c>
      <c r="G23" s="2">
        <f t="shared" si="3"/>
        <v>-1019.6899999999987</v>
      </c>
      <c r="H23" s="2"/>
      <c r="I23" s="2"/>
      <c r="J23" s="2"/>
      <c r="K23" s="2"/>
      <c r="L23" s="2"/>
      <c r="M23" s="2">
        <f>$C$1+SUM($D$13:D23)-SUM($G$13:G23)-SUM($H$13:H23)-SUM($I$13:I23)-SUM($J$13:J23)-SUM($K$13:K23)-SUM($L$13:L23)</f>
        <v>490441.8899999999</v>
      </c>
    </row>
    <row r="24" spans="1:13" x14ac:dyDescent="0.25">
      <c r="A24">
        <v>12</v>
      </c>
      <c r="B24" t="s">
        <v>31</v>
      </c>
      <c r="C24">
        <v>2020</v>
      </c>
      <c r="D24" s="2">
        <f t="shared" si="0"/>
        <v>-28980.31</v>
      </c>
      <c r="E24" s="2">
        <f t="shared" si="2"/>
        <v>-2820.0408674999999</v>
      </c>
      <c r="F24" s="2">
        <f t="shared" si="1"/>
        <v>-26160.269132500001</v>
      </c>
      <c r="G24" s="2">
        <f t="shared" si="3"/>
        <v>-1019.6899999999987</v>
      </c>
      <c r="H24" s="2"/>
      <c r="I24" s="2"/>
      <c r="J24" s="2"/>
      <c r="K24" s="2"/>
      <c r="L24" s="2"/>
      <c r="M24" s="2">
        <f>$C$1+SUM($D$13:D24)-SUM($G$13:G24)-SUM($H$13:H24)-SUM($I$13:I24)-SUM($J$13:J24)-SUM($K$13:K24)-SUM($L$13:L24)</f>
        <v>462481.2699999999</v>
      </c>
    </row>
    <row r="25" spans="1:13" x14ac:dyDescent="0.25">
      <c r="A25">
        <v>13</v>
      </c>
      <c r="B25" t="s">
        <v>20</v>
      </c>
      <c r="C25">
        <v>2020</v>
      </c>
      <c r="D25" s="2">
        <f t="shared" si="0"/>
        <v>-28980.31</v>
      </c>
      <c r="E25" s="2">
        <f t="shared" si="2"/>
        <v>-2659.2673024999999</v>
      </c>
      <c r="F25" s="2">
        <f t="shared" si="1"/>
        <v>-26321.042697500001</v>
      </c>
      <c r="G25" s="2">
        <f t="shared" si="3"/>
        <v>-1019.6899999999987</v>
      </c>
      <c r="H25" s="2"/>
      <c r="I25" s="2"/>
      <c r="J25" s="2"/>
      <c r="K25" s="2"/>
      <c r="L25" s="2"/>
      <c r="M25" s="2">
        <f>$C$1+SUM($D$13:D25)-SUM($G$13:G25)-SUM($H$13:H25)-SUM($I$13:I25)-SUM($J$13:J25)-SUM($K$13:K25)-SUM($L$13:L25)</f>
        <v>434520.64999999991</v>
      </c>
    </row>
    <row r="26" spans="1:13" x14ac:dyDescent="0.25">
      <c r="A26">
        <v>14</v>
      </c>
      <c r="B26" t="s">
        <v>21</v>
      </c>
      <c r="C26">
        <v>2020</v>
      </c>
      <c r="D26" s="2">
        <f t="shared" si="0"/>
        <v>-28980.31</v>
      </c>
      <c r="E26" s="2">
        <f t="shared" si="2"/>
        <v>-2498.4937375</v>
      </c>
      <c r="F26" s="2">
        <f t="shared" si="1"/>
        <v>-26481.8162625</v>
      </c>
      <c r="G26" s="2">
        <f t="shared" si="3"/>
        <v>-1019.6899999999987</v>
      </c>
      <c r="H26" s="2"/>
      <c r="I26" s="2"/>
      <c r="J26" s="2"/>
      <c r="K26" s="2"/>
      <c r="L26" s="2"/>
      <c r="M26" s="2">
        <f>$C$1+SUM($D$13:D26)-SUM($G$13:G26)-SUM($H$13:H26)-SUM($I$13:I26)-SUM($J$13:J26)-SUM($K$13:K26)-SUM($L$13:L26)</f>
        <v>406560.02999999991</v>
      </c>
    </row>
    <row r="27" spans="1:13" x14ac:dyDescent="0.25">
      <c r="A27">
        <v>15</v>
      </c>
      <c r="B27" t="s">
        <v>22</v>
      </c>
      <c r="C27">
        <v>2020</v>
      </c>
      <c r="D27" s="2">
        <f t="shared" si="0"/>
        <v>-28980.31</v>
      </c>
      <c r="E27" s="2">
        <f t="shared" si="2"/>
        <v>-2337.7201725</v>
      </c>
      <c r="F27" s="2">
        <f t="shared" si="1"/>
        <v>-26642.5898275</v>
      </c>
      <c r="G27" s="2">
        <f t="shared" si="3"/>
        <v>-1019.6899999999987</v>
      </c>
      <c r="H27" s="2"/>
      <c r="I27" s="2"/>
      <c r="J27" s="2"/>
      <c r="K27" s="2"/>
      <c r="L27" s="2"/>
      <c r="M27" s="2">
        <f>$C$1+SUM($D$13:D27)-SUM($G$13:G27)-SUM($H$13:H27)-SUM($I$13:I27)-SUM($J$13:J27)-SUM($K$13:K27)-SUM($L$13:L27)</f>
        <v>378599.40999999992</v>
      </c>
    </row>
    <row r="28" spans="1:13" x14ac:dyDescent="0.25">
      <c r="A28">
        <v>16</v>
      </c>
      <c r="B28" t="s">
        <v>23</v>
      </c>
      <c r="C28">
        <v>2020</v>
      </c>
      <c r="D28" s="2">
        <f t="shared" si="0"/>
        <v>-28980.31</v>
      </c>
      <c r="E28" s="2">
        <f t="shared" si="2"/>
        <v>-2176.9466075</v>
      </c>
      <c r="F28" s="2">
        <f t="shared" si="1"/>
        <v>-26803.363392500003</v>
      </c>
      <c r="G28" s="2">
        <f t="shared" si="3"/>
        <v>-1019.6899999999987</v>
      </c>
      <c r="H28" s="2"/>
      <c r="I28" s="2"/>
      <c r="J28" s="2"/>
      <c r="K28" s="2"/>
      <c r="L28" s="2"/>
      <c r="M28" s="2">
        <f>$C$1+SUM($D$13:D28)-SUM($G$13:G28)-SUM($H$13:H28)-SUM($I$13:I28)-SUM($J$13:J28)-SUM($K$13:K28)-SUM($L$13:L28)</f>
        <v>350638.78999999992</v>
      </c>
    </row>
    <row r="29" spans="1:13" x14ac:dyDescent="0.25">
      <c r="A29">
        <v>17</v>
      </c>
      <c r="B29" t="s">
        <v>24</v>
      </c>
      <c r="C29">
        <v>2021</v>
      </c>
      <c r="D29" s="2">
        <f t="shared" si="0"/>
        <v>-28980.31</v>
      </c>
      <c r="E29" s="2">
        <f t="shared" si="2"/>
        <v>-2016.1730424999998</v>
      </c>
      <c r="F29" s="2">
        <f t="shared" si="1"/>
        <v>-26964.136957500003</v>
      </c>
      <c r="G29" s="2">
        <f t="shared" si="3"/>
        <v>-1019.6899999999987</v>
      </c>
      <c r="H29" s="2"/>
      <c r="I29" s="2"/>
      <c r="J29" s="2"/>
      <c r="K29" s="2"/>
      <c r="L29" s="2"/>
      <c r="M29" s="2">
        <f>$C$1+SUM($D$13:D29)-SUM($G$13:G29)-SUM($H$13:H29)-SUM($I$13:I29)-SUM($J$13:J29)-SUM($K$13:K29)-SUM($L$13:L29)</f>
        <v>322678.16999999993</v>
      </c>
    </row>
    <row r="30" spans="1:13" x14ac:dyDescent="0.25">
      <c r="A30">
        <v>18</v>
      </c>
      <c r="B30" t="s">
        <v>25</v>
      </c>
      <c r="C30">
        <v>2021</v>
      </c>
      <c r="D30" s="2">
        <f t="shared" si="0"/>
        <v>-28980.31</v>
      </c>
      <c r="E30" s="2">
        <f t="shared" si="2"/>
        <v>-1855.3994774999999</v>
      </c>
      <c r="F30" s="2">
        <f t="shared" si="1"/>
        <v>-27124.910522500002</v>
      </c>
      <c r="G30" s="2">
        <f t="shared" si="3"/>
        <v>-1019.6899999999987</v>
      </c>
      <c r="H30" s="2"/>
      <c r="I30" s="2"/>
      <c r="J30" s="2"/>
      <c r="K30" s="2"/>
      <c r="L30" s="2"/>
      <c r="M30" s="2">
        <f>$C$1+SUM($D$13:D30)-SUM($G$13:G30)-SUM($H$13:H30)-SUM($I$13:I30)-SUM($J$13:J30)-SUM($K$13:K30)-SUM($L$13:L30)</f>
        <v>294717.54999999993</v>
      </c>
    </row>
    <row r="31" spans="1:13" x14ac:dyDescent="0.25">
      <c r="A31">
        <v>19</v>
      </c>
      <c r="B31" t="s">
        <v>26</v>
      </c>
      <c r="C31">
        <v>2021</v>
      </c>
      <c r="D31" s="2">
        <f t="shared" si="0"/>
        <v>-28980.31</v>
      </c>
      <c r="E31" s="2">
        <f t="shared" si="2"/>
        <v>-1694.6259124999999</v>
      </c>
      <c r="F31" s="2">
        <f t="shared" si="1"/>
        <v>-27285.684087500002</v>
      </c>
      <c r="G31" s="2">
        <f t="shared" si="3"/>
        <v>-1019.6899999999987</v>
      </c>
      <c r="H31" s="2"/>
      <c r="I31" s="2"/>
      <c r="J31" s="2"/>
      <c r="K31" s="2"/>
      <c r="L31" s="2"/>
      <c r="M31" s="2">
        <f>$C$1+SUM($D$13:D31)-SUM($G$13:G31)-SUM($H$13:H31)-SUM($I$13:I31)-SUM($J$13:J31)-SUM($K$13:K31)-SUM($L$13:L31)</f>
        <v>266756.92999999993</v>
      </c>
    </row>
    <row r="32" spans="1:13" x14ac:dyDescent="0.25">
      <c r="A32">
        <v>20</v>
      </c>
      <c r="B32" t="s">
        <v>27</v>
      </c>
      <c r="C32">
        <v>2021</v>
      </c>
      <c r="D32" s="2">
        <f t="shared" si="0"/>
        <v>-28980.31</v>
      </c>
      <c r="E32" s="2">
        <f t="shared" si="2"/>
        <v>-1533.8523474999997</v>
      </c>
      <c r="F32" s="2">
        <f t="shared" si="1"/>
        <v>-27446.457652500001</v>
      </c>
      <c r="G32" s="2">
        <f t="shared" si="3"/>
        <v>-1019.6899999999987</v>
      </c>
      <c r="H32" s="2"/>
      <c r="I32" s="2"/>
      <c r="J32" s="2"/>
      <c r="K32" s="2"/>
      <c r="L32" s="2"/>
      <c r="M32" s="2">
        <f>$C$1+SUM($D$13:D32)-SUM($G$13:G32)-SUM($H$13:H32)-SUM($I$13:I32)-SUM($J$13:J32)-SUM($K$13:K32)-SUM($L$13:L32)</f>
        <v>238796.30999999988</v>
      </c>
    </row>
    <row r="33" spans="1:13" x14ac:dyDescent="0.25">
      <c r="A33">
        <v>21</v>
      </c>
      <c r="B33" t="s">
        <v>28</v>
      </c>
      <c r="C33">
        <v>2021</v>
      </c>
      <c r="D33" s="2">
        <f t="shared" si="0"/>
        <v>-28980.31</v>
      </c>
      <c r="E33" s="2">
        <f t="shared" si="2"/>
        <v>-1373.0787824999995</v>
      </c>
      <c r="F33" s="2">
        <f t="shared" si="1"/>
        <v>-27607.231217500001</v>
      </c>
      <c r="G33" s="2">
        <f t="shared" si="3"/>
        <v>-1019.6899999999987</v>
      </c>
      <c r="H33" s="2"/>
      <c r="I33" s="2"/>
      <c r="J33" s="2"/>
      <c r="K33" s="2"/>
      <c r="L33" s="2"/>
      <c r="M33" s="2">
        <f>$C$1+SUM($D$13:D33)-SUM($G$13:G33)-SUM($H$13:H33)-SUM($I$13:I33)-SUM($J$13:J33)-SUM($K$13:K33)-SUM($L$13:L33)</f>
        <v>210835.6899999998</v>
      </c>
    </row>
    <row r="34" spans="1:13" x14ac:dyDescent="0.25">
      <c r="A34">
        <v>22</v>
      </c>
      <c r="B34" t="s">
        <v>29</v>
      </c>
      <c r="C34">
        <v>2021</v>
      </c>
      <c r="D34" s="2">
        <f t="shared" si="0"/>
        <v>-28980.31</v>
      </c>
      <c r="E34" s="2">
        <f t="shared" si="2"/>
        <v>-1212.3052174999991</v>
      </c>
      <c r="F34" s="2">
        <f t="shared" si="1"/>
        <v>-27768.004782500004</v>
      </c>
      <c r="G34" s="2">
        <f t="shared" si="3"/>
        <v>-1019.6899999999987</v>
      </c>
      <c r="H34" s="2"/>
      <c r="I34" s="2"/>
      <c r="J34" s="2"/>
      <c r="K34" s="2"/>
      <c r="L34" s="2"/>
      <c r="M34" s="2">
        <f>$C$1+SUM($D$13:D34)-SUM($G$13:G34)-SUM($H$13:H34)-SUM($I$13:I34)-SUM($J$13:J34)-SUM($K$13:K34)-SUM($L$13:L34)</f>
        <v>182875.06999999975</v>
      </c>
    </row>
    <row r="35" spans="1:13" x14ac:dyDescent="0.25">
      <c r="A35">
        <v>23</v>
      </c>
      <c r="B35" t="s">
        <v>30</v>
      </c>
      <c r="C35">
        <v>2021</v>
      </c>
      <c r="D35" s="2">
        <f t="shared" si="0"/>
        <v>-28980.31</v>
      </c>
      <c r="E35" s="2">
        <f t="shared" si="2"/>
        <v>-1051.5316524999987</v>
      </c>
      <c r="F35" s="2">
        <f t="shared" si="1"/>
        <v>-27928.778347500003</v>
      </c>
      <c r="G35" s="2">
        <f t="shared" si="3"/>
        <v>-1019.6899999999987</v>
      </c>
      <c r="H35" s="2"/>
      <c r="I35" s="2"/>
      <c r="J35" s="2"/>
      <c r="K35" s="2"/>
      <c r="L35" s="2"/>
      <c r="M35" s="2">
        <f>$C$1+SUM($D$13:D35)-SUM($G$13:G35)-SUM($H$13:H35)-SUM($I$13:I35)-SUM($J$13:J35)-SUM($K$13:K35)-SUM($L$13:L35)</f>
        <v>154914.44999999969</v>
      </c>
    </row>
    <row r="36" spans="1:13" x14ac:dyDescent="0.25">
      <c r="A36">
        <v>24</v>
      </c>
      <c r="B36" t="s">
        <v>31</v>
      </c>
      <c r="C36">
        <v>2021</v>
      </c>
      <c r="D36" s="2">
        <f t="shared" si="0"/>
        <v>-28980.31</v>
      </c>
      <c r="E36" s="2">
        <f t="shared" si="2"/>
        <v>-890.7580874999984</v>
      </c>
      <c r="F36" s="2">
        <f t="shared" si="1"/>
        <v>-28089.551912500003</v>
      </c>
      <c r="G36" s="2">
        <f t="shared" si="3"/>
        <v>-1019.6899999999987</v>
      </c>
      <c r="H36" s="2"/>
      <c r="I36" s="2"/>
      <c r="J36" s="2"/>
      <c r="K36" s="2"/>
      <c r="L36" s="2"/>
      <c r="M36" s="2">
        <f>$C$1+SUM($D$13:D36)-SUM($G$13:G36)-SUM($H$13:H36)-SUM($I$13:I36)-SUM($J$13:J36)-SUM($K$13:K36)-SUM($L$13:L36)</f>
        <v>126953.82999999964</v>
      </c>
    </row>
    <row r="37" spans="1:13" x14ac:dyDescent="0.25">
      <c r="A37">
        <v>25</v>
      </c>
      <c r="B37" t="s">
        <v>20</v>
      </c>
      <c r="C37">
        <v>2021</v>
      </c>
      <c r="D37" s="2">
        <f t="shared" si="0"/>
        <v>-28980.31</v>
      </c>
      <c r="E37" s="2">
        <f t="shared" si="2"/>
        <v>-729.98452249999798</v>
      </c>
      <c r="F37" s="2">
        <f t="shared" si="1"/>
        <v>-28250.325477500002</v>
      </c>
      <c r="G37" s="2">
        <f t="shared" si="3"/>
        <v>-1019.6899999999987</v>
      </c>
      <c r="H37" s="2"/>
      <c r="I37" s="2"/>
      <c r="J37" s="2"/>
      <c r="K37" s="2"/>
      <c r="L37" s="2"/>
      <c r="M37" s="2">
        <f>$C$1+SUM($D$13:D37)-SUM($G$13:G37)-SUM($H$13:H37)-SUM($I$13:I37)-SUM($J$13:J37)-SUM($K$13:K37)-SUM($L$13:L37)</f>
        <v>98993.209999999584</v>
      </c>
    </row>
    <row r="38" spans="1:13" x14ac:dyDescent="0.25">
      <c r="A38">
        <v>26</v>
      </c>
      <c r="B38" t="s">
        <v>21</v>
      </c>
      <c r="C38">
        <v>2021</v>
      </c>
      <c r="D38" s="2">
        <f t="shared" si="0"/>
        <v>-28980.31</v>
      </c>
      <c r="E38" s="2">
        <f t="shared" si="2"/>
        <v>-569.21095749999768</v>
      </c>
      <c r="F38" s="2">
        <f t="shared" si="1"/>
        <v>-28411.099042500005</v>
      </c>
      <c r="G38" s="2">
        <f t="shared" si="3"/>
        <v>-1019.6899999999987</v>
      </c>
      <c r="H38" s="2"/>
      <c r="I38" s="2"/>
      <c r="J38" s="2"/>
      <c r="K38" s="2"/>
      <c r="L38" s="2"/>
      <c r="M38" s="2">
        <f>$C$1+SUM($D$13:D38)-SUM($G$13:G38)-SUM($H$13:H38)-SUM($I$13:I38)-SUM($J$13:J38)-SUM($K$13:K38)-SUM($L$13:L38)</f>
        <v>71032.589999999531</v>
      </c>
    </row>
    <row r="39" spans="1:13" x14ac:dyDescent="0.25">
      <c r="A39">
        <v>27</v>
      </c>
      <c r="B39" t="s">
        <v>22</v>
      </c>
      <c r="C39">
        <v>2021</v>
      </c>
      <c r="D39" s="2">
        <f t="shared" si="0"/>
        <v>-28980.31</v>
      </c>
      <c r="E39" s="2">
        <f t="shared" si="2"/>
        <v>-408.43739249999737</v>
      </c>
      <c r="F39" s="2">
        <f t="shared" si="1"/>
        <v>-28571.872607500005</v>
      </c>
      <c r="G39" s="2">
        <f t="shared" si="3"/>
        <v>-1019.6899999999987</v>
      </c>
      <c r="H39" s="2"/>
      <c r="I39" s="2"/>
      <c r="J39" s="2"/>
      <c r="K39" s="2"/>
      <c r="L39" s="2"/>
      <c r="M39" s="2">
        <f>$C$1+SUM($D$13:D39)-SUM($G$13:G39)-SUM($H$13:H39)-SUM($I$13:I39)-SUM($J$13:J39)-SUM($K$13:K39)-SUM($L$13:L39)</f>
        <v>43071.969999999463</v>
      </c>
    </row>
    <row r="40" spans="1:13" x14ac:dyDescent="0.25">
      <c r="A40">
        <v>28</v>
      </c>
      <c r="B40" t="s">
        <v>23</v>
      </c>
      <c r="C40">
        <v>2021</v>
      </c>
      <c r="D40" s="2">
        <f t="shared" si="0"/>
        <v>-28980.31</v>
      </c>
      <c r="E40" s="2">
        <f t="shared" si="2"/>
        <v>-247.66382749999696</v>
      </c>
      <c r="F40" s="2">
        <f t="shared" si="1"/>
        <v>-28732.646172500004</v>
      </c>
      <c r="G40" s="2">
        <f t="shared" si="3"/>
        <v>-1019.6899999999987</v>
      </c>
      <c r="H40" s="2"/>
      <c r="I40" s="2"/>
      <c r="J40" s="2"/>
      <c r="K40" s="2"/>
      <c r="L40" s="2"/>
      <c r="M40" s="2">
        <f>$C$1+SUM($D$13:D40)-SUM($G$13:G40)-SUM($H$13:H40)-SUM($I$13:I40)-SUM($J$13:J40)-SUM($K$13:K40)-SUM($L$13:L40)</f>
        <v>15111.349999999409</v>
      </c>
    </row>
    <row r="41" spans="1:13" x14ac:dyDescent="0.25">
      <c r="A41">
        <v>29</v>
      </c>
      <c r="B41" t="s">
        <v>24</v>
      </c>
      <c r="C41">
        <v>2022</v>
      </c>
      <c r="D41" s="2">
        <f t="shared" si="0"/>
        <v>-28980.31</v>
      </c>
      <c r="E41" s="2">
        <f t="shared" si="2"/>
        <v>-86.890262499996609</v>
      </c>
      <c r="F41" s="2">
        <f t="shared" si="1"/>
        <v>-28893.419737500004</v>
      </c>
      <c r="G41" s="2">
        <f t="shared" si="3"/>
        <v>-1019.6899999999987</v>
      </c>
      <c r="H41" s="2"/>
      <c r="I41" s="2"/>
      <c r="J41" s="2"/>
      <c r="K41" s="2"/>
      <c r="L41" s="2"/>
      <c r="M41" s="2">
        <f>$C$1+SUM($D$13:D41)-SUM($G$13:G41)-SUM($H$13:H41)-SUM($I$13:I41)-SUM($J$13:J41)-SUM($K$13:K41)-SUM($L$13:L41)</f>
        <v>-12849.270000000648</v>
      </c>
    </row>
    <row r="42" spans="1:13" x14ac:dyDescent="0.25">
      <c r="A42">
        <v>30</v>
      </c>
      <c r="B42" t="s">
        <v>25</v>
      </c>
      <c r="C42">
        <v>2022</v>
      </c>
      <c r="D42" s="2">
        <f t="shared" si="0"/>
        <v>-28980.31</v>
      </c>
      <c r="E42" s="2">
        <f t="shared" si="2"/>
        <v>73.883302500003737</v>
      </c>
      <c r="F42" s="2">
        <f t="shared" si="1"/>
        <v>-29054.193302500003</v>
      </c>
      <c r="G42" s="2">
        <f t="shared" si="3"/>
        <v>-1019.6899999999987</v>
      </c>
      <c r="H42" s="2"/>
      <c r="I42" s="2"/>
      <c r="J42" s="2"/>
      <c r="K42" s="2"/>
      <c r="L42" s="2"/>
      <c r="M42" s="2">
        <f>$C$1+SUM($D$13:D42)-SUM($G$13:G42)-SUM($H$13:H42)-SUM($I$13:I42)-SUM($J$13:J42)-SUM($K$13:K42)-SUM($L$13:L42)</f>
        <v>-40809.890000000705</v>
      </c>
    </row>
    <row r="43" spans="1:13" x14ac:dyDescent="0.25">
      <c r="A43">
        <v>31</v>
      </c>
      <c r="B43" t="s">
        <v>26</v>
      </c>
      <c r="C43">
        <v>2022</v>
      </c>
      <c r="D43" s="2">
        <f t="shared" si="0"/>
        <v>-28980.31</v>
      </c>
      <c r="E43" s="2">
        <f t="shared" si="2"/>
        <v>234.6568675000041</v>
      </c>
      <c r="F43" s="2">
        <f t="shared" si="1"/>
        <v>-29214.966867500007</v>
      </c>
      <c r="G43" s="2">
        <f t="shared" si="3"/>
        <v>-1019.6899999999987</v>
      </c>
      <c r="H43" s="2"/>
      <c r="I43" s="2"/>
      <c r="J43" s="2"/>
      <c r="K43" s="2"/>
      <c r="L43" s="2"/>
      <c r="M43" s="2">
        <f>$C$1+SUM($D$13:D43)-SUM($G$13:G43)-SUM($H$13:H43)-SUM($I$13:I43)-SUM($J$13:J43)-SUM($K$13:K43)-SUM($L$13:L43)</f>
        <v>-68770.510000000766</v>
      </c>
    </row>
    <row r="44" spans="1:13" x14ac:dyDescent="0.25">
      <c r="A44">
        <v>32</v>
      </c>
      <c r="B44" t="s">
        <v>27</v>
      </c>
      <c r="C44">
        <v>2022</v>
      </c>
      <c r="D44" s="2">
        <f t="shared" si="0"/>
        <v>-28980.31</v>
      </c>
      <c r="E44" s="2">
        <f t="shared" si="2"/>
        <v>395.43043250000449</v>
      </c>
      <c r="F44" s="2">
        <f t="shared" si="1"/>
        <v>-29375.740432500006</v>
      </c>
      <c r="G44" s="2">
        <f t="shared" si="3"/>
        <v>-1019.6899999999987</v>
      </c>
      <c r="H44" s="2"/>
      <c r="I44" s="2"/>
      <c r="J44" s="2"/>
      <c r="K44" s="2"/>
      <c r="L44" s="2"/>
      <c r="M44" s="2">
        <f>$C$1+SUM($D$13:D44)-SUM($G$13:G44)-SUM($H$13:H44)-SUM($I$13:I44)-SUM($J$13:J44)-SUM($K$13:K44)-SUM($L$13:L44)</f>
        <v>-96731.13000000082</v>
      </c>
    </row>
    <row r="45" spans="1:13" x14ac:dyDescent="0.25">
      <c r="A45">
        <v>33</v>
      </c>
      <c r="B45" t="s">
        <v>28</v>
      </c>
      <c r="C45">
        <v>2022</v>
      </c>
      <c r="D45" s="2">
        <f t="shared" si="0"/>
        <v>-28980.31</v>
      </c>
      <c r="E45" s="2">
        <f t="shared" si="2"/>
        <v>556.20399750000479</v>
      </c>
      <c r="F45" s="2">
        <f t="shared" si="1"/>
        <v>-29536.513997500006</v>
      </c>
      <c r="G45" s="2">
        <f t="shared" si="3"/>
        <v>-1019.6899999999987</v>
      </c>
      <c r="H45" s="2"/>
      <c r="I45" s="2"/>
      <c r="J45" s="2"/>
      <c r="K45" s="2"/>
      <c r="L45" s="2"/>
      <c r="M45" s="2">
        <f>$C$1+SUM($D$13:D45)-SUM($G$13:G45)-SUM($H$13:H45)-SUM($I$13:I45)-SUM($J$13:J45)-SUM($K$13:K45)-SUM($L$13:L45)</f>
        <v>-124691.75000000087</v>
      </c>
    </row>
    <row r="46" spans="1:13" x14ac:dyDescent="0.25">
      <c r="A46">
        <v>34</v>
      </c>
      <c r="B46" t="s">
        <v>29</v>
      </c>
      <c r="C46">
        <v>2022</v>
      </c>
      <c r="D46" s="2">
        <f t="shared" si="0"/>
        <v>-28980.31</v>
      </c>
      <c r="E46" s="2">
        <f t="shared" si="2"/>
        <v>716.97756250000509</v>
      </c>
      <c r="F46" s="2">
        <f t="shared" si="1"/>
        <v>-29697.287562500005</v>
      </c>
      <c r="G46" s="2">
        <f t="shared" si="3"/>
        <v>-1019.6899999999987</v>
      </c>
      <c r="H46" s="2"/>
      <c r="I46" s="2"/>
      <c r="J46" s="2"/>
      <c r="K46" s="2"/>
      <c r="L46" s="2"/>
      <c r="M46" s="2">
        <f>$C$1+SUM($D$13:D46)-SUM($G$13:G46)-SUM($H$13:H46)-SUM($I$13:I46)-SUM($J$13:J46)-SUM($K$13:K46)-SUM($L$13:L46)</f>
        <v>-152652.37000000093</v>
      </c>
    </row>
    <row r="47" spans="1:13" x14ac:dyDescent="0.25">
      <c r="A47">
        <v>35</v>
      </c>
      <c r="B47" t="s">
        <v>30</v>
      </c>
      <c r="C47">
        <v>2022</v>
      </c>
      <c r="D47" s="2">
        <f t="shared" si="0"/>
        <v>-28980.31</v>
      </c>
      <c r="E47" s="2">
        <f t="shared" si="2"/>
        <v>877.7511275000054</v>
      </c>
      <c r="F47" s="2">
        <f t="shared" si="1"/>
        <v>-29858.061127500008</v>
      </c>
      <c r="G47" s="2">
        <f t="shared" si="3"/>
        <v>-1019.6899999999987</v>
      </c>
      <c r="H47" s="2"/>
      <c r="I47" s="2"/>
      <c r="J47" s="2"/>
      <c r="K47" s="2"/>
      <c r="L47" s="2"/>
      <c r="M47" s="2">
        <f>$C$1+SUM($D$13:D47)-SUM($G$13:G47)-SUM($H$13:H47)-SUM($I$13:I47)-SUM($J$13:J47)-SUM($K$13:K47)-SUM($L$13:L47)</f>
        <v>-180612.99000000098</v>
      </c>
    </row>
    <row r="48" spans="1:13" x14ac:dyDescent="0.25">
      <c r="A48">
        <v>36</v>
      </c>
      <c r="B48" t="s">
        <v>31</v>
      </c>
      <c r="C48">
        <v>2022</v>
      </c>
      <c r="D48" s="2">
        <f t="shared" si="0"/>
        <v>-28980.31</v>
      </c>
      <c r="E48" s="2">
        <f t="shared" si="2"/>
        <v>1038.5246925000058</v>
      </c>
      <c r="F48" s="2">
        <f t="shared" si="1"/>
        <v>-30018.834692500008</v>
      </c>
      <c r="G48" s="2">
        <f t="shared" si="3"/>
        <v>-1019.6899999999987</v>
      </c>
      <c r="H48" s="2"/>
      <c r="I48" s="2"/>
      <c r="J48" s="2"/>
      <c r="K48" s="2"/>
      <c r="L48" s="2"/>
      <c r="M48" s="2">
        <f>$C$1+SUM($D$13:D48)-SUM($G$13:G48)-SUM($H$13:H48)-SUM($I$13:I48)-SUM($J$13:J48)-SUM($K$13:K48)-SUM($L$13:L48)</f>
        <v>-208573.61000000103</v>
      </c>
    </row>
    <row r="49" spans="1:13" x14ac:dyDescent="0.25">
      <c r="A49">
        <v>36</v>
      </c>
      <c r="B49" t="s">
        <v>31</v>
      </c>
      <c r="C49">
        <v>2022</v>
      </c>
      <c r="D49" s="2">
        <v>770000</v>
      </c>
      <c r="E49" s="2"/>
      <c r="F49" s="2">
        <f t="shared" si="1"/>
        <v>770000</v>
      </c>
      <c r="G49" s="2"/>
      <c r="H49" s="2"/>
      <c r="I49" s="2"/>
      <c r="J49" s="2"/>
      <c r="K49" s="2"/>
      <c r="L49" s="2"/>
      <c r="M49" s="2">
        <f>$C$1+SUM($D$13:D49)-SUM($G$13:G49)-SUM($H$13:H49)-SUM($I$13:I49)-SUM($J$13:J49)-SUM($K$13:K49)-SUM($L$13:L49)</f>
        <v>561426.38999999897</v>
      </c>
    </row>
    <row r="50" spans="1:13" x14ac:dyDescent="0.25"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4:13" x14ac:dyDescent="0.25"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4:13" x14ac:dyDescent="0.25"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4:13" x14ac:dyDescent="0.25"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4:13" x14ac:dyDescent="0.25"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4:13" x14ac:dyDescent="0.25"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4:13" x14ac:dyDescent="0.25"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4:13" x14ac:dyDescent="0.25"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4:13" x14ac:dyDescent="0.25"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4:13" x14ac:dyDescent="0.25"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4:13" x14ac:dyDescent="0.25"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4:13" x14ac:dyDescent="0.25"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4:13" x14ac:dyDescent="0.25"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4:13" x14ac:dyDescent="0.25"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4:13" x14ac:dyDescent="0.25"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4:13" x14ac:dyDescent="0.25"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4:13" x14ac:dyDescent="0.25"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4:13" x14ac:dyDescent="0.25"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4:13" x14ac:dyDescent="0.25"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4:13" x14ac:dyDescent="0.25"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4:13" x14ac:dyDescent="0.25"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4:13" x14ac:dyDescent="0.25"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4:13" x14ac:dyDescent="0.25"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4:13" x14ac:dyDescent="0.25"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4:13" x14ac:dyDescent="0.25"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4:13" x14ac:dyDescent="0.25"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4:13" x14ac:dyDescent="0.25"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4:13" x14ac:dyDescent="0.25"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4:13" x14ac:dyDescent="0.25"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4:13" x14ac:dyDescent="0.25"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4:13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4:13" x14ac:dyDescent="0.25"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4:13" x14ac:dyDescent="0.25"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4:13" x14ac:dyDescent="0.25"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4:13" x14ac:dyDescent="0.25"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4:13" x14ac:dyDescent="0.25"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4:13" x14ac:dyDescent="0.25"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4:13" x14ac:dyDescent="0.25"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4:13" x14ac:dyDescent="0.25"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4:13" x14ac:dyDescent="0.25"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4:13" x14ac:dyDescent="0.25"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4:13" x14ac:dyDescent="0.25"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4:13" x14ac:dyDescent="0.25"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4:13" x14ac:dyDescent="0.25"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4:13" x14ac:dyDescent="0.25"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4:13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4:13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4:13" x14ac:dyDescent="0.25"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4:13" x14ac:dyDescent="0.25"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4:13" x14ac:dyDescent="0.25"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4:13" x14ac:dyDescent="0.25"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4:13" x14ac:dyDescent="0.25"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4:13" x14ac:dyDescent="0.25"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4:13" x14ac:dyDescent="0.25"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4:13" x14ac:dyDescent="0.25"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4:13" x14ac:dyDescent="0.25"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4:13" x14ac:dyDescent="0.25"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4:13" x14ac:dyDescent="0.25"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4:13" x14ac:dyDescent="0.25"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4:13" x14ac:dyDescent="0.25"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4:13" x14ac:dyDescent="0.25"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4:13" x14ac:dyDescent="0.25"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4:13" x14ac:dyDescent="0.25"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4:13" x14ac:dyDescent="0.25"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4:13" x14ac:dyDescent="0.25"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4:13" x14ac:dyDescent="0.25"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4:13" x14ac:dyDescent="0.25"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4:13" x14ac:dyDescent="0.25"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4:13" x14ac:dyDescent="0.25"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4:13" x14ac:dyDescent="0.25"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4:13" x14ac:dyDescent="0.25"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4:13" x14ac:dyDescent="0.25"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4:13" x14ac:dyDescent="0.25"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4:13" x14ac:dyDescent="0.25"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4:13" x14ac:dyDescent="0.25"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4:13" x14ac:dyDescent="0.25"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4:13" x14ac:dyDescent="0.25"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4:13" x14ac:dyDescent="0.25"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4:13" x14ac:dyDescent="0.25"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4:13" x14ac:dyDescent="0.25"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4:13" x14ac:dyDescent="0.25"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4:13" x14ac:dyDescent="0.25"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4:13" x14ac:dyDescent="0.25"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4:13" x14ac:dyDescent="0.25"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4:13" x14ac:dyDescent="0.25"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4:13" x14ac:dyDescent="0.25"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4:13" x14ac:dyDescent="0.25"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4:13" x14ac:dyDescent="0.25"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4:13" x14ac:dyDescent="0.25"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4:13" x14ac:dyDescent="0.25"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4:13" x14ac:dyDescent="0.25"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4:13" x14ac:dyDescent="0.25"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4:13" x14ac:dyDescent="0.25"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4:13" x14ac:dyDescent="0.25"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4:13" x14ac:dyDescent="0.25"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4:13" x14ac:dyDescent="0.25"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4:13" x14ac:dyDescent="0.25"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4:13" x14ac:dyDescent="0.25"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4:13" x14ac:dyDescent="0.25"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4:13" x14ac:dyDescent="0.25"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4:13" x14ac:dyDescent="0.25"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4:13" x14ac:dyDescent="0.25"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4:13" x14ac:dyDescent="0.25"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4:13" x14ac:dyDescent="0.25"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4:13" x14ac:dyDescent="0.25"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4:13" x14ac:dyDescent="0.25"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4:13" x14ac:dyDescent="0.25"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4:13" x14ac:dyDescent="0.25"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4:13" x14ac:dyDescent="0.25"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4:13" x14ac:dyDescent="0.25"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4:13" x14ac:dyDescent="0.25"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4:13" x14ac:dyDescent="0.25"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4:13" x14ac:dyDescent="0.25"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4:13" x14ac:dyDescent="0.25"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4:13" x14ac:dyDescent="0.25"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4:13" x14ac:dyDescent="0.25"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4:13" x14ac:dyDescent="0.25"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4:13" x14ac:dyDescent="0.25"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4:13" x14ac:dyDescent="0.25"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4:13" x14ac:dyDescent="0.25"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4:13" x14ac:dyDescent="0.25"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4:13" x14ac:dyDescent="0.25"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4:13" x14ac:dyDescent="0.25"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4:13" x14ac:dyDescent="0.25"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4:13" x14ac:dyDescent="0.25"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4:13" x14ac:dyDescent="0.25"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4:13" x14ac:dyDescent="0.25"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4:13" x14ac:dyDescent="0.25"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4:13" x14ac:dyDescent="0.25"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4:13" x14ac:dyDescent="0.25"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4:13" x14ac:dyDescent="0.25"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4:13" x14ac:dyDescent="0.25"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4:13" x14ac:dyDescent="0.25"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4:13" x14ac:dyDescent="0.25"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4:13" x14ac:dyDescent="0.25"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4:13" x14ac:dyDescent="0.25"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4:13" x14ac:dyDescent="0.25"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4:13" x14ac:dyDescent="0.25"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4:13" x14ac:dyDescent="0.25"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4:13" x14ac:dyDescent="0.25"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4:13" x14ac:dyDescent="0.25"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4:13" x14ac:dyDescent="0.25"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4:13" x14ac:dyDescent="0.25"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4:13" x14ac:dyDescent="0.25"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4:13" x14ac:dyDescent="0.25"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4:13" x14ac:dyDescent="0.25"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4:13" x14ac:dyDescent="0.25"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4:13" x14ac:dyDescent="0.25"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4:13" x14ac:dyDescent="0.25"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4:13" x14ac:dyDescent="0.25"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4:13" x14ac:dyDescent="0.25"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4:13" x14ac:dyDescent="0.25"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4:13" x14ac:dyDescent="0.25"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4:13" x14ac:dyDescent="0.25"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4:13" x14ac:dyDescent="0.25"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4:13" x14ac:dyDescent="0.25"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4:13" x14ac:dyDescent="0.25"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4:13" x14ac:dyDescent="0.25"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4:13" x14ac:dyDescent="0.25"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4:13" x14ac:dyDescent="0.25"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4:13" x14ac:dyDescent="0.25"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4:13" x14ac:dyDescent="0.25"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4:13" x14ac:dyDescent="0.25"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4:13" x14ac:dyDescent="0.25"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4:13" x14ac:dyDescent="0.25"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4:13" x14ac:dyDescent="0.25"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4:13" x14ac:dyDescent="0.25"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4:13" x14ac:dyDescent="0.25"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4:13" x14ac:dyDescent="0.25"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4:13" x14ac:dyDescent="0.25"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4:13" x14ac:dyDescent="0.25"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4:13" x14ac:dyDescent="0.25"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4:13" x14ac:dyDescent="0.25"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4:13" x14ac:dyDescent="0.25"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4:13" x14ac:dyDescent="0.25"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4:13" x14ac:dyDescent="0.25"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4:13" x14ac:dyDescent="0.25"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4:13" x14ac:dyDescent="0.25"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4:13" x14ac:dyDescent="0.25"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4:13" x14ac:dyDescent="0.25"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4:13" x14ac:dyDescent="0.25"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4:13" x14ac:dyDescent="0.25"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4:13" x14ac:dyDescent="0.25"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4:13" x14ac:dyDescent="0.25"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4:13" x14ac:dyDescent="0.25"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4:13" x14ac:dyDescent="0.25"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4:13" x14ac:dyDescent="0.25"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4:13" x14ac:dyDescent="0.25"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4:13" x14ac:dyDescent="0.25"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4:13" x14ac:dyDescent="0.25"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4:13" x14ac:dyDescent="0.25"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4:13" x14ac:dyDescent="0.25"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4:13" x14ac:dyDescent="0.25"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4:13" x14ac:dyDescent="0.25"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4:13" x14ac:dyDescent="0.25"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4:13" x14ac:dyDescent="0.25"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4:13" x14ac:dyDescent="0.25"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4:13" x14ac:dyDescent="0.25"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4:13" x14ac:dyDescent="0.25"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4:13" x14ac:dyDescent="0.25"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4:13" x14ac:dyDescent="0.25"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4:13" x14ac:dyDescent="0.25"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4:13" x14ac:dyDescent="0.25"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4:13" x14ac:dyDescent="0.25"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4:13" x14ac:dyDescent="0.25"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4:13" x14ac:dyDescent="0.25"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4:13" x14ac:dyDescent="0.25"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4:13" x14ac:dyDescent="0.25"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4:13" x14ac:dyDescent="0.25"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4:13" x14ac:dyDescent="0.25"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4:13" x14ac:dyDescent="0.25"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4:13" x14ac:dyDescent="0.25"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4:13" x14ac:dyDescent="0.25"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4:13" x14ac:dyDescent="0.25"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4:13" x14ac:dyDescent="0.25"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4:13" x14ac:dyDescent="0.25"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4:13" x14ac:dyDescent="0.25"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4:13" x14ac:dyDescent="0.25"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4:13" x14ac:dyDescent="0.25"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4:13" x14ac:dyDescent="0.25"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4:13" x14ac:dyDescent="0.25"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4:13" x14ac:dyDescent="0.25"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4:13" x14ac:dyDescent="0.25"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4:13" x14ac:dyDescent="0.25"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4:13" x14ac:dyDescent="0.25"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4:13" x14ac:dyDescent="0.25"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4:13" x14ac:dyDescent="0.25"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4:13" x14ac:dyDescent="0.25"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4:13" x14ac:dyDescent="0.25"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4:13" x14ac:dyDescent="0.25"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4:13" x14ac:dyDescent="0.25"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4:13" x14ac:dyDescent="0.25"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4:13" x14ac:dyDescent="0.25"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4:13" x14ac:dyDescent="0.25"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4:13" x14ac:dyDescent="0.25"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4:13" x14ac:dyDescent="0.25"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4:13" x14ac:dyDescent="0.25"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4:13" x14ac:dyDescent="0.25"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4:13" x14ac:dyDescent="0.25"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4:13" x14ac:dyDescent="0.25"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4:13" x14ac:dyDescent="0.25"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4:13" x14ac:dyDescent="0.25"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4:13" x14ac:dyDescent="0.25"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4:13" x14ac:dyDescent="0.25"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4:13" x14ac:dyDescent="0.25"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4:13" x14ac:dyDescent="0.25"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4:13" x14ac:dyDescent="0.25"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4:13" x14ac:dyDescent="0.25"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4:13" x14ac:dyDescent="0.25">
      <c r="D312" s="2"/>
      <c r="E312" s="2"/>
      <c r="F312" s="2"/>
      <c r="G312" s="2"/>
      <c r="H312" s="2"/>
      <c r="I312" s="2"/>
      <c r="J312" s="2"/>
      <c r="K312" s="2"/>
      <c r="L312" s="2"/>
      <c r="M31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 Юлия Александровна</dc:creator>
  <cp:lastModifiedBy>Родионова Юлия Александровна</cp:lastModifiedBy>
  <dcterms:created xsi:type="dcterms:W3CDTF">2019-08-28T13:29:04Z</dcterms:created>
  <dcterms:modified xsi:type="dcterms:W3CDTF">2019-08-28T13:30:08Z</dcterms:modified>
</cp:coreProperties>
</file>