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10" yWindow="-120" windowWidth="19440" windowHeight="15600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Лист1!$A$2:$Q$26</definedName>
  </definedNames>
  <calcPr calcId="145621"/>
  <pivotCaches>
    <pivotCache cacheId="3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" i="4" l="1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5" i="4"/>
  <c r="L3" i="1"/>
  <c r="A4" i="1"/>
  <c r="B4" i="1"/>
  <c r="A5" i="1"/>
  <c r="B5" i="1"/>
  <c r="A6" i="1"/>
  <c r="B6" i="1"/>
  <c r="A7" i="1"/>
  <c r="B7" i="1"/>
  <c r="D4" i="1"/>
  <c r="D5" i="1" s="1"/>
  <c r="D6" i="1" s="1"/>
  <c r="D7" i="1" s="1"/>
  <c r="F4" i="1"/>
  <c r="F5" i="1" s="1"/>
  <c r="F6" i="1" s="1"/>
  <c r="F7" i="1" s="1"/>
  <c r="A9" i="1"/>
  <c r="B9" i="1"/>
  <c r="A10" i="1"/>
  <c r="B10" i="1"/>
  <c r="D9" i="1"/>
  <c r="D10" i="1" s="1"/>
  <c r="F9" i="1"/>
  <c r="F10" i="1" s="1"/>
  <c r="A12" i="1"/>
  <c r="B12" i="1"/>
  <c r="A13" i="1"/>
  <c r="B13" i="1"/>
  <c r="B14" i="1" s="1"/>
  <c r="B15" i="1" s="1"/>
  <c r="B16" i="1" s="1"/>
  <c r="A14" i="1"/>
  <c r="A15" i="1" s="1"/>
  <c r="A16" i="1" s="1"/>
  <c r="D12" i="1"/>
  <c r="D13" i="1" s="1"/>
  <c r="D14" i="1" s="1"/>
  <c r="D15" i="1" s="1"/>
  <c r="D16" i="1" s="1"/>
  <c r="F12" i="1"/>
  <c r="F13" i="1" s="1"/>
  <c r="F14" i="1" s="1"/>
  <c r="F15" i="1" s="1"/>
  <c r="F16" i="1" s="1"/>
  <c r="A19" i="1"/>
  <c r="B19" i="1"/>
  <c r="D19" i="1"/>
  <c r="F19" i="1"/>
  <c r="A21" i="1"/>
  <c r="B21" i="1"/>
  <c r="A22" i="1"/>
  <c r="B22" i="1"/>
  <c r="B23" i="1" s="1"/>
  <c r="B24" i="1" s="1"/>
  <c r="B25" i="1" s="1"/>
  <c r="A23" i="1"/>
  <c r="A24" i="1" s="1"/>
  <c r="A25" i="1" s="1"/>
  <c r="F21" i="1"/>
  <c r="H24" i="1"/>
  <c r="D21" i="1"/>
  <c r="D22" i="1" s="1"/>
  <c r="D23" i="1" s="1"/>
  <c r="D24" i="1" s="1"/>
  <c r="D25" i="1" s="1"/>
  <c r="F23" i="1"/>
  <c r="F24" i="1" s="1"/>
  <c r="F25" i="1" s="1"/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N11" i="1" l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<sst xmlns="http://schemas.openxmlformats.org/spreadsheetml/2006/main" count="143" uniqueCount="56">
  <si>
    <t>Значения</t>
  </si>
  <si>
    <t>TT_NAME,C,150</t>
  </si>
  <si>
    <t>TT_ADDRESS,C,200</t>
  </si>
  <si>
    <t>Код ТТ БМ</t>
  </si>
  <si>
    <t>TT_Kind Куб</t>
  </si>
  <si>
    <t>DATA,D</t>
  </si>
  <si>
    <t>NUMDOC,C,20</t>
  </si>
  <si>
    <t>Бренд ТМ</t>
  </si>
  <si>
    <t>СКЮ БМ</t>
  </si>
  <si>
    <t>Метелица ООО</t>
  </si>
  <si>
    <t>397700,Воронежская обл, Бобров г, Кирова ул, д. 18/2, нежилое помещение, лит А, 1 этаж, номера на поэтажном плане 1-7,подвал, номер на поэтажном плане 1</t>
  </si>
  <si>
    <t>Розница</t>
  </si>
  <si>
    <t>АГ00-061255</t>
  </si>
  <si>
    <t>Беленькая</t>
  </si>
  <si>
    <t>Водка Беленькая 0,10</t>
  </si>
  <si>
    <t>Водка Беленькая 0,10 Стакан</t>
  </si>
  <si>
    <t>Водка Беленькая 0,25</t>
  </si>
  <si>
    <t>Водка Беленькая 0,50</t>
  </si>
  <si>
    <t>Водка Беленькая Золотая Альфа 0,50</t>
  </si>
  <si>
    <t>Водка Беленькая Люкс 0,50</t>
  </si>
  <si>
    <t>Аквариум ООО</t>
  </si>
  <si>
    <t>Российская Федерация, Воронежская область, Новоусманский муниципальный район, Отрадненское сельское поселение, п.Отрадное, ул.Первомайская, д.2а, нежилое помещение I, лит.А, А1, подвал, 1 этаж, 2 этаж</t>
  </si>
  <si>
    <t>АГ00-061417</t>
  </si>
  <si>
    <t>ОАЗИС ООО</t>
  </si>
  <si>
    <t>396336, Воронежская обл, Новоусманский р-н, Отрадное п, Советская ул, д. 41а, нежилое помещение, лит. А, 1 этаж, номера на поэтажном плане 1-3</t>
  </si>
  <si>
    <t>АГ00-061427</t>
  </si>
  <si>
    <t>Водка Беленькая Золотая Альфа 0,70</t>
  </si>
  <si>
    <t>Водка Беленькая Люкс 1,00</t>
  </si>
  <si>
    <t>СТИМУЛ ООО</t>
  </si>
  <si>
    <t>Российская Федерация, Воронежская обл, Павловский р-н, Воронцовка с, Большая ул, 26, нежилое помещение, 1 этаж, номера на поэтажном плане: 1, 2, 4</t>
  </si>
  <si>
    <t>АГ00-063153</t>
  </si>
  <si>
    <t>Водка Беленькая Люкс 0,25</t>
  </si>
  <si>
    <t>Ред Фиш ООО (БУФЕТ,Транспортная, 18А)</t>
  </si>
  <si>
    <t>396900,Российская Федерация, Воронежская область, Семилукский муниципальный район, городское поселение - город Семилуки, ул. Транспортная, д.18 А, нежилое помещение 1, 1 этаж, номер на поэтажном плане</t>
  </si>
  <si>
    <t>АГ00-060766</t>
  </si>
  <si>
    <t>Водка Беленькая 0,70</t>
  </si>
  <si>
    <t>Дубрава ТП ООО</t>
  </si>
  <si>
    <t>Российская Федерация, Воронежская обл, , Воронеж г, Дачный пр-кт, 9, нежилое помещение, лит1А, 1 этаж, номер на поэтажном плане: 2 (часть); лит.1Б, подвал, номер на поэтажном плане: 2 (часть)</t>
  </si>
  <si>
    <t>АГ00-061431</t>
  </si>
  <si>
    <t>АГ00-062921</t>
  </si>
  <si>
    <t>Самовец1 ООО</t>
  </si>
  <si>
    <t>394094, Воронежская обл, городской округ г.Воронеж, Тиханкина ул, дом № 65г,нежилое помещение, литера А, 1 этаж, номера на поэтажном плане 2,6</t>
  </si>
  <si>
    <t>АГ00-061879</t>
  </si>
  <si>
    <t>бут Золотая Альфа</t>
  </si>
  <si>
    <t>кол-во</t>
  </si>
  <si>
    <t>должно получиться</t>
  </si>
  <si>
    <t xml:space="preserve">Нужно посчитать кол-во бут по столбцу K (кол-во) Бренда Золотая Альфа, если совпадут сцепки стобцов C;E (повторяющиеся значения ячеек). </t>
  </si>
  <si>
    <t>Неполное условие (Без учета "Беленькя Золотая Альфа 0,7")</t>
  </si>
  <si>
    <t>Общий итог</t>
  </si>
  <si>
    <t>Сумма по полю бут-дата(Альф)</t>
  </si>
  <si>
    <t xml:space="preserve"> кол-во</t>
  </si>
  <si>
    <t>ФОРМУЛА Массива</t>
  </si>
  <si>
    <t>&lt;- Вычисляемое поле</t>
  </si>
  <si>
    <t>ФОРМУЛА</t>
  </si>
  <si>
    <t>ФОРМУЛА СУММЕСЛИМН</t>
  </si>
  <si>
    <t>Мож но ли добавить в вычисляемое поле
 &lt;----------
подобное условие ______&gt;
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</si>
</sst>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 applyNumberFormat="1"/>
    <xf numFmtId="0" fontId="1" fillId="0" borderId="0" xfId="0" applyFont="1"/>
    <xf numFmtId="0" fontId="0" fillId="2" borderId="0" xfId="0" applyFill="1"/>
    <xf numFmtId="14" fontId="0" fillId="0" borderId="0" xfId="0" applyNumberFormat="1" applyFill="1"/>
    <xf numFmtId="0" fontId="0" fillId="0" borderId="0" xfId="0" applyNumberFormat="1" applyFill="1"/>
    <xf numFmtId="0" fontId="3" fillId="0" borderId="0" xfId="0" applyFont="1" applyFill="1"/>
    <xf numFmtId="0" fontId="5" fillId="0" borderId="0" xfId="0" applyFont="1"/>
    <xf numFmtId="0" fontId="2" fillId="0" borderId="0" xfId="0" applyFont="1"/>
    <xf numFmtId="0" fontId="2" fillId="2" borderId="0" xfId="0" applyFont="1" applyFill="1"/>
    <xf numFmtId="0" fontId="0" fillId="0" borderId="0" xfId="0" applyAlignment="1">
      <alignment wrapText="1"/>
    </xf>
    <xf numFmtId="0" fontId="4" fillId="0" borderId="0" xfId="0" applyNumberFormat="1" applyFont="1" applyAlignment="1">
      <alignment horizontal="center" wrapText="1"/>
    </xf>
    <xf numFmtId="0" fontId="0" fillId="0" borderId="0" xfId="0" pivotButton="1"/>
    <xf numFmtId="0" fontId="6" fillId="0" borderId="0" xfId="0" pivotButton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/>
  </cellXfs>
  <cellStyles count="1">
    <cellStyle name="Обычный" xfId="0" builtinId="0"/>
  </cellStyles>
  <dxfs count="16">
    <dxf>
      <font>
        <color rgb="FFFF0000"/>
      </font>
    </dxf>
    <dxf>
      <font>
        <sz val="16"/>
      </font>
    </dxf>
    <dxf>
      <alignment wrapText="1" readingOrder="0"/>
    </dxf>
    <dxf>
      <font>
        <sz val="14"/>
      </font>
    </dxf>
    <dxf>
      <font>
        <sz val="16"/>
      </font>
    </dxf>
    <dxf>
      <alignment wrapText="1" readingOrder="0"/>
    </dxf>
    <dxf>
      <font>
        <sz val="14"/>
      </font>
    </dxf>
    <dxf>
      <font>
        <sz val="16"/>
      </font>
    </dxf>
    <dxf>
      <alignment wrapText="1" readingOrder="0"/>
    </dxf>
    <dxf>
      <font>
        <sz val="14"/>
      </font>
    </dxf>
    <dxf>
      <font>
        <sz val="16"/>
      </font>
    </dxf>
    <dxf>
      <alignment wrapText="1" readingOrder="0"/>
    </dxf>
    <dxf>
      <font>
        <sz val="14"/>
      </font>
    </dxf>
    <dxf>
      <font>
        <sz val="14"/>
      </font>
    </dxf>
    <dxf>
      <alignment wrapText="1" readingOrder="0"/>
    </dxf>
    <dxf>
      <font>
        <sz val="1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731.509163541668" createdVersion="4" refreshedVersion="4" minRefreshableVersion="3" recordCount="24">
  <cacheSource type="worksheet">
    <worksheetSource ref="A2:K26" sheet="Лист1"/>
  </cacheSource>
  <cacheFields count="12">
    <cacheField name="TT_NAME,C,150" numFmtId="0">
      <sharedItems count="7">
        <s v="Метелица ООО"/>
        <s v="Аквариум ООО"/>
        <s v="ОАЗИС ООО"/>
        <s v="СТИМУЛ ООО"/>
        <s v="Ред Фиш ООО (БУФЕТ,Транспортная, 18А)"/>
        <s v="Дубрава ТП ООО"/>
        <s v="Самовец1 ООО"/>
      </sharedItems>
    </cacheField>
    <cacheField name="TT_ADDRESS,C,200" numFmtId="0">
      <sharedItems count="7">
        <s v="397700,Воронежская обл, Бобров г, Кирова ул, д. 18/2, нежилое помещение, лит А, 1 этаж, номера на поэтажном плане 1-7,подвал, номер на поэтажном плане 1"/>
        <s v="Российская Федерация, Воронежская область, Новоусманский муниципальный район, Отрадненское сельское поселение, п.Отрадное, ул.Первомайская, д.2а, нежилое помещение I, лит.А, А1, подвал, 1 этаж, 2 этаж"/>
        <s v="396336, Воронежская обл, Новоусманский р-н, Отрадное п, Советская ул, д. 41а, нежилое помещение, лит. А, 1 этаж, номера на поэтажном плане 1-3"/>
        <s v="Российская Федерация, Воронежская обл, Павловский р-н, Воронцовка с, Большая ул, 26, нежилое помещение, 1 этаж, номера на поэтажном плане: 1, 2, 4"/>
        <s v="396900,Российская Федерация, Воронежская область, Семилукский муниципальный район, городское поселение - город Семилуки, ул. Транспортная, д.18 А, нежилое помещение 1, 1 этаж, номер на поэтажном плане"/>
        <s v="Российская Федерация, Воронежская обл, , Воронеж г, Дачный пр-кт, 9, нежилое помещение, лит1А, 1 этаж, номер на поэтажном плане: 2 (часть); лит.1Б, подвал, номер на поэтажном плане: 2 (часть)"/>
        <s v="394094, Воронежская обл, городской округ г.Воронеж, Тиханкина ул, дом № 65г,нежилое помещение, литера А, 1 этаж, номера на поэтажном плане 2,6"/>
      </sharedItems>
    </cacheField>
    <cacheField name="Код ТТ БМ" numFmtId="0">
      <sharedItems containsSemiMixedTypes="0" containsString="0" containsNumber="1" containsInteger="1" minValue="105042" maxValue="1174046" count="7">
        <n v="105042"/>
        <n v="534640"/>
        <n v="105107"/>
        <n v="1157242"/>
        <n v="1154470"/>
        <n v="1174046"/>
        <n v="559414"/>
      </sharedItems>
    </cacheField>
    <cacheField name="TT_Kind Куб" numFmtId="0">
      <sharedItems/>
    </cacheField>
    <cacheField name="DATA,D" numFmtId="14">
      <sharedItems containsSemiMixedTypes="0" containsNonDate="0" containsDate="1" containsString="0" minDate="2019-09-02T00:00:00" maxDate="2019-09-13T00:00:00" count="5">
        <d v="2019-09-04T00:00:00"/>
        <d v="2019-09-12T00:00:00"/>
        <d v="2019-09-02T00:00:00"/>
        <d v="2019-09-11T00:00:00"/>
        <d v="2019-09-05T00:00:00"/>
      </sharedItems>
    </cacheField>
    <cacheField name="NUMDOC,C,20" numFmtId="0">
      <sharedItems/>
    </cacheField>
    <cacheField name="Бренд ТМ" numFmtId="0">
      <sharedItems/>
    </cacheField>
    <cacheField name="СКЮ БМ" numFmtId="0">
      <sharedItems count="10">
        <s v="Водка Беленькая 0,10"/>
        <s v="Водка Беленькая 0,10 Стакан"/>
        <s v="Водка Беленькая 0,25"/>
        <s v="Водка Беленькая 0,50"/>
        <s v="Водка Беленькая Золотая Альфа 0,50"/>
        <s v="Водка Беленькая Золотая Альфа 0,70"/>
        <s v="Водка Беленькая Люкс 0,50"/>
        <s v="Водка Беленькая Люкс 1,00"/>
        <s v="Водка Беленькая Люкс 0,25"/>
        <s v="Водка Беленькая 0,70"/>
      </sharedItems>
    </cacheField>
    <cacheField name="кол-во" numFmtId="0">
      <sharedItems containsSemiMixedTypes="0" containsString="0" containsNumber="1" containsInteger="1" minValue="1" maxValue="24"/>
    </cacheField>
    <cacheField name="бут Золотая Альфа" numFmtId="0">
      <sharedItems containsBlank="1"/>
    </cacheField>
    <cacheField name="должно получиться" numFmtId="0">
      <sharedItems containsSemiMixedTypes="0" containsString="0" containsNumber="1" containsInteger="1" minValue="0" maxValue="5" count="5">
        <n v="3"/>
        <n v="2"/>
        <n v="4"/>
        <n v="0"/>
        <n v="5"/>
      </sharedItems>
    </cacheField>
    <cacheField name="бут-дата(Альф)" numFmtId="0" formula=" 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  <s v="Розница"/>
    <x v="0"/>
    <s v="АГ00-061255"/>
    <s v="Беленькая"/>
    <x v="0"/>
    <n v="20"/>
    <s v="Нужно посчитать кол-во бут по столбцу K (кол-во) Бренда Золотая Альфа, если совпадут сцепки стобцов C;E (повторяющиеся значения ячеек). "/>
    <x v="0"/>
  </r>
  <r>
    <x v="0"/>
    <x v="0"/>
    <x v="0"/>
    <s v="Розница"/>
    <x v="0"/>
    <s v="АГ00-061255"/>
    <s v="Беленькая"/>
    <x v="1"/>
    <n v="20"/>
    <m/>
    <x v="0"/>
  </r>
  <r>
    <x v="0"/>
    <x v="0"/>
    <x v="0"/>
    <s v="Розница"/>
    <x v="0"/>
    <s v="АГ00-061255"/>
    <s v="Беленькая"/>
    <x v="2"/>
    <n v="24"/>
    <m/>
    <x v="0"/>
  </r>
  <r>
    <x v="0"/>
    <x v="0"/>
    <x v="0"/>
    <s v="Розница"/>
    <x v="0"/>
    <s v="АГ00-061255"/>
    <s v="Беленькая"/>
    <x v="3"/>
    <n v="20"/>
    <m/>
    <x v="0"/>
  </r>
  <r>
    <x v="0"/>
    <x v="0"/>
    <x v="0"/>
    <s v="Розница"/>
    <x v="0"/>
    <s v="АГ00-061255"/>
    <s v="Беленькая"/>
    <x v="4"/>
    <n v="3"/>
    <m/>
    <x v="0"/>
  </r>
  <r>
    <x v="1"/>
    <x v="1"/>
    <x v="1"/>
    <s v="Розница"/>
    <x v="0"/>
    <s v="АГ00-061417"/>
    <s v="Беленькая"/>
    <x v="2"/>
    <n v="3"/>
    <m/>
    <x v="1"/>
  </r>
  <r>
    <x v="1"/>
    <x v="1"/>
    <x v="1"/>
    <s v="Розница"/>
    <x v="0"/>
    <s v="АГ00-061417"/>
    <s v="Беленькая"/>
    <x v="3"/>
    <n v="8"/>
    <m/>
    <x v="1"/>
  </r>
  <r>
    <x v="1"/>
    <x v="1"/>
    <x v="1"/>
    <s v="Розница"/>
    <x v="0"/>
    <s v="АГ00-061417"/>
    <s v="Беленькая"/>
    <x v="4"/>
    <n v="2"/>
    <m/>
    <x v="1"/>
  </r>
  <r>
    <x v="2"/>
    <x v="2"/>
    <x v="2"/>
    <s v="Розница"/>
    <x v="0"/>
    <s v="АГ00-061427"/>
    <s v="Беленькая"/>
    <x v="2"/>
    <n v="6"/>
    <m/>
    <x v="2"/>
  </r>
  <r>
    <x v="2"/>
    <x v="2"/>
    <x v="2"/>
    <s v="Розница"/>
    <x v="0"/>
    <s v="АГ00-061427"/>
    <s v="Беленькая"/>
    <x v="3"/>
    <n v="3"/>
    <m/>
    <x v="2"/>
  </r>
  <r>
    <x v="2"/>
    <x v="2"/>
    <x v="2"/>
    <s v="Розница"/>
    <x v="0"/>
    <s v="АГ00-061427"/>
    <s v="Беленькая"/>
    <x v="4"/>
    <n v="2"/>
    <m/>
    <x v="2"/>
  </r>
  <r>
    <x v="2"/>
    <x v="2"/>
    <x v="2"/>
    <s v="Розница"/>
    <x v="0"/>
    <s v="АГ00-061427"/>
    <s v="Беленькая"/>
    <x v="5"/>
    <n v="2"/>
    <m/>
    <x v="2"/>
  </r>
  <r>
    <x v="2"/>
    <x v="2"/>
    <x v="2"/>
    <s v="Розница"/>
    <x v="0"/>
    <s v="АГ00-061427"/>
    <s v="Беленькая"/>
    <x v="6"/>
    <n v="1"/>
    <m/>
    <x v="2"/>
  </r>
  <r>
    <x v="2"/>
    <x v="2"/>
    <x v="2"/>
    <s v="Розница"/>
    <x v="0"/>
    <s v="АГ00-061427"/>
    <s v="Беленькая"/>
    <x v="7"/>
    <n v="1"/>
    <m/>
    <x v="2"/>
  </r>
  <r>
    <x v="3"/>
    <x v="3"/>
    <x v="3"/>
    <s v="Розница"/>
    <x v="1"/>
    <s v="АГ00-063153"/>
    <s v="Беленькая"/>
    <x v="8"/>
    <n v="2"/>
    <m/>
    <x v="3"/>
  </r>
  <r>
    <x v="4"/>
    <x v="4"/>
    <x v="4"/>
    <s v="Розница"/>
    <x v="2"/>
    <s v="АГ00-060766"/>
    <s v="Беленькая"/>
    <x v="2"/>
    <n v="12"/>
    <m/>
    <x v="3"/>
  </r>
  <r>
    <x v="4"/>
    <x v="4"/>
    <x v="4"/>
    <s v="Розница"/>
    <x v="2"/>
    <s v="АГ00-060766"/>
    <s v="Беленькая"/>
    <x v="3"/>
    <n v="5"/>
    <m/>
    <x v="3"/>
  </r>
  <r>
    <x v="5"/>
    <x v="5"/>
    <x v="5"/>
    <s v="Розница"/>
    <x v="0"/>
    <s v="АГ00-061431"/>
    <s v="Беленькая"/>
    <x v="3"/>
    <n v="20"/>
    <m/>
    <x v="4"/>
  </r>
  <r>
    <x v="5"/>
    <x v="5"/>
    <x v="5"/>
    <s v="Розница"/>
    <x v="0"/>
    <s v="АГ00-061431"/>
    <s v="Беленькая"/>
    <x v="4"/>
    <n v="5"/>
    <m/>
    <x v="4"/>
  </r>
  <r>
    <x v="5"/>
    <x v="5"/>
    <x v="5"/>
    <s v="Розница"/>
    <x v="3"/>
    <s v="АГ00-062921"/>
    <s v="Беленькая"/>
    <x v="3"/>
    <n v="5"/>
    <m/>
    <x v="3"/>
  </r>
  <r>
    <x v="5"/>
    <x v="5"/>
    <x v="5"/>
    <s v="Розница"/>
    <x v="3"/>
    <s v="АГ00-062921"/>
    <s v="Беленькая"/>
    <x v="9"/>
    <n v="1"/>
    <m/>
    <x v="3"/>
  </r>
  <r>
    <x v="5"/>
    <x v="5"/>
    <x v="5"/>
    <s v="Розница"/>
    <x v="3"/>
    <s v="АГ00-062921"/>
    <s v="Беленькая"/>
    <x v="9"/>
    <n v="2"/>
    <m/>
    <x v="3"/>
  </r>
  <r>
    <x v="5"/>
    <x v="5"/>
    <x v="5"/>
    <s v="Розница"/>
    <x v="3"/>
    <s v="АГ00-062921"/>
    <s v="Беленькая"/>
    <x v="8"/>
    <n v="5"/>
    <m/>
    <x v="3"/>
  </r>
  <r>
    <x v="6"/>
    <x v="6"/>
    <x v="6"/>
    <s v="Розница"/>
    <x v="4"/>
    <s v="АГ00-061879"/>
    <s v="Беленькая"/>
    <x v="1"/>
    <n v="20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7" applyNumberFormats="0" applyBorderFormats="0" applyFontFormats="0" applyPatternFormats="0" applyAlignmentFormats="0" applyWidthHeightFormats="1" dataCaption="Значения" updatedVersion="4" minRefreshableVersion="3" itemPrintTitles="1" createdVersion="4" indent="0" compact="0" compactData="0" gridDropZones="1" multipleFieldFilters="0">
  <location ref="A3:H28" firstHeaderRow="1" firstDataRow="2" firstDataCol="6"/>
  <pivotFields count="12">
    <pivotField axis="axisRow" compact="0" outline="0" showAll="0" defaultSubtotal="0">
      <items count="7">
        <item x="1"/>
        <item x="5"/>
        <item x="0"/>
        <item x="2"/>
        <item x="4"/>
        <item x="6"/>
        <item x="3"/>
      </items>
    </pivotField>
    <pivotField axis="axisRow" compact="0" outline="0" showAll="0" defaultSubtotal="0">
      <items count="7">
        <item x="6"/>
        <item x="2"/>
        <item x="4"/>
        <item x="0"/>
        <item x="5"/>
        <item x="3"/>
        <item x="1"/>
      </items>
    </pivotField>
    <pivotField axis="axisRow" compact="0" outline="0" showAll="0" defaultSubtotal="0">
      <items count="7">
        <item x="0"/>
        <item x="2"/>
        <item x="1"/>
        <item x="6"/>
        <item x="4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axis="axisRow" compact="0" numFmtId="14" outline="0" showAll="0" defaultSubtotal="0">
      <items count="5">
        <item x="2"/>
        <item x="0"/>
        <item x="4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axis="axisRow" compact="0" outline="0" showAll="0" defaultSubtotal="0">
      <items count="10">
        <item x="0"/>
        <item x="1"/>
        <item x="2"/>
        <item x="3"/>
        <item x="9"/>
        <item x="4"/>
        <item x="5"/>
        <item x="8"/>
        <item x="6"/>
        <item x="7"/>
      </items>
    </pivotField>
    <pivotField dataField="1" compact="0" outline="0" showAll="0"/>
    <pivotField compact="0" outline="0" showAll="0" defaultSubtotal="0"/>
    <pivotField axis="axisRow" compact="0" outline="0" showAll="0" defaultSubtotal="0">
      <items count="5">
        <item x="3"/>
        <item x="1"/>
        <item x="0"/>
        <item x="2"/>
        <item x="4"/>
      </items>
    </pivotField>
    <pivotField dataField="1" compact="0" outline="0" dragToRow="0" dragToCol="0" dragToPage="0" showAll="0" defaultSubtotal="0"/>
  </pivotFields>
  <rowFields count="6">
    <field x="0"/>
    <field x="1"/>
    <field x="4"/>
    <field x="2"/>
    <field x="7"/>
    <field x="10"/>
  </rowFields>
  <rowItems count="24">
    <i>
      <x/>
      <x v="6"/>
      <x v="1"/>
      <x v="2"/>
      <x v="2"/>
      <x v="1"/>
    </i>
    <i r="4">
      <x v="3"/>
      <x v="1"/>
    </i>
    <i r="4">
      <x v="5"/>
      <x v="1"/>
    </i>
    <i>
      <x v="1"/>
      <x v="4"/>
      <x v="1"/>
      <x v="6"/>
      <x v="3"/>
      <x v="4"/>
    </i>
    <i r="4">
      <x v="5"/>
      <x v="4"/>
    </i>
    <i r="2">
      <x v="3"/>
      <x v="6"/>
      <x v="3"/>
      <x/>
    </i>
    <i r="4">
      <x v="4"/>
      <x/>
    </i>
    <i r="4">
      <x v="7"/>
      <x/>
    </i>
    <i>
      <x v="2"/>
      <x v="3"/>
      <x v="1"/>
      <x/>
      <x/>
      <x v="2"/>
    </i>
    <i r="4">
      <x v="1"/>
      <x v="2"/>
    </i>
    <i r="4">
      <x v="2"/>
      <x v="2"/>
    </i>
    <i r="4">
      <x v="3"/>
      <x v="2"/>
    </i>
    <i r="4">
      <x v="5"/>
      <x v="2"/>
    </i>
    <i>
      <x v="3"/>
      <x v="1"/>
      <x v="1"/>
      <x v="1"/>
      <x v="2"/>
      <x v="3"/>
    </i>
    <i r="4">
      <x v="3"/>
      <x v="3"/>
    </i>
    <i r="4">
      <x v="5"/>
      <x v="3"/>
    </i>
    <i r="4">
      <x v="6"/>
      <x v="3"/>
    </i>
    <i r="4">
      <x v="8"/>
      <x v="3"/>
    </i>
    <i r="4">
      <x v="9"/>
      <x v="3"/>
    </i>
    <i>
      <x v="4"/>
      <x v="2"/>
      <x/>
      <x v="4"/>
      <x v="2"/>
      <x/>
    </i>
    <i r="4">
      <x v="3"/>
      <x/>
    </i>
    <i>
      <x v="5"/>
      <x/>
      <x v="2"/>
      <x v="3"/>
      <x v="1"/>
      <x/>
    </i>
    <i>
      <x v="6"/>
      <x v="5"/>
      <x v="4"/>
      <x v="5"/>
      <x v="7"/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кол-во" fld="8" baseField="0" baseItem="0"/>
    <dataField name="Сумма по полю бут-дата(Альф)" fld="11" baseField="0" baseItem="0"/>
  </dataFields>
  <formats count="4">
    <format dxfId="15">
      <pivotArea field="10" type="button" dataOnly="0" labelOnly="1" outline="0" axis="axisRow" fieldPosition="5"/>
    </format>
    <format dxfId="14">
      <pivotArea field="10" type="button" dataOnly="0" labelOnly="1" outline="0" axis="axisRow" fieldPosition="5"/>
    </format>
    <format dxfId="13">
      <pivotArea field="10" type="button" dataOnly="0" labelOnly="1" outline="0" axis="axisRow" fieldPosition="5"/>
    </format>
    <format dxfId="0">
      <pivotArea outline="0" collapsedLevelsAreSubtotals="1" fieldPosition="0">
        <references count="7">
          <reference field="4294967294" count="1" selected="0">
            <x v="1"/>
          </reference>
          <reference field="0" count="0" selected="0"/>
          <reference field="1" count="0" selected="0"/>
          <reference field="2" count="0" selected="0"/>
          <reference field="4" count="0" selected="0"/>
          <reference field="7" count="0" selected="0"/>
          <reference field="10" count="0" selected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="70" zoomScaleNormal="70" workbookViewId="0">
      <selection activeCell="I28" sqref="I28"/>
    </sheetView>
  </sheetViews>
  <sheetFormatPr defaultRowHeight="15" x14ac:dyDescent="0.25"/>
  <cols>
    <col min="1" max="1" width="19.28515625" customWidth="1"/>
    <col min="2" max="2" width="24.7109375" customWidth="1"/>
    <col min="3" max="3" width="13.5703125" customWidth="1"/>
    <col min="4" max="4" width="12.140625" customWidth="1"/>
    <col min="5" max="5" width="39.7109375" bestFit="1" customWidth="1"/>
    <col min="6" max="6" width="14.140625" customWidth="1"/>
    <col min="9" max="9" width="18.42578125" customWidth="1"/>
    <col min="10" max="11" width="10.42578125" customWidth="1"/>
  </cols>
  <sheetData>
    <row r="3" spans="1:11" x14ac:dyDescent="0.25">
      <c r="G3" s="14" t="s">
        <v>0</v>
      </c>
    </row>
    <row r="4" spans="1:11" ht="44.25" customHeight="1" x14ac:dyDescent="0.3">
      <c r="A4" s="14" t="s">
        <v>1</v>
      </c>
      <c r="B4" s="14" t="s">
        <v>2</v>
      </c>
      <c r="C4" s="14" t="s">
        <v>5</v>
      </c>
      <c r="D4" s="14" t="s">
        <v>3</v>
      </c>
      <c r="E4" s="14" t="s">
        <v>8</v>
      </c>
      <c r="F4" s="15" t="s">
        <v>45</v>
      </c>
      <c r="G4" t="s">
        <v>50</v>
      </c>
      <c r="H4" t="s">
        <v>49</v>
      </c>
      <c r="I4" s="16" t="s">
        <v>52</v>
      </c>
      <c r="J4" s="12" t="s">
        <v>51</v>
      </c>
      <c r="K4" s="12" t="s">
        <v>54</v>
      </c>
    </row>
    <row r="5" spans="1:11" x14ac:dyDescent="0.25">
      <c r="A5" t="s">
        <v>20</v>
      </c>
      <c r="B5" t="s">
        <v>21</v>
      </c>
      <c r="C5" s="2">
        <v>43712</v>
      </c>
      <c r="D5">
        <v>534640</v>
      </c>
      <c r="E5" t="s">
        <v>16</v>
      </c>
      <c r="F5">
        <v>2</v>
      </c>
      <c r="G5" s="3">
        <v>3</v>
      </c>
      <c r="H5" s="18">
        <v>0</v>
      </c>
      <c r="I5" s="17" t="s">
        <v>55</v>
      </c>
      <c r="J5">
        <f>SUMPRODUCT((C$5:C$27=C5)*(D$5:D$27=D5)*G$5:G$27*(1-ISERR(SEARCH("Альфа",E$5:E$27))))</f>
        <v>2</v>
      </c>
      <c r="K5">
        <f>SUMIFS(G$5:G$27,C$5:C$27,C5,D$5:D$27,D5,E$5:E$27,"*Альфа*")</f>
        <v>2</v>
      </c>
    </row>
    <row r="6" spans="1:11" x14ac:dyDescent="0.25">
      <c r="C6" s="2">
        <v>43712</v>
      </c>
      <c r="D6">
        <v>534640</v>
      </c>
      <c r="E6" t="s">
        <v>17</v>
      </c>
      <c r="F6">
        <v>2</v>
      </c>
      <c r="G6" s="3">
        <v>8</v>
      </c>
      <c r="H6" s="18">
        <v>0</v>
      </c>
      <c r="I6" s="17"/>
      <c r="J6">
        <f t="shared" ref="J6:J27" si="0">SUMPRODUCT((C$5:C$27=C6)*(D$5:D$27=D6)*G$5:G$27*(1-ISERR(SEARCH("Альфа",E$5:E$27))))</f>
        <v>2</v>
      </c>
      <c r="K6">
        <f t="shared" ref="K6:K27" si="1">SUMIFS(G$5:G$27,C$5:C$27,C6,D$5:D$27,D6,E$5:E$27,"*Альфа*")</f>
        <v>2</v>
      </c>
    </row>
    <row r="7" spans="1:11" x14ac:dyDescent="0.25">
      <c r="C7" s="2">
        <v>43712</v>
      </c>
      <c r="D7">
        <v>534640</v>
      </c>
      <c r="E7" t="s">
        <v>18</v>
      </c>
      <c r="F7">
        <v>2</v>
      </c>
      <c r="G7" s="3">
        <v>2</v>
      </c>
      <c r="H7" s="18">
        <v>0</v>
      </c>
      <c r="I7" s="17"/>
      <c r="J7">
        <f t="shared" si="0"/>
        <v>2</v>
      </c>
      <c r="K7">
        <f t="shared" si="1"/>
        <v>2</v>
      </c>
    </row>
    <row r="8" spans="1:11" x14ac:dyDescent="0.25">
      <c r="A8" t="s">
        <v>36</v>
      </c>
      <c r="B8" t="s">
        <v>37</v>
      </c>
      <c r="C8" s="2">
        <v>43712</v>
      </c>
      <c r="D8">
        <v>1174046</v>
      </c>
      <c r="E8" t="s">
        <v>17</v>
      </c>
      <c r="F8">
        <v>5</v>
      </c>
      <c r="G8" s="3">
        <v>20</v>
      </c>
      <c r="H8" s="18">
        <v>0</v>
      </c>
      <c r="I8" s="17"/>
      <c r="J8">
        <f t="shared" si="0"/>
        <v>5</v>
      </c>
      <c r="K8">
        <f t="shared" si="1"/>
        <v>5</v>
      </c>
    </row>
    <row r="9" spans="1:11" x14ac:dyDescent="0.25">
      <c r="C9" s="2">
        <v>43712</v>
      </c>
      <c r="D9">
        <v>1174046</v>
      </c>
      <c r="E9" t="s">
        <v>18</v>
      </c>
      <c r="F9">
        <v>5</v>
      </c>
      <c r="G9" s="3">
        <v>5</v>
      </c>
      <c r="H9" s="18">
        <v>0</v>
      </c>
      <c r="I9" s="17"/>
      <c r="J9">
        <f t="shared" si="0"/>
        <v>5</v>
      </c>
      <c r="K9">
        <f t="shared" si="1"/>
        <v>5</v>
      </c>
    </row>
    <row r="10" spans="1:11" x14ac:dyDescent="0.25">
      <c r="C10" s="2">
        <v>43719</v>
      </c>
      <c r="D10">
        <v>1174046</v>
      </c>
      <c r="E10" t="s">
        <v>17</v>
      </c>
      <c r="F10">
        <v>0</v>
      </c>
      <c r="G10" s="3">
        <v>5</v>
      </c>
      <c r="H10" s="18">
        <v>0</v>
      </c>
      <c r="I10" s="17"/>
      <c r="J10">
        <f t="shared" si="0"/>
        <v>0</v>
      </c>
      <c r="K10">
        <f t="shared" si="1"/>
        <v>0</v>
      </c>
    </row>
    <row r="11" spans="1:11" x14ac:dyDescent="0.25">
      <c r="C11" s="2">
        <v>43719</v>
      </c>
      <c r="D11">
        <v>1174046</v>
      </c>
      <c r="E11" t="s">
        <v>35</v>
      </c>
      <c r="F11">
        <v>0</v>
      </c>
      <c r="G11" s="3">
        <v>3</v>
      </c>
      <c r="H11" s="18">
        <v>0</v>
      </c>
      <c r="I11" s="17"/>
      <c r="J11">
        <f t="shared" si="0"/>
        <v>0</v>
      </c>
      <c r="K11">
        <f t="shared" si="1"/>
        <v>0</v>
      </c>
    </row>
    <row r="12" spans="1:11" x14ac:dyDescent="0.25">
      <c r="C12" s="2">
        <v>43719</v>
      </c>
      <c r="D12">
        <v>1174046</v>
      </c>
      <c r="E12" t="s">
        <v>31</v>
      </c>
      <c r="F12">
        <v>0</v>
      </c>
      <c r="G12" s="3">
        <v>5</v>
      </c>
      <c r="H12" s="18">
        <v>0</v>
      </c>
      <c r="I12" s="17"/>
      <c r="J12">
        <f t="shared" si="0"/>
        <v>0</v>
      </c>
      <c r="K12">
        <f t="shared" si="1"/>
        <v>0</v>
      </c>
    </row>
    <row r="13" spans="1:11" x14ac:dyDescent="0.25">
      <c r="A13" t="s">
        <v>9</v>
      </c>
      <c r="B13" t="s">
        <v>10</v>
      </c>
      <c r="C13" s="2">
        <v>43712</v>
      </c>
      <c r="D13">
        <v>105042</v>
      </c>
      <c r="E13" t="s">
        <v>14</v>
      </c>
      <c r="F13">
        <v>3</v>
      </c>
      <c r="G13" s="3">
        <v>20</v>
      </c>
      <c r="H13" s="18">
        <v>0</v>
      </c>
      <c r="I13" s="17"/>
      <c r="J13">
        <f t="shared" si="0"/>
        <v>3</v>
      </c>
      <c r="K13">
        <f t="shared" si="1"/>
        <v>3</v>
      </c>
    </row>
    <row r="14" spans="1:11" x14ac:dyDescent="0.25">
      <c r="C14" s="2">
        <v>43712</v>
      </c>
      <c r="D14">
        <v>105042</v>
      </c>
      <c r="E14" t="s">
        <v>15</v>
      </c>
      <c r="F14">
        <v>3</v>
      </c>
      <c r="G14" s="3">
        <v>20</v>
      </c>
      <c r="H14" s="18">
        <v>0</v>
      </c>
      <c r="I14" s="17"/>
      <c r="J14">
        <f t="shared" si="0"/>
        <v>3</v>
      </c>
      <c r="K14">
        <f t="shared" si="1"/>
        <v>3</v>
      </c>
    </row>
    <row r="15" spans="1:11" x14ac:dyDescent="0.25">
      <c r="C15" s="2">
        <v>43712</v>
      </c>
      <c r="D15">
        <v>105042</v>
      </c>
      <c r="E15" t="s">
        <v>16</v>
      </c>
      <c r="F15">
        <v>3</v>
      </c>
      <c r="G15" s="3">
        <v>24</v>
      </c>
      <c r="H15" s="18">
        <v>0</v>
      </c>
      <c r="I15" s="17"/>
      <c r="J15">
        <f t="shared" si="0"/>
        <v>3</v>
      </c>
      <c r="K15">
        <f t="shared" si="1"/>
        <v>3</v>
      </c>
    </row>
    <row r="16" spans="1:11" x14ac:dyDescent="0.25">
      <c r="C16" s="2">
        <v>43712</v>
      </c>
      <c r="D16">
        <v>105042</v>
      </c>
      <c r="E16" t="s">
        <v>17</v>
      </c>
      <c r="F16">
        <v>3</v>
      </c>
      <c r="G16" s="3">
        <v>20</v>
      </c>
      <c r="H16" s="18">
        <v>0</v>
      </c>
      <c r="I16" s="17"/>
      <c r="J16">
        <f t="shared" si="0"/>
        <v>3</v>
      </c>
      <c r="K16">
        <f t="shared" si="1"/>
        <v>3</v>
      </c>
    </row>
    <row r="17" spans="1:11" x14ac:dyDescent="0.25">
      <c r="C17" s="2">
        <v>43712</v>
      </c>
      <c r="D17">
        <v>105042</v>
      </c>
      <c r="E17" t="s">
        <v>18</v>
      </c>
      <c r="F17">
        <v>3</v>
      </c>
      <c r="G17" s="3">
        <v>3</v>
      </c>
      <c r="H17" s="18">
        <v>0</v>
      </c>
      <c r="I17" s="17"/>
      <c r="J17">
        <f t="shared" si="0"/>
        <v>3</v>
      </c>
      <c r="K17">
        <f t="shared" si="1"/>
        <v>3</v>
      </c>
    </row>
    <row r="18" spans="1:11" x14ac:dyDescent="0.25">
      <c r="A18" t="s">
        <v>23</v>
      </c>
      <c r="B18" t="s">
        <v>24</v>
      </c>
      <c r="C18" s="2">
        <v>43712</v>
      </c>
      <c r="D18">
        <v>105107</v>
      </c>
      <c r="E18" t="s">
        <v>16</v>
      </c>
      <c r="F18">
        <v>4</v>
      </c>
      <c r="G18" s="3">
        <v>6</v>
      </c>
      <c r="H18" s="18">
        <v>0</v>
      </c>
      <c r="I18" s="17"/>
      <c r="J18">
        <f t="shared" si="0"/>
        <v>4</v>
      </c>
      <c r="K18">
        <f t="shared" si="1"/>
        <v>4</v>
      </c>
    </row>
    <row r="19" spans="1:11" x14ac:dyDescent="0.25">
      <c r="C19" s="2">
        <v>43712</v>
      </c>
      <c r="D19">
        <v>105107</v>
      </c>
      <c r="E19" t="s">
        <v>17</v>
      </c>
      <c r="F19">
        <v>4</v>
      </c>
      <c r="G19" s="3">
        <v>3</v>
      </c>
      <c r="H19" s="18">
        <v>0</v>
      </c>
      <c r="I19" s="17"/>
      <c r="J19">
        <f t="shared" si="0"/>
        <v>4</v>
      </c>
      <c r="K19">
        <f t="shared" si="1"/>
        <v>4</v>
      </c>
    </row>
    <row r="20" spans="1:11" x14ac:dyDescent="0.25">
      <c r="C20" s="2">
        <v>43712</v>
      </c>
      <c r="D20">
        <v>105107</v>
      </c>
      <c r="E20" t="s">
        <v>18</v>
      </c>
      <c r="F20">
        <v>4</v>
      </c>
      <c r="G20" s="3">
        <v>2</v>
      </c>
      <c r="H20" s="18">
        <v>0</v>
      </c>
      <c r="I20" s="17"/>
      <c r="J20">
        <f t="shared" si="0"/>
        <v>4</v>
      </c>
      <c r="K20">
        <f t="shared" si="1"/>
        <v>4</v>
      </c>
    </row>
    <row r="21" spans="1:11" x14ac:dyDescent="0.25">
      <c r="C21" s="2">
        <v>43712</v>
      </c>
      <c r="D21">
        <v>105107</v>
      </c>
      <c r="E21" t="s">
        <v>26</v>
      </c>
      <c r="F21">
        <v>4</v>
      </c>
      <c r="G21" s="3">
        <v>2</v>
      </c>
      <c r="H21" s="18">
        <v>0</v>
      </c>
      <c r="I21" s="17"/>
      <c r="J21">
        <f t="shared" si="0"/>
        <v>4</v>
      </c>
      <c r="K21">
        <f t="shared" si="1"/>
        <v>4</v>
      </c>
    </row>
    <row r="22" spans="1:11" x14ac:dyDescent="0.25">
      <c r="C22" s="2">
        <v>43712</v>
      </c>
      <c r="D22">
        <v>105107</v>
      </c>
      <c r="E22" t="s">
        <v>19</v>
      </c>
      <c r="F22">
        <v>4</v>
      </c>
      <c r="G22" s="3">
        <v>1</v>
      </c>
      <c r="H22" s="18">
        <v>0</v>
      </c>
      <c r="I22" s="17"/>
      <c r="J22">
        <f t="shared" si="0"/>
        <v>4</v>
      </c>
      <c r="K22">
        <f t="shared" si="1"/>
        <v>4</v>
      </c>
    </row>
    <row r="23" spans="1:11" x14ac:dyDescent="0.25">
      <c r="C23" s="2">
        <v>43712</v>
      </c>
      <c r="D23">
        <v>105107</v>
      </c>
      <c r="E23" t="s">
        <v>27</v>
      </c>
      <c r="F23">
        <v>4</v>
      </c>
      <c r="G23" s="3">
        <v>1</v>
      </c>
      <c r="H23" s="18">
        <v>0</v>
      </c>
      <c r="I23" s="17"/>
      <c r="J23">
        <f t="shared" si="0"/>
        <v>4</v>
      </c>
      <c r="K23">
        <f t="shared" si="1"/>
        <v>4</v>
      </c>
    </row>
    <row r="24" spans="1:11" x14ac:dyDescent="0.25">
      <c r="A24" t="s">
        <v>32</v>
      </c>
      <c r="B24" t="s">
        <v>33</v>
      </c>
      <c r="C24" s="2">
        <v>43710</v>
      </c>
      <c r="D24">
        <v>1154470</v>
      </c>
      <c r="E24" t="s">
        <v>16</v>
      </c>
      <c r="F24">
        <v>0</v>
      </c>
      <c r="G24" s="3">
        <v>12</v>
      </c>
      <c r="H24" s="18">
        <v>0</v>
      </c>
      <c r="I24" s="17"/>
      <c r="J24">
        <f t="shared" si="0"/>
        <v>0</v>
      </c>
      <c r="K24">
        <f t="shared" si="1"/>
        <v>0</v>
      </c>
    </row>
    <row r="25" spans="1:11" x14ac:dyDescent="0.25">
      <c r="C25" s="2">
        <v>43710</v>
      </c>
      <c r="D25">
        <v>1154470</v>
      </c>
      <c r="E25" t="s">
        <v>17</v>
      </c>
      <c r="F25">
        <v>0</v>
      </c>
      <c r="G25" s="3">
        <v>5</v>
      </c>
      <c r="H25" s="18">
        <v>0</v>
      </c>
      <c r="I25" s="17"/>
      <c r="J25">
        <f t="shared" si="0"/>
        <v>0</v>
      </c>
      <c r="K25">
        <f t="shared" si="1"/>
        <v>0</v>
      </c>
    </row>
    <row r="26" spans="1:11" x14ac:dyDescent="0.25">
      <c r="A26" t="s">
        <v>40</v>
      </c>
      <c r="B26" t="s">
        <v>41</v>
      </c>
      <c r="C26" s="2">
        <v>43713</v>
      </c>
      <c r="D26">
        <v>559414</v>
      </c>
      <c r="E26" t="s">
        <v>15</v>
      </c>
      <c r="F26">
        <v>0</v>
      </c>
      <c r="G26" s="3">
        <v>20</v>
      </c>
      <c r="H26" s="18">
        <v>0</v>
      </c>
      <c r="I26" s="17"/>
      <c r="J26">
        <f t="shared" si="0"/>
        <v>0</v>
      </c>
      <c r="K26">
        <f t="shared" si="1"/>
        <v>0</v>
      </c>
    </row>
    <row r="27" spans="1:11" x14ac:dyDescent="0.25">
      <c r="A27" t="s">
        <v>28</v>
      </c>
      <c r="B27" t="s">
        <v>29</v>
      </c>
      <c r="C27" s="2">
        <v>43720</v>
      </c>
      <c r="D27">
        <v>1157242</v>
      </c>
      <c r="E27" t="s">
        <v>31</v>
      </c>
      <c r="F27">
        <v>0</v>
      </c>
      <c r="G27" s="3">
        <v>2</v>
      </c>
      <c r="H27" s="18">
        <v>0</v>
      </c>
      <c r="I27" s="17"/>
      <c r="J27">
        <f t="shared" si="0"/>
        <v>0</v>
      </c>
      <c r="K27">
        <f t="shared" si="1"/>
        <v>0</v>
      </c>
    </row>
    <row r="28" spans="1:11" x14ac:dyDescent="0.25">
      <c r="A28" t="s">
        <v>48</v>
      </c>
      <c r="G28" s="3">
        <v>192</v>
      </c>
      <c r="H28" s="3">
        <v>0</v>
      </c>
    </row>
  </sheetData>
  <mergeCells count="1">
    <mergeCell ref="I5:I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70" zoomScaleNormal="70" workbookViewId="0">
      <selection activeCell="M3" sqref="M3"/>
    </sheetView>
  </sheetViews>
  <sheetFormatPr defaultRowHeight="15" x14ac:dyDescent="0.25"/>
  <cols>
    <col min="1" max="1" width="8.5703125" customWidth="1"/>
    <col min="3" max="3" width="12.28515625" customWidth="1"/>
    <col min="5" max="5" width="12.7109375" customWidth="1"/>
    <col min="7" max="7" width="14.5703125" customWidth="1"/>
    <col min="8" max="8" width="36.140625" customWidth="1"/>
    <col min="10" max="10" width="26" customWidth="1"/>
    <col min="11" max="11" width="10.140625" customWidth="1"/>
  </cols>
  <sheetData>
    <row r="1" spans="1:14" x14ac:dyDescent="0.25">
      <c r="I1" t="s">
        <v>0</v>
      </c>
      <c r="K1" s="1"/>
    </row>
    <row r="2" spans="1:14" x14ac:dyDescent="0.25">
      <c r="A2" t="s">
        <v>1</v>
      </c>
      <c r="B2" t="s">
        <v>2</v>
      </c>
      <c r="C2" s="5" t="s">
        <v>3</v>
      </c>
      <c r="D2" t="s">
        <v>4</v>
      </c>
      <c r="E2" s="5" t="s">
        <v>5</v>
      </c>
      <c r="F2" t="s">
        <v>6</v>
      </c>
      <c r="G2" t="s">
        <v>7</v>
      </c>
      <c r="H2" s="5" t="s">
        <v>8</v>
      </c>
      <c r="I2" s="5" t="s">
        <v>44</v>
      </c>
      <c r="J2" t="s">
        <v>43</v>
      </c>
      <c r="K2" s="8" t="s">
        <v>45</v>
      </c>
      <c r="L2" t="s">
        <v>53</v>
      </c>
      <c r="M2" t="s">
        <v>53</v>
      </c>
      <c r="N2" s="9" t="s">
        <v>47</v>
      </c>
    </row>
    <row r="3" spans="1:14" x14ac:dyDescent="0.25">
      <c r="A3" t="s">
        <v>9</v>
      </c>
      <c r="B3" t="s">
        <v>10</v>
      </c>
      <c r="C3">
        <v>105042</v>
      </c>
      <c r="D3" t="s">
        <v>11</v>
      </c>
      <c r="E3" s="2">
        <v>43712</v>
      </c>
      <c r="F3" t="s">
        <v>12</v>
      </c>
      <c r="G3" t="s">
        <v>13</v>
      </c>
      <c r="H3" t="s">
        <v>14</v>
      </c>
      <c r="I3" s="3">
        <v>20</v>
      </c>
      <c r="J3" s="13" t="s">
        <v>46</v>
      </c>
      <c r="K3" s="4">
        <v>3</v>
      </c>
      <c r="L3">
        <f>SUMPRODUCT(($C$3:$C$26=C3)*($E$3:$E$26=E3)*$I$3:$I$26*(1-ISERR(SEARCH("Альфа",$H$3:$H$26))))</f>
        <v>3</v>
      </c>
      <c r="M3" s="12">
        <f>SUMIFS(I$3:I$26,C$3:C$26,C3,E$3:E$26,E3,H$3:H$26,"*Золотая Альфа*")</f>
        <v>3</v>
      </c>
      <c r="N3">
        <f>SUMPRODUCT((C$3:C$26=C3)*(E$3:E$26=E3)*(H$3:H$26="Водка Беленькая Золотая Альфа 0,50")*I$3:I$26)</f>
        <v>3</v>
      </c>
    </row>
    <row r="4" spans="1:14" x14ac:dyDescent="0.25">
      <c r="A4" t="str">
        <f t="shared" ref="A4:B7" si="0">A3</f>
        <v>Метелица ООО</v>
      </c>
      <c r="B4" t="str">
        <f t="shared" si="0"/>
        <v>397700,Воронежская обл, Бобров г, Кирова ул, д. 18/2, нежилое помещение, лит А, 1 этаж, номера на поэтажном плане 1-7,подвал, номер на поэтажном плане 1</v>
      </c>
      <c r="C4">
        <v>105042</v>
      </c>
      <c r="D4" t="str">
        <f t="shared" ref="D4:D7" si="1">D3</f>
        <v>Розница</v>
      </c>
      <c r="E4" s="2">
        <v>43712</v>
      </c>
      <c r="F4" t="str">
        <f t="shared" ref="F4:F7" si="2">F3</f>
        <v>АГ00-061255</v>
      </c>
      <c r="G4" t="s">
        <v>13</v>
      </c>
      <c r="H4" t="s">
        <v>15</v>
      </c>
      <c r="I4" s="3">
        <v>20</v>
      </c>
      <c r="J4" s="13"/>
      <c r="K4" s="4">
        <v>3</v>
      </c>
      <c r="L4">
        <f>SUMPRODUCT(($C$3:$C$26=C4)*($E$3:$E$26=E4)*$I$3:$I$26*(1-ISERR(SEARCH("Альфа",$H$3:$H$26))))</f>
        <v>3</v>
      </c>
      <c r="M4" s="12">
        <f>SUMIFS(I$3:I$26,C$3:C$26,C4,E$3:E$26,E4,H$3:H$26,"*Золотая Альфа*")</f>
        <v>3</v>
      </c>
      <c r="N4">
        <f>SUMPRODUCT((C$3:C$26=C4)*(E$3:E$26=E4)*(H$3:H$26="Водка Беленькая Золотая Альфа 0,50")*I$3:I$26)</f>
        <v>3</v>
      </c>
    </row>
    <row r="5" spans="1:14" x14ac:dyDescent="0.25">
      <c r="A5" t="str">
        <f t="shared" si="0"/>
        <v>Метелица ООО</v>
      </c>
      <c r="B5" t="str">
        <f t="shared" si="0"/>
        <v>397700,Воронежская обл, Бобров г, Кирова ул, д. 18/2, нежилое помещение, лит А, 1 этаж, номера на поэтажном плане 1-7,подвал, номер на поэтажном плане 1</v>
      </c>
      <c r="C5">
        <v>105042</v>
      </c>
      <c r="D5" t="str">
        <f t="shared" si="1"/>
        <v>Розница</v>
      </c>
      <c r="E5" s="2">
        <v>43712</v>
      </c>
      <c r="F5" t="str">
        <f t="shared" si="2"/>
        <v>АГ00-061255</v>
      </c>
      <c r="G5" t="s">
        <v>13</v>
      </c>
      <c r="H5" t="s">
        <v>16</v>
      </c>
      <c r="I5" s="3">
        <v>24</v>
      </c>
      <c r="J5" s="13"/>
      <c r="K5" s="4">
        <v>3</v>
      </c>
      <c r="L5">
        <f>SUMPRODUCT(($C$3:$C$26=C5)*($E$3:$E$26=E5)*$I$3:$I$26*(1-ISERR(SEARCH("Альфа",$H$3:$H$26))))</f>
        <v>3</v>
      </c>
      <c r="M5" s="12">
        <f>SUMIFS(I$3:I$26,C$3:C$26,C5,E$3:E$26,E5,H$3:H$26,"*Золотая Альфа*")</f>
        <v>3</v>
      </c>
      <c r="N5">
        <f>SUMPRODUCT((C$3:C$26=C5)*(E$3:E$26=E5)*(H$3:H$26="Водка Беленькая Золотая Альфа 0,50")*I$3:I$26)</f>
        <v>3</v>
      </c>
    </row>
    <row r="6" spans="1:14" x14ac:dyDescent="0.25">
      <c r="A6" t="str">
        <f t="shared" si="0"/>
        <v>Метелица ООО</v>
      </c>
      <c r="B6" t="str">
        <f t="shared" si="0"/>
        <v>397700,Воронежская обл, Бобров г, Кирова ул, д. 18/2, нежилое помещение, лит А, 1 этаж, номера на поэтажном плане 1-7,подвал, номер на поэтажном плане 1</v>
      </c>
      <c r="C6">
        <v>105042</v>
      </c>
      <c r="D6" t="str">
        <f t="shared" si="1"/>
        <v>Розница</v>
      </c>
      <c r="E6" s="2">
        <v>43712</v>
      </c>
      <c r="F6" t="str">
        <f t="shared" si="2"/>
        <v>АГ00-061255</v>
      </c>
      <c r="G6" t="s">
        <v>13</v>
      </c>
      <c r="H6" t="s">
        <v>17</v>
      </c>
      <c r="I6" s="3">
        <v>20</v>
      </c>
      <c r="J6" s="13"/>
      <c r="K6" s="4">
        <v>3</v>
      </c>
      <c r="L6">
        <f>SUMPRODUCT(($C$3:$C$26=C6)*($E$3:$E$26=E6)*$I$3:$I$26*(1-ISERR(SEARCH("Альфа",$H$3:$H$26))))</f>
        <v>3</v>
      </c>
      <c r="M6" s="12">
        <f>SUMIFS(I$3:I$26,C$3:C$26,C6,E$3:E$26,E6,H$3:H$26,"*Золотая Альфа*")</f>
        <v>3</v>
      </c>
      <c r="N6">
        <f>SUMPRODUCT((C$3:C$26=C6)*(E$3:E$26=E6)*(H$3:H$26="Водка Беленькая Золотая Альфа 0,50")*I$3:I$26)</f>
        <v>3</v>
      </c>
    </row>
    <row r="7" spans="1:14" x14ac:dyDescent="0.25">
      <c r="A7" t="str">
        <f t="shared" si="0"/>
        <v>Метелица ООО</v>
      </c>
      <c r="B7" t="str">
        <f t="shared" si="0"/>
        <v>397700,Воронежская обл, Бобров г, Кирова ул, д. 18/2, нежилое помещение, лит А, 1 этаж, номера на поэтажном плане 1-7,подвал, номер на поэтажном плане 1</v>
      </c>
      <c r="C7">
        <v>105042</v>
      </c>
      <c r="D7" t="str">
        <f t="shared" si="1"/>
        <v>Розница</v>
      </c>
      <c r="E7" s="2">
        <v>43712</v>
      </c>
      <c r="F7" t="str">
        <f t="shared" si="2"/>
        <v>АГ00-061255</v>
      </c>
      <c r="G7" t="s">
        <v>13</v>
      </c>
      <c r="H7" s="5" t="s">
        <v>18</v>
      </c>
      <c r="I7" s="3">
        <v>3</v>
      </c>
      <c r="J7" s="13"/>
      <c r="K7" s="4">
        <v>3</v>
      </c>
      <c r="L7">
        <f>SUMPRODUCT(($C$3:$C$26=C7)*($E$3:$E$26=E7)*$I$3:$I$26*(1-ISERR(SEARCH("Альфа",$H$3:$H$26))))</f>
        <v>3</v>
      </c>
      <c r="M7" s="12">
        <f>SUMIFS(I$3:I$26,C$3:C$26,C7,E$3:E$26,E7,H$3:H$26,"*Золотая Альфа*")</f>
        <v>3</v>
      </c>
      <c r="N7">
        <f>SUMPRODUCT((C$3:C$26=C7)*(E$3:E$26=E7)*(H$3:H$26="Водка Беленькая Золотая Альфа 0,50")*I$3:I$26)</f>
        <v>3</v>
      </c>
    </row>
    <row r="8" spans="1:14" x14ac:dyDescent="0.25">
      <c r="A8" t="s">
        <v>20</v>
      </c>
      <c r="B8" t="s">
        <v>21</v>
      </c>
      <c r="C8">
        <v>534640</v>
      </c>
      <c r="D8" t="s">
        <v>11</v>
      </c>
      <c r="E8" s="2">
        <v>43712</v>
      </c>
      <c r="F8" t="s">
        <v>22</v>
      </c>
      <c r="G8" t="s">
        <v>13</v>
      </c>
      <c r="H8" t="s">
        <v>16</v>
      </c>
      <c r="I8" s="3">
        <v>3</v>
      </c>
      <c r="J8" s="13"/>
      <c r="K8" s="4">
        <v>2</v>
      </c>
      <c r="L8">
        <f>SUMPRODUCT(($C$3:$C$26=C8)*($E$3:$E$26=E8)*$I$3:$I$26*(1-ISERR(SEARCH("Альфа",$H$3:$H$26))))</f>
        <v>2</v>
      </c>
      <c r="M8" s="12">
        <f>SUMIFS(I$3:I$26,C$3:C$26,C8,E$3:E$26,E8,H$3:H$26,"*Золотая Альфа*")</f>
        <v>2</v>
      </c>
      <c r="N8">
        <f>SUMPRODUCT((C$3:C$26=C8)*(E$3:E$26=E8)*(H$3:H$26="Водка Беленькая Золотая Альфа 0,50")*I$3:I$26)</f>
        <v>2</v>
      </c>
    </row>
    <row r="9" spans="1:14" x14ac:dyDescent="0.25">
      <c r="A9" t="str">
        <f t="shared" ref="A9:B10" si="3">A8</f>
        <v>Аквариум ООО</v>
      </c>
      <c r="B9" t="str">
        <f t="shared" si="3"/>
        <v>Российская Федерация, Воронежская область, Новоусманский муниципальный район, Отрадненское сельское поселение, п.Отрадное, ул.Первомайская, д.2а, нежилое помещение I, лит.А, А1, подвал, 1 этаж, 2 этаж</v>
      </c>
      <c r="C9">
        <v>534640</v>
      </c>
      <c r="D9" t="str">
        <f t="shared" ref="D9:D10" si="4">D8</f>
        <v>Розница</v>
      </c>
      <c r="E9" s="2">
        <v>43712</v>
      </c>
      <c r="F9" t="str">
        <f t="shared" ref="F9:F10" si="5">F8</f>
        <v>АГ00-061417</v>
      </c>
      <c r="G9" t="s">
        <v>13</v>
      </c>
      <c r="H9" t="s">
        <v>17</v>
      </c>
      <c r="I9" s="3">
        <v>8</v>
      </c>
      <c r="J9" s="13"/>
      <c r="K9" s="4">
        <v>2</v>
      </c>
      <c r="L9">
        <f>SUMPRODUCT(($C$3:$C$26=C9)*($E$3:$E$26=E9)*$I$3:$I$26*(1-ISERR(SEARCH("Альфа",$H$3:$H$26))))</f>
        <v>2</v>
      </c>
      <c r="M9" s="12">
        <f>SUMIFS(I$3:I$26,C$3:C$26,C9,E$3:E$26,E9,H$3:H$26,"*Золотая Альфа*")</f>
        <v>2</v>
      </c>
      <c r="N9">
        <f>SUMPRODUCT((C$3:C$26=C9)*(E$3:E$26=E9)*(H$3:H$26="Водка Беленькая Золотая Альфа 0,50")*I$3:I$26)</f>
        <v>2</v>
      </c>
    </row>
    <row r="10" spans="1:14" x14ac:dyDescent="0.25">
      <c r="A10" t="str">
        <f t="shared" si="3"/>
        <v>Аквариум ООО</v>
      </c>
      <c r="B10" t="str">
        <f t="shared" si="3"/>
        <v>Российская Федерация, Воронежская область, Новоусманский муниципальный район, Отрадненское сельское поселение, п.Отрадное, ул.Первомайская, д.2а, нежилое помещение I, лит.А, А1, подвал, 1 этаж, 2 этаж</v>
      </c>
      <c r="C10">
        <v>534640</v>
      </c>
      <c r="D10" t="str">
        <f t="shared" si="4"/>
        <v>Розница</v>
      </c>
      <c r="E10" s="2">
        <v>43712</v>
      </c>
      <c r="F10" t="str">
        <f t="shared" si="5"/>
        <v>АГ00-061417</v>
      </c>
      <c r="G10" t="s">
        <v>13</v>
      </c>
      <c r="H10" s="5" t="s">
        <v>18</v>
      </c>
      <c r="I10" s="3">
        <v>2</v>
      </c>
      <c r="J10" s="13"/>
      <c r="K10" s="4">
        <v>2</v>
      </c>
      <c r="L10">
        <f>SUMPRODUCT(($C$3:$C$26=C10)*($E$3:$E$26=E10)*$I$3:$I$26*(1-ISERR(SEARCH("Альфа",$H$3:$H$26))))</f>
        <v>2</v>
      </c>
      <c r="M10" s="12">
        <f>SUMIFS(I$3:I$26,C$3:C$26,C10,E$3:E$26,E10,H$3:H$26,"*Золотая Альфа*")</f>
        <v>2</v>
      </c>
      <c r="N10">
        <f>SUMPRODUCT((C$3:C$26=C10)*(E$3:E$26=E10)*(H$3:H$26="Водка Беленькая Золотая Альфа 0,50")*I$3:I$26)</f>
        <v>2</v>
      </c>
    </row>
    <row r="11" spans="1:14" x14ac:dyDescent="0.25">
      <c r="A11" t="s">
        <v>23</v>
      </c>
      <c r="B11" t="s">
        <v>24</v>
      </c>
      <c r="C11">
        <v>105107</v>
      </c>
      <c r="D11" t="s">
        <v>11</v>
      </c>
      <c r="E11" s="2">
        <v>43712</v>
      </c>
      <c r="F11" t="s">
        <v>25</v>
      </c>
      <c r="G11" t="s">
        <v>13</v>
      </c>
      <c r="H11" t="s">
        <v>16</v>
      </c>
      <c r="I11" s="3">
        <v>6</v>
      </c>
      <c r="J11" s="13"/>
      <c r="K11" s="4">
        <v>4</v>
      </c>
      <c r="L11">
        <f>SUMPRODUCT(($C$3:$C$26=C11)*($E$3:$E$26=E11)*$I$3:$I$26*(1-ISERR(SEARCH("Альфа",$H$3:$H$26))))</f>
        <v>4</v>
      </c>
      <c r="M11" s="12">
        <f>SUMIFS(I$3:I$26,C$3:C$26,C11,E$3:E$26,E11,H$3:H$26,"*Золотая Альфа*")</f>
        <v>4</v>
      </c>
      <c r="N11" s="10">
        <f>SUMPRODUCT((C$3:C$26=C11)*(E$3:E$26=E11)*(H$3:H$26="Водка Беленькая Золотая Альфа 0,50")*I$3:I$26)</f>
        <v>2</v>
      </c>
    </row>
    <row r="12" spans="1:14" x14ac:dyDescent="0.25">
      <c r="A12" t="str">
        <f t="shared" ref="A12:B16" si="6">A11</f>
        <v>ОАЗИС ООО</v>
      </c>
      <c r="B12" t="str">
        <f t="shared" si="6"/>
        <v>396336, Воронежская обл, Новоусманский р-н, Отрадное п, Советская ул, д. 41а, нежилое помещение, лит. А, 1 этаж, номера на поэтажном плане 1-3</v>
      </c>
      <c r="C12">
        <v>105107</v>
      </c>
      <c r="D12" t="str">
        <f t="shared" ref="D12:D16" si="7">D11</f>
        <v>Розница</v>
      </c>
      <c r="E12" s="2">
        <v>43712</v>
      </c>
      <c r="F12" t="str">
        <f t="shared" ref="F12:F16" si="8">F11</f>
        <v>АГ00-061427</v>
      </c>
      <c r="G12" t="s">
        <v>13</v>
      </c>
      <c r="H12" t="s">
        <v>17</v>
      </c>
      <c r="I12" s="3">
        <v>3</v>
      </c>
      <c r="J12" s="13"/>
      <c r="K12" s="4">
        <v>4</v>
      </c>
      <c r="L12">
        <f>SUMPRODUCT(($C$3:$C$26=C12)*($E$3:$E$26=E12)*$I$3:$I$26*(1-ISERR(SEARCH("Альфа",$H$3:$H$26))))</f>
        <v>4</v>
      </c>
      <c r="M12" s="12">
        <f>SUMIFS(I$3:I$26,C$3:C$26,C12,E$3:E$26,E12,H$3:H$26,"*Золотая Альфа*")</f>
        <v>4</v>
      </c>
      <c r="N12" s="10">
        <f>SUMPRODUCT((C$3:C$26=C12)*(E$3:E$26=E12)*(H$3:H$26="Водка Беленькая Золотая Альфа 0,50")*I$3:I$26)</f>
        <v>2</v>
      </c>
    </row>
    <row r="13" spans="1:14" x14ac:dyDescent="0.25">
      <c r="A13" t="str">
        <f t="shared" si="6"/>
        <v>ОАЗИС ООО</v>
      </c>
      <c r="B13" t="str">
        <f t="shared" si="6"/>
        <v>396336, Воронежская обл, Новоусманский р-н, Отрадное п, Советская ул, д. 41а, нежилое помещение, лит. А, 1 этаж, номера на поэтажном плане 1-3</v>
      </c>
      <c r="C13">
        <v>105107</v>
      </c>
      <c r="D13" t="str">
        <f t="shared" si="7"/>
        <v>Розница</v>
      </c>
      <c r="E13" s="2">
        <v>43712</v>
      </c>
      <c r="F13" t="str">
        <f t="shared" si="8"/>
        <v>АГ00-061427</v>
      </c>
      <c r="G13" t="s">
        <v>13</v>
      </c>
      <c r="H13" s="5" t="s">
        <v>18</v>
      </c>
      <c r="I13" s="3">
        <v>2</v>
      </c>
      <c r="J13" s="13"/>
      <c r="K13" s="4">
        <v>4</v>
      </c>
      <c r="L13">
        <f>SUMPRODUCT(($C$3:$C$26=C13)*($E$3:$E$26=E13)*$I$3:$I$26*(1-ISERR(SEARCH("Альфа",$H$3:$H$26))))</f>
        <v>4</v>
      </c>
      <c r="M13" s="12">
        <f>SUMIFS(I$3:I$26,C$3:C$26,C13,E$3:E$26,E13,H$3:H$26,"*Золотая Альфа*")</f>
        <v>4</v>
      </c>
      <c r="N13" s="10">
        <f>SUMPRODUCT((C$3:C$26=C13)*(E$3:E$26=E13)*(H$3:H$26="Водка Беленькая Золотая Альфа 0,50")*I$3:I$26)</f>
        <v>2</v>
      </c>
    </row>
    <row r="14" spans="1:14" x14ac:dyDescent="0.25">
      <c r="A14" t="str">
        <f t="shared" si="6"/>
        <v>ОАЗИС ООО</v>
      </c>
      <c r="B14" t="str">
        <f t="shared" si="6"/>
        <v>396336, Воронежская обл, Новоусманский р-н, Отрадное п, Советская ул, д. 41а, нежилое помещение, лит. А, 1 этаж, номера на поэтажном плане 1-3</v>
      </c>
      <c r="C14">
        <v>105107</v>
      </c>
      <c r="D14" t="str">
        <f t="shared" si="7"/>
        <v>Розница</v>
      </c>
      <c r="E14" s="2">
        <v>43712</v>
      </c>
      <c r="F14" t="str">
        <f t="shared" si="8"/>
        <v>АГ00-061427</v>
      </c>
      <c r="G14" t="s">
        <v>13</v>
      </c>
      <c r="H14" s="11" t="s">
        <v>26</v>
      </c>
      <c r="I14" s="3">
        <v>2</v>
      </c>
      <c r="J14" s="13"/>
      <c r="K14" s="4">
        <v>4</v>
      </c>
      <c r="L14">
        <f>SUMPRODUCT(($C$3:$C$26=C14)*($E$3:$E$26=E14)*$I$3:$I$26*(1-ISERR(SEARCH("Альфа",$H$3:$H$26))))</f>
        <v>4</v>
      </c>
      <c r="M14" s="12">
        <f>SUMIFS(I$3:I$26,C$3:C$26,C14,E$3:E$26,E14,H$3:H$26,"*Золотая Альфа*")</f>
        <v>4</v>
      </c>
      <c r="N14" s="10">
        <f>SUMPRODUCT((C$3:C$26=C14)*(E$3:E$26=E14)*(H$3:H$26="Водка Беленькая Золотая Альфа 0,50")*I$3:I$26)</f>
        <v>2</v>
      </c>
    </row>
    <row r="15" spans="1:14" x14ac:dyDescent="0.25">
      <c r="A15" t="str">
        <f t="shared" si="6"/>
        <v>ОАЗИС ООО</v>
      </c>
      <c r="B15" t="str">
        <f t="shared" si="6"/>
        <v>396336, Воронежская обл, Новоусманский р-н, Отрадное п, Советская ул, д. 41а, нежилое помещение, лит. А, 1 этаж, номера на поэтажном плане 1-3</v>
      </c>
      <c r="C15">
        <v>105107</v>
      </c>
      <c r="D15" t="str">
        <f t="shared" si="7"/>
        <v>Розница</v>
      </c>
      <c r="E15" s="2">
        <v>43712</v>
      </c>
      <c r="F15" t="str">
        <f t="shared" si="8"/>
        <v>АГ00-061427</v>
      </c>
      <c r="G15" t="s">
        <v>13</v>
      </c>
      <c r="H15" t="s">
        <v>19</v>
      </c>
      <c r="I15" s="3">
        <v>1</v>
      </c>
      <c r="J15" s="13"/>
      <c r="K15" s="4">
        <v>4</v>
      </c>
      <c r="L15">
        <f>SUMPRODUCT(($C$3:$C$26=C15)*($E$3:$E$26=E15)*$I$3:$I$26*(1-ISERR(SEARCH("Альфа",$H$3:$H$26))))</f>
        <v>4</v>
      </c>
      <c r="M15" s="12">
        <f>SUMIFS(I$3:I$26,C$3:C$26,C15,E$3:E$26,E15,H$3:H$26,"*Золотая Альфа*")</f>
        <v>4</v>
      </c>
      <c r="N15" s="10">
        <f>SUMPRODUCT((C$3:C$26=C15)*(E$3:E$26=E15)*(H$3:H$26="Водка Беленькая Золотая Альфа 0,50")*I$3:I$26)</f>
        <v>2</v>
      </c>
    </row>
    <row r="16" spans="1:14" x14ac:dyDescent="0.25">
      <c r="A16" t="str">
        <f t="shared" si="6"/>
        <v>ОАЗИС ООО</v>
      </c>
      <c r="B16" t="str">
        <f t="shared" si="6"/>
        <v>396336, Воронежская обл, Новоусманский р-н, Отрадное п, Советская ул, д. 41а, нежилое помещение, лит. А, 1 этаж, номера на поэтажном плане 1-3</v>
      </c>
      <c r="C16">
        <v>105107</v>
      </c>
      <c r="D16" t="str">
        <f t="shared" si="7"/>
        <v>Розница</v>
      </c>
      <c r="E16" s="2">
        <v>43712</v>
      </c>
      <c r="F16" t="str">
        <f t="shared" si="8"/>
        <v>АГ00-061427</v>
      </c>
      <c r="G16" t="s">
        <v>13</v>
      </c>
      <c r="H16" t="s">
        <v>27</v>
      </c>
      <c r="I16" s="3">
        <v>1</v>
      </c>
      <c r="J16" s="13"/>
      <c r="K16" s="4">
        <v>4</v>
      </c>
      <c r="L16">
        <f>SUMPRODUCT(($C$3:$C$26=C16)*($E$3:$E$26=E16)*$I$3:$I$26*(1-ISERR(SEARCH("Альфа",$H$3:$H$26))))</f>
        <v>4</v>
      </c>
      <c r="M16" s="12">
        <f>SUMIFS(I$3:I$26,C$3:C$26,C16,E$3:E$26,E16,H$3:H$26,"*Золотая Альфа*")</f>
        <v>4</v>
      </c>
      <c r="N16" s="10">
        <f>SUMPRODUCT((C$3:C$26=C16)*(E$3:E$26=E16)*(H$3:H$26="Водка Беленькая Золотая Альфа 0,50")*I$3:I$26)</f>
        <v>2</v>
      </c>
    </row>
    <row r="17" spans="1:14" x14ac:dyDescent="0.25">
      <c r="A17" s="1" t="s">
        <v>28</v>
      </c>
      <c r="B17" s="1" t="s">
        <v>29</v>
      </c>
      <c r="C17" s="1">
        <v>1157242</v>
      </c>
      <c r="D17" s="1" t="s">
        <v>11</v>
      </c>
      <c r="E17" s="6">
        <v>43720</v>
      </c>
      <c r="F17" s="1" t="s">
        <v>30</v>
      </c>
      <c r="G17" s="1" t="s">
        <v>13</v>
      </c>
      <c r="H17" s="1" t="s">
        <v>31</v>
      </c>
      <c r="I17" s="7">
        <v>2</v>
      </c>
      <c r="J17" s="13"/>
      <c r="K17" s="4">
        <v>0</v>
      </c>
      <c r="L17">
        <f>SUMPRODUCT(($C$3:$C$26=C17)*($E$3:$E$26=E17)*$I$3:$I$26*(1-ISERR(SEARCH("Альфа",$H$3:$H$26))))</f>
        <v>0</v>
      </c>
      <c r="M17" s="12">
        <f>SUMIFS(I$3:I$26,C$3:C$26,C17,E$3:E$26,E17,H$3:H$26,"*Золотая Альфа*")</f>
        <v>0</v>
      </c>
      <c r="N17">
        <f>SUMPRODUCT((C$3:C$26=C17)*(E$3:E$26=E17)*(H$3:H$26="Водка Беленькая Золотая Альфа 0,50")*I$3:I$26)</f>
        <v>0</v>
      </c>
    </row>
    <row r="18" spans="1:14" x14ac:dyDescent="0.25">
      <c r="A18" s="1" t="s">
        <v>32</v>
      </c>
      <c r="B18" s="1" t="s">
        <v>33</v>
      </c>
      <c r="C18" s="1">
        <v>1154470</v>
      </c>
      <c r="D18" s="1" t="s">
        <v>11</v>
      </c>
      <c r="E18" s="6">
        <v>43710</v>
      </c>
      <c r="F18" s="1" t="s">
        <v>34</v>
      </c>
      <c r="G18" s="1" t="s">
        <v>13</v>
      </c>
      <c r="H18" s="1" t="s">
        <v>16</v>
      </c>
      <c r="I18" s="7">
        <v>12</v>
      </c>
      <c r="J18" s="13"/>
      <c r="K18" s="4">
        <v>0</v>
      </c>
      <c r="L18">
        <f>SUMPRODUCT(($C$3:$C$26=C18)*($E$3:$E$26=E18)*$I$3:$I$26*(1-ISERR(SEARCH("Альфа",$H$3:$H$26))))</f>
        <v>0</v>
      </c>
      <c r="M18" s="12">
        <f>SUMIFS(I$3:I$26,C$3:C$26,C18,E$3:E$26,E18,H$3:H$26,"*Золотая Альфа*")</f>
        <v>0</v>
      </c>
      <c r="N18">
        <f>SUMPRODUCT((C$3:C$26=C18)*(E$3:E$26=E18)*(H$3:H$26="Водка Беленькая Золотая Альфа 0,50")*I$3:I$26)</f>
        <v>0</v>
      </c>
    </row>
    <row r="19" spans="1:14" x14ac:dyDescent="0.25">
      <c r="A19" s="1" t="str">
        <f t="shared" ref="A19:B19" si="9">A18</f>
        <v>Ред Фиш ООО (БУФЕТ,Транспортная, 18А)</v>
      </c>
      <c r="B19" s="1" t="str">
        <f t="shared" si="9"/>
        <v>396900,Российская Федерация, Воронежская область, Семилукский муниципальный район, городское поселение - город Семилуки, ул. Транспортная, д.18 А, нежилое помещение 1, 1 этаж, номер на поэтажном плане</v>
      </c>
      <c r="C19" s="1">
        <v>1154470</v>
      </c>
      <c r="D19" s="1" t="str">
        <f>D18</f>
        <v>Розница</v>
      </c>
      <c r="E19" s="6">
        <v>43710</v>
      </c>
      <c r="F19" s="1" t="str">
        <f>F18</f>
        <v>АГ00-060766</v>
      </c>
      <c r="G19" s="1" t="s">
        <v>13</v>
      </c>
      <c r="H19" s="1" t="s">
        <v>17</v>
      </c>
      <c r="I19" s="7">
        <v>5</v>
      </c>
      <c r="J19" s="13"/>
      <c r="K19" s="4">
        <v>0</v>
      </c>
      <c r="L19">
        <f>SUMPRODUCT(($C$3:$C$26=C19)*($E$3:$E$26=E19)*$I$3:$I$26*(1-ISERR(SEARCH("Альфа",$H$3:$H$26))))</f>
        <v>0</v>
      </c>
      <c r="M19" s="12">
        <f>SUMIFS(I$3:I$26,C$3:C$26,C19,E$3:E$26,E19,H$3:H$26,"*Золотая Альфа*")</f>
        <v>0</v>
      </c>
      <c r="N19">
        <f>SUMPRODUCT((C$3:C$26=C19)*(E$3:E$26=E19)*(H$3:H$26="Водка Беленькая Золотая Альфа 0,50")*I$3:I$26)</f>
        <v>0</v>
      </c>
    </row>
    <row r="20" spans="1:14" x14ac:dyDescent="0.25">
      <c r="A20" s="1" t="s">
        <v>36</v>
      </c>
      <c r="B20" s="1" t="s">
        <v>37</v>
      </c>
      <c r="C20" s="1">
        <v>1174046</v>
      </c>
      <c r="D20" s="1" t="s">
        <v>11</v>
      </c>
      <c r="E20" s="6">
        <v>43712</v>
      </c>
      <c r="F20" s="1" t="s">
        <v>38</v>
      </c>
      <c r="G20" s="1" t="s">
        <v>13</v>
      </c>
      <c r="H20" s="1" t="s">
        <v>17</v>
      </c>
      <c r="I20" s="7">
        <v>20</v>
      </c>
      <c r="J20" s="7"/>
      <c r="K20" s="4">
        <v>5</v>
      </c>
      <c r="L20">
        <f>SUMPRODUCT(($C$3:$C$26=C20)*($E$3:$E$26=E20)*$I$3:$I$26*(1-ISERR(SEARCH("Альфа",$H$3:$H$26))))</f>
        <v>5</v>
      </c>
      <c r="M20" s="12">
        <f>SUMIFS(I$3:I$26,C$3:C$26,C20,E$3:E$26,E20,H$3:H$26,"*Золотая Альфа*")</f>
        <v>5</v>
      </c>
      <c r="N20">
        <f>SUMPRODUCT((C$3:C$26=C20)*(E$3:E$26=E20)*(H$3:H$26="Водка Беленькая Золотая Альфа 0,50")*I$3:I$26)</f>
        <v>5</v>
      </c>
    </row>
    <row r="21" spans="1:14" x14ac:dyDescent="0.25">
      <c r="A21" s="1" t="str">
        <f t="shared" ref="A21:B25" si="10">A20</f>
        <v>Дубрава ТП ООО</v>
      </c>
      <c r="B21" s="1" t="str">
        <f t="shared" si="10"/>
        <v>Российская Федерация, Воронежская обл, , Воронеж г, Дачный пр-кт, 9, нежилое помещение, лит1А, 1 этаж, номер на поэтажном плане: 2 (часть); лит.1Б, подвал, номер на поэтажном плане: 2 (часть)</v>
      </c>
      <c r="C21" s="1">
        <v>1174046</v>
      </c>
      <c r="D21" s="1" t="str">
        <f t="shared" ref="D21:D25" si="11">D20</f>
        <v>Розница</v>
      </c>
      <c r="E21" s="6">
        <v>43712</v>
      </c>
      <c r="F21" s="1" t="str">
        <f>F20</f>
        <v>АГ00-061431</v>
      </c>
      <c r="G21" s="1" t="s">
        <v>13</v>
      </c>
      <c r="H21" s="5" t="s">
        <v>18</v>
      </c>
      <c r="I21" s="7">
        <v>5</v>
      </c>
      <c r="J21" s="7"/>
      <c r="K21" s="4">
        <v>5</v>
      </c>
      <c r="L21">
        <f>SUMPRODUCT(($C$3:$C$26=C21)*($E$3:$E$26=E21)*$I$3:$I$26*(1-ISERR(SEARCH("Альфа",$H$3:$H$26))))</f>
        <v>5</v>
      </c>
      <c r="M21" s="12">
        <f>SUMIFS(I$3:I$26,C$3:C$26,C21,E$3:E$26,E21,H$3:H$26,"*Золотая Альфа*")</f>
        <v>5</v>
      </c>
      <c r="N21">
        <f>SUMPRODUCT((C$3:C$26=C21)*(E$3:E$26=E21)*(H$3:H$26="Водка Беленькая Золотая Альфа 0,50")*I$3:I$26)</f>
        <v>5</v>
      </c>
    </row>
    <row r="22" spans="1:14" x14ac:dyDescent="0.25">
      <c r="A22" s="1" t="str">
        <f t="shared" si="10"/>
        <v>Дубрава ТП ООО</v>
      </c>
      <c r="B22" s="1" t="str">
        <f t="shared" si="10"/>
        <v>Российская Федерация, Воронежская обл, , Воронеж г, Дачный пр-кт, 9, нежилое помещение, лит1А, 1 этаж, номер на поэтажном плане: 2 (часть); лит.1Б, подвал, номер на поэтажном плане: 2 (часть)</v>
      </c>
      <c r="C22" s="1">
        <v>1174046</v>
      </c>
      <c r="D22" s="1" t="str">
        <f t="shared" si="11"/>
        <v>Розница</v>
      </c>
      <c r="E22" s="6">
        <v>43719</v>
      </c>
      <c r="F22" s="1" t="s">
        <v>39</v>
      </c>
      <c r="G22" s="1" t="s">
        <v>13</v>
      </c>
      <c r="H22" s="1" t="s">
        <v>17</v>
      </c>
      <c r="I22" s="7">
        <v>5</v>
      </c>
      <c r="J22" s="7"/>
      <c r="K22" s="4">
        <v>0</v>
      </c>
      <c r="L22">
        <f>SUMPRODUCT(($C$3:$C$26=C22)*($E$3:$E$26=E22)*$I$3:$I$26*(1-ISERR(SEARCH("Альфа",$H$3:$H$26))))</f>
        <v>0</v>
      </c>
      <c r="M22" s="12">
        <f>SUMIFS(I$3:I$26,C$3:C$26,C22,E$3:E$26,E22,H$3:H$26,"*Золотая Альфа*")</f>
        <v>0</v>
      </c>
      <c r="N22">
        <f>SUMPRODUCT((C$3:C$26=C22)*(E$3:E$26=E22)*(H$3:H$26="Водка Беленькая Золотая Альфа 0,50")*I$3:I$26)</f>
        <v>0</v>
      </c>
    </row>
    <row r="23" spans="1:14" x14ac:dyDescent="0.25">
      <c r="A23" s="1" t="str">
        <f t="shared" si="10"/>
        <v>Дубрава ТП ООО</v>
      </c>
      <c r="B23" s="1" t="str">
        <f t="shared" si="10"/>
        <v>Российская Федерация, Воронежская обл, , Воронеж г, Дачный пр-кт, 9, нежилое помещение, лит1А, 1 этаж, номер на поэтажном плане: 2 (часть); лит.1Б, подвал, номер на поэтажном плане: 2 (часть)</v>
      </c>
      <c r="C23" s="1">
        <v>1174046</v>
      </c>
      <c r="D23" s="1" t="str">
        <f t="shared" si="11"/>
        <v>Розница</v>
      </c>
      <c r="E23" s="6">
        <v>43719</v>
      </c>
      <c r="F23" s="1" t="str">
        <f t="shared" ref="F23:F25" si="12">F22</f>
        <v>АГ00-062921</v>
      </c>
      <c r="G23" s="1" t="s">
        <v>13</v>
      </c>
      <c r="H23" s="1" t="s">
        <v>35</v>
      </c>
      <c r="I23" s="7">
        <v>1</v>
      </c>
      <c r="J23" s="7"/>
      <c r="K23" s="4">
        <v>0</v>
      </c>
      <c r="L23">
        <f>SUMPRODUCT(($C$3:$C$26=C23)*($E$3:$E$26=E23)*$I$3:$I$26*(1-ISERR(SEARCH("Альфа",$H$3:$H$26))))</f>
        <v>0</v>
      </c>
      <c r="M23" s="12">
        <f>SUMIFS(I$3:I$26,C$3:C$26,C23,E$3:E$26,E23,H$3:H$26,"*Золотая Альфа*")</f>
        <v>0</v>
      </c>
      <c r="N23">
        <f>SUMPRODUCT((C$3:C$26=C23)*(E$3:E$26=E23)*(H$3:H$26="Водка Беленькая Золотая Альфа 0,50")*I$3:I$26)</f>
        <v>0</v>
      </c>
    </row>
    <row r="24" spans="1:14" x14ac:dyDescent="0.25">
      <c r="A24" s="1" t="str">
        <f t="shared" si="10"/>
        <v>Дубрава ТП ООО</v>
      </c>
      <c r="B24" s="1" t="str">
        <f t="shared" si="10"/>
        <v>Российская Федерация, Воронежская обл, , Воронеж г, Дачный пр-кт, 9, нежилое помещение, лит1А, 1 этаж, номер на поэтажном плане: 2 (часть); лит.1Б, подвал, номер на поэтажном плане: 2 (часть)</v>
      </c>
      <c r="C24" s="1">
        <v>1174046</v>
      </c>
      <c r="D24" s="1" t="str">
        <f t="shared" si="11"/>
        <v>Розница</v>
      </c>
      <c r="E24" s="6">
        <v>43719</v>
      </c>
      <c r="F24" s="1" t="str">
        <f t="shared" si="12"/>
        <v>АГ00-062921</v>
      </c>
      <c r="G24" s="1" t="s">
        <v>13</v>
      </c>
      <c r="H24" s="1" t="str">
        <f>H23</f>
        <v>Водка Беленькая 0,70</v>
      </c>
      <c r="I24" s="7">
        <v>2</v>
      </c>
      <c r="J24" s="7"/>
      <c r="K24" s="4">
        <v>0</v>
      </c>
      <c r="L24">
        <f>SUMPRODUCT(($C$3:$C$26=C24)*($E$3:$E$26=E24)*$I$3:$I$26*(1-ISERR(SEARCH("Альфа",$H$3:$H$26))))</f>
        <v>0</v>
      </c>
      <c r="M24" s="12">
        <f>SUMIFS(I$3:I$26,C$3:C$26,C24,E$3:E$26,E24,H$3:H$26,"*Золотая Альфа*")</f>
        <v>0</v>
      </c>
      <c r="N24">
        <f>SUMPRODUCT((C$3:C$26=C24)*(E$3:E$26=E24)*(H$3:H$26="Водка Беленькая Золотая Альфа 0,50")*I$3:I$26)</f>
        <v>0</v>
      </c>
    </row>
    <row r="25" spans="1:14" x14ac:dyDescent="0.25">
      <c r="A25" s="1" t="str">
        <f t="shared" si="10"/>
        <v>Дубрава ТП ООО</v>
      </c>
      <c r="B25" s="1" t="str">
        <f t="shared" si="10"/>
        <v>Российская Федерация, Воронежская обл, , Воронеж г, Дачный пр-кт, 9, нежилое помещение, лит1А, 1 этаж, номер на поэтажном плане: 2 (часть); лит.1Б, подвал, номер на поэтажном плане: 2 (часть)</v>
      </c>
      <c r="C25" s="1">
        <v>1174046</v>
      </c>
      <c r="D25" s="1" t="str">
        <f t="shared" si="11"/>
        <v>Розница</v>
      </c>
      <c r="E25" s="6">
        <v>43719</v>
      </c>
      <c r="F25" s="1" t="str">
        <f t="shared" si="12"/>
        <v>АГ00-062921</v>
      </c>
      <c r="G25" s="1" t="s">
        <v>13</v>
      </c>
      <c r="H25" s="1" t="s">
        <v>31</v>
      </c>
      <c r="I25" s="7">
        <v>5</v>
      </c>
      <c r="J25" s="7"/>
      <c r="K25" s="4">
        <v>0</v>
      </c>
      <c r="L25">
        <f>SUMPRODUCT(($C$3:$C$26=C25)*($E$3:$E$26=E25)*$I$3:$I$26*(1-ISERR(SEARCH("Альфа",$H$3:$H$26))))</f>
        <v>0</v>
      </c>
      <c r="M25" s="12">
        <f>SUMIFS(I$3:I$26,C$3:C$26,C25,E$3:E$26,E25,H$3:H$26,"*Золотая Альфа*")</f>
        <v>0</v>
      </c>
      <c r="N25">
        <f>SUMPRODUCT((C$3:C$26=C25)*(E$3:E$26=E25)*(H$3:H$26="Водка Беленькая Золотая Альфа 0,50")*I$3:I$26)</f>
        <v>0</v>
      </c>
    </row>
    <row r="26" spans="1:14" x14ac:dyDescent="0.25">
      <c r="A26" s="1" t="s">
        <v>40</v>
      </c>
      <c r="B26" s="1" t="s">
        <v>41</v>
      </c>
      <c r="C26" s="1">
        <v>559414</v>
      </c>
      <c r="D26" s="1" t="s">
        <v>11</v>
      </c>
      <c r="E26" s="6">
        <v>43713</v>
      </c>
      <c r="F26" s="1" t="s">
        <v>42</v>
      </c>
      <c r="G26" s="1" t="s">
        <v>13</v>
      </c>
      <c r="H26" s="1" t="s">
        <v>15</v>
      </c>
      <c r="I26" s="7">
        <v>20</v>
      </c>
      <c r="J26" s="7"/>
      <c r="K26" s="4">
        <v>0</v>
      </c>
      <c r="L26">
        <f>SUMPRODUCT(($C$3:$C$26=C26)*($E$3:$E$26=E26)*$I$3:$I$26*(1-ISERR(SEARCH("Альфа",$H$3:$H$26))))</f>
        <v>0</v>
      </c>
      <c r="M26" s="12">
        <f>SUMIFS(I$3:I$26,C$3:C$26,C26,E$3:E$26,E26,H$3:H$26,"*Золотая Альфа*")</f>
        <v>0</v>
      </c>
      <c r="N26">
        <f>SUMPRODUCT((C$3:C$26=C26)*(E$3:E$26=E26)*(H$3:H$26="Водка Беленькая Золотая Альфа 0,50")*I$3:I$26)</f>
        <v>0</v>
      </c>
    </row>
  </sheetData>
  <autoFilter ref="A2:Q26"/>
  <mergeCells count="1">
    <mergeCell ref="J3:J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2019-09-23T09:33:31Z</dcterms:modified>
</cp:coreProperties>
</file>