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иль\Desktop\"/>
    </mc:Choice>
  </mc:AlternateContent>
  <bookViews>
    <workbookView xWindow="0" yWindow="0" windowWidth="28800" windowHeight="12045" tabRatio="408" activeTab="1"/>
  </bookViews>
  <sheets>
    <sheet name="Лист1" sheetId="1" r:id="rId1"/>
    <sheet name="Лист2" sheetId="4" r:id="rId2"/>
    <sheet name="Лист3" sheetId="5" r:id="rId3"/>
  </sheets>
  <definedNames>
    <definedName name="_xlnm._FilterDatabase" localSheetId="0" hidden="1">Лист1!$A$2:$DC$31</definedName>
    <definedName name="Z_15702619_7434_4543_A6C7_5B1CF1F29BDB_.wvu.Cols" localSheetId="0" hidden="1">Лист1!$AG:$AM,Лист1!$AO:$AT,Лист1!$BE:$BE,Лист1!$BH:$BH,Лист1!$BM:$BM,Лист1!$BT:$BV,Лист1!$BX:$BY,Лист1!$CA:$CA,Лист1!$CC:$CC,Лист1!$CK:$CL</definedName>
    <definedName name="Z_15702619_7434_4543_A6C7_5B1CF1F29BDB_.wvu.FilterData" localSheetId="0" hidden="1">Лист1!$A$2:$CN$2</definedName>
    <definedName name="Z_15702619_7434_4543_A6C7_5B1CF1F29BDB_.wvu.PrintArea" localSheetId="0" hidden="1">Лист1!$A$1:$CN$31</definedName>
    <definedName name="Z_15702619_7434_4543_A6C7_5B1CF1F29BDB_.wvu.PrintTitles" localSheetId="0" hidden="1">Лист1!$1:$1</definedName>
    <definedName name="Z_15702619_7434_4543_A6C7_5B1CF1F29BDB_.wvu.Rows" localSheetId="0" hidden="1">Лист1!#REF!,Лист1!#REF!</definedName>
    <definedName name="Z_94E42C5D_BE99_4254_B812_896C61F122D8_.wvu.Cols" localSheetId="0" hidden="1">Лист1!$AG:$AM,Лист1!$AO:$AT,Лист1!$BE:$BE,Лист1!$BH:$BH,Лист1!$BM:$BM,Лист1!$BT:$BV,Лист1!$BX:$BY,Лист1!$CA:$CA,Лист1!$CC:$CC,Лист1!$CK:$CL</definedName>
    <definedName name="Z_94E42C5D_BE99_4254_B812_896C61F122D8_.wvu.FilterData" localSheetId="0" hidden="1">Лист1!$A$2:$CN$2</definedName>
    <definedName name="Z_94E42C5D_BE99_4254_B812_896C61F122D8_.wvu.PrintArea" localSheetId="0" hidden="1">Лист1!$A$1:$CN$31</definedName>
    <definedName name="Z_94E42C5D_BE99_4254_B812_896C61F122D8_.wvu.PrintTitles" localSheetId="0" hidden="1">Лист1!$1:$1</definedName>
    <definedName name="Z_94E42C5D_BE99_4254_B812_896C61F122D8_.wvu.Rows" localSheetId="0" hidden="1">Лист1!#REF!,Лист1!#REF!</definedName>
    <definedName name="Z_B654DC19_D715_4A8F_BFA1_F442E9FA3197_.wvu.Cols" localSheetId="0" hidden="1">Лист1!$AG:$AM,Лист1!$AO:$AT,Лист1!$BE:$BE,Лист1!$BH:$BH,Лист1!$BM:$BM,Лист1!$BT:$BV,Лист1!$BX:$BY,Лист1!$CA:$CA,Лист1!$CC:$CC,Лист1!$CK:$CL</definedName>
    <definedName name="Z_B654DC19_D715_4A8F_BFA1_F442E9FA3197_.wvu.FilterData" localSheetId="0" hidden="1">Лист1!$A$2:$CN$2</definedName>
    <definedName name="Z_B654DC19_D715_4A8F_BFA1_F442E9FA3197_.wvu.PrintArea" localSheetId="0" hidden="1">Лист1!$A$1:$CN$31</definedName>
    <definedName name="Z_B654DC19_D715_4A8F_BFA1_F442E9FA3197_.wvu.PrintTitles" localSheetId="0" hidden="1">Лист1!$1:$1</definedName>
    <definedName name="Z_B654DC19_D715_4A8F_BFA1_F442E9FA3197_.wvu.Rows" localSheetId="0" hidden="1">Лист1!#REF!,Лист1!#REF!</definedName>
    <definedName name="_xlnm.Print_Titles" localSheetId="0">Лист1!$1:$1</definedName>
    <definedName name="_xlnm.Print_Area" localSheetId="0">Лист1!$A$1:$DF$31</definedName>
  </definedNames>
  <calcPr calcId="162913"/>
  <customWorkbookViews>
    <customWorkbookView name="Natalya - Личное представление" guid="{B654DC19-D715-4A8F-BFA1-F442E9FA3197}" mergeInterval="0" personalView="1" maximized="1" windowWidth="1916" windowHeight="857" tabRatio="408" activeSheetId="1"/>
    <customWorkbookView name="Фанис - Личное представление" guid="{94E42C5D-BE99-4254-B812-896C61F122D8}" mergeInterval="0" personalView="1" maximized="1" xWindow="1" yWindow="1" windowWidth="1920" windowHeight="859" tabRatio="408" activeSheetId="1"/>
    <customWorkbookView name="user - Личное представление" guid="{15702619-7434-4543-A6C7-5B1CF1F29BDB}" mergeInterval="0" personalView="1" maximized="1" windowWidth="1676" windowHeight="751" tabRatio="408" activeSheetId="1"/>
  </customWorkbookViews>
</workbook>
</file>

<file path=xl/calcChain.xml><?xml version="1.0" encoding="utf-8"?>
<calcChain xmlns="http://schemas.openxmlformats.org/spreadsheetml/2006/main">
  <c r="X4" i="1" l="1"/>
  <c r="AG4" i="1"/>
  <c r="AH4" i="1"/>
  <c r="AM4" i="1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" i="4"/>
  <c r="A1" i="5" l="1"/>
  <c r="A13" i="4" l="1"/>
  <c r="K31" i="4" l="1"/>
  <c r="L31" i="4"/>
  <c r="M31" i="4"/>
  <c r="N31" i="4"/>
  <c r="O31" i="4"/>
  <c r="K32" i="4"/>
  <c r="L32" i="4"/>
  <c r="M32" i="4"/>
  <c r="N32" i="4"/>
  <c r="O32" i="4"/>
  <c r="K33" i="4"/>
  <c r="L33" i="4"/>
  <c r="M33" i="4"/>
  <c r="N33" i="4"/>
  <c r="K34" i="4"/>
  <c r="L34" i="4"/>
  <c r="M34" i="4"/>
  <c r="N34" i="4"/>
  <c r="K35" i="4"/>
  <c r="L35" i="4"/>
  <c r="M35" i="4"/>
  <c r="N35" i="4"/>
  <c r="K36" i="4"/>
  <c r="L36" i="4"/>
  <c r="M36" i="4"/>
  <c r="N36" i="4"/>
  <c r="K37" i="4"/>
  <c r="L37" i="4"/>
  <c r="M37" i="4"/>
  <c r="N37" i="4"/>
  <c r="A2" i="4"/>
  <c r="K38" i="4"/>
  <c r="L38" i="4"/>
  <c r="M38" i="4"/>
  <c r="N38" i="4"/>
  <c r="K39" i="4"/>
  <c r="L39" i="4"/>
  <c r="M39" i="4"/>
  <c r="N39" i="4"/>
  <c r="I3" i="4" l="1"/>
  <c r="A3" i="4" l="1"/>
  <c r="D3" i="4" s="1"/>
  <c r="B3" i="4"/>
  <c r="H3" i="4"/>
  <c r="J3" i="4"/>
  <c r="A4" i="4"/>
  <c r="D4" i="4" s="1"/>
  <c r="B4" i="4"/>
  <c r="H4" i="4"/>
  <c r="I4" i="4"/>
  <c r="J4" i="4"/>
  <c r="A5" i="4"/>
  <c r="D5" i="4" s="1"/>
  <c r="B5" i="4"/>
  <c r="H5" i="4"/>
  <c r="I5" i="4"/>
  <c r="J5" i="4"/>
  <c r="A6" i="4"/>
  <c r="D6" i="4" s="1"/>
  <c r="B6" i="4"/>
  <c r="I6" i="4"/>
  <c r="J6" i="4"/>
  <c r="A7" i="4"/>
  <c r="D7" i="4" s="1"/>
  <c r="B7" i="4"/>
  <c r="I7" i="4"/>
  <c r="J7" i="4"/>
  <c r="A8" i="4"/>
  <c r="D8" i="4" s="1"/>
  <c r="B8" i="4"/>
  <c r="I8" i="4"/>
  <c r="J8" i="4"/>
  <c r="A9" i="4"/>
  <c r="D9" i="4" s="1"/>
  <c r="B9" i="4"/>
  <c r="C9" i="4"/>
  <c r="I9" i="4"/>
  <c r="J9" i="4"/>
  <c r="A10" i="4"/>
  <c r="D10" i="4" s="1"/>
  <c r="B10" i="4"/>
  <c r="H10" i="4"/>
  <c r="I10" i="4"/>
  <c r="J10" i="4"/>
  <c r="A11" i="4"/>
  <c r="D11" i="4" s="1"/>
  <c r="B11" i="4"/>
  <c r="H11" i="4"/>
  <c r="I11" i="4"/>
  <c r="J11" i="4"/>
  <c r="A12" i="4"/>
  <c r="D12" i="4" s="1"/>
  <c r="B12" i="4"/>
  <c r="I12" i="4"/>
  <c r="J12" i="4"/>
  <c r="D13" i="4"/>
  <c r="B13" i="4"/>
  <c r="I13" i="4"/>
  <c r="J13" i="4"/>
  <c r="A14" i="4"/>
  <c r="D14" i="4" s="1"/>
  <c r="B14" i="4"/>
  <c r="I14" i="4"/>
  <c r="J14" i="4"/>
  <c r="A15" i="4"/>
  <c r="D15" i="4" s="1"/>
  <c r="B15" i="4"/>
  <c r="C15" i="4"/>
  <c r="I15" i="4"/>
  <c r="J15" i="4"/>
  <c r="A16" i="4"/>
  <c r="D16" i="4" s="1"/>
  <c r="B16" i="4"/>
  <c r="I16" i="4"/>
  <c r="J16" i="4"/>
  <c r="A17" i="4"/>
  <c r="D17" i="4" s="1"/>
  <c r="B17" i="4"/>
  <c r="I17" i="4"/>
  <c r="J17" i="4"/>
  <c r="A18" i="4"/>
  <c r="D18" i="4" s="1"/>
  <c r="B18" i="4"/>
  <c r="I18" i="4"/>
  <c r="J18" i="4"/>
  <c r="A19" i="4"/>
  <c r="D19" i="4" s="1"/>
  <c r="B19" i="4"/>
  <c r="I19" i="4"/>
  <c r="J19" i="4"/>
  <c r="A20" i="4"/>
  <c r="D20" i="4" s="1"/>
  <c r="B20" i="4"/>
  <c r="I20" i="4"/>
  <c r="J20" i="4"/>
  <c r="A21" i="4"/>
  <c r="D21" i="4" s="1"/>
  <c r="B21" i="4"/>
  <c r="I21" i="4"/>
  <c r="J21" i="4"/>
  <c r="A22" i="4"/>
  <c r="D22" i="4" s="1"/>
  <c r="B22" i="4"/>
  <c r="I22" i="4"/>
  <c r="J22" i="4"/>
  <c r="A23" i="4"/>
  <c r="D23" i="4" s="1"/>
  <c r="B23" i="4"/>
  <c r="I23" i="4"/>
  <c r="J23" i="4"/>
  <c r="A24" i="4"/>
  <c r="D24" i="4" s="1"/>
  <c r="B24" i="4"/>
  <c r="I24" i="4"/>
  <c r="J24" i="4"/>
  <c r="A25" i="4"/>
  <c r="D25" i="4" s="1"/>
  <c r="B25" i="4"/>
  <c r="I25" i="4"/>
  <c r="J25" i="4"/>
  <c r="A26" i="4"/>
  <c r="D26" i="4" s="1"/>
  <c r="B26" i="4"/>
  <c r="I26" i="4"/>
  <c r="J26" i="4"/>
  <c r="A27" i="4"/>
  <c r="D27" i="4" s="1"/>
  <c r="B27" i="4"/>
  <c r="I27" i="4"/>
  <c r="J27" i="4"/>
  <c r="A28" i="4"/>
  <c r="D28" i="4" s="1"/>
  <c r="B28" i="4"/>
  <c r="I28" i="4"/>
  <c r="J28" i="4"/>
  <c r="A29" i="4"/>
  <c r="D29" i="4" s="1"/>
  <c r="B29" i="4"/>
  <c r="I29" i="4"/>
  <c r="J29" i="4"/>
  <c r="A30" i="4"/>
  <c r="D30" i="4" s="1"/>
  <c r="B30" i="4"/>
  <c r="I30" i="4"/>
  <c r="J30" i="4"/>
  <c r="K2" i="1"/>
  <c r="AC2" i="1"/>
  <c r="AN2" i="1"/>
  <c r="I2" i="4" s="1"/>
  <c r="AV2" i="1"/>
  <c r="AW2" i="1"/>
  <c r="AX2" i="1"/>
  <c r="AY2" i="1"/>
  <c r="AZ2" i="1"/>
  <c r="BA2" i="1"/>
  <c r="BB2" i="1"/>
  <c r="BC2" i="1"/>
  <c r="BD2" i="1"/>
  <c r="BE2" i="1"/>
  <c r="BF2" i="1"/>
  <c r="BG2" i="1"/>
  <c r="BH2" i="1"/>
  <c r="BI2" i="1"/>
  <c r="BJ2" i="1"/>
  <c r="BK2" i="1"/>
  <c r="BL2" i="1"/>
  <c r="BM2" i="1"/>
  <c r="BN2" i="1"/>
  <c r="BO2" i="1"/>
  <c r="BP2" i="1"/>
  <c r="BQ2" i="1"/>
  <c r="BR2" i="1"/>
  <c r="BS2" i="1"/>
  <c r="BT2" i="1"/>
  <c r="BU2" i="1"/>
  <c r="BV2" i="1"/>
  <c r="BW2" i="1"/>
  <c r="BX2" i="1"/>
  <c r="BY2" i="1"/>
  <c r="BZ2" i="1"/>
  <c r="CA2" i="1"/>
  <c r="CC2" i="1"/>
  <c r="CD2" i="1"/>
  <c r="CE2" i="1"/>
  <c r="CF2" i="1"/>
  <c r="CG2" i="1"/>
  <c r="CH2" i="1"/>
  <c r="CI2" i="1"/>
  <c r="CJ2" i="1"/>
  <c r="CK2" i="1"/>
  <c r="CL2" i="1"/>
  <c r="CM2" i="1"/>
  <c r="CW2" i="1"/>
  <c r="CX2" i="1"/>
  <c r="CY2" i="1"/>
  <c r="CZ2" i="1"/>
  <c r="DA2" i="1"/>
  <c r="DB2" i="1"/>
  <c r="X3" i="1"/>
  <c r="AH3" i="1"/>
  <c r="AG3" i="1"/>
  <c r="AM3" i="1" s="1"/>
  <c r="X5" i="1"/>
  <c r="AH5" i="1"/>
  <c r="AM5" i="1" s="1"/>
  <c r="AG5" i="1"/>
  <c r="X6" i="1"/>
  <c r="AG6" i="1"/>
  <c r="X7" i="1"/>
  <c r="AG7" i="1"/>
  <c r="X8" i="1"/>
  <c r="C7" i="4" s="1"/>
  <c r="AH8" i="1"/>
  <c r="AG8" i="1"/>
  <c r="X9" i="1"/>
  <c r="AG9" i="1"/>
  <c r="X10" i="1"/>
  <c r="AH10" i="1"/>
  <c r="AG10" i="1"/>
  <c r="AM10" i="1" s="1"/>
  <c r="X11" i="1"/>
  <c r="C10" i="4" s="1"/>
  <c r="AG11" i="1"/>
  <c r="X12" i="1"/>
  <c r="AH12" i="1"/>
  <c r="AG12" i="1"/>
  <c r="X13" i="1"/>
  <c r="AH13" i="1"/>
  <c r="AG13" i="1"/>
  <c r="AM13" i="1" s="1"/>
  <c r="X14" i="1"/>
  <c r="C13" i="4" s="1"/>
  <c r="AH14" i="1"/>
  <c r="AG14" i="1"/>
  <c r="X15" i="1"/>
  <c r="AG15" i="1"/>
  <c r="X16" i="1"/>
  <c r="AG16" i="1"/>
  <c r="X17" i="1"/>
  <c r="C17" i="4" s="1"/>
  <c r="AH17" i="1"/>
  <c r="AG17" i="1"/>
  <c r="AM17" i="1" s="1"/>
  <c r="X18" i="1"/>
  <c r="AG18" i="1"/>
  <c r="X19" i="1"/>
  <c r="AG19" i="1"/>
  <c r="X20" i="1"/>
  <c r="AG20" i="1"/>
  <c r="AM20" i="1" s="1"/>
  <c r="X21" i="1"/>
  <c r="C20" i="4" s="1"/>
  <c r="AG21" i="1"/>
  <c r="AH21" i="1"/>
  <c r="X22" i="1"/>
  <c r="AG22" i="1"/>
  <c r="AH22" i="1"/>
  <c r="X23" i="1"/>
  <c r="AG23" i="1"/>
  <c r="AH23" i="1"/>
  <c r="X24" i="1"/>
  <c r="C24" i="4" s="1"/>
  <c r="AG24" i="1"/>
  <c r="X25" i="1"/>
  <c r="AH25" i="1"/>
  <c r="AG25" i="1"/>
  <c r="X26" i="1"/>
  <c r="C25" i="4" s="1"/>
  <c r="AG26" i="1"/>
  <c r="X27" i="1"/>
  <c r="AH27" i="1"/>
  <c r="AG27" i="1"/>
  <c r="X28" i="1"/>
  <c r="AH28" i="1"/>
  <c r="AG28" i="1"/>
  <c r="X29" i="1"/>
  <c r="AG29" i="1"/>
  <c r="AM29" i="1" s="1"/>
  <c r="X30" i="1"/>
  <c r="AH30" i="1"/>
  <c r="AG30" i="1"/>
  <c r="AJ30" i="1"/>
  <c r="A31" i="1"/>
  <c r="Y31" i="1"/>
  <c r="AV31" i="1"/>
  <c r="AX31" i="1"/>
  <c r="BF31" i="1"/>
  <c r="BS31" i="1"/>
  <c r="BT31" i="1"/>
  <c r="BX31" i="1"/>
  <c r="CB31" i="1"/>
  <c r="CC31" i="1"/>
  <c r="CD31" i="1" s="1"/>
  <c r="CJ31" i="1"/>
  <c r="C2" i="4"/>
  <c r="D2" i="4"/>
  <c r="J2" i="4"/>
  <c r="H2" i="4"/>
  <c r="B2" i="4"/>
  <c r="AH29" i="1"/>
  <c r="AH7" i="1"/>
  <c r="AH9" i="1"/>
  <c r="AM9" i="1"/>
  <c r="AH16" i="1"/>
  <c r="AH18" i="1"/>
  <c r="AM18" i="1" s="1"/>
  <c r="AH20" i="1"/>
  <c r="AH15" i="1"/>
  <c r="AM15" i="1" s="1"/>
  <c r="AM25" i="1"/>
  <c r="AH19" i="1"/>
  <c r="AH24" i="1"/>
  <c r="AM12" i="1"/>
  <c r="AH11" i="1"/>
  <c r="AM28" i="1"/>
  <c r="AH26" i="1"/>
  <c r="AH6" i="1"/>
  <c r="AM16" i="1" l="1"/>
  <c r="AM21" i="1"/>
  <c r="AM6" i="1"/>
  <c r="C18" i="4"/>
  <c r="N18" i="4" s="1"/>
  <c r="AM8" i="1"/>
  <c r="AM23" i="1"/>
  <c r="AM7" i="1"/>
  <c r="C16" i="4"/>
  <c r="F16" i="4" s="1"/>
  <c r="S16" i="4" s="1"/>
  <c r="AM26" i="1"/>
  <c r="Y28" i="1"/>
  <c r="H28" i="4" s="1"/>
  <c r="AM30" i="1"/>
  <c r="AM27" i="1"/>
  <c r="AM24" i="1"/>
  <c r="E6" i="4"/>
  <c r="R6" i="4"/>
  <c r="E19" i="4"/>
  <c r="R19" i="4"/>
  <c r="E28" i="4"/>
  <c r="R28" i="4"/>
  <c r="E22" i="4"/>
  <c r="R22" i="4"/>
  <c r="E15" i="4"/>
  <c r="R15" i="4"/>
  <c r="Q15" i="4"/>
  <c r="T15" i="4" s="1"/>
  <c r="A15" i="5" s="1"/>
  <c r="E23" i="4"/>
  <c r="R23" i="4"/>
  <c r="E30" i="4"/>
  <c r="R30" i="4"/>
  <c r="E17" i="4"/>
  <c r="R17" i="4"/>
  <c r="Q17" i="4"/>
  <c r="T17" i="4" s="1"/>
  <c r="A17" i="5" s="1"/>
  <c r="E9" i="4"/>
  <c r="R9" i="4"/>
  <c r="Q9" i="4"/>
  <c r="T9" i="4" s="1"/>
  <c r="A9" i="5" s="1"/>
  <c r="E4" i="4"/>
  <c r="R4" i="4"/>
  <c r="E2" i="4"/>
  <c r="R2" i="4"/>
  <c r="Q2" i="4"/>
  <c r="T2" i="4" s="1"/>
  <c r="A2" i="5" s="1"/>
  <c r="E7" i="4"/>
  <c r="R7" i="4"/>
  <c r="Q7" i="4"/>
  <c r="T7" i="4" s="1"/>
  <c r="A7" i="5" s="1"/>
  <c r="E20" i="4"/>
  <c r="R20" i="4"/>
  <c r="Q20" i="4"/>
  <c r="T20" i="4" s="1"/>
  <c r="A20" i="5" s="1"/>
  <c r="E13" i="4"/>
  <c r="R13" i="4"/>
  <c r="Q13" i="4"/>
  <c r="T13" i="4" s="1"/>
  <c r="A13" i="5" s="1"/>
  <c r="E10" i="4"/>
  <c r="R10" i="4"/>
  <c r="Q10" i="4"/>
  <c r="T10" i="4" s="1"/>
  <c r="A10" i="5" s="1"/>
  <c r="E5" i="4"/>
  <c r="R5" i="4"/>
  <c r="E14" i="4"/>
  <c r="R14" i="4"/>
  <c r="E26" i="4"/>
  <c r="R26" i="4"/>
  <c r="E12" i="4"/>
  <c r="R12" i="4"/>
  <c r="E29" i="4"/>
  <c r="R29" i="4"/>
  <c r="E27" i="4"/>
  <c r="R27" i="4"/>
  <c r="E18" i="4"/>
  <c r="R18" i="4"/>
  <c r="E8" i="4"/>
  <c r="R8" i="4"/>
  <c r="E3" i="4"/>
  <c r="R3" i="4"/>
  <c r="E25" i="4"/>
  <c r="R25" i="4"/>
  <c r="Q25" i="4"/>
  <c r="T25" i="4" s="1"/>
  <c r="A25" i="5" s="1"/>
  <c r="E16" i="4"/>
  <c r="R16" i="4"/>
  <c r="E11" i="4"/>
  <c r="R11" i="4"/>
  <c r="E24" i="4"/>
  <c r="R24" i="4"/>
  <c r="Q24" i="4"/>
  <c r="T24" i="4" s="1"/>
  <c r="A24" i="5" s="1"/>
  <c r="E21" i="4"/>
  <c r="N24" i="4"/>
  <c r="K24" i="4"/>
  <c r="L24" i="4"/>
  <c r="M24" i="4"/>
  <c r="L17" i="4"/>
  <c r="K17" i="4"/>
  <c r="M17" i="4"/>
  <c r="L9" i="4"/>
  <c r="K9" i="4"/>
  <c r="M9" i="4"/>
  <c r="N9" i="4"/>
  <c r="K18" i="4"/>
  <c r="L18" i="4"/>
  <c r="M18" i="4"/>
  <c r="M7" i="4"/>
  <c r="N7" i="4"/>
  <c r="K7" i="4"/>
  <c r="L7" i="4"/>
  <c r="L20" i="4"/>
  <c r="N20" i="4"/>
  <c r="K20" i="4"/>
  <c r="M20" i="4"/>
  <c r="L13" i="4"/>
  <c r="K13" i="4"/>
  <c r="M13" i="4"/>
  <c r="K10" i="4"/>
  <c r="L10" i="4"/>
  <c r="M10" i="4"/>
  <c r="N10" i="4"/>
  <c r="M25" i="4"/>
  <c r="L25" i="4"/>
  <c r="K25" i="4"/>
  <c r="N25" i="4"/>
  <c r="M15" i="4"/>
  <c r="K15" i="4"/>
  <c r="L15" i="4"/>
  <c r="K2" i="4"/>
  <c r="L2" i="4"/>
  <c r="N2" i="4"/>
  <c r="M2" i="4"/>
  <c r="F13" i="4"/>
  <c r="S13" i="4" s="1"/>
  <c r="F10" i="4"/>
  <c r="S10" i="4" s="1"/>
  <c r="F7" i="4"/>
  <c r="S7" i="4" s="1"/>
  <c r="F25" i="4"/>
  <c r="S25" i="4" s="1"/>
  <c r="F17" i="4"/>
  <c r="S17" i="4" s="1"/>
  <c r="F15" i="4"/>
  <c r="S15" i="4" s="1"/>
  <c r="F2" i="4"/>
  <c r="S2" i="4" s="1"/>
  <c r="F9" i="4"/>
  <c r="S9" i="4" s="1"/>
  <c r="F18" i="4"/>
  <c r="S18" i="4" s="1"/>
  <c r="F24" i="4"/>
  <c r="S24" i="4" s="1"/>
  <c r="F20" i="4"/>
  <c r="S20" i="4" s="1"/>
  <c r="O2" i="4"/>
  <c r="P2" i="4"/>
  <c r="P20" i="4"/>
  <c r="O20" i="4"/>
  <c r="O9" i="4"/>
  <c r="P9" i="4"/>
  <c r="O17" i="4"/>
  <c r="P17" i="4"/>
  <c r="P10" i="4"/>
  <c r="O10" i="4"/>
  <c r="P24" i="4"/>
  <c r="O24" i="4"/>
  <c r="P15" i="4"/>
  <c r="O15" i="4"/>
  <c r="P25" i="4"/>
  <c r="O25" i="4"/>
  <c r="P7" i="4"/>
  <c r="O7" i="4"/>
  <c r="P13" i="4"/>
  <c r="O13" i="4"/>
  <c r="Y23" i="1"/>
  <c r="Y25" i="1"/>
  <c r="Y24" i="1"/>
  <c r="H24" i="4" s="1"/>
  <c r="Y18" i="1"/>
  <c r="H18" i="4" s="1"/>
  <c r="AM11" i="1"/>
  <c r="C5" i="4"/>
  <c r="Q5" i="4" s="1"/>
  <c r="T5" i="4" s="1"/>
  <c r="A5" i="5" s="1"/>
  <c r="Y26" i="1"/>
  <c r="H26" i="4" s="1"/>
  <c r="C26" i="4"/>
  <c r="Q26" i="4" s="1"/>
  <c r="T26" i="4" s="1"/>
  <c r="A26" i="5" s="1"/>
  <c r="C23" i="4"/>
  <c r="Q23" i="4" s="1"/>
  <c r="T23" i="4" s="1"/>
  <c r="A23" i="5" s="1"/>
  <c r="Y27" i="1"/>
  <c r="Y30" i="1"/>
  <c r="H30" i="4" s="1"/>
  <c r="C30" i="4"/>
  <c r="Q30" i="4" s="1"/>
  <c r="T30" i="4" s="1"/>
  <c r="C27" i="4"/>
  <c r="Q27" i="4" s="1"/>
  <c r="T27" i="4" s="1"/>
  <c r="A27" i="5" s="1"/>
  <c r="Y21" i="1"/>
  <c r="H21" i="4" s="1"/>
  <c r="C21" i="4"/>
  <c r="R21" i="4" s="1"/>
  <c r="Y22" i="1"/>
  <c r="H22" i="4" s="1"/>
  <c r="C14" i="4"/>
  <c r="Q14" i="4" s="1"/>
  <c r="T14" i="4" s="1"/>
  <c r="A14" i="5" s="1"/>
  <c r="Y14" i="1"/>
  <c r="Y15" i="1"/>
  <c r="Y16" i="1"/>
  <c r="H16" i="4" s="1"/>
  <c r="Y13" i="1"/>
  <c r="C11" i="4"/>
  <c r="Q11" i="4" s="1"/>
  <c r="T11" i="4" s="1"/>
  <c r="A11" i="5" s="1"/>
  <c r="Y9" i="1"/>
  <c r="H9" i="4" s="1"/>
  <c r="Y17" i="1"/>
  <c r="Y19" i="1"/>
  <c r="C4" i="4"/>
  <c r="Q4" i="4" s="1"/>
  <c r="T4" i="4" s="1"/>
  <c r="A4" i="5" s="1"/>
  <c r="Y29" i="1"/>
  <c r="H29" i="4" s="1"/>
  <c r="C29" i="4"/>
  <c r="Q29" i="4" s="1"/>
  <c r="T29" i="4" s="1"/>
  <c r="Y20" i="1"/>
  <c r="Y8" i="1"/>
  <c r="C8" i="4"/>
  <c r="Q8" i="4" s="1"/>
  <c r="T8" i="4" s="1"/>
  <c r="A8" i="5" s="1"/>
  <c r="AM22" i="1"/>
  <c r="AM19" i="1"/>
  <c r="C19" i="4"/>
  <c r="Q19" i="4" s="1"/>
  <c r="T19" i="4" s="1"/>
  <c r="A19" i="5" s="1"/>
  <c r="C3" i="4"/>
  <c r="Q3" i="4" s="1"/>
  <c r="T3" i="4" s="1"/>
  <c r="A3" i="5" s="1"/>
  <c r="Y7" i="1"/>
  <c r="C28" i="4"/>
  <c r="Q28" i="4" s="1"/>
  <c r="T28" i="4" s="1"/>
  <c r="C12" i="4"/>
  <c r="Q12" i="4" s="1"/>
  <c r="T12" i="4" s="1"/>
  <c r="A12" i="5" s="1"/>
  <c r="AM14" i="1"/>
  <c r="C22" i="4"/>
  <c r="Q22" i="4" s="1"/>
  <c r="T22" i="4" s="1"/>
  <c r="A22" i="5" s="1"/>
  <c r="C6" i="4"/>
  <c r="Q6" i="4" s="1"/>
  <c r="T6" i="4" s="1"/>
  <c r="A6" i="5" s="1"/>
  <c r="P16" i="4" l="1"/>
  <c r="N16" i="4"/>
  <c r="O18" i="4"/>
  <c r="K16" i="4"/>
  <c r="L16" i="4"/>
  <c r="Q16" i="4"/>
  <c r="T16" i="4" s="1"/>
  <c r="A16" i="5" s="1"/>
  <c r="P18" i="4"/>
  <c r="Q18" i="4"/>
  <c r="T18" i="4" s="1"/>
  <c r="A18" i="5" s="1"/>
  <c r="O16" i="4"/>
  <c r="M16" i="4"/>
  <c r="H8" i="4"/>
  <c r="H13" i="4"/>
  <c r="N13" i="4" s="1"/>
  <c r="H12" i="4"/>
  <c r="N12" i="4" s="1"/>
  <c r="H7" i="4"/>
  <c r="H6" i="4"/>
  <c r="H15" i="4"/>
  <c r="N15" i="4" s="1"/>
  <c r="H27" i="4"/>
  <c r="H19" i="4"/>
  <c r="H23" i="4"/>
  <c r="H20" i="4"/>
  <c r="H14" i="4"/>
  <c r="N14" i="4" s="1"/>
  <c r="H25" i="4"/>
  <c r="H17" i="4"/>
  <c r="N17" i="4" s="1"/>
  <c r="Q21" i="4"/>
  <c r="T21" i="4" s="1"/>
  <c r="A21" i="5" s="1"/>
  <c r="K6" i="4"/>
  <c r="L6" i="4"/>
  <c r="N6" i="4"/>
  <c r="M6" i="4"/>
  <c r="K22" i="4"/>
  <c r="N22" i="4"/>
  <c r="L22" i="4"/>
  <c r="M22" i="4"/>
  <c r="K14" i="4"/>
  <c r="L14" i="4"/>
  <c r="M14" i="4"/>
  <c r="M23" i="4"/>
  <c r="N23" i="4"/>
  <c r="K23" i="4"/>
  <c r="L23" i="4"/>
  <c r="K12" i="4"/>
  <c r="L12" i="4"/>
  <c r="M12" i="4"/>
  <c r="M21" i="4"/>
  <c r="L21" i="4"/>
  <c r="K21" i="4"/>
  <c r="N21" i="4"/>
  <c r="N28" i="4"/>
  <c r="K28" i="4"/>
  <c r="L28" i="4"/>
  <c r="M28" i="4"/>
  <c r="K26" i="4"/>
  <c r="N26" i="4"/>
  <c r="L26" i="4"/>
  <c r="M26" i="4"/>
  <c r="M11" i="4"/>
  <c r="N11" i="4"/>
  <c r="K11" i="4"/>
  <c r="L11" i="4"/>
  <c r="M29" i="4"/>
  <c r="L29" i="4"/>
  <c r="K29" i="4"/>
  <c r="N29" i="4"/>
  <c r="M3" i="4"/>
  <c r="N3" i="4"/>
  <c r="K3" i="4"/>
  <c r="L3" i="4"/>
  <c r="K30" i="4"/>
  <c r="N30" i="4"/>
  <c r="L30" i="4"/>
  <c r="M30" i="4"/>
  <c r="L8" i="4"/>
  <c r="N8" i="4"/>
  <c r="K8" i="4"/>
  <c r="M8" i="4"/>
  <c r="M5" i="4"/>
  <c r="K5" i="4"/>
  <c r="L5" i="4"/>
  <c r="N5" i="4"/>
  <c r="M27" i="4"/>
  <c r="N27" i="4"/>
  <c r="K27" i="4"/>
  <c r="L27" i="4"/>
  <c r="M19" i="4"/>
  <c r="N19" i="4"/>
  <c r="K19" i="4"/>
  <c r="L19" i="4"/>
  <c r="K4" i="4"/>
  <c r="N4" i="4"/>
  <c r="L4" i="4"/>
  <c r="M4" i="4"/>
  <c r="F6" i="4"/>
  <c r="S6" i="4" s="1"/>
  <c r="F22" i="4"/>
  <c r="S22" i="4" s="1"/>
  <c r="F23" i="4"/>
  <c r="S23" i="4" s="1"/>
  <c r="F8" i="4"/>
  <c r="S8" i="4" s="1"/>
  <c r="F26" i="4"/>
  <c r="S26" i="4" s="1"/>
  <c r="F12" i="4"/>
  <c r="S12" i="4" s="1"/>
  <c r="F28" i="4"/>
  <c r="S28" i="4" s="1"/>
  <c r="F11" i="4"/>
  <c r="S11" i="4" s="1"/>
  <c r="F5" i="4"/>
  <c r="S5" i="4" s="1"/>
  <c r="F29" i="4"/>
  <c r="S29" i="4" s="1"/>
  <c r="F27" i="4"/>
  <c r="S27" i="4" s="1"/>
  <c r="F14" i="4"/>
  <c r="S14" i="4" s="1"/>
  <c r="F21" i="4"/>
  <c r="S21" i="4" s="1"/>
  <c r="F3" i="4"/>
  <c r="S3" i="4" s="1"/>
  <c r="F30" i="4"/>
  <c r="S30" i="4" s="1"/>
  <c r="F19" i="4"/>
  <c r="S19" i="4" s="1"/>
  <c r="F4" i="4"/>
  <c r="S4" i="4" s="1"/>
  <c r="P12" i="4"/>
  <c r="O12" i="4"/>
  <c r="P8" i="4"/>
  <c r="O8" i="4"/>
  <c r="P11" i="4"/>
  <c r="O11" i="4"/>
  <c r="P4" i="4"/>
  <c r="O4" i="4"/>
  <c r="P30" i="4"/>
  <c r="O30" i="4"/>
  <c r="P23" i="4"/>
  <c r="O23" i="4"/>
  <c r="O26" i="4"/>
  <c r="P26" i="4"/>
  <c r="O6" i="4"/>
  <c r="P6" i="4"/>
  <c r="P3" i="4"/>
  <c r="O3" i="4"/>
  <c r="O29" i="4"/>
  <c r="P29" i="4"/>
  <c r="P14" i="4"/>
  <c r="O14" i="4"/>
  <c r="P21" i="4"/>
  <c r="O21" i="4"/>
  <c r="P28" i="4"/>
  <c r="O28" i="4"/>
  <c r="P22" i="4"/>
  <c r="O22" i="4"/>
  <c r="P19" i="4"/>
  <c r="O19" i="4"/>
  <c r="P27" i="4"/>
  <c r="O27" i="4"/>
  <c r="O5" i="4"/>
  <c r="P5" i="4"/>
</calcChain>
</file>

<file path=xl/sharedStrings.xml><?xml version="1.0" encoding="utf-8"?>
<sst xmlns="http://schemas.openxmlformats.org/spreadsheetml/2006/main" count="90" uniqueCount="33">
  <si>
    <t>1</t>
  </si>
  <si>
    <t>2</t>
  </si>
  <si>
    <t>3</t>
  </si>
  <si>
    <t>4</t>
  </si>
  <si>
    <t>4.1</t>
  </si>
  <si>
    <t>4.2</t>
  </si>
  <si>
    <t>4.3</t>
  </si>
  <si>
    <t>02</t>
  </si>
  <si>
    <t>Н77</t>
  </si>
  <si>
    <t>03</t>
  </si>
  <si>
    <t>Г9</t>
  </si>
  <si>
    <t>04</t>
  </si>
  <si>
    <t>1.1</t>
  </si>
  <si>
    <t>1.2</t>
  </si>
  <si>
    <t>1.3</t>
  </si>
  <si>
    <t>1.4</t>
  </si>
  <si>
    <t>1.5</t>
  </si>
  <si>
    <t>Г18</t>
  </si>
  <si>
    <t>Н76</t>
  </si>
  <si>
    <t>4.4</t>
  </si>
  <si>
    <t>а</t>
  </si>
  <si>
    <t>a</t>
  </si>
  <si>
    <t>в</t>
  </si>
  <si>
    <t>с</t>
  </si>
  <si>
    <t>Г19</t>
  </si>
  <si>
    <t>Г20</t>
  </si>
  <si>
    <t>Г21</t>
  </si>
  <si>
    <t>3ОЛ</t>
  </si>
  <si>
    <t>2ОЛ</t>
  </si>
  <si>
    <t>4ол</t>
  </si>
  <si>
    <t>2КМ</t>
  </si>
  <si>
    <t>3КМ</t>
  </si>
  <si>
    <t>=Лист1!W3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</si>
</sst>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 Cyr"/>
      <charset val="204"/>
    </font>
    <font>
      <sz val="8"/>
      <name val="Arial Cyr"/>
      <charset val="204"/>
    </font>
    <font>
      <i/>
      <sz val="10"/>
      <name val="ISOCPEUR"/>
      <family val="2"/>
      <charset val="204"/>
    </font>
    <font>
      <i/>
      <sz val="9"/>
      <name val="ISOCPEUR"/>
      <family val="2"/>
      <charset val="204"/>
    </font>
    <font>
      <i/>
      <sz val="10"/>
      <color rgb="FFFF0000"/>
      <name val="ISOCPEUR"/>
      <family val="2"/>
      <charset val="204"/>
    </font>
    <font>
      <i/>
      <sz val="8"/>
      <color rgb="FFFF0000"/>
      <name val="ISOCPEUR"/>
      <family val="2"/>
      <charset val="204"/>
    </font>
    <font>
      <i/>
      <sz val="10"/>
      <color rgb="FFFFFF00"/>
      <name val="ISOCPEUR"/>
      <family val="2"/>
      <charset val="204"/>
    </font>
    <font>
      <i/>
      <sz val="10"/>
      <color rgb="FF00B050"/>
      <name val="ISOCPEUR"/>
      <family val="2"/>
      <charset val="204"/>
    </font>
    <font>
      <sz val="10"/>
      <color rgb="FFFF0000"/>
      <name val="Arial Cyr"/>
      <charset val="204"/>
    </font>
    <font>
      <sz val="10"/>
      <color theme="1"/>
      <name val="Arial Cyr"/>
      <charset val="204"/>
    </font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textRotation="90" wrapText="1"/>
    </xf>
    <xf numFmtId="0" fontId="2" fillId="2" borderId="3" xfId="0" applyFont="1" applyFill="1" applyBorder="1" applyAlignment="1">
      <alignment horizontal="center" textRotation="90" wrapText="1"/>
    </xf>
    <xf numFmtId="0" fontId="2" fillId="3" borderId="2" xfId="0" applyFont="1" applyFill="1" applyBorder="1" applyAlignment="1">
      <alignment horizontal="center" textRotation="90" wrapText="1"/>
    </xf>
    <xf numFmtId="0" fontId="2" fillId="3" borderId="3" xfId="0" applyFont="1" applyFill="1" applyBorder="1" applyAlignment="1">
      <alignment horizontal="center" textRotation="90" wrapText="1"/>
    </xf>
    <xf numFmtId="0" fontId="2" fillId="0" borderId="1" xfId="0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49" fontId="2" fillId="2" borderId="1" xfId="0" applyNumberFormat="1" applyFont="1" applyFill="1" applyBorder="1" applyAlignment="1">
      <alignment horizontal="center" textRotation="90" wrapText="1"/>
    </xf>
    <xf numFmtId="0" fontId="2" fillId="4" borderId="3" xfId="0" applyFont="1" applyFill="1" applyBorder="1" applyAlignment="1">
      <alignment horizontal="center" textRotation="90" wrapText="1"/>
    </xf>
    <xf numFmtId="0" fontId="2" fillId="5" borderId="3" xfId="0" applyFont="1" applyFill="1" applyBorder="1" applyAlignment="1">
      <alignment horizontal="center" textRotation="90" wrapText="1"/>
    </xf>
    <xf numFmtId="0" fontId="3" fillId="2" borderId="3" xfId="0" applyFont="1" applyFill="1" applyBorder="1" applyAlignment="1">
      <alignment horizontal="center" textRotation="90" wrapText="1"/>
    </xf>
    <xf numFmtId="0" fontId="2" fillId="0" borderId="3" xfId="0" applyFont="1" applyBorder="1" applyAlignment="1">
      <alignment horizontal="center" vertical="center"/>
    </xf>
    <xf numFmtId="0" fontId="2" fillId="6" borderId="3" xfId="0" applyFont="1" applyFill="1" applyBorder="1" applyAlignment="1">
      <alignment horizontal="center" textRotation="90" wrapText="1"/>
    </xf>
    <xf numFmtId="0" fontId="2" fillId="7" borderId="2" xfId="0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4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49" fontId="4" fillId="0" borderId="0" xfId="0" applyNumberFormat="1" applyFont="1"/>
    <xf numFmtId="0" fontId="4" fillId="0" borderId="3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5" borderId="0" xfId="0" applyFont="1" applyFill="1"/>
    <xf numFmtId="0" fontId="4" fillId="0" borderId="0" xfId="0" applyFont="1" applyAlignment="1">
      <alignment wrapText="1"/>
    </xf>
    <xf numFmtId="49" fontId="4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5" borderId="0" xfId="0" applyFont="1" applyFill="1" applyAlignment="1">
      <alignment horizontal="center" vertical="center"/>
    </xf>
    <xf numFmtId="0" fontId="2" fillId="0" borderId="3" xfId="0" applyFont="1" applyBorder="1" applyAlignment="1">
      <alignment horizontal="center" textRotation="90"/>
    </xf>
    <xf numFmtId="0" fontId="4" fillId="0" borderId="0" xfId="0" applyFont="1" applyFill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textRotation="90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4" xfId="0" quotePrefix="1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textRotation="90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4" xfId="0" quotePrefix="1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left" vertical="center"/>
    </xf>
    <xf numFmtId="49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4" borderId="0" xfId="0" applyFont="1" applyFill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right" vertical="center"/>
    </xf>
    <xf numFmtId="0" fontId="2" fillId="7" borderId="2" xfId="0" applyFont="1" applyFill="1" applyBorder="1" applyAlignment="1">
      <alignment horizontal="left" vertical="center"/>
    </xf>
    <xf numFmtId="0" fontId="2" fillId="8" borderId="2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textRotation="90" wrapText="1"/>
    </xf>
    <xf numFmtId="0" fontId="2" fillId="7" borderId="0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textRotation="90"/>
    </xf>
    <xf numFmtId="0" fontId="7" fillId="0" borderId="3" xfId="0" applyFont="1" applyBorder="1" applyAlignment="1">
      <alignment horizontal="center" textRotation="90"/>
    </xf>
    <xf numFmtId="0" fontId="4" fillId="0" borderId="3" xfId="0" applyFont="1" applyBorder="1" applyAlignment="1">
      <alignment horizontal="center" textRotation="90"/>
    </xf>
    <xf numFmtId="0" fontId="6" fillId="2" borderId="3" xfId="0" applyFont="1" applyFill="1" applyBorder="1" applyAlignment="1">
      <alignment horizontal="center" textRotation="90" wrapText="1"/>
    </xf>
    <xf numFmtId="0" fontId="7" fillId="2" borderId="3" xfId="0" applyFont="1" applyFill="1" applyBorder="1" applyAlignment="1">
      <alignment horizontal="center" textRotation="90" wrapText="1"/>
    </xf>
    <xf numFmtId="0" fontId="4" fillId="2" borderId="3" xfId="0" applyFont="1" applyFill="1" applyBorder="1" applyAlignment="1">
      <alignment horizontal="center" textRotation="90" wrapText="1"/>
    </xf>
    <xf numFmtId="0" fontId="0" fillId="0" borderId="0" xfId="0" applyAlignment="1">
      <alignment horizontal="center" vertical="center"/>
    </xf>
    <xf numFmtId="0" fontId="2" fillId="7" borderId="2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0" fillId="9" borderId="0" xfId="0" applyFill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 vertical="center" wrapText="1"/>
    </xf>
    <xf numFmtId="0" fontId="8" fillId="11" borderId="0" xfId="0" applyFont="1" applyFill="1" applyAlignment="1">
      <alignment horizontal="center" vertical="center" wrapText="1"/>
    </xf>
    <xf numFmtId="0" fontId="8" fillId="11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0" fillId="0" borderId="0" xfId="0" applyFill="1"/>
    <xf numFmtId="49" fontId="0" fillId="0" borderId="7" xfId="0" applyNumberFormat="1" applyBorder="1" applyAlignment="1">
      <alignment horizontal="center" vertical="center" wrapText="1"/>
    </xf>
    <xf numFmtId="0" fontId="0" fillId="0" borderId="8" xfId="0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8" xfId="0" applyBorder="1" applyAlignment="1">
      <alignment horizontal="center"/>
    </xf>
    <xf numFmtId="0" fontId="0" fillId="0" borderId="8" xfId="0" applyBorder="1"/>
    <xf numFmtId="0" fontId="0" fillId="0" borderId="8" xfId="0" applyFill="1" applyBorder="1"/>
    <xf numFmtId="0" fontId="8" fillId="0" borderId="9" xfId="0" applyFont="1" applyFill="1" applyBorder="1"/>
    <xf numFmtId="0" fontId="8" fillId="0" borderId="10" xfId="0" applyFont="1" applyFill="1" applyBorder="1"/>
    <xf numFmtId="0" fontId="8" fillId="0" borderId="11" xfId="0" applyFont="1" applyFill="1" applyBorder="1"/>
    <xf numFmtId="0" fontId="8" fillId="0" borderId="12" xfId="0" applyFont="1" applyFill="1" applyBorder="1"/>
    <xf numFmtId="0" fontId="8" fillId="0" borderId="0" xfId="0" applyFont="1" applyFill="1" applyBorder="1"/>
    <xf numFmtId="0" fontId="8" fillId="0" borderId="13" xfId="0" applyFont="1" applyFill="1" applyBorder="1"/>
    <xf numFmtId="0" fontId="8" fillId="0" borderId="14" xfId="0" applyFont="1" applyFill="1" applyBorder="1"/>
    <xf numFmtId="0" fontId="8" fillId="0" borderId="15" xfId="0" applyFont="1" applyFill="1" applyBorder="1"/>
    <xf numFmtId="0" fontId="8" fillId="0" borderId="16" xfId="0" applyFont="1" applyFill="1" applyBorder="1"/>
    <xf numFmtId="0" fontId="0" fillId="10" borderId="0" xfId="0" applyFill="1" applyAlignment="1">
      <alignment horizontal="center" vertical="center" wrapText="1"/>
    </xf>
    <xf numFmtId="0" fontId="0" fillId="0" borderId="8" xfId="0" applyBorder="1" applyAlignment="1">
      <alignment horizontal="right"/>
    </xf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0" xfId="0" applyFill="1" applyBorder="1"/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Border="1"/>
    <xf numFmtId="0" fontId="10" fillId="0" borderId="0" xfId="0" applyFont="1" applyFill="1"/>
    <xf numFmtId="0" fontId="0" fillId="0" borderId="0" xfId="0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/>
    <xf numFmtId="0" fontId="0" fillId="0" borderId="0" xfId="0" applyFill="1" applyAlignment="1">
      <alignment horizontal="right"/>
    </xf>
    <xf numFmtId="0" fontId="9" fillId="0" borderId="0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left" vertical="center"/>
    </xf>
    <xf numFmtId="0" fontId="0" fillId="0" borderId="8" xfId="0" applyFill="1" applyBorder="1" applyAlignment="1">
      <alignment horizontal="right"/>
    </xf>
    <xf numFmtId="0" fontId="8" fillId="0" borderId="6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10" fillId="0" borderId="0" xfId="0" applyFont="1"/>
    <xf numFmtId="49" fontId="0" fillId="0" borderId="0" xfId="0" applyNumberFormat="1" applyFont="1" applyAlignment="1">
      <alignment horizontal="right" vertical="center"/>
    </xf>
    <xf numFmtId="0" fontId="0" fillId="7" borderId="0" xfId="0" applyFill="1" applyAlignment="1">
      <alignment horizontal="right"/>
    </xf>
    <xf numFmtId="0" fontId="10" fillId="0" borderId="0" xfId="0" applyFont="1" applyAlignment="1">
      <alignment horizontal="right"/>
    </xf>
    <xf numFmtId="49" fontId="2" fillId="2" borderId="1" xfId="0" applyNumberFormat="1" applyFont="1" applyFill="1" applyBorder="1" applyAlignment="1">
      <alignment horizontal="center" textRotation="90" wrapText="1"/>
    </xf>
    <xf numFmtId="49" fontId="2" fillId="2" borderId="4" xfId="0" applyNumberFormat="1" applyFont="1" applyFill="1" applyBorder="1" applyAlignment="1">
      <alignment horizontal="center" textRotation="90" wrapText="1"/>
    </xf>
    <xf numFmtId="49" fontId="2" fillId="2" borderId="2" xfId="0" applyNumberFormat="1" applyFont="1" applyFill="1" applyBorder="1" applyAlignment="1">
      <alignment horizontal="center" textRotation="90" wrapText="1"/>
    </xf>
    <xf numFmtId="0" fontId="2" fillId="2" borderId="1" xfId="0" applyFont="1" applyFill="1" applyBorder="1" applyAlignment="1">
      <alignment horizontal="center" textRotation="90" wrapText="1"/>
    </xf>
    <xf numFmtId="0" fontId="2" fillId="2" borderId="2" xfId="0" applyFont="1" applyFill="1" applyBorder="1" applyAlignment="1">
      <alignment horizontal="center" textRotation="90" wrapText="1"/>
    </xf>
    <xf numFmtId="0" fontId="2" fillId="2" borderId="4" xfId="0" applyFont="1" applyFill="1" applyBorder="1" applyAlignment="1">
      <alignment horizontal="center" textRotation="90" wrapText="1"/>
    </xf>
    <xf numFmtId="0" fontId="8" fillId="11" borderId="0" xfId="0" applyFont="1" applyFill="1" applyAlignment="1">
      <alignment horizontal="center" vertical="center" wrapText="1"/>
    </xf>
    <xf numFmtId="0" fontId="0" fillId="12" borderId="0" xfId="0" applyFill="1" applyAlignment="1">
      <alignment horizontal="center" vertical="center" wrapText="1"/>
    </xf>
    <xf numFmtId="0" fontId="0" fillId="8" borderId="0" xfId="0" applyFill="1" applyAlignment="1">
      <alignment horizontal="right"/>
    </xf>
    <xf numFmtId="0" fontId="0" fillId="13" borderId="0" xfId="0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F31"/>
  <sheetViews>
    <sheetView view="pageBreakPreview" zoomScale="75" zoomScaleNormal="60" zoomScaleSheetLayoutView="75" zoomScalePageLayoutView="55" workbookViewId="0">
      <pane ySplit="2" topLeftCell="A3" activePane="bottomLeft" state="frozen"/>
      <selection pane="bottomLeft" activeCell="A4" sqref="A4:XFD4"/>
    </sheetView>
  </sheetViews>
  <sheetFormatPr defaultRowHeight="13.5" x14ac:dyDescent="0.25"/>
  <cols>
    <col min="1" max="1" width="6.28515625" style="38" bestFit="1" customWidth="1"/>
    <col min="2" max="2" width="4.140625" style="27" customWidth="1"/>
    <col min="3" max="3" width="9.85546875" style="11" customWidth="1"/>
    <col min="4" max="4" width="5" style="11" customWidth="1"/>
    <col min="5" max="5" width="9.5703125" style="27" bestFit="1" customWidth="1"/>
    <col min="6" max="6" width="7.28515625" style="27" customWidth="1"/>
    <col min="7" max="8" width="6.140625" style="27" customWidth="1"/>
    <col min="9" max="9" width="5.5703125" style="27" customWidth="1"/>
    <col min="10" max="10" width="10.28515625" style="11" customWidth="1"/>
    <col min="11" max="11" width="4" style="11" customWidth="1"/>
    <col min="12" max="12" width="5.140625" style="11" customWidth="1"/>
    <col min="13" max="13" width="5.5703125" style="11" customWidth="1"/>
    <col min="14" max="14" width="8.7109375" style="11" customWidth="1"/>
    <col min="15" max="15" width="5.28515625" style="11" customWidth="1"/>
    <col min="16" max="16" width="3.42578125" style="11" customWidth="1"/>
    <col min="17" max="17" width="4.5703125" style="11" customWidth="1"/>
    <col min="18" max="18" width="6.85546875" style="11" customWidth="1"/>
    <col min="19" max="19" width="5" style="11" bestFit="1" customWidth="1"/>
    <col min="20" max="20" width="3.28515625" style="27" customWidth="1"/>
    <col min="21" max="21" width="11" style="11" customWidth="1"/>
    <col min="22" max="22" width="4.5703125" style="27" bestFit="1" customWidth="1"/>
    <col min="23" max="23" width="6" style="25" customWidth="1"/>
    <col min="24" max="24" width="4.7109375" style="11" customWidth="1"/>
    <col min="25" max="25" width="2.42578125" style="26" bestFit="1" customWidth="1"/>
    <col min="26" max="26" width="10" style="11" bestFit="1" customWidth="1"/>
    <col min="27" max="27" width="6.42578125" style="11" bestFit="1" customWidth="1"/>
    <col min="28" max="28" width="6.28515625" style="11" bestFit="1" customWidth="1"/>
    <col min="29" max="29" width="7.28515625" style="11" customWidth="1"/>
    <col min="30" max="30" width="7.5703125" style="11" customWidth="1"/>
    <col min="31" max="31" width="6.140625" style="11" customWidth="1"/>
    <col min="32" max="32" width="4.28515625" style="11" customWidth="1"/>
    <col min="33" max="33" width="3.5703125" style="11" hidden="1" customWidth="1"/>
    <col min="34" max="34" width="5.5703125" style="11" hidden="1" customWidth="1"/>
    <col min="35" max="35" width="8" style="11" hidden="1" customWidth="1"/>
    <col min="36" max="36" width="4" style="11" hidden="1" customWidth="1"/>
    <col min="37" max="37" width="4.140625" style="11" hidden="1" customWidth="1"/>
    <col min="38" max="38" width="5" style="11" hidden="1" customWidth="1"/>
    <col min="39" max="39" width="6.28515625" style="11" hidden="1" customWidth="1"/>
    <col min="40" max="40" width="6.5703125" style="11" hidden="1" customWidth="1"/>
    <col min="41" max="41" width="3.85546875" style="11" hidden="1" customWidth="1"/>
    <col min="42" max="42" width="5" style="11" hidden="1" customWidth="1"/>
    <col min="43" max="43" width="4.7109375" style="11" hidden="1" customWidth="1"/>
    <col min="44" max="44" width="4.42578125" style="11" hidden="1" customWidth="1"/>
    <col min="45" max="45" width="4.140625" style="11" hidden="1" customWidth="1"/>
    <col min="46" max="46" width="7" style="11" hidden="1" customWidth="1"/>
    <col min="47" max="47" width="7" style="11" customWidth="1"/>
    <col min="48" max="48" width="5.42578125" style="11" customWidth="1"/>
    <col min="49" max="49" width="10.85546875" style="11" customWidth="1"/>
    <col min="50" max="50" width="6.42578125" style="11" customWidth="1"/>
    <col min="51" max="51" width="7.85546875" style="11" hidden="1" customWidth="1"/>
    <col min="52" max="52" width="12.5703125" style="11" hidden="1" customWidth="1"/>
    <col min="53" max="53" width="7.42578125" style="11" hidden="1" customWidth="1"/>
    <col min="54" max="54" width="6.42578125" style="11" hidden="1" customWidth="1"/>
    <col min="55" max="55" width="7.28515625" style="11" hidden="1" customWidth="1"/>
    <col min="56" max="56" width="8.140625" style="11" hidden="1" customWidth="1"/>
    <col min="57" max="57" width="4.7109375" style="11" hidden="1" customWidth="1"/>
    <col min="58" max="58" width="7.28515625" style="11" hidden="1" customWidth="1"/>
    <col min="59" max="59" width="8" style="11" hidden="1" customWidth="1"/>
    <col min="60" max="60" width="4.5703125" style="30" hidden="1" customWidth="1"/>
    <col min="61" max="61" width="5.85546875" style="11" hidden="1" customWidth="1"/>
    <col min="62" max="62" width="6.7109375" style="11" hidden="1" customWidth="1"/>
    <col min="63" max="63" width="11.140625" style="11" hidden="1" customWidth="1"/>
    <col min="64" max="64" width="7.42578125" style="11" hidden="1" customWidth="1"/>
    <col min="65" max="65" width="7" style="30" hidden="1" customWidth="1"/>
    <col min="66" max="66" width="7" style="11" hidden="1" customWidth="1"/>
    <col min="67" max="67" width="6.28515625" style="11" hidden="1" customWidth="1"/>
    <col min="68" max="68" width="3.85546875" style="11" hidden="1" customWidth="1"/>
    <col min="69" max="69" width="4.5703125" style="11" hidden="1" customWidth="1"/>
    <col min="70" max="71" width="4" style="11" hidden="1" customWidth="1"/>
    <col min="72" max="72" width="4.5703125" style="11" hidden="1" customWidth="1"/>
    <col min="73" max="73" width="7.42578125" style="11" hidden="1" customWidth="1"/>
    <col min="74" max="74" width="14.7109375" style="11" hidden="1" customWidth="1"/>
    <col min="75" max="76" width="9.42578125" style="11" hidden="1" customWidth="1"/>
    <col min="77" max="77" width="10.28515625" style="11" hidden="1" customWidth="1"/>
    <col min="78" max="78" width="11.42578125" style="1" hidden="1" customWidth="1"/>
    <col min="79" max="79" width="5.7109375" style="11" hidden="1" customWidth="1"/>
    <col min="80" max="80" width="5" style="11" hidden="1" customWidth="1"/>
    <col min="81" max="81" width="5.5703125" style="11" hidden="1" customWidth="1"/>
    <col min="82" max="82" width="4" style="11" hidden="1" customWidth="1"/>
    <col min="83" max="83" width="3.42578125" style="11" hidden="1" customWidth="1"/>
    <col min="84" max="84" width="5.28515625" style="11" hidden="1" customWidth="1"/>
    <col min="85" max="85" width="6.85546875" style="11" hidden="1" customWidth="1"/>
    <col min="86" max="86" width="4" style="11" hidden="1" customWidth="1"/>
    <col min="87" max="87" width="5" style="11" hidden="1" customWidth="1"/>
    <col min="88" max="88" width="7" style="11" hidden="1" customWidth="1"/>
    <col min="89" max="89" width="2.7109375" style="11" hidden="1" customWidth="1"/>
    <col min="90" max="90" width="4.7109375" style="11" hidden="1" customWidth="1"/>
    <col min="91" max="91" width="13.85546875" style="11" customWidth="1"/>
    <col min="92" max="92" width="7.85546875" style="31" customWidth="1"/>
    <col min="93" max="93" width="15.28515625" style="31" customWidth="1"/>
    <col min="94" max="94" width="5.5703125" style="31" customWidth="1"/>
    <col min="95" max="95" width="6.85546875" style="31" customWidth="1"/>
    <col min="96" max="96" width="4.42578125" style="31" customWidth="1"/>
    <col min="97" max="97" width="4.7109375" style="31" customWidth="1"/>
    <col min="98" max="98" width="5" style="31" customWidth="1"/>
    <col min="99" max="99" width="4" style="31" customWidth="1"/>
    <col min="100" max="100" width="4.140625" style="31" customWidth="1"/>
    <col min="101" max="101" width="4" style="31" customWidth="1"/>
    <col min="102" max="102" width="4.140625" style="31" customWidth="1"/>
    <col min="103" max="103" width="3" style="31" customWidth="1"/>
    <col min="104" max="104" width="6.85546875" style="31" customWidth="1"/>
    <col min="105" max="105" width="9.7109375" style="31" customWidth="1"/>
    <col min="106" max="106" width="7.85546875" style="31" customWidth="1"/>
    <col min="107" max="107" width="1.85546875" style="22" customWidth="1"/>
    <col min="108" max="108" width="10" style="1" hidden="1" customWidth="1"/>
    <col min="109" max="109" width="9" style="1" hidden="1" customWidth="1"/>
    <col min="110" max="110" width="9.140625" style="11" hidden="1" customWidth="1"/>
    <col min="111" max="16384" width="9.140625" style="11"/>
  </cols>
  <sheetData>
    <row r="1" spans="1:109" ht="229.5" customHeight="1" x14ac:dyDescent="0.25">
      <c r="A1" s="4"/>
      <c r="B1" s="12"/>
      <c r="C1" s="55"/>
      <c r="D1" s="12"/>
      <c r="E1" s="132"/>
      <c r="F1" s="133"/>
      <c r="G1" s="133"/>
      <c r="H1" s="133"/>
      <c r="I1" s="134"/>
      <c r="J1" s="4"/>
      <c r="K1" s="13"/>
      <c r="L1" s="13"/>
      <c r="M1" s="13"/>
      <c r="N1" s="13"/>
      <c r="O1" s="13"/>
      <c r="P1" s="13"/>
      <c r="Q1" s="13"/>
      <c r="R1" s="13"/>
      <c r="S1" s="4"/>
      <c r="T1" s="44"/>
      <c r="U1" s="135"/>
      <c r="V1" s="136"/>
      <c r="W1" s="135"/>
      <c r="X1" s="137"/>
      <c r="Y1" s="136"/>
      <c r="Z1" s="135"/>
      <c r="AA1" s="137"/>
      <c r="AB1" s="136"/>
      <c r="AC1" s="3"/>
      <c r="AD1" s="135"/>
      <c r="AE1" s="136"/>
      <c r="AF1" s="3"/>
      <c r="AG1" s="5"/>
      <c r="AH1" s="5"/>
      <c r="AI1" s="5"/>
      <c r="AJ1" s="5"/>
      <c r="AK1" s="5"/>
      <c r="AL1" s="5"/>
      <c r="AM1" s="5"/>
      <c r="AN1" s="4"/>
      <c r="AO1" s="5"/>
      <c r="AP1" s="5"/>
      <c r="AQ1" s="5"/>
      <c r="AR1" s="5"/>
      <c r="AS1" s="5"/>
      <c r="AT1" s="5"/>
      <c r="AU1" s="4"/>
      <c r="AV1" s="4"/>
      <c r="AW1" s="15"/>
      <c r="AX1" s="15"/>
      <c r="AY1" s="4"/>
      <c r="AZ1" s="4"/>
      <c r="BA1" s="4"/>
      <c r="BB1" s="4"/>
      <c r="BC1" s="4"/>
      <c r="BD1" s="4"/>
      <c r="BE1" s="13"/>
      <c r="BF1" s="4"/>
      <c r="BG1" s="4"/>
      <c r="BH1" s="14"/>
      <c r="BI1" s="4"/>
      <c r="BJ1" s="4"/>
      <c r="BK1" s="4"/>
      <c r="BL1" s="4"/>
      <c r="BM1" s="14"/>
      <c r="BN1" s="4"/>
      <c r="BO1" s="4"/>
      <c r="BP1" s="4"/>
      <c r="BQ1" s="4"/>
      <c r="BR1" s="4"/>
      <c r="BS1" s="4"/>
      <c r="BT1" s="4"/>
      <c r="BU1" s="4"/>
      <c r="BV1" s="6"/>
      <c r="BW1" s="4"/>
      <c r="BX1" s="6"/>
      <c r="BY1" s="6"/>
      <c r="BZ1" s="4"/>
      <c r="CA1" s="13"/>
      <c r="CB1" s="4"/>
      <c r="CC1" s="13"/>
      <c r="CD1" s="4"/>
      <c r="CE1" s="4"/>
      <c r="CF1" s="17"/>
      <c r="CG1" s="4"/>
      <c r="CH1" s="17"/>
      <c r="CI1" s="4"/>
      <c r="CJ1" s="4"/>
      <c r="CK1" s="6"/>
      <c r="CL1" s="4"/>
      <c r="CM1" s="4"/>
      <c r="CN1" s="3"/>
      <c r="CO1" s="3"/>
      <c r="CP1" s="69"/>
      <c r="CQ1" s="42"/>
      <c r="CR1" s="42"/>
      <c r="CS1" s="42"/>
      <c r="CT1" s="74"/>
      <c r="CU1" s="75"/>
      <c r="CV1" s="76"/>
      <c r="CW1" s="74"/>
      <c r="CX1" s="75"/>
      <c r="CY1" s="76"/>
      <c r="CZ1" s="77"/>
      <c r="DA1" s="78"/>
      <c r="DB1" s="79"/>
      <c r="DC1" s="34"/>
      <c r="DD1" s="42"/>
      <c r="DE1" s="42"/>
    </row>
    <row r="2" spans="1:109" s="21" customFormat="1" x14ac:dyDescent="0.25">
      <c r="A2" s="10"/>
      <c r="B2" s="19"/>
      <c r="C2" s="10"/>
      <c r="D2" s="19"/>
      <c r="E2" s="32"/>
      <c r="F2" s="32"/>
      <c r="G2" s="129" t="s">
        <v>32</v>
      </c>
      <c r="H2" s="32"/>
      <c r="I2" s="32"/>
      <c r="J2" s="10"/>
      <c r="K2" s="68" t="e">
        <f>#REF!</f>
        <v>#REF!</v>
      </c>
      <c r="L2" s="23"/>
      <c r="M2" s="23"/>
      <c r="N2" s="23"/>
      <c r="O2" s="23"/>
      <c r="P2" s="23"/>
      <c r="Q2" s="23"/>
      <c r="R2" s="23"/>
      <c r="S2" s="10"/>
      <c r="T2" s="19"/>
      <c r="V2" s="33"/>
      <c r="W2" s="20"/>
      <c r="X2" s="10"/>
      <c r="Y2" s="22"/>
      <c r="Z2" s="20"/>
      <c r="AA2" s="10"/>
      <c r="AC2" s="43" t="e">
        <f>CONCATENATE(#REF!,"  м")</f>
        <v>#REF!</v>
      </c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 t="e">
        <f>#REF!</f>
        <v>#REF!</v>
      </c>
      <c r="AO2" s="43"/>
      <c r="AP2" s="43"/>
      <c r="AQ2" s="43"/>
      <c r="AR2" s="43"/>
      <c r="AS2" s="43"/>
      <c r="AT2" s="43"/>
      <c r="AU2" s="43"/>
      <c r="AV2" s="43" t="e">
        <f>#REF!</f>
        <v>#REF!</v>
      </c>
      <c r="AW2" s="43" t="e">
        <f>#REF!</f>
        <v>#REF!</v>
      </c>
      <c r="AX2" s="43" t="e">
        <f>#REF!</f>
        <v>#REF!</v>
      </c>
      <c r="AY2" s="43" t="e">
        <f>#REF!</f>
        <v>#REF!</v>
      </c>
      <c r="AZ2" s="43" t="e">
        <f>#REF!</f>
        <v>#REF!</v>
      </c>
      <c r="BA2" s="43" t="e">
        <f>#REF!</f>
        <v>#REF!</v>
      </c>
      <c r="BB2" s="43" t="e">
        <f>#REF!</f>
        <v>#REF!</v>
      </c>
      <c r="BC2" s="43" t="e">
        <f>#REF!</f>
        <v>#REF!</v>
      </c>
      <c r="BD2" s="43" t="e">
        <f>#REF!</f>
        <v>#REF!</v>
      </c>
      <c r="BE2" s="43" t="e">
        <f>#REF!</f>
        <v>#REF!</v>
      </c>
      <c r="BF2" s="43" t="e">
        <f>#REF!</f>
        <v>#REF!</v>
      </c>
      <c r="BG2" s="43" t="e">
        <f>#REF!</f>
        <v>#REF!</v>
      </c>
      <c r="BH2" s="43" t="e">
        <f>#REF!</f>
        <v>#REF!</v>
      </c>
      <c r="BI2" s="43" t="e">
        <f>#REF!</f>
        <v>#REF!</v>
      </c>
      <c r="BJ2" s="43" t="e">
        <f>#REF!</f>
        <v>#REF!</v>
      </c>
      <c r="BK2" s="43" t="e">
        <f>#REF!</f>
        <v>#REF!</v>
      </c>
      <c r="BL2" s="43" t="e">
        <f>#REF!</f>
        <v>#REF!</v>
      </c>
      <c r="BM2" s="43" t="e">
        <f>#REF!</f>
        <v>#REF!</v>
      </c>
      <c r="BN2" s="43" t="e">
        <f>#REF!</f>
        <v>#REF!</v>
      </c>
      <c r="BO2" s="43" t="e">
        <f>#REF!</f>
        <v>#REF!</v>
      </c>
      <c r="BP2" s="43" t="e">
        <f>#REF!</f>
        <v>#REF!</v>
      </c>
      <c r="BQ2" s="43" t="e">
        <f>#REF!</f>
        <v>#REF!</v>
      </c>
      <c r="BR2" s="43" t="e">
        <f>#REF!</f>
        <v>#REF!</v>
      </c>
      <c r="BS2" s="43" t="e">
        <f>#REF!</f>
        <v>#REF!</v>
      </c>
      <c r="BT2" s="43" t="e">
        <f>#REF!</f>
        <v>#REF!</v>
      </c>
      <c r="BU2" s="43" t="e">
        <f>#REF!</f>
        <v>#REF!</v>
      </c>
      <c r="BV2" s="43" t="e">
        <f>#REF!</f>
        <v>#REF!</v>
      </c>
      <c r="BW2" s="43" t="e">
        <f>#REF!</f>
        <v>#REF!</v>
      </c>
      <c r="BX2" s="43" t="e">
        <f>#REF!</f>
        <v>#REF!</v>
      </c>
      <c r="BY2" s="43" t="e">
        <f>#REF!</f>
        <v>#REF!</v>
      </c>
      <c r="BZ2" s="43" t="e">
        <f>#REF!</f>
        <v>#REF!</v>
      </c>
      <c r="CA2" s="43" t="e">
        <f>#REF!</f>
        <v>#REF!</v>
      </c>
      <c r="CB2" s="43"/>
      <c r="CC2" s="43" t="e">
        <f>#REF!</f>
        <v>#REF!</v>
      </c>
      <c r="CD2" s="43" t="e">
        <f>#REF!</f>
        <v>#REF!</v>
      </c>
      <c r="CE2" s="43" t="e">
        <f>#REF!</f>
        <v>#REF!</v>
      </c>
      <c r="CF2" s="43" t="e">
        <f>#REF!</f>
        <v>#REF!</v>
      </c>
      <c r="CG2" s="43" t="e">
        <f>#REF!</f>
        <v>#REF!</v>
      </c>
      <c r="CH2" s="43" t="e">
        <f>#REF!</f>
        <v>#REF!</v>
      </c>
      <c r="CI2" s="43" t="e">
        <f>#REF!</f>
        <v>#REF!</v>
      </c>
      <c r="CJ2" s="43" t="e">
        <f>#REF!</f>
        <v>#REF!</v>
      </c>
      <c r="CK2" s="43" t="e">
        <f>#REF!</f>
        <v>#REF!</v>
      </c>
      <c r="CL2" s="43" t="e">
        <f>#REF!</f>
        <v>#REF!</v>
      </c>
      <c r="CM2" s="43" t="e">
        <f>#REF!</f>
        <v>#REF!</v>
      </c>
      <c r="CN2" s="24"/>
      <c r="CO2" s="24"/>
      <c r="CP2" s="24"/>
      <c r="CQ2" s="28"/>
      <c r="CR2" s="28"/>
      <c r="CS2" s="28"/>
      <c r="CT2" s="71"/>
      <c r="CU2" s="71"/>
      <c r="CV2" s="71"/>
      <c r="CW2" s="72" t="e">
        <f>#REF!</f>
        <v>#REF!</v>
      </c>
      <c r="CX2" s="72" t="e">
        <f>#REF!</f>
        <v>#REF!</v>
      </c>
      <c r="CY2" s="72" t="e">
        <f>#REF!</f>
        <v>#REF!</v>
      </c>
      <c r="CZ2" s="72" t="e">
        <f>#REF!</f>
        <v>#REF!</v>
      </c>
      <c r="DA2" s="72" t="e">
        <f>#REF!</f>
        <v>#REF!</v>
      </c>
      <c r="DB2" s="72" t="e">
        <f>#REF!</f>
        <v>#REF!</v>
      </c>
      <c r="DC2" s="22"/>
      <c r="DD2" s="1"/>
      <c r="DE2" s="1"/>
    </row>
    <row r="3" spans="1:109" s="1" customFormat="1" ht="13.5" customHeight="1" x14ac:dyDescent="0.25">
      <c r="A3" s="16"/>
      <c r="B3" s="45" t="s">
        <v>7</v>
      </c>
      <c r="C3" s="45"/>
      <c r="D3" s="45"/>
      <c r="E3" s="46" t="s">
        <v>8</v>
      </c>
      <c r="F3" s="47"/>
      <c r="G3" s="48"/>
      <c r="H3" s="47"/>
      <c r="I3" s="49"/>
      <c r="J3" s="16"/>
      <c r="K3" s="64"/>
      <c r="L3" s="64"/>
      <c r="M3" s="64"/>
      <c r="N3" s="64"/>
      <c r="O3" s="64">
        <v>1.524</v>
      </c>
      <c r="P3" s="64"/>
      <c r="Q3" s="64"/>
      <c r="R3" s="64"/>
      <c r="S3" s="16"/>
      <c r="T3" s="45"/>
      <c r="U3" s="7" t="s">
        <v>28</v>
      </c>
      <c r="V3" s="50" t="s">
        <v>0</v>
      </c>
      <c r="W3" s="7" t="s">
        <v>30</v>
      </c>
      <c r="X3" s="8" t="str">
        <f>IF(V3="",IF(#REF!="",#REF!,#REF!),V3)</f>
        <v>1</v>
      </c>
      <c r="Y3" s="51" t="s">
        <v>21</v>
      </c>
      <c r="Z3" s="7"/>
      <c r="AA3" s="8"/>
      <c r="AB3" s="9"/>
      <c r="AC3" s="18"/>
      <c r="AD3" s="65">
        <v>1</v>
      </c>
      <c r="AE3" s="66"/>
      <c r="AF3" s="18"/>
      <c r="AG3" s="18">
        <f t="shared" ref="AG3:AG30" si="0">IF(Z3="BSX",ROUNDUP(AA3*3.1*AC3/1000,2),)</f>
        <v>0</v>
      </c>
      <c r="AH3" s="18">
        <f t="shared" ref="AH3:AH30" si="1">ROUNDUP(AC3/1000*IF(Z3="HTSX",IF(AA3=3,9.2-1.7*(S3-10)/20,IF(AA3=6,18.4-4.4*(S3-10)/30,IF(AA3=9,27.9-8.3*(S3-10)/40,IF(AA3=12,37.5-12.7*(S3-10)/50,IF(AA3=15,47.5-14*(S3-10)/50,IF(AA3=20,64.5-20.3*(S3-10)/70,"Ошибка!!!")))))),),2)</f>
        <v>0</v>
      </c>
      <c r="AI3" s="18"/>
      <c r="AJ3" s="18"/>
      <c r="AK3" s="18"/>
      <c r="AL3" s="18"/>
      <c r="AM3" s="18">
        <f>SUM(AG3:AK3)</f>
        <v>0</v>
      </c>
      <c r="AN3" s="52">
        <v>0.81</v>
      </c>
      <c r="AO3" s="52"/>
      <c r="AP3" s="52"/>
      <c r="AQ3" s="52"/>
      <c r="AR3" s="52"/>
      <c r="AS3" s="52"/>
      <c r="AT3" s="52">
        <v>4.6999999999999993</v>
      </c>
      <c r="AU3" s="52">
        <v>4.6999999999999993</v>
      </c>
      <c r="AV3" s="52"/>
      <c r="AW3" s="52"/>
      <c r="AX3" s="52"/>
      <c r="AY3" s="52"/>
      <c r="AZ3" s="52"/>
      <c r="BA3" s="52"/>
      <c r="BB3" s="52"/>
      <c r="BC3" s="52"/>
      <c r="BD3" s="52"/>
      <c r="BE3" s="52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2"/>
      <c r="CM3" s="52"/>
      <c r="CN3" s="53"/>
      <c r="CO3" s="81"/>
      <c r="CP3" s="70"/>
      <c r="CQ3" s="53"/>
      <c r="CR3" s="53"/>
      <c r="CS3" s="53"/>
      <c r="CT3" s="16"/>
      <c r="CU3" s="16"/>
      <c r="CV3" s="16"/>
      <c r="CW3" s="16"/>
      <c r="CX3" s="16"/>
      <c r="CY3" s="16"/>
      <c r="CZ3" s="16"/>
      <c r="DA3" s="16"/>
      <c r="DB3" s="16"/>
      <c r="DC3" s="34"/>
      <c r="DD3" s="16"/>
      <c r="DE3" s="16"/>
    </row>
    <row r="4" spans="1:109" s="1" customFormat="1" ht="13.5" customHeight="1" x14ac:dyDescent="0.25">
      <c r="A4" s="16"/>
      <c r="B4" s="45" t="s">
        <v>9</v>
      </c>
      <c r="C4" s="45"/>
      <c r="D4" s="45"/>
      <c r="E4" s="46" t="s">
        <v>10</v>
      </c>
      <c r="F4" s="47"/>
      <c r="G4" s="48"/>
      <c r="H4" s="47"/>
      <c r="I4" s="49"/>
      <c r="J4" s="16"/>
      <c r="K4" s="64"/>
      <c r="L4" s="64">
        <v>1</v>
      </c>
      <c r="M4" s="64"/>
      <c r="N4" s="64"/>
      <c r="O4" s="64">
        <v>9.1440000000000001</v>
      </c>
      <c r="P4" s="64"/>
      <c r="Q4" s="64"/>
      <c r="R4" s="64"/>
      <c r="S4" s="16"/>
      <c r="T4" s="45"/>
      <c r="U4" s="7" t="s">
        <v>27</v>
      </c>
      <c r="V4" s="50" t="s">
        <v>0</v>
      </c>
      <c r="W4" s="7" t="s">
        <v>31</v>
      </c>
      <c r="X4" s="8" t="str">
        <f>IF(V4="",IF(#REF!="",#REF!,#REF!),V4)</f>
        <v>1</v>
      </c>
      <c r="Y4" s="51" t="s">
        <v>21</v>
      </c>
      <c r="Z4" s="7"/>
      <c r="AA4" s="8"/>
      <c r="AB4" s="9"/>
      <c r="AC4" s="18"/>
      <c r="AD4" s="65">
        <v>1</v>
      </c>
      <c r="AE4" s="66"/>
      <c r="AF4" s="18"/>
      <c r="AG4" s="18">
        <f t="shared" si="0"/>
        <v>0</v>
      </c>
      <c r="AH4" s="18">
        <f t="shared" si="1"/>
        <v>0</v>
      </c>
      <c r="AI4" s="18"/>
      <c r="AJ4" s="18"/>
      <c r="AK4" s="18"/>
      <c r="AL4" s="18"/>
      <c r="AM4" s="18">
        <f t="shared" ref="AM4:AM9" si="2">SUM(AG4:AK4)</f>
        <v>0</v>
      </c>
      <c r="AN4" s="52">
        <v>0.81</v>
      </c>
      <c r="AO4" s="52"/>
      <c r="AP4" s="52"/>
      <c r="AQ4" s="52"/>
      <c r="AR4" s="52"/>
      <c r="AS4" s="52"/>
      <c r="AT4" s="52">
        <v>4.6999999999999993</v>
      </c>
      <c r="AU4" s="52">
        <v>4.6999999999999993</v>
      </c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4"/>
      <c r="CK4" s="52"/>
      <c r="CL4" s="52"/>
      <c r="CM4" s="52"/>
      <c r="CN4" s="53"/>
      <c r="CO4" s="81"/>
      <c r="CP4" s="70"/>
      <c r="CQ4" s="53"/>
      <c r="CR4" s="53"/>
      <c r="CS4" s="53"/>
      <c r="CT4" s="16"/>
      <c r="CU4" s="16"/>
      <c r="CV4" s="16"/>
      <c r="CW4" s="16"/>
      <c r="CX4" s="16"/>
      <c r="CY4" s="16"/>
      <c r="CZ4" s="16"/>
      <c r="DA4" s="16"/>
      <c r="DB4" s="16"/>
      <c r="DC4" s="34"/>
      <c r="DD4" s="16"/>
      <c r="DE4" s="16"/>
    </row>
    <row r="5" spans="1:109" s="1" customFormat="1" ht="13.5" customHeight="1" x14ac:dyDescent="0.25">
      <c r="A5" s="16"/>
      <c r="B5" s="45" t="s">
        <v>9</v>
      </c>
      <c r="C5" s="45"/>
      <c r="D5" s="45"/>
      <c r="E5" s="46" t="s">
        <v>10</v>
      </c>
      <c r="F5" s="47"/>
      <c r="G5" s="48"/>
      <c r="H5" s="47"/>
      <c r="I5" s="49"/>
      <c r="J5" s="16"/>
      <c r="K5" s="64"/>
      <c r="L5" s="64">
        <v>1</v>
      </c>
      <c r="M5" s="64"/>
      <c r="N5" s="64"/>
      <c r="O5" s="64">
        <v>10.97</v>
      </c>
      <c r="P5" s="64"/>
      <c r="Q5" s="64"/>
      <c r="R5" s="64"/>
      <c r="S5" s="16"/>
      <c r="T5" s="45"/>
      <c r="U5" s="7"/>
      <c r="V5" s="50"/>
      <c r="W5" s="7"/>
      <c r="X5" s="8" t="str">
        <f>IF(V5="",IF(V4="",#REF!,V4),V5)</f>
        <v>1</v>
      </c>
      <c r="Y5" s="51" t="s">
        <v>22</v>
      </c>
      <c r="Z5" s="7"/>
      <c r="AA5" s="8"/>
      <c r="AB5" s="9"/>
      <c r="AC5" s="18"/>
      <c r="AD5" s="65">
        <v>1</v>
      </c>
      <c r="AE5" s="66"/>
      <c r="AF5" s="18"/>
      <c r="AG5" s="18">
        <f t="shared" si="0"/>
        <v>0</v>
      </c>
      <c r="AH5" s="18">
        <f t="shared" si="1"/>
        <v>0</v>
      </c>
      <c r="AI5" s="18"/>
      <c r="AJ5" s="18"/>
      <c r="AK5" s="18"/>
      <c r="AL5" s="18"/>
      <c r="AM5" s="18">
        <f t="shared" si="2"/>
        <v>0</v>
      </c>
      <c r="AN5" s="52">
        <v>5.3999999999999995</v>
      </c>
      <c r="AO5" s="52"/>
      <c r="AP5" s="52"/>
      <c r="AQ5" s="52"/>
      <c r="AR5" s="52"/>
      <c r="AS5" s="52"/>
      <c r="AT5" s="52">
        <v>29.1</v>
      </c>
      <c r="AU5" s="52">
        <v>29.1</v>
      </c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3"/>
      <c r="CO5" s="81"/>
      <c r="CP5" s="70"/>
      <c r="CQ5" s="53"/>
      <c r="CR5" s="53"/>
      <c r="CS5" s="53"/>
      <c r="CT5" s="16"/>
      <c r="CU5" s="16"/>
      <c r="CV5" s="16"/>
      <c r="CW5" s="16"/>
      <c r="CX5" s="16"/>
      <c r="CY5" s="16"/>
      <c r="CZ5" s="16"/>
      <c r="DA5" s="16"/>
      <c r="DB5" s="16"/>
      <c r="DC5" s="34"/>
      <c r="DD5" s="16"/>
      <c r="DE5" s="16"/>
    </row>
    <row r="6" spans="1:109" s="1" customFormat="1" ht="13.5" customHeight="1" x14ac:dyDescent="0.25">
      <c r="A6" s="16"/>
      <c r="B6" s="45" t="s">
        <v>9</v>
      </c>
      <c r="C6" s="45"/>
      <c r="D6" s="45"/>
      <c r="E6" s="46" t="s">
        <v>10</v>
      </c>
      <c r="F6" s="47"/>
      <c r="G6" s="48"/>
      <c r="H6" s="47"/>
      <c r="I6" s="49"/>
      <c r="J6" s="16"/>
      <c r="K6" s="64"/>
      <c r="L6" s="64">
        <v>1</v>
      </c>
      <c r="M6" s="64"/>
      <c r="N6" s="64"/>
      <c r="O6" s="64">
        <v>9.1440000000000001</v>
      </c>
      <c r="P6" s="64"/>
      <c r="Q6" s="64"/>
      <c r="R6" s="64"/>
      <c r="S6" s="16"/>
      <c r="T6" s="45"/>
      <c r="U6" s="7"/>
      <c r="V6" s="50"/>
      <c r="W6" s="7"/>
      <c r="X6" s="8" t="str">
        <f>IF(V6="",IF(V5="",V4,V5),V6)</f>
        <v>1</v>
      </c>
      <c r="Y6" s="51" t="s">
        <v>23</v>
      </c>
      <c r="Z6" s="7"/>
      <c r="AA6" s="8"/>
      <c r="AB6" s="9"/>
      <c r="AC6" s="18"/>
      <c r="AD6" s="65">
        <v>1</v>
      </c>
      <c r="AE6" s="66"/>
      <c r="AF6" s="18"/>
      <c r="AG6" s="18">
        <f t="shared" si="0"/>
        <v>0</v>
      </c>
      <c r="AH6" s="18">
        <f t="shared" si="1"/>
        <v>0</v>
      </c>
      <c r="AI6" s="18"/>
      <c r="AJ6" s="18"/>
      <c r="AK6" s="18"/>
      <c r="AL6" s="18"/>
      <c r="AM6" s="18">
        <f t="shared" si="2"/>
        <v>0</v>
      </c>
      <c r="AN6" s="52">
        <v>0.81</v>
      </c>
      <c r="AO6" s="52"/>
      <c r="AP6" s="52"/>
      <c r="AQ6" s="52"/>
      <c r="AR6" s="52"/>
      <c r="AS6" s="52"/>
      <c r="AT6" s="52">
        <v>4.6999999999999993</v>
      </c>
      <c r="AU6" s="52">
        <v>4.6999999999999993</v>
      </c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2"/>
      <c r="BI6" s="52"/>
      <c r="BJ6" s="52"/>
      <c r="BK6" s="52"/>
      <c r="BL6" s="52"/>
      <c r="BM6" s="52"/>
      <c r="BN6" s="52"/>
      <c r="BO6" s="52"/>
      <c r="BP6" s="52"/>
      <c r="BQ6" s="52"/>
      <c r="BR6" s="52"/>
      <c r="BS6" s="52"/>
      <c r="BT6" s="52"/>
      <c r="BU6" s="52"/>
      <c r="BV6" s="52"/>
      <c r="BW6" s="52"/>
      <c r="BX6" s="52"/>
      <c r="BY6" s="52"/>
      <c r="BZ6" s="52"/>
      <c r="CA6" s="52"/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52"/>
      <c r="CM6" s="52"/>
      <c r="CN6" s="53"/>
      <c r="CO6" s="81"/>
      <c r="CP6" s="70"/>
      <c r="CQ6" s="53"/>
      <c r="CR6" s="53"/>
      <c r="CS6" s="53"/>
      <c r="CT6" s="16"/>
      <c r="CU6" s="16"/>
      <c r="CV6" s="16"/>
      <c r="CW6" s="16"/>
      <c r="CX6" s="16"/>
      <c r="CY6" s="16"/>
      <c r="CZ6" s="16"/>
      <c r="DA6" s="16"/>
      <c r="DB6" s="16"/>
      <c r="DC6" s="34"/>
      <c r="DD6" s="16"/>
      <c r="DE6" s="16"/>
    </row>
    <row r="7" spans="1:109" s="1" customFormat="1" ht="13.5" customHeight="1" x14ac:dyDescent="0.25">
      <c r="A7" s="16"/>
      <c r="B7" s="45" t="s">
        <v>9</v>
      </c>
      <c r="C7" s="45"/>
      <c r="D7" s="45"/>
      <c r="E7" s="46" t="s">
        <v>8</v>
      </c>
      <c r="F7" s="47"/>
      <c r="G7" s="48"/>
      <c r="H7" s="47"/>
      <c r="I7" s="49"/>
      <c r="J7" s="16"/>
      <c r="K7" s="64"/>
      <c r="L7" s="64">
        <v>1</v>
      </c>
      <c r="M7" s="64"/>
      <c r="N7" s="64"/>
      <c r="O7" s="64">
        <v>2.4380000000000002</v>
      </c>
      <c r="P7" s="64"/>
      <c r="Q7" s="64"/>
      <c r="R7" s="64"/>
      <c r="S7" s="16"/>
      <c r="T7" s="45"/>
      <c r="U7" s="7">
        <v>3</v>
      </c>
      <c r="V7" s="50" t="s">
        <v>1</v>
      </c>
      <c r="W7" s="7" t="s">
        <v>31</v>
      </c>
      <c r="X7" s="8" t="str">
        <f>IF(V7="",IF(V6="",V5,V6),V7)</f>
        <v>2</v>
      </c>
      <c r="Y7" s="51" t="str">
        <f>IF(X7="","",IF(AND(X7=X6,X6&lt;&gt;X5),"в",IF(AND(X6=X5,X7=X6,X5&lt;&gt;X4),"с",IF(AND(X7=X6,X6=X5,X5=X4),"Ошибка","а"))))</f>
        <v>а</v>
      </c>
      <c r="Z7" s="7"/>
      <c r="AA7" s="8"/>
      <c r="AB7" s="9"/>
      <c r="AC7" s="18"/>
      <c r="AD7" s="65">
        <v>1</v>
      </c>
      <c r="AE7" s="66"/>
      <c r="AF7" s="18"/>
      <c r="AG7" s="18">
        <f t="shared" si="0"/>
        <v>0</v>
      </c>
      <c r="AH7" s="18">
        <f t="shared" si="1"/>
        <v>0</v>
      </c>
      <c r="AI7" s="18"/>
      <c r="AJ7" s="18"/>
      <c r="AK7" s="18"/>
      <c r="AL7" s="18"/>
      <c r="AM7" s="18">
        <f t="shared" si="2"/>
        <v>0</v>
      </c>
      <c r="AN7" s="52">
        <v>0.81</v>
      </c>
      <c r="AO7" s="52"/>
      <c r="AP7" s="52"/>
      <c r="AQ7" s="52"/>
      <c r="AR7" s="52"/>
      <c r="AS7" s="52"/>
      <c r="AT7" s="52">
        <v>5.1999999999999993</v>
      </c>
      <c r="AU7" s="52">
        <v>5.1999999999999993</v>
      </c>
      <c r="AV7" s="52"/>
      <c r="AW7" s="52"/>
      <c r="AX7" s="52"/>
      <c r="AY7" s="52"/>
      <c r="AZ7" s="52"/>
      <c r="BA7" s="52"/>
      <c r="BB7" s="52"/>
      <c r="BC7" s="52"/>
      <c r="BD7" s="52"/>
      <c r="BE7" s="52"/>
      <c r="BF7" s="52"/>
      <c r="BG7" s="52"/>
      <c r="BH7" s="52"/>
      <c r="BI7" s="52"/>
      <c r="BJ7" s="52"/>
      <c r="BK7" s="52"/>
      <c r="BL7" s="52"/>
      <c r="BM7" s="52"/>
      <c r="BN7" s="52"/>
      <c r="BO7" s="52"/>
      <c r="BP7" s="52"/>
      <c r="BQ7" s="52"/>
      <c r="BR7" s="52"/>
      <c r="BS7" s="52"/>
      <c r="BT7" s="52"/>
      <c r="BU7" s="52"/>
      <c r="BV7" s="52"/>
      <c r="BW7" s="52"/>
      <c r="BX7" s="52"/>
      <c r="BY7" s="52"/>
      <c r="BZ7" s="52"/>
      <c r="CA7" s="52"/>
      <c r="CB7" s="52"/>
      <c r="CC7" s="52"/>
      <c r="CD7" s="52"/>
      <c r="CE7" s="52"/>
      <c r="CF7" s="52"/>
      <c r="CG7" s="52"/>
      <c r="CH7" s="52"/>
      <c r="CI7" s="52"/>
      <c r="CJ7" s="52"/>
      <c r="CK7" s="52"/>
      <c r="CL7" s="52"/>
      <c r="CM7" s="52"/>
      <c r="CN7" s="53"/>
      <c r="CO7" s="81"/>
      <c r="CP7" s="70"/>
      <c r="CQ7" s="53"/>
      <c r="CR7" s="53"/>
      <c r="CS7" s="53"/>
      <c r="CT7" s="16"/>
      <c r="CU7" s="16"/>
      <c r="CV7" s="16"/>
      <c r="CW7" s="16"/>
      <c r="CX7" s="16"/>
      <c r="CY7" s="16"/>
      <c r="CZ7" s="16"/>
      <c r="DA7" s="16"/>
      <c r="DB7" s="16"/>
      <c r="DC7" s="34"/>
      <c r="DD7" s="16"/>
      <c r="DE7" s="16"/>
    </row>
    <row r="8" spans="1:109" s="1" customFormat="1" ht="13.5" customHeight="1" x14ac:dyDescent="0.25">
      <c r="A8" s="16"/>
      <c r="B8" s="45" t="s">
        <v>9</v>
      </c>
      <c r="C8" s="45"/>
      <c r="D8" s="45"/>
      <c r="E8" s="46" t="s">
        <v>8</v>
      </c>
      <c r="F8" s="47"/>
      <c r="G8" s="48"/>
      <c r="H8" s="47"/>
      <c r="I8" s="47"/>
      <c r="J8" s="16"/>
      <c r="K8" s="64"/>
      <c r="L8" s="64">
        <v>1</v>
      </c>
      <c r="M8" s="64"/>
      <c r="N8" s="64"/>
      <c r="O8" s="64">
        <v>2.4380000000000002</v>
      </c>
      <c r="P8" s="64"/>
      <c r="Q8" s="64"/>
      <c r="R8" s="64"/>
      <c r="S8" s="16"/>
      <c r="T8" s="45"/>
      <c r="U8" s="7"/>
      <c r="V8" s="50"/>
      <c r="W8" s="7"/>
      <c r="X8" s="8" t="str">
        <f>IF(V8="",IF(V7="",V6,V7),V8)</f>
        <v>2</v>
      </c>
      <c r="Y8" s="51" t="str">
        <f>IF(X8="","",IF(AND(X8=X7,X7&lt;&gt;X6),"в",IF(AND(X7=X6,X8=X7,X6&lt;&gt;X5),"с",IF(AND(X8=X7,X7=X6,X6=X5),"Ошибка","а"))))</f>
        <v>в</v>
      </c>
      <c r="Z8" s="7"/>
      <c r="AA8" s="8"/>
      <c r="AB8" s="9"/>
      <c r="AC8" s="18"/>
      <c r="AD8" s="65">
        <v>1</v>
      </c>
      <c r="AE8" s="66"/>
      <c r="AF8" s="18"/>
      <c r="AG8" s="18">
        <f t="shared" si="0"/>
        <v>0</v>
      </c>
      <c r="AH8" s="18">
        <f t="shared" si="1"/>
        <v>0</v>
      </c>
      <c r="AI8" s="18"/>
      <c r="AJ8" s="18"/>
      <c r="AK8" s="18"/>
      <c r="AL8" s="18"/>
      <c r="AM8" s="18">
        <f t="shared" si="2"/>
        <v>0</v>
      </c>
      <c r="AN8" s="52">
        <v>0.42</v>
      </c>
      <c r="AO8" s="52"/>
      <c r="AP8" s="52"/>
      <c r="AQ8" s="52"/>
      <c r="AR8" s="52"/>
      <c r="AS8" s="52"/>
      <c r="AT8" s="52">
        <v>2.7</v>
      </c>
      <c r="AU8" s="52">
        <v>2.7</v>
      </c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52"/>
      <c r="BG8" s="52"/>
      <c r="BH8" s="52"/>
      <c r="BI8" s="52"/>
      <c r="BJ8" s="52"/>
      <c r="BK8" s="52"/>
      <c r="BL8" s="52"/>
      <c r="BM8" s="52"/>
      <c r="BN8" s="52"/>
      <c r="BO8" s="52"/>
      <c r="BP8" s="52"/>
      <c r="BQ8" s="52"/>
      <c r="BR8" s="52"/>
      <c r="BS8" s="52"/>
      <c r="BT8" s="52"/>
      <c r="BU8" s="52"/>
      <c r="BV8" s="52"/>
      <c r="BW8" s="52"/>
      <c r="BX8" s="52"/>
      <c r="BY8" s="52"/>
      <c r="BZ8" s="52"/>
      <c r="CA8" s="52"/>
      <c r="CB8" s="52"/>
      <c r="CC8" s="52"/>
      <c r="CD8" s="52"/>
      <c r="CE8" s="52"/>
      <c r="CF8" s="52"/>
      <c r="CG8" s="52"/>
      <c r="CH8" s="52"/>
      <c r="CI8" s="52"/>
      <c r="CJ8" s="52"/>
      <c r="CK8" s="52"/>
      <c r="CL8" s="52"/>
      <c r="CM8" s="52"/>
      <c r="CN8" s="53"/>
      <c r="CO8" s="81"/>
      <c r="CP8" s="70"/>
      <c r="CQ8" s="53"/>
      <c r="CR8" s="53"/>
      <c r="CS8" s="53"/>
      <c r="CT8" s="16"/>
      <c r="CU8" s="16"/>
      <c r="CV8" s="16"/>
      <c r="CW8" s="16"/>
      <c r="CX8" s="16"/>
      <c r="CY8" s="16"/>
      <c r="CZ8" s="16"/>
      <c r="DA8" s="16"/>
      <c r="DB8" s="16"/>
      <c r="DC8" s="34"/>
      <c r="DD8" s="16"/>
      <c r="DE8" s="16"/>
    </row>
    <row r="9" spans="1:109" s="1" customFormat="1" ht="13.5" customHeight="1" x14ac:dyDescent="0.25">
      <c r="A9" s="16"/>
      <c r="B9" s="45" t="s">
        <v>9</v>
      </c>
      <c r="C9" s="45"/>
      <c r="D9" s="45"/>
      <c r="E9" s="46" t="s">
        <v>8</v>
      </c>
      <c r="F9" s="47"/>
      <c r="G9" s="48"/>
      <c r="H9" s="47"/>
      <c r="I9" s="47"/>
      <c r="J9" s="16"/>
      <c r="K9" s="64"/>
      <c r="L9" s="64"/>
      <c r="M9" s="64"/>
      <c r="N9" s="64"/>
      <c r="O9" s="64">
        <v>2.4380000000000002</v>
      </c>
      <c r="P9" s="64"/>
      <c r="Q9" s="64"/>
      <c r="R9" s="64"/>
      <c r="S9" s="16"/>
      <c r="T9" s="45"/>
      <c r="U9" s="7"/>
      <c r="V9" s="50"/>
      <c r="W9" s="7"/>
      <c r="X9" s="8" t="str">
        <f>IF(V9="",IF(V8="",V7,V8),V9)</f>
        <v>2</v>
      </c>
      <c r="Y9" s="51" t="str">
        <f>IF(X9="","",IF(AND(X9=X8,X8&lt;&gt;X7),"в",IF(AND(X8=X7,X9=X8,X7&lt;&gt;X6),"с",IF(AND(X9=X8,X8=X7,X7=X6),"Ошибка","а"))))</f>
        <v>с</v>
      </c>
      <c r="Z9" s="7"/>
      <c r="AA9" s="8"/>
      <c r="AB9" s="9"/>
      <c r="AC9" s="18"/>
      <c r="AD9" s="65">
        <v>1</v>
      </c>
      <c r="AE9" s="66"/>
      <c r="AF9" s="18"/>
      <c r="AG9" s="18">
        <f t="shared" si="0"/>
        <v>0</v>
      </c>
      <c r="AH9" s="18">
        <f t="shared" si="1"/>
        <v>0</v>
      </c>
      <c r="AI9" s="18"/>
      <c r="AJ9" s="18"/>
      <c r="AK9" s="18"/>
      <c r="AL9" s="18"/>
      <c r="AM9" s="18">
        <f t="shared" si="2"/>
        <v>0</v>
      </c>
      <c r="AN9" s="52">
        <v>0.27</v>
      </c>
      <c r="AO9" s="52"/>
      <c r="AP9" s="52"/>
      <c r="AQ9" s="52"/>
      <c r="AR9" s="52"/>
      <c r="AS9" s="52"/>
      <c r="AT9" s="52">
        <v>1.8</v>
      </c>
      <c r="AU9" s="52">
        <v>1.8</v>
      </c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2"/>
      <c r="BZ9" s="52"/>
      <c r="CA9" s="52"/>
      <c r="CB9" s="52"/>
      <c r="CC9" s="52"/>
      <c r="CD9" s="52"/>
      <c r="CE9" s="52"/>
      <c r="CF9" s="52"/>
      <c r="CG9" s="52"/>
      <c r="CH9" s="52"/>
      <c r="CI9" s="52"/>
      <c r="CJ9" s="52"/>
      <c r="CK9" s="52"/>
      <c r="CL9" s="52"/>
      <c r="CM9" s="52"/>
      <c r="CN9" s="53"/>
      <c r="CO9" s="81"/>
      <c r="CP9" s="70"/>
      <c r="CQ9" s="53"/>
      <c r="CR9" s="53"/>
      <c r="CS9" s="53"/>
      <c r="CT9" s="16"/>
      <c r="CU9" s="16"/>
      <c r="CV9" s="16"/>
      <c r="CW9" s="16"/>
      <c r="CX9" s="16"/>
      <c r="CY9" s="16"/>
      <c r="CZ9" s="16"/>
      <c r="DA9" s="16"/>
      <c r="DB9" s="16"/>
      <c r="DC9" s="34"/>
      <c r="DD9" s="16"/>
      <c r="DE9" s="16"/>
    </row>
    <row r="10" spans="1:109" s="1" customFormat="1" ht="13.5" customHeight="1" x14ac:dyDescent="0.25">
      <c r="A10" s="16"/>
      <c r="B10" s="45" t="s">
        <v>11</v>
      </c>
      <c r="C10" s="45"/>
      <c r="D10" s="29"/>
      <c r="E10" s="46" t="s">
        <v>17</v>
      </c>
      <c r="F10" s="56"/>
      <c r="G10" s="57"/>
      <c r="H10" s="56"/>
      <c r="I10" s="56"/>
      <c r="J10" s="16"/>
      <c r="K10" s="64"/>
      <c r="L10" s="64">
        <v>3</v>
      </c>
      <c r="M10" s="64"/>
      <c r="N10" s="64"/>
      <c r="O10" s="64">
        <v>12.8</v>
      </c>
      <c r="P10" s="64"/>
      <c r="Q10" s="64"/>
      <c r="R10" s="64"/>
      <c r="S10" s="16"/>
      <c r="T10" s="29"/>
      <c r="U10" s="7">
        <v>4</v>
      </c>
      <c r="V10" s="50" t="s">
        <v>0</v>
      </c>
      <c r="W10" s="7" t="s">
        <v>31</v>
      </c>
      <c r="X10" s="8" t="str">
        <f>IF(V10="",IF(#REF!="",#REF!,#REF!),V10)</f>
        <v>1</v>
      </c>
      <c r="Y10" s="51" t="s">
        <v>20</v>
      </c>
      <c r="Z10" s="7"/>
      <c r="AA10" s="8"/>
      <c r="AB10" s="9"/>
      <c r="AC10" s="18"/>
      <c r="AD10" s="65">
        <v>2</v>
      </c>
      <c r="AE10" s="66"/>
      <c r="AF10" s="18"/>
      <c r="AG10" s="18">
        <f t="shared" si="0"/>
        <v>0</v>
      </c>
      <c r="AH10" s="18">
        <f t="shared" si="1"/>
        <v>0</v>
      </c>
      <c r="AI10" s="18"/>
      <c r="AJ10" s="18"/>
      <c r="AK10" s="18"/>
      <c r="AL10" s="18"/>
      <c r="AM10" s="18">
        <f t="shared" ref="AM10:AM16" si="3">SUM(AG10:AK10)</f>
        <v>0</v>
      </c>
      <c r="AN10" s="52">
        <v>3.9699999999999998</v>
      </c>
      <c r="AO10" s="52"/>
      <c r="AP10" s="52"/>
      <c r="AQ10" s="52"/>
      <c r="AR10" s="52"/>
      <c r="AS10" s="52"/>
      <c r="AT10" s="52">
        <v>23.1</v>
      </c>
      <c r="AU10" s="52">
        <v>23.1</v>
      </c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52"/>
      <c r="BL10" s="52"/>
      <c r="BM10" s="52"/>
      <c r="BN10" s="52"/>
      <c r="BO10" s="52"/>
      <c r="BP10" s="52"/>
      <c r="BQ10" s="52"/>
      <c r="BR10" s="52"/>
      <c r="BS10" s="52"/>
      <c r="BT10" s="52"/>
      <c r="BU10" s="52"/>
      <c r="BV10" s="52"/>
      <c r="BW10" s="52"/>
      <c r="BX10" s="52"/>
      <c r="BY10" s="52"/>
      <c r="BZ10" s="52"/>
      <c r="CA10" s="52"/>
      <c r="CB10" s="52"/>
      <c r="CC10" s="52"/>
      <c r="CD10" s="52"/>
      <c r="CE10" s="52"/>
      <c r="CF10" s="52"/>
      <c r="CG10" s="52"/>
      <c r="CH10" s="52"/>
      <c r="CI10" s="52"/>
      <c r="CJ10" s="54"/>
      <c r="CK10" s="52"/>
      <c r="CL10" s="52"/>
      <c r="CM10" s="52"/>
      <c r="CN10" s="53"/>
      <c r="CO10" s="81"/>
      <c r="CP10" s="70"/>
      <c r="CQ10" s="53"/>
      <c r="CR10" s="53"/>
      <c r="CS10" s="53"/>
      <c r="CT10" s="16"/>
      <c r="CU10" s="16"/>
      <c r="CV10" s="16"/>
      <c r="CW10" s="16"/>
      <c r="CX10" s="16"/>
      <c r="CY10" s="16"/>
      <c r="CZ10" s="16"/>
      <c r="DA10" s="16"/>
      <c r="DB10" s="16"/>
      <c r="DC10" s="34"/>
      <c r="DD10" s="16"/>
      <c r="DE10" s="16"/>
    </row>
    <row r="11" spans="1:109" s="1" customFormat="1" ht="13.5" customHeight="1" x14ac:dyDescent="0.25">
      <c r="A11" s="16"/>
      <c r="B11" s="45" t="s">
        <v>11</v>
      </c>
      <c r="C11" s="45"/>
      <c r="D11" s="29"/>
      <c r="E11" s="46" t="s">
        <v>17</v>
      </c>
      <c r="F11" s="56"/>
      <c r="G11" s="57"/>
      <c r="H11" s="56"/>
      <c r="I11" s="56"/>
      <c r="J11" s="16"/>
      <c r="K11" s="64"/>
      <c r="L11" s="64">
        <v>1</v>
      </c>
      <c r="M11" s="64"/>
      <c r="N11" s="64"/>
      <c r="O11" s="64">
        <v>12.8</v>
      </c>
      <c r="P11" s="64"/>
      <c r="Q11" s="64"/>
      <c r="R11" s="64"/>
      <c r="S11" s="16"/>
      <c r="T11" s="29"/>
      <c r="U11" s="2"/>
      <c r="V11" s="58"/>
      <c r="W11" s="7"/>
      <c r="X11" s="8" t="str">
        <f>IF(V11="",IF(V10="",#REF!,V10),V11)</f>
        <v>1</v>
      </c>
      <c r="Y11" s="51" t="s">
        <v>22</v>
      </c>
      <c r="Z11" s="7"/>
      <c r="AA11" s="8"/>
      <c r="AB11" s="9"/>
      <c r="AC11" s="18"/>
      <c r="AD11" s="65">
        <v>2</v>
      </c>
      <c r="AE11" s="66"/>
      <c r="AF11" s="18"/>
      <c r="AG11" s="18">
        <f t="shared" si="0"/>
        <v>0</v>
      </c>
      <c r="AH11" s="18">
        <f t="shared" si="1"/>
        <v>0</v>
      </c>
      <c r="AI11" s="18"/>
      <c r="AJ11" s="18"/>
      <c r="AK11" s="18"/>
      <c r="AL11" s="18"/>
      <c r="AM11" s="18">
        <f t="shared" si="3"/>
        <v>0</v>
      </c>
      <c r="AN11" s="52">
        <v>2.73</v>
      </c>
      <c r="AO11" s="52"/>
      <c r="AP11" s="52"/>
      <c r="AQ11" s="52"/>
      <c r="AR11" s="52"/>
      <c r="AS11" s="52"/>
      <c r="AT11" s="52">
        <v>15.9</v>
      </c>
      <c r="AU11" s="52">
        <v>15.9</v>
      </c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52"/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  <c r="CA11" s="52"/>
      <c r="CB11" s="52"/>
      <c r="CC11" s="52"/>
      <c r="CD11" s="52"/>
      <c r="CE11" s="52"/>
      <c r="CF11" s="52"/>
      <c r="CG11" s="52"/>
      <c r="CH11" s="52"/>
      <c r="CI11" s="52"/>
      <c r="CJ11" s="52"/>
      <c r="CK11" s="52"/>
      <c r="CL11" s="52"/>
      <c r="CM11" s="52"/>
      <c r="CN11" s="53"/>
      <c r="CO11" s="81"/>
      <c r="CP11" s="70"/>
      <c r="CQ11" s="53"/>
      <c r="CR11" s="53"/>
      <c r="CS11" s="53"/>
      <c r="CT11" s="16"/>
      <c r="CU11" s="16"/>
      <c r="CV11" s="16"/>
      <c r="CW11" s="16"/>
      <c r="CX11" s="16"/>
      <c r="CY11" s="16"/>
      <c r="CZ11" s="16"/>
      <c r="DA11" s="16"/>
      <c r="DB11" s="16"/>
      <c r="DC11" s="34"/>
      <c r="DD11" s="16"/>
      <c r="DE11" s="16"/>
    </row>
    <row r="12" spans="1:109" s="1" customFormat="1" ht="13.5" customHeight="1" x14ac:dyDescent="0.25">
      <c r="A12" s="16"/>
      <c r="B12" s="45" t="s">
        <v>11</v>
      </c>
      <c r="C12" s="45"/>
      <c r="D12" s="29"/>
      <c r="E12" s="46" t="s">
        <v>17</v>
      </c>
      <c r="F12" s="56"/>
      <c r="G12" s="57"/>
      <c r="H12" s="56"/>
      <c r="I12" s="56"/>
      <c r="J12" s="16"/>
      <c r="K12" s="64"/>
      <c r="L12" s="64"/>
      <c r="M12" s="64"/>
      <c r="N12" s="64"/>
      <c r="O12" s="64">
        <v>12.8</v>
      </c>
      <c r="P12" s="64"/>
      <c r="Q12" s="64"/>
      <c r="R12" s="64"/>
      <c r="S12" s="16"/>
      <c r="T12" s="29"/>
      <c r="U12" s="2"/>
      <c r="V12" s="58"/>
      <c r="W12" s="7"/>
      <c r="X12" s="8" t="str">
        <f t="shared" ref="X12:X30" si="4">IF(V12="",IF(V11="",V10,V11),V12)</f>
        <v>1</v>
      </c>
      <c r="Y12" s="51" t="s">
        <v>23</v>
      </c>
      <c r="Z12" s="7"/>
      <c r="AA12" s="8"/>
      <c r="AB12" s="9"/>
      <c r="AC12" s="18"/>
      <c r="AD12" s="65">
        <v>2</v>
      </c>
      <c r="AE12" s="66"/>
      <c r="AF12" s="18"/>
      <c r="AG12" s="18">
        <f t="shared" si="0"/>
        <v>0</v>
      </c>
      <c r="AH12" s="18">
        <f t="shared" si="1"/>
        <v>0</v>
      </c>
      <c r="AI12" s="18"/>
      <c r="AJ12" s="18"/>
      <c r="AK12" s="18"/>
      <c r="AL12" s="18"/>
      <c r="AM12" s="18">
        <f t="shared" si="3"/>
        <v>0</v>
      </c>
      <c r="AN12" s="52">
        <v>1.33</v>
      </c>
      <c r="AO12" s="52"/>
      <c r="AP12" s="52"/>
      <c r="AQ12" s="52"/>
      <c r="AR12" s="52"/>
      <c r="AS12" s="52"/>
      <c r="AT12" s="52">
        <v>7.6999999999999993</v>
      </c>
      <c r="AU12" s="52">
        <v>7.6999999999999993</v>
      </c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2"/>
      <c r="BG12" s="52"/>
      <c r="BH12" s="52"/>
      <c r="BI12" s="52"/>
      <c r="BJ12" s="52"/>
      <c r="BK12" s="5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  <c r="CA12" s="52"/>
      <c r="CB12" s="52"/>
      <c r="CC12" s="52"/>
      <c r="CD12" s="52"/>
      <c r="CE12" s="52"/>
      <c r="CF12" s="52"/>
      <c r="CG12" s="52"/>
      <c r="CH12" s="52"/>
      <c r="CI12" s="52"/>
      <c r="CJ12" s="52"/>
      <c r="CK12" s="52"/>
      <c r="CL12" s="52"/>
      <c r="CM12" s="52"/>
      <c r="CN12" s="53"/>
      <c r="CO12" s="81"/>
      <c r="CP12" s="70"/>
      <c r="CQ12" s="53"/>
      <c r="CR12" s="53"/>
      <c r="CS12" s="53"/>
      <c r="CT12" s="16"/>
      <c r="CU12" s="16"/>
      <c r="CV12" s="16"/>
      <c r="CW12" s="16"/>
      <c r="CX12" s="16"/>
      <c r="CY12" s="16"/>
      <c r="CZ12" s="16"/>
      <c r="DA12" s="16"/>
      <c r="DB12" s="16"/>
      <c r="DC12" s="34"/>
      <c r="DD12" s="16"/>
      <c r="DE12" s="16"/>
    </row>
    <row r="13" spans="1:109" s="1" customFormat="1" ht="13.5" customHeight="1" x14ac:dyDescent="0.25">
      <c r="A13" s="16"/>
      <c r="B13" s="45" t="s">
        <v>11</v>
      </c>
      <c r="C13" s="45"/>
      <c r="D13" s="29"/>
      <c r="E13" s="46" t="s">
        <v>24</v>
      </c>
      <c r="F13" s="56"/>
      <c r="G13" s="57"/>
      <c r="H13" s="56"/>
      <c r="I13" s="56"/>
      <c r="J13" s="16"/>
      <c r="K13" s="64"/>
      <c r="L13" s="64">
        <v>2</v>
      </c>
      <c r="M13" s="64"/>
      <c r="N13" s="64"/>
      <c r="O13" s="64">
        <v>1.524</v>
      </c>
      <c r="P13" s="64"/>
      <c r="Q13" s="64"/>
      <c r="R13" s="64"/>
      <c r="S13" s="16"/>
      <c r="T13" s="29"/>
      <c r="U13" s="7">
        <v>4</v>
      </c>
      <c r="V13" s="50" t="s">
        <v>12</v>
      </c>
      <c r="W13" s="7"/>
      <c r="X13" s="8" t="str">
        <f t="shared" si="4"/>
        <v>1.1</v>
      </c>
      <c r="Y13" s="51" t="str">
        <f t="shared" ref="Y13:Y31" si="5">IF(X13="","",IF(AND(X13=X12,X12&lt;&gt;X11),"в",IF(AND(X12=X11,X13=X12,X11&lt;&gt;X10),"с",IF(AND(X13=X12,X12=X11,X11=X10),"Ошибка","а"))))</f>
        <v>а</v>
      </c>
      <c r="Z13" s="7"/>
      <c r="AA13" s="8"/>
      <c r="AB13" s="9"/>
      <c r="AC13" s="18"/>
      <c r="AD13" s="65">
        <v>1</v>
      </c>
      <c r="AE13" s="66"/>
      <c r="AF13" s="18"/>
      <c r="AG13" s="18">
        <f t="shared" si="0"/>
        <v>0</v>
      </c>
      <c r="AH13" s="18">
        <f t="shared" si="1"/>
        <v>0</v>
      </c>
      <c r="AI13" s="18"/>
      <c r="AJ13" s="18"/>
      <c r="AK13" s="18"/>
      <c r="AL13" s="18"/>
      <c r="AM13" s="18">
        <f t="shared" si="3"/>
        <v>0</v>
      </c>
      <c r="AN13" s="52">
        <v>0.28000000000000003</v>
      </c>
      <c r="AO13" s="52"/>
      <c r="AP13" s="52"/>
      <c r="AQ13" s="52"/>
      <c r="AR13" s="52"/>
      <c r="AS13" s="52"/>
      <c r="AT13" s="52">
        <v>2.1</v>
      </c>
      <c r="AU13" s="52">
        <v>2.1</v>
      </c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2"/>
      <c r="BH13" s="52"/>
      <c r="BI13" s="52"/>
      <c r="BJ13" s="52"/>
      <c r="BK13" s="52"/>
      <c r="BL13" s="52"/>
      <c r="BM13" s="52"/>
      <c r="BN13" s="52"/>
      <c r="BO13" s="52"/>
      <c r="BP13" s="52"/>
      <c r="BQ13" s="52"/>
      <c r="BR13" s="52"/>
      <c r="BS13" s="52"/>
      <c r="BT13" s="52"/>
      <c r="BU13" s="52"/>
      <c r="BV13" s="52"/>
      <c r="BW13" s="52"/>
      <c r="BX13" s="52"/>
      <c r="BY13" s="52"/>
      <c r="BZ13" s="52"/>
      <c r="CA13" s="52"/>
      <c r="CB13" s="52"/>
      <c r="CC13" s="52"/>
      <c r="CD13" s="52"/>
      <c r="CE13" s="52"/>
      <c r="CF13" s="52"/>
      <c r="CG13" s="52"/>
      <c r="CH13" s="52"/>
      <c r="CI13" s="52"/>
      <c r="CJ13" s="52"/>
      <c r="CK13" s="52"/>
      <c r="CL13" s="52"/>
      <c r="CM13" s="52"/>
      <c r="CN13" s="53"/>
      <c r="CO13" s="81"/>
      <c r="CP13" s="70"/>
      <c r="CQ13" s="53"/>
      <c r="CR13" s="53"/>
      <c r="CS13" s="53"/>
      <c r="CT13" s="16"/>
      <c r="CU13" s="16"/>
      <c r="CV13" s="16"/>
      <c r="CW13" s="16"/>
      <c r="CX13" s="16"/>
      <c r="CY13" s="16"/>
      <c r="CZ13" s="16"/>
      <c r="DA13" s="16"/>
      <c r="DB13" s="16"/>
      <c r="DC13" s="34"/>
      <c r="DD13" s="16"/>
      <c r="DE13" s="16"/>
    </row>
    <row r="14" spans="1:109" s="1" customFormat="1" ht="13.5" customHeight="1" x14ac:dyDescent="0.25">
      <c r="A14" s="16"/>
      <c r="B14" s="45" t="s">
        <v>11</v>
      </c>
      <c r="C14" s="45"/>
      <c r="D14" s="29"/>
      <c r="E14" s="46" t="s">
        <v>25</v>
      </c>
      <c r="F14" s="56"/>
      <c r="G14" s="56"/>
      <c r="H14" s="56"/>
      <c r="I14" s="56"/>
      <c r="J14" s="16"/>
      <c r="K14" s="64"/>
      <c r="L14" s="64">
        <v>2</v>
      </c>
      <c r="M14" s="64"/>
      <c r="N14" s="64"/>
      <c r="O14" s="64">
        <v>1.524</v>
      </c>
      <c r="P14" s="64"/>
      <c r="Q14" s="64"/>
      <c r="R14" s="64"/>
      <c r="S14" s="16"/>
      <c r="T14" s="29"/>
      <c r="U14" s="7">
        <v>4</v>
      </c>
      <c r="V14" s="50" t="s">
        <v>13</v>
      </c>
      <c r="W14" s="7"/>
      <c r="X14" s="8" t="str">
        <f t="shared" si="4"/>
        <v>1.2</v>
      </c>
      <c r="Y14" s="51" t="str">
        <f t="shared" si="5"/>
        <v>а</v>
      </c>
      <c r="Z14" s="7"/>
      <c r="AA14" s="8"/>
      <c r="AB14" s="9"/>
      <c r="AC14" s="18"/>
      <c r="AD14" s="65">
        <v>1</v>
      </c>
      <c r="AE14" s="66"/>
      <c r="AF14" s="18"/>
      <c r="AG14" s="18">
        <f t="shared" si="0"/>
        <v>0</v>
      </c>
      <c r="AH14" s="18">
        <f t="shared" si="1"/>
        <v>0</v>
      </c>
      <c r="AI14" s="18"/>
      <c r="AJ14" s="18"/>
      <c r="AK14" s="18"/>
      <c r="AL14" s="18"/>
      <c r="AM14" s="18">
        <f t="shared" si="3"/>
        <v>0</v>
      </c>
      <c r="AN14" s="52">
        <v>0.28000000000000003</v>
      </c>
      <c r="AO14" s="52"/>
      <c r="AP14" s="52"/>
      <c r="AQ14" s="52"/>
      <c r="AR14" s="52"/>
      <c r="AS14" s="52"/>
      <c r="AT14" s="52">
        <v>2.1</v>
      </c>
      <c r="AU14" s="52">
        <v>2.1</v>
      </c>
      <c r="AV14" s="52"/>
      <c r="AW14" s="52"/>
      <c r="AX14" s="52"/>
      <c r="AY14" s="52"/>
      <c r="AZ14" s="52"/>
      <c r="BA14" s="52"/>
      <c r="BB14" s="52"/>
      <c r="BC14" s="52"/>
      <c r="BD14" s="52"/>
      <c r="BE14" s="52"/>
      <c r="BF14" s="52"/>
      <c r="BG14" s="52"/>
      <c r="BH14" s="52"/>
      <c r="BI14" s="52"/>
      <c r="BJ14" s="52"/>
      <c r="BK14" s="52"/>
      <c r="BL14" s="52"/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2"/>
      <c r="CA14" s="52"/>
      <c r="CB14" s="52"/>
      <c r="CC14" s="52"/>
      <c r="CD14" s="52"/>
      <c r="CE14" s="52"/>
      <c r="CF14" s="52"/>
      <c r="CG14" s="52"/>
      <c r="CH14" s="52"/>
      <c r="CI14" s="52"/>
      <c r="CJ14" s="52"/>
      <c r="CK14" s="52"/>
      <c r="CL14" s="52"/>
      <c r="CM14" s="52"/>
      <c r="CN14" s="53"/>
      <c r="CO14" s="81"/>
      <c r="CP14" s="70"/>
      <c r="CQ14" s="53"/>
      <c r="CR14" s="53"/>
      <c r="CS14" s="53"/>
      <c r="CT14" s="16"/>
      <c r="CU14" s="16"/>
      <c r="CV14" s="16"/>
      <c r="CW14" s="16"/>
      <c r="CX14" s="16"/>
      <c r="CY14" s="16"/>
      <c r="CZ14" s="16"/>
      <c r="DA14" s="16"/>
      <c r="DB14" s="16"/>
      <c r="DC14" s="34"/>
      <c r="DD14" s="16"/>
      <c r="DE14" s="16"/>
    </row>
    <row r="15" spans="1:109" s="1" customFormat="1" ht="13.5" customHeight="1" x14ac:dyDescent="0.25">
      <c r="A15" s="16"/>
      <c r="B15" s="45" t="s">
        <v>11</v>
      </c>
      <c r="C15" s="45"/>
      <c r="D15" s="29"/>
      <c r="E15" s="46" t="s">
        <v>25</v>
      </c>
      <c r="F15" s="56"/>
      <c r="G15" s="56"/>
      <c r="H15" s="56"/>
      <c r="I15" s="56"/>
      <c r="J15" s="16"/>
      <c r="K15" s="64"/>
      <c r="L15" s="64">
        <v>1</v>
      </c>
      <c r="M15" s="64"/>
      <c r="N15" s="64"/>
      <c r="O15" s="64">
        <v>1.524</v>
      </c>
      <c r="P15" s="64"/>
      <c r="Q15" s="64"/>
      <c r="R15" s="64"/>
      <c r="S15" s="16"/>
      <c r="T15" s="29"/>
      <c r="U15" s="7">
        <v>4</v>
      </c>
      <c r="V15" s="50" t="s">
        <v>14</v>
      </c>
      <c r="W15" s="7"/>
      <c r="X15" s="8" t="str">
        <f t="shared" si="4"/>
        <v>1.3</v>
      </c>
      <c r="Y15" s="51" t="str">
        <f t="shared" si="5"/>
        <v>а</v>
      </c>
      <c r="Z15" s="7"/>
      <c r="AA15" s="8"/>
      <c r="AB15" s="9"/>
      <c r="AC15" s="18"/>
      <c r="AD15" s="65">
        <v>1</v>
      </c>
      <c r="AE15" s="66"/>
      <c r="AF15" s="18"/>
      <c r="AG15" s="18">
        <f t="shared" si="0"/>
        <v>0</v>
      </c>
      <c r="AH15" s="18">
        <f t="shared" si="1"/>
        <v>0</v>
      </c>
      <c r="AI15" s="18"/>
      <c r="AJ15" s="18"/>
      <c r="AK15" s="18"/>
      <c r="AL15" s="18"/>
      <c r="AM15" s="18">
        <f t="shared" si="3"/>
        <v>0</v>
      </c>
      <c r="AN15" s="52">
        <v>0.14000000000000001</v>
      </c>
      <c r="AO15" s="52"/>
      <c r="AP15" s="52"/>
      <c r="AQ15" s="52"/>
      <c r="AR15" s="52"/>
      <c r="AS15" s="52"/>
      <c r="AT15" s="52">
        <v>1.1000000000000001</v>
      </c>
      <c r="AU15" s="52">
        <v>1.1000000000000001</v>
      </c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2"/>
      <c r="BM15" s="52"/>
      <c r="BN15" s="52"/>
      <c r="BO15" s="52"/>
      <c r="BP15" s="52"/>
      <c r="BQ15" s="52"/>
      <c r="BR15" s="52"/>
      <c r="BS15" s="52"/>
      <c r="BT15" s="52"/>
      <c r="BU15" s="52"/>
      <c r="BV15" s="52"/>
      <c r="BW15" s="52"/>
      <c r="BX15" s="52"/>
      <c r="BY15" s="52"/>
      <c r="BZ15" s="52"/>
      <c r="CA15" s="52"/>
      <c r="CB15" s="52"/>
      <c r="CC15" s="52"/>
      <c r="CD15" s="52"/>
      <c r="CE15" s="52"/>
      <c r="CF15" s="52"/>
      <c r="CG15" s="52"/>
      <c r="CH15" s="52"/>
      <c r="CI15" s="52"/>
      <c r="CJ15" s="52"/>
      <c r="CK15" s="52"/>
      <c r="CL15" s="52"/>
      <c r="CM15" s="52"/>
      <c r="CN15" s="53"/>
      <c r="CO15" s="81"/>
      <c r="CP15" s="70"/>
      <c r="CQ15" s="53"/>
      <c r="CR15" s="53"/>
      <c r="CS15" s="53"/>
      <c r="CT15" s="16"/>
      <c r="CU15" s="16"/>
      <c r="CV15" s="16"/>
      <c r="CW15" s="16"/>
      <c r="CX15" s="16"/>
      <c r="CY15" s="16"/>
      <c r="CZ15" s="16"/>
      <c r="DA15" s="16"/>
      <c r="DB15" s="16"/>
      <c r="DC15" s="34"/>
      <c r="DD15" s="16"/>
      <c r="DE15" s="16"/>
    </row>
    <row r="16" spans="1:109" s="1" customFormat="1" ht="13.5" customHeight="1" x14ac:dyDescent="0.25">
      <c r="A16" s="16"/>
      <c r="B16" s="45" t="s">
        <v>11</v>
      </c>
      <c r="C16" s="45"/>
      <c r="D16" s="29"/>
      <c r="E16" s="46" t="s">
        <v>25</v>
      </c>
      <c r="F16" s="56"/>
      <c r="G16" s="56"/>
      <c r="H16" s="56"/>
      <c r="I16" s="56"/>
      <c r="J16" s="16"/>
      <c r="K16" s="64"/>
      <c r="L16" s="64">
        <v>2</v>
      </c>
      <c r="M16" s="64"/>
      <c r="N16" s="64"/>
      <c r="O16" s="64">
        <v>9.1440000000000001</v>
      </c>
      <c r="P16" s="64"/>
      <c r="Q16" s="64"/>
      <c r="R16" s="64"/>
      <c r="S16" s="16"/>
      <c r="T16" s="29"/>
      <c r="U16" s="7">
        <v>4</v>
      </c>
      <c r="V16" s="50" t="s">
        <v>15</v>
      </c>
      <c r="W16" s="7"/>
      <c r="X16" s="8" t="str">
        <f t="shared" si="4"/>
        <v>1.4</v>
      </c>
      <c r="Y16" s="51" t="str">
        <f t="shared" si="5"/>
        <v>а</v>
      </c>
      <c r="Z16" s="7"/>
      <c r="AA16" s="8"/>
      <c r="AB16" s="9"/>
      <c r="AC16" s="18"/>
      <c r="AD16" s="65">
        <v>1</v>
      </c>
      <c r="AE16" s="66"/>
      <c r="AF16" s="18"/>
      <c r="AG16" s="18">
        <f t="shared" si="0"/>
        <v>0</v>
      </c>
      <c r="AH16" s="18">
        <f t="shared" si="1"/>
        <v>0</v>
      </c>
      <c r="AI16" s="18"/>
      <c r="AJ16" s="18"/>
      <c r="AK16" s="18"/>
      <c r="AL16" s="18"/>
      <c r="AM16" s="18">
        <f t="shared" si="3"/>
        <v>0</v>
      </c>
      <c r="AN16" s="52">
        <v>2.3699999999999997</v>
      </c>
      <c r="AO16" s="52"/>
      <c r="AP16" s="52"/>
      <c r="AQ16" s="52"/>
      <c r="AR16" s="52"/>
      <c r="AS16" s="52"/>
      <c r="AT16" s="52">
        <v>14.299999999999999</v>
      </c>
      <c r="AU16" s="52">
        <v>14.299999999999999</v>
      </c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52"/>
      <c r="BI16" s="52"/>
      <c r="BJ16" s="52"/>
      <c r="BK16" s="52"/>
      <c r="BL16" s="52"/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2"/>
      <c r="CA16" s="52"/>
      <c r="CB16" s="52"/>
      <c r="CC16" s="52"/>
      <c r="CD16" s="52"/>
      <c r="CE16" s="52"/>
      <c r="CF16" s="52"/>
      <c r="CG16" s="52"/>
      <c r="CH16" s="52"/>
      <c r="CI16" s="52"/>
      <c r="CJ16" s="52"/>
      <c r="CK16" s="52"/>
      <c r="CL16" s="52"/>
      <c r="CM16" s="52"/>
      <c r="CN16" s="53"/>
      <c r="CO16" s="81"/>
      <c r="CP16" s="70"/>
      <c r="CQ16" s="53"/>
      <c r="CR16" s="53"/>
      <c r="CS16" s="53"/>
      <c r="CT16" s="16"/>
      <c r="CU16" s="16"/>
      <c r="CV16" s="16"/>
      <c r="CW16" s="16"/>
      <c r="CX16" s="16"/>
      <c r="CY16" s="16"/>
      <c r="CZ16" s="16"/>
      <c r="DA16" s="16"/>
      <c r="DB16" s="16"/>
      <c r="DC16" s="34"/>
      <c r="DD16" s="16"/>
      <c r="DE16" s="16"/>
    </row>
    <row r="17" spans="1:109" s="1" customFormat="1" ht="13.5" customHeight="1" x14ac:dyDescent="0.25">
      <c r="A17" s="16"/>
      <c r="B17" s="45" t="s">
        <v>11</v>
      </c>
      <c r="C17" s="45"/>
      <c r="D17" s="29"/>
      <c r="E17" s="46" t="s">
        <v>26</v>
      </c>
      <c r="F17" s="56"/>
      <c r="G17" s="57"/>
      <c r="H17" s="56"/>
      <c r="I17" s="56"/>
      <c r="J17" s="16"/>
      <c r="K17" s="64"/>
      <c r="L17" s="64">
        <v>2</v>
      </c>
      <c r="M17" s="64"/>
      <c r="N17" s="64"/>
      <c r="O17" s="64">
        <v>9.1440000000000001</v>
      </c>
      <c r="P17" s="64"/>
      <c r="Q17" s="64"/>
      <c r="R17" s="64"/>
      <c r="S17" s="16"/>
      <c r="T17" s="29"/>
      <c r="U17" s="7">
        <v>4</v>
      </c>
      <c r="V17" s="50" t="s">
        <v>16</v>
      </c>
      <c r="W17" s="7"/>
      <c r="X17" s="8" t="str">
        <f t="shared" si="4"/>
        <v>1.5</v>
      </c>
      <c r="Y17" s="51" t="str">
        <f t="shared" si="5"/>
        <v>а</v>
      </c>
      <c r="Z17" s="7"/>
      <c r="AA17" s="8"/>
      <c r="AB17" s="9"/>
      <c r="AC17" s="18"/>
      <c r="AD17" s="65">
        <v>1</v>
      </c>
      <c r="AE17" s="66"/>
      <c r="AF17" s="18"/>
      <c r="AG17" s="18">
        <f t="shared" si="0"/>
        <v>0</v>
      </c>
      <c r="AH17" s="18">
        <f t="shared" si="1"/>
        <v>0</v>
      </c>
      <c r="AI17" s="18"/>
      <c r="AJ17" s="18"/>
      <c r="AK17" s="18"/>
      <c r="AL17" s="18"/>
      <c r="AM17" s="18">
        <f t="shared" ref="AM17:AM30" si="6">SUM(AG17:AK17)</f>
        <v>0</v>
      </c>
      <c r="AN17" s="52">
        <v>2.1199999999999997</v>
      </c>
      <c r="AO17" s="52"/>
      <c r="AP17" s="52"/>
      <c r="AQ17" s="52"/>
      <c r="AR17" s="52"/>
      <c r="AS17" s="52"/>
      <c r="AT17" s="52">
        <v>12.799999999999999</v>
      </c>
      <c r="AU17" s="52">
        <v>12.799999999999999</v>
      </c>
      <c r="AV17" s="52"/>
      <c r="AW17" s="52"/>
      <c r="AX17" s="52"/>
      <c r="AY17" s="52"/>
      <c r="AZ17" s="52"/>
      <c r="BA17" s="52"/>
      <c r="BB17" s="52"/>
      <c r="BC17" s="52"/>
      <c r="BD17" s="52"/>
      <c r="BE17" s="52"/>
      <c r="BF17" s="52"/>
      <c r="BG17" s="52"/>
      <c r="BH17" s="52"/>
      <c r="BI17" s="52"/>
      <c r="BJ17" s="52"/>
      <c r="BK17" s="52"/>
      <c r="BL17" s="52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  <c r="BY17" s="52"/>
      <c r="BZ17" s="52"/>
      <c r="CA17" s="52"/>
      <c r="CB17" s="52"/>
      <c r="CC17" s="52"/>
      <c r="CD17" s="52"/>
      <c r="CE17" s="52"/>
      <c r="CF17" s="52"/>
      <c r="CG17" s="52"/>
      <c r="CH17" s="52"/>
      <c r="CI17" s="52"/>
      <c r="CJ17" s="52"/>
      <c r="CK17" s="52"/>
      <c r="CL17" s="52"/>
      <c r="CM17" s="52"/>
      <c r="CN17" s="53"/>
      <c r="CO17" s="82"/>
      <c r="CP17" s="70"/>
      <c r="CQ17" s="53"/>
      <c r="CR17" s="53"/>
      <c r="CS17" s="53"/>
      <c r="CT17" s="16"/>
      <c r="CU17" s="16"/>
      <c r="CV17" s="16"/>
      <c r="CW17" s="16"/>
      <c r="CX17" s="16"/>
      <c r="CY17" s="16"/>
      <c r="CZ17" s="16"/>
      <c r="DA17" s="16"/>
      <c r="DB17" s="16"/>
      <c r="DC17" s="34"/>
      <c r="DD17" s="16"/>
      <c r="DE17" s="16"/>
    </row>
    <row r="18" spans="1:109" s="1" customFormat="1" ht="13.5" customHeight="1" x14ac:dyDescent="0.25">
      <c r="A18" s="16"/>
      <c r="B18" s="45" t="s">
        <v>11</v>
      </c>
      <c r="C18" s="45"/>
      <c r="D18" s="45"/>
      <c r="E18" s="46" t="s">
        <v>8</v>
      </c>
      <c r="F18" s="47"/>
      <c r="G18" s="48"/>
      <c r="H18" s="47"/>
      <c r="I18" s="47"/>
      <c r="J18" s="16"/>
      <c r="K18" s="64"/>
      <c r="L18" s="64">
        <v>1</v>
      </c>
      <c r="M18" s="64"/>
      <c r="N18" s="64"/>
      <c r="O18" s="64">
        <v>0.61</v>
      </c>
      <c r="P18" s="64"/>
      <c r="Q18" s="64"/>
      <c r="R18" s="64"/>
      <c r="S18" s="16"/>
      <c r="T18" s="45"/>
      <c r="U18" s="7">
        <v>4</v>
      </c>
      <c r="V18" s="50" t="s">
        <v>1</v>
      </c>
      <c r="W18" s="7"/>
      <c r="X18" s="8" t="str">
        <f t="shared" si="4"/>
        <v>2</v>
      </c>
      <c r="Y18" s="51" t="str">
        <f t="shared" si="5"/>
        <v>а</v>
      </c>
      <c r="Z18" s="7"/>
      <c r="AA18" s="8"/>
      <c r="AB18" s="9"/>
      <c r="AC18" s="18"/>
      <c r="AD18" s="65">
        <v>1</v>
      </c>
      <c r="AE18" s="66"/>
      <c r="AF18" s="18"/>
      <c r="AG18" s="18">
        <f t="shared" si="0"/>
        <v>0</v>
      </c>
      <c r="AH18" s="18">
        <f t="shared" si="1"/>
        <v>0</v>
      </c>
      <c r="AI18" s="18"/>
      <c r="AJ18" s="18"/>
      <c r="AK18" s="18"/>
      <c r="AL18" s="18"/>
      <c r="AM18" s="18">
        <f>SUM(AG18:AK18)</f>
        <v>0</v>
      </c>
      <c r="AN18" s="52">
        <v>0.18000000000000002</v>
      </c>
      <c r="AO18" s="52"/>
      <c r="AP18" s="52"/>
      <c r="AQ18" s="52"/>
      <c r="AR18" s="52"/>
      <c r="AS18" s="52"/>
      <c r="AT18" s="52">
        <v>1.4000000000000001</v>
      </c>
      <c r="AU18" s="52">
        <v>1.4000000000000001</v>
      </c>
      <c r="AV18" s="52"/>
      <c r="AW18" s="52"/>
      <c r="AX18" s="52"/>
      <c r="AY18" s="52"/>
      <c r="AZ18" s="52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BW18" s="52"/>
      <c r="BX18" s="52"/>
      <c r="BY18" s="52"/>
      <c r="BZ18" s="52"/>
      <c r="CA18" s="52"/>
      <c r="CB18" s="52"/>
      <c r="CC18" s="52"/>
      <c r="CD18" s="52"/>
      <c r="CE18" s="52"/>
      <c r="CF18" s="52"/>
      <c r="CG18" s="52"/>
      <c r="CH18" s="52"/>
      <c r="CI18" s="52"/>
      <c r="CJ18" s="52"/>
      <c r="CK18" s="52"/>
      <c r="CL18" s="52"/>
      <c r="CM18" s="52"/>
      <c r="CN18" s="53"/>
      <c r="CO18" s="82"/>
      <c r="CP18" s="70"/>
      <c r="CQ18" s="53"/>
      <c r="CR18" s="53"/>
      <c r="CS18" s="53"/>
      <c r="CT18" s="16"/>
      <c r="CU18" s="16"/>
      <c r="CV18" s="16"/>
      <c r="CW18" s="16"/>
      <c r="CX18" s="16"/>
      <c r="CY18" s="16"/>
      <c r="CZ18" s="16"/>
      <c r="DA18" s="16"/>
      <c r="DB18" s="16"/>
      <c r="DC18" s="34"/>
      <c r="DD18" s="16"/>
      <c r="DE18" s="16"/>
    </row>
    <row r="19" spans="1:109" s="1" customFormat="1" ht="13.5" customHeight="1" x14ac:dyDescent="0.25">
      <c r="A19" s="16"/>
      <c r="B19" s="45" t="s">
        <v>11</v>
      </c>
      <c r="C19" s="45"/>
      <c r="D19" s="45"/>
      <c r="E19" s="46" t="s">
        <v>8</v>
      </c>
      <c r="F19" s="47"/>
      <c r="G19" s="48"/>
      <c r="H19" s="47"/>
      <c r="I19" s="47"/>
      <c r="J19" s="16"/>
      <c r="K19" s="64"/>
      <c r="L19" s="64"/>
      <c r="M19" s="64"/>
      <c r="N19" s="64"/>
      <c r="O19" s="64">
        <v>0.61</v>
      </c>
      <c r="P19" s="64"/>
      <c r="Q19" s="64"/>
      <c r="R19" s="64"/>
      <c r="S19" s="16"/>
      <c r="T19" s="45"/>
      <c r="U19" s="7"/>
      <c r="V19" s="50"/>
      <c r="W19" s="7"/>
      <c r="X19" s="8" t="str">
        <f t="shared" si="4"/>
        <v>2</v>
      </c>
      <c r="Y19" s="51" t="str">
        <f t="shared" si="5"/>
        <v>в</v>
      </c>
      <c r="Z19" s="7"/>
      <c r="AA19" s="8"/>
      <c r="AB19" s="9"/>
      <c r="AC19" s="18"/>
      <c r="AD19" s="65">
        <v>1</v>
      </c>
      <c r="AE19" s="66"/>
      <c r="AF19" s="18"/>
      <c r="AG19" s="18">
        <f t="shared" si="0"/>
        <v>0</v>
      </c>
      <c r="AH19" s="18">
        <f t="shared" si="1"/>
        <v>0</v>
      </c>
      <c r="AI19" s="18"/>
      <c r="AJ19" s="18"/>
      <c r="AK19" s="18"/>
      <c r="AL19" s="18"/>
      <c r="AM19" s="18">
        <f>SUM(AG19:AK19)</f>
        <v>0</v>
      </c>
      <c r="AN19" s="52">
        <v>0.36</v>
      </c>
      <c r="AO19" s="52"/>
      <c r="AP19" s="52"/>
      <c r="AQ19" s="52"/>
      <c r="AR19" s="52"/>
      <c r="AS19" s="52"/>
      <c r="AT19" s="52">
        <v>2.7</v>
      </c>
      <c r="AU19" s="52">
        <v>2.7</v>
      </c>
      <c r="AV19" s="52"/>
      <c r="AW19" s="52"/>
      <c r="AX19" s="52"/>
      <c r="AY19" s="52"/>
      <c r="AZ19" s="52"/>
      <c r="BA19" s="52"/>
      <c r="BB19" s="52"/>
      <c r="BC19" s="52"/>
      <c r="BD19" s="52"/>
      <c r="BE19" s="52"/>
      <c r="BF19" s="52"/>
      <c r="BG19" s="52"/>
      <c r="BH19" s="52"/>
      <c r="BI19" s="52"/>
      <c r="BJ19" s="52"/>
      <c r="BK19" s="52"/>
      <c r="BL19" s="52"/>
      <c r="BM19" s="52"/>
      <c r="BN19" s="52"/>
      <c r="BO19" s="52"/>
      <c r="BP19" s="52"/>
      <c r="BQ19" s="52"/>
      <c r="BR19" s="52"/>
      <c r="BS19" s="52"/>
      <c r="BT19" s="52"/>
      <c r="BU19" s="52"/>
      <c r="BV19" s="52"/>
      <c r="BW19" s="52"/>
      <c r="BX19" s="52"/>
      <c r="BY19" s="52"/>
      <c r="BZ19" s="52"/>
      <c r="CA19" s="52"/>
      <c r="CB19" s="52"/>
      <c r="CC19" s="52"/>
      <c r="CD19" s="52"/>
      <c r="CE19" s="52"/>
      <c r="CF19" s="52"/>
      <c r="CG19" s="52"/>
      <c r="CH19" s="52"/>
      <c r="CI19" s="52"/>
      <c r="CJ19" s="52"/>
      <c r="CK19" s="52"/>
      <c r="CL19" s="52"/>
      <c r="CM19" s="52"/>
      <c r="CN19" s="53"/>
      <c r="CO19" s="82"/>
      <c r="CP19" s="70"/>
      <c r="CQ19" s="53"/>
      <c r="CR19" s="53"/>
      <c r="CS19" s="53"/>
      <c r="CT19" s="16"/>
      <c r="CU19" s="16"/>
      <c r="CV19" s="16"/>
      <c r="CW19" s="16"/>
      <c r="CX19" s="16"/>
      <c r="CY19" s="16"/>
      <c r="CZ19" s="16"/>
      <c r="DA19" s="16"/>
      <c r="DB19" s="16"/>
      <c r="DC19" s="34"/>
      <c r="DD19" s="16"/>
      <c r="DE19" s="16"/>
    </row>
    <row r="20" spans="1:109" s="1" customFormat="1" ht="13.5" customHeight="1" x14ac:dyDescent="0.25">
      <c r="A20" s="16"/>
      <c r="B20" s="45" t="s">
        <v>11</v>
      </c>
      <c r="C20" s="45"/>
      <c r="D20" s="45"/>
      <c r="E20" s="46" t="s">
        <v>8</v>
      </c>
      <c r="F20" s="47"/>
      <c r="G20" s="48"/>
      <c r="H20" s="47"/>
      <c r="I20" s="47"/>
      <c r="J20" s="16"/>
      <c r="K20" s="64"/>
      <c r="L20" s="64">
        <v>1</v>
      </c>
      <c r="M20" s="64"/>
      <c r="N20" s="64"/>
      <c r="O20" s="64">
        <v>0.61</v>
      </c>
      <c r="P20" s="64"/>
      <c r="Q20" s="64"/>
      <c r="R20" s="64"/>
      <c r="S20" s="16"/>
      <c r="T20" s="45"/>
      <c r="U20" s="7"/>
      <c r="V20" s="50"/>
      <c r="W20" s="7"/>
      <c r="X20" s="8" t="str">
        <f t="shared" si="4"/>
        <v>2</v>
      </c>
      <c r="Y20" s="51" t="str">
        <f t="shared" si="5"/>
        <v>с</v>
      </c>
      <c r="Z20" s="7"/>
      <c r="AA20" s="8"/>
      <c r="AB20" s="9"/>
      <c r="AC20" s="18"/>
      <c r="AD20" s="65">
        <v>1</v>
      </c>
      <c r="AE20" s="66"/>
      <c r="AF20" s="18"/>
      <c r="AG20" s="18">
        <f t="shared" si="0"/>
        <v>0</v>
      </c>
      <c r="AH20" s="18">
        <f t="shared" si="1"/>
        <v>0</v>
      </c>
      <c r="AI20" s="18"/>
      <c r="AJ20" s="18"/>
      <c r="AK20" s="18"/>
      <c r="AL20" s="18"/>
      <c r="AM20" s="18">
        <f>SUM(AG20:AK20)</f>
        <v>0</v>
      </c>
      <c r="AN20" s="52">
        <v>0.26</v>
      </c>
      <c r="AO20" s="52"/>
      <c r="AP20" s="52"/>
      <c r="AQ20" s="52"/>
      <c r="AR20" s="52"/>
      <c r="AS20" s="52"/>
      <c r="AT20" s="52">
        <v>2</v>
      </c>
      <c r="AU20" s="52">
        <v>2</v>
      </c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2"/>
      <c r="BN20" s="52"/>
      <c r="BO20" s="52"/>
      <c r="BP20" s="52"/>
      <c r="BQ20" s="52"/>
      <c r="BR20" s="52"/>
      <c r="BS20" s="52"/>
      <c r="BT20" s="52"/>
      <c r="BU20" s="52"/>
      <c r="BV20" s="52"/>
      <c r="BW20" s="52"/>
      <c r="BX20" s="52"/>
      <c r="BY20" s="52"/>
      <c r="BZ20" s="52"/>
      <c r="CA20" s="52"/>
      <c r="CB20" s="52"/>
      <c r="CC20" s="52"/>
      <c r="CD20" s="52"/>
      <c r="CE20" s="52"/>
      <c r="CF20" s="52"/>
      <c r="CG20" s="52"/>
      <c r="CH20" s="52"/>
      <c r="CI20" s="52"/>
      <c r="CJ20" s="52"/>
      <c r="CK20" s="52"/>
      <c r="CL20" s="52"/>
      <c r="CM20" s="52"/>
      <c r="CN20" s="53"/>
      <c r="CO20" s="82"/>
      <c r="CP20" s="70"/>
      <c r="CQ20" s="53"/>
      <c r="CR20" s="53"/>
      <c r="CS20" s="53"/>
      <c r="CT20" s="16"/>
      <c r="CU20" s="16"/>
      <c r="CV20" s="16"/>
      <c r="CW20" s="16"/>
      <c r="CX20" s="16"/>
      <c r="CY20" s="16"/>
      <c r="CZ20" s="16"/>
      <c r="DA20" s="16"/>
      <c r="DB20" s="16"/>
      <c r="DC20" s="34"/>
      <c r="DD20" s="16"/>
      <c r="DE20" s="16"/>
    </row>
    <row r="21" spans="1:109" s="1" customFormat="1" ht="13.5" customHeight="1" x14ac:dyDescent="0.25">
      <c r="A21" s="16"/>
      <c r="B21" s="45" t="s">
        <v>11</v>
      </c>
      <c r="C21" s="45"/>
      <c r="D21" s="29"/>
      <c r="E21" s="46" t="s">
        <v>17</v>
      </c>
      <c r="F21" s="56"/>
      <c r="G21" s="57"/>
      <c r="H21" s="56"/>
      <c r="I21" s="56"/>
      <c r="J21" s="16"/>
      <c r="K21" s="64"/>
      <c r="L21" s="64"/>
      <c r="M21" s="64"/>
      <c r="N21" s="64"/>
      <c r="O21" s="64">
        <v>12.8</v>
      </c>
      <c r="P21" s="64"/>
      <c r="Q21" s="64"/>
      <c r="R21" s="64"/>
      <c r="S21" s="16"/>
      <c r="T21" s="29"/>
      <c r="U21" s="7" t="s">
        <v>29</v>
      </c>
      <c r="V21" s="50" t="s">
        <v>2</v>
      </c>
      <c r="W21" s="7" t="s">
        <v>31</v>
      </c>
      <c r="X21" s="8" t="str">
        <f t="shared" si="4"/>
        <v>3</v>
      </c>
      <c r="Y21" s="51" t="str">
        <f t="shared" si="5"/>
        <v>а</v>
      </c>
      <c r="Z21" s="7"/>
      <c r="AA21" s="8"/>
      <c r="AB21" s="9"/>
      <c r="AC21" s="67"/>
      <c r="AD21" s="65">
        <v>2</v>
      </c>
      <c r="AE21" s="66"/>
      <c r="AF21" s="18"/>
      <c r="AG21" s="18">
        <f t="shared" si="0"/>
        <v>0</v>
      </c>
      <c r="AH21" s="18">
        <f t="shared" si="1"/>
        <v>0</v>
      </c>
      <c r="AI21" s="18"/>
      <c r="AJ21" s="18"/>
      <c r="AK21" s="18"/>
      <c r="AL21" s="18"/>
      <c r="AM21" s="18">
        <f t="shared" si="6"/>
        <v>0</v>
      </c>
      <c r="AN21" s="52">
        <v>3.61</v>
      </c>
      <c r="AO21" s="52"/>
      <c r="AP21" s="52"/>
      <c r="AQ21" s="52"/>
      <c r="AR21" s="52"/>
      <c r="AS21" s="52"/>
      <c r="AT21" s="52">
        <v>21</v>
      </c>
      <c r="AU21" s="52">
        <v>21</v>
      </c>
      <c r="AV21" s="52"/>
      <c r="AW21" s="52"/>
      <c r="AX21" s="52"/>
      <c r="AY21" s="52"/>
      <c r="AZ21" s="52"/>
      <c r="BA21" s="52"/>
      <c r="BB21" s="52"/>
      <c r="BC21" s="52"/>
      <c r="BD21" s="52"/>
      <c r="BE21" s="52"/>
      <c r="BF21" s="52"/>
      <c r="BG21" s="52"/>
      <c r="BH21" s="52"/>
      <c r="BI21" s="52"/>
      <c r="BJ21" s="52"/>
      <c r="BK21" s="52"/>
      <c r="BL21" s="52"/>
      <c r="BM21" s="52"/>
      <c r="BN21" s="52"/>
      <c r="BO21" s="52"/>
      <c r="BP21" s="52"/>
      <c r="BQ21" s="52"/>
      <c r="BR21" s="52"/>
      <c r="BS21" s="52"/>
      <c r="BT21" s="52"/>
      <c r="BU21" s="52"/>
      <c r="BV21" s="52"/>
      <c r="BW21" s="52"/>
      <c r="BX21" s="52"/>
      <c r="BY21" s="52"/>
      <c r="BZ21" s="52"/>
      <c r="CA21" s="52"/>
      <c r="CB21" s="52"/>
      <c r="CC21" s="52"/>
      <c r="CD21" s="52"/>
      <c r="CE21" s="52"/>
      <c r="CF21" s="52"/>
      <c r="CG21" s="52"/>
      <c r="CH21" s="52"/>
      <c r="CI21" s="52"/>
      <c r="CJ21" s="54"/>
      <c r="CK21" s="52"/>
      <c r="CL21" s="52"/>
      <c r="CM21" s="52"/>
      <c r="CN21" s="53"/>
      <c r="CO21" s="81"/>
      <c r="CP21" s="70"/>
      <c r="CQ21" s="53"/>
      <c r="CR21" s="53"/>
      <c r="CS21" s="53"/>
      <c r="CT21" s="16"/>
      <c r="CU21" s="16"/>
      <c r="CV21" s="16"/>
      <c r="CW21" s="16"/>
      <c r="CX21" s="16"/>
      <c r="CY21" s="16"/>
      <c r="CZ21" s="16"/>
      <c r="DA21" s="16"/>
      <c r="DB21" s="16"/>
      <c r="DC21" s="34"/>
      <c r="DD21" s="16"/>
      <c r="DE21" s="16"/>
    </row>
    <row r="22" spans="1:109" s="1" customFormat="1" ht="13.5" customHeight="1" x14ac:dyDescent="0.25">
      <c r="A22" s="16"/>
      <c r="B22" s="45" t="s">
        <v>11</v>
      </c>
      <c r="C22" s="45"/>
      <c r="D22" s="29"/>
      <c r="E22" s="46" t="s">
        <v>17</v>
      </c>
      <c r="F22" s="56"/>
      <c r="G22" s="57"/>
      <c r="H22" s="56"/>
      <c r="I22" s="56"/>
      <c r="J22" s="16"/>
      <c r="K22" s="64"/>
      <c r="L22" s="64"/>
      <c r="M22" s="64"/>
      <c r="N22" s="64"/>
      <c r="O22" s="64">
        <v>12.8</v>
      </c>
      <c r="P22" s="64"/>
      <c r="Q22" s="64"/>
      <c r="R22" s="64"/>
      <c r="S22" s="16"/>
      <c r="T22" s="29"/>
      <c r="U22" s="2"/>
      <c r="V22" s="58"/>
      <c r="W22" s="7"/>
      <c r="X22" s="8" t="str">
        <f t="shared" si="4"/>
        <v>3</v>
      </c>
      <c r="Y22" s="51" t="str">
        <f t="shared" si="5"/>
        <v>в</v>
      </c>
      <c r="Z22" s="7"/>
      <c r="AA22" s="8"/>
      <c r="AB22" s="9"/>
      <c r="AC22" s="67"/>
      <c r="AD22" s="65">
        <v>2</v>
      </c>
      <c r="AE22" s="66"/>
      <c r="AF22" s="18"/>
      <c r="AG22" s="18">
        <f t="shared" si="0"/>
        <v>0</v>
      </c>
      <c r="AH22" s="18">
        <f t="shared" si="1"/>
        <v>0</v>
      </c>
      <c r="AI22" s="18"/>
      <c r="AJ22" s="18"/>
      <c r="AK22" s="18"/>
      <c r="AL22" s="18"/>
      <c r="AM22" s="18">
        <f t="shared" si="6"/>
        <v>0</v>
      </c>
      <c r="AN22" s="52">
        <v>3.61</v>
      </c>
      <c r="AO22" s="52"/>
      <c r="AP22" s="52"/>
      <c r="AQ22" s="52"/>
      <c r="AR22" s="52"/>
      <c r="AS22" s="52"/>
      <c r="AT22" s="52">
        <v>21</v>
      </c>
      <c r="AU22" s="52">
        <v>21</v>
      </c>
      <c r="AV22" s="52"/>
      <c r="AW22" s="52"/>
      <c r="AX22" s="52"/>
      <c r="AY22" s="52"/>
      <c r="AZ22" s="52"/>
      <c r="BA22" s="52"/>
      <c r="BB22" s="52"/>
      <c r="BC22" s="52"/>
      <c r="BD22" s="52"/>
      <c r="BE22" s="52"/>
      <c r="BF22" s="52"/>
      <c r="BG22" s="52"/>
      <c r="BH22" s="52"/>
      <c r="BI22" s="52"/>
      <c r="BJ22" s="52"/>
      <c r="BK22" s="52"/>
      <c r="BL22" s="52"/>
      <c r="BM22" s="52"/>
      <c r="BN22" s="52"/>
      <c r="BO22" s="52"/>
      <c r="BP22" s="52"/>
      <c r="BQ22" s="52"/>
      <c r="BR22" s="52"/>
      <c r="BS22" s="52"/>
      <c r="BT22" s="52"/>
      <c r="BU22" s="52"/>
      <c r="BV22" s="52"/>
      <c r="BW22" s="52"/>
      <c r="BX22" s="52"/>
      <c r="BY22" s="52"/>
      <c r="BZ22" s="52"/>
      <c r="CA22" s="52"/>
      <c r="CB22" s="52"/>
      <c r="CC22" s="52"/>
      <c r="CD22" s="52"/>
      <c r="CE22" s="52"/>
      <c r="CF22" s="52"/>
      <c r="CG22" s="52"/>
      <c r="CH22" s="52"/>
      <c r="CI22" s="52"/>
      <c r="CJ22" s="52"/>
      <c r="CK22" s="52"/>
      <c r="CL22" s="52"/>
      <c r="CM22" s="52"/>
      <c r="CN22" s="53"/>
      <c r="CO22" s="81"/>
      <c r="CP22" s="70"/>
      <c r="CQ22" s="53"/>
      <c r="CR22" s="53"/>
      <c r="CS22" s="53"/>
      <c r="CT22" s="16"/>
      <c r="CU22" s="16"/>
      <c r="CV22" s="16"/>
      <c r="CW22" s="16"/>
      <c r="CX22" s="16"/>
      <c r="CY22" s="16"/>
      <c r="CZ22" s="16"/>
      <c r="DA22" s="16"/>
      <c r="DB22" s="16"/>
      <c r="DC22" s="34"/>
      <c r="DD22" s="16"/>
      <c r="DE22" s="16"/>
    </row>
    <row r="23" spans="1:109" s="1" customFormat="1" ht="13.5" customHeight="1" x14ac:dyDescent="0.25">
      <c r="A23" s="16"/>
      <c r="B23" s="45" t="s">
        <v>11</v>
      </c>
      <c r="C23" s="45"/>
      <c r="D23" s="29"/>
      <c r="E23" s="46" t="s">
        <v>17</v>
      </c>
      <c r="F23" s="56"/>
      <c r="G23" s="57"/>
      <c r="H23" s="56"/>
      <c r="I23" s="56"/>
      <c r="J23" s="16"/>
      <c r="K23" s="64"/>
      <c r="L23" s="64">
        <v>8</v>
      </c>
      <c r="M23" s="64"/>
      <c r="N23" s="64"/>
      <c r="O23" s="64">
        <v>9.1440000000000001</v>
      </c>
      <c r="P23" s="64"/>
      <c r="Q23" s="64"/>
      <c r="R23" s="64"/>
      <c r="S23" s="16"/>
      <c r="T23" s="29"/>
      <c r="U23" s="2"/>
      <c r="V23" s="58"/>
      <c r="W23" s="7"/>
      <c r="X23" s="8" t="str">
        <f t="shared" si="4"/>
        <v>3</v>
      </c>
      <c r="Y23" s="51" t="str">
        <f t="shared" si="5"/>
        <v>с</v>
      </c>
      <c r="Z23" s="7"/>
      <c r="AA23" s="8"/>
      <c r="AB23" s="9"/>
      <c r="AC23" s="67"/>
      <c r="AD23" s="65">
        <v>2</v>
      </c>
      <c r="AE23" s="66"/>
      <c r="AF23" s="18"/>
      <c r="AG23" s="18">
        <f t="shared" si="0"/>
        <v>0</v>
      </c>
      <c r="AH23" s="18">
        <f t="shared" si="1"/>
        <v>0</v>
      </c>
      <c r="AI23" s="18"/>
      <c r="AJ23" s="18"/>
      <c r="AK23" s="18"/>
      <c r="AL23" s="18"/>
      <c r="AM23" s="18">
        <f t="shared" si="6"/>
        <v>0</v>
      </c>
      <c r="AN23" s="52">
        <v>3.3699999999999997</v>
      </c>
      <c r="AO23" s="52"/>
      <c r="AP23" s="52"/>
      <c r="AQ23" s="52"/>
      <c r="AR23" s="52"/>
      <c r="AS23" s="52"/>
      <c r="AT23" s="52">
        <v>19.600000000000001</v>
      </c>
      <c r="AU23" s="52">
        <v>19.600000000000001</v>
      </c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2"/>
      <c r="BK23" s="52"/>
      <c r="BL23" s="52"/>
      <c r="BM23" s="52"/>
      <c r="BN23" s="52"/>
      <c r="BO23" s="52"/>
      <c r="BP23" s="52"/>
      <c r="BQ23" s="52"/>
      <c r="BR23" s="52"/>
      <c r="BS23" s="52"/>
      <c r="BT23" s="52"/>
      <c r="BU23" s="52"/>
      <c r="BV23" s="52"/>
      <c r="BW23" s="52"/>
      <c r="BX23" s="52"/>
      <c r="BY23" s="52"/>
      <c r="BZ23" s="52"/>
      <c r="CA23" s="52"/>
      <c r="CB23" s="52"/>
      <c r="CC23" s="52"/>
      <c r="CD23" s="52"/>
      <c r="CE23" s="52"/>
      <c r="CF23" s="52"/>
      <c r="CG23" s="52"/>
      <c r="CH23" s="52"/>
      <c r="CI23" s="52"/>
      <c r="CJ23" s="52"/>
      <c r="CK23" s="52"/>
      <c r="CL23" s="52"/>
      <c r="CM23" s="52"/>
      <c r="CN23" s="53"/>
      <c r="CO23" s="81"/>
      <c r="CP23" s="70"/>
      <c r="CQ23" s="53"/>
      <c r="CR23" s="53"/>
      <c r="CS23" s="53"/>
      <c r="CT23" s="16"/>
      <c r="CU23" s="16"/>
      <c r="CV23" s="16"/>
      <c r="CW23" s="16"/>
      <c r="CX23" s="16"/>
      <c r="CY23" s="16"/>
      <c r="CZ23" s="16"/>
      <c r="DA23" s="16"/>
      <c r="DB23" s="16"/>
      <c r="DC23" s="34"/>
      <c r="DD23" s="16"/>
      <c r="DE23" s="16"/>
    </row>
    <row r="24" spans="1:109" s="1" customFormat="1" ht="13.5" customHeight="1" x14ac:dyDescent="0.25">
      <c r="A24" s="16"/>
      <c r="B24" s="45" t="s">
        <v>11</v>
      </c>
      <c r="C24" s="45"/>
      <c r="D24" s="45"/>
      <c r="E24" s="46" t="s">
        <v>8</v>
      </c>
      <c r="F24" s="47"/>
      <c r="G24" s="48"/>
      <c r="H24" s="47"/>
      <c r="I24" s="47"/>
      <c r="J24" s="16"/>
      <c r="K24" s="64"/>
      <c r="L24" s="64">
        <v>2</v>
      </c>
      <c r="M24" s="64"/>
      <c r="N24" s="64"/>
      <c r="O24" s="64">
        <v>0.61</v>
      </c>
      <c r="P24" s="64"/>
      <c r="Q24" s="64"/>
      <c r="R24" s="64"/>
      <c r="S24" s="16"/>
      <c r="T24" s="45"/>
      <c r="U24" s="7" t="s">
        <v>29</v>
      </c>
      <c r="V24" s="50" t="s">
        <v>3</v>
      </c>
      <c r="W24" s="7" t="s">
        <v>31</v>
      </c>
      <c r="X24" s="8" t="str">
        <f t="shared" si="4"/>
        <v>4</v>
      </c>
      <c r="Y24" s="51" t="str">
        <f t="shared" si="5"/>
        <v>а</v>
      </c>
      <c r="Z24" s="7"/>
      <c r="AA24" s="8"/>
      <c r="AB24" s="9"/>
      <c r="AC24" s="18"/>
      <c r="AD24" s="65">
        <v>1</v>
      </c>
      <c r="AE24" s="66"/>
      <c r="AF24" s="18"/>
      <c r="AG24" s="18">
        <f t="shared" si="0"/>
        <v>0</v>
      </c>
      <c r="AH24" s="18">
        <f t="shared" si="1"/>
        <v>0</v>
      </c>
      <c r="AI24" s="18"/>
      <c r="AJ24" s="18"/>
      <c r="AK24" s="18"/>
      <c r="AL24" s="18"/>
      <c r="AM24" s="18">
        <f t="shared" si="6"/>
        <v>0</v>
      </c>
      <c r="AN24" s="52">
        <v>0.6</v>
      </c>
      <c r="AO24" s="52"/>
      <c r="AP24" s="52"/>
      <c r="AQ24" s="52"/>
      <c r="AR24" s="52"/>
      <c r="AS24" s="52"/>
      <c r="AT24" s="52">
        <v>3.8</v>
      </c>
      <c r="AU24" s="52">
        <v>3.8</v>
      </c>
      <c r="AV24" s="52"/>
      <c r="AW24" s="52"/>
      <c r="AX24" s="52"/>
      <c r="AY24" s="52"/>
      <c r="AZ24" s="52"/>
      <c r="BA24" s="52"/>
      <c r="BB24" s="52"/>
      <c r="BC24" s="52"/>
      <c r="BD24" s="52"/>
      <c r="BE24" s="52"/>
      <c r="BF24" s="52"/>
      <c r="BG24" s="52"/>
      <c r="BH24" s="52"/>
      <c r="BI24" s="52"/>
      <c r="BJ24" s="52"/>
      <c r="BK24" s="52"/>
      <c r="BL24" s="52"/>
      <c r="BM24" s="52"/>
      <c r="BN24" s="52"/>
      <c r="BO24" s="52"/>
      <c r="BP24" s="52"/>
      <c r="BQ24" s="52"/>
      <c r="BR24" s="52"/>
      <c r="BS24" s="52"/>
      <c r="BT24" s="52"/>
      <c r="BU24" s="52"/>
      <c r="BV24" s="52"/>
      <c r="BW24" s="52"/>
      <c r="BX24" s="52"/>
      <c r="BY24" s="52"/>
      <c r="BZ24" s="52"/>
      <c r="CA24" s="52"/>
      <c r="CB24" s="52"/>
      <c r="CC24" s="52"/>
      <c r="CD24" s="52"/>
      <c r="CE24" s="52"/>
      <c r="CF24" s="52"/>
      <c r="CG24" s="52"/>
      <c r="CH24" s="52"/>
      <c r="CI24" s="52"/>
      <c r="CJ24" s="52"/>
      <c r="CK24" s="52"/>
      <c r="CL24" s="52"/>
      <c r="CM24" s="52"/>
      <c r="CN24" s="53"/>
      <c r="CO24" s="81"/>
      <c r="CP24" s="70"/>
      <c r="CQ24" s="53"/>
      <c r="CR24" s="53"/>
      <c r="CS24" s="53"/>
      <c r="CT24" s="16"/>
      <c r="CU24" s="16"/>
      <c r="CV24" s="16"/>
      <c r="CW24" s="16"/>
      <c r="CX24" s="16"/>
      <c r="CY24" s="16"/>
      <c r="CZ24" s="16"/>
      <c r="DA24" s="16"/>
      <c r="DB24" s="16"/>
      <c r="DC24" s="34"/>
      <c r="DD24" s="16"/>
      <c r="DE24" s="16"/>
    </row>
    <row r="25" spans="1:109" s="1" customFormat="1" ht="13.5" customHeight="1" x14ac:dyDescent="0.25">
      <c r="A25" s="16"/>
      <c r="B25" s="45" t="s">
        <v>11</v>
      </c>
      <c r="C25" s="45"/>
      <c r="D25" s="45"/>
      <c r="E25" s="46" t="s">
        <v>8</v>
      </c>
      <c r="F25" s="47"/>
      <c r="G25" s="48"/>
      <c r="H25" s="47"/>
      <c r="I25" s="47"/>
      <c r="J25" s="16"/>
      <c r="K25" s="64"/>
      <c r="L25" s="64">
        <v>1</v>
      </c>
      <c r="M25" s="64"/>
      <c r="N25" s="64"/>
      <c r="O25" s="64">
        <v>3.3530000000000002</v>
      </c>
      <c r="P25" s="64"/>
      <c r="Q25" s="64"/>
      <c r="R25" s="64"/>
      <c r="S25" s="16"/>
      <c r="T25" s="45"/>
      <c r="U25" s="7"/>
      <c r="V25" s="50"/>
      <c r="W25" s="7"/>
      <c r="X25" s="8" t="str">
        <f t="shared" si="4"/>
        <v>4</v>
      </c>
      <c r="Y25" s="51" t="str">
        <f t="shared" si="5"/>
        <v>в</v>
      </c>
      <c r="Z25" s="7"/>
      <c r="AA25" s="8"/>
      <c r="AB25" s="9"/>
      <c r="AC25" s="18"/>
      <c r="AD25" s="65">
        <v>1</v>
      </c>
      <c r="AE25" s="66"/>
      <c r="AF25" s="18"/>
      <c r="AG25" s="18">
        <f t="shared" si="0"/>
        <v>0</v>
      </c>
      <c r="AH25" s="18">
        <f t="shared" si="1"/>
        <v>0</v>
      </c>
      <c r="AI25" s="18"/>
      <c r="AJ25" s="18"/>
      <c r="AK25" s="18"/>
      <c r="AL25" s="18"/>
      <c r="AM25" s="18">
        <f t="shared" si="6"/>
        <v>0</v>
      </c>
      <c r="AN25" s="52">
        <v>0.93</v>
      </c>
      <c r="AO25" s="52"/>
      <c r="AP25" s="52"/>
      <c r="AQ25" s="52"/>
      <c r="AR25" s="52"/>
      <c r="AS25" s="52"/>
      <c r="AT25" s="52">
        <v>5.8999999999999995</v>
      </c>
      <c r="AU25" s="52">
        <v>5.8999999999999995</v>
      </c>
      <c r="AV25" s="52"/>
      <c r="AW25" s="52"/>
      <c r="AX25" s="52"/>
      <c r="AY25" s="52"/>
      <c r="AZ25" s="52"/>
      <c r="BA25" s="52"/>
      <c r="BB25" s="52"/>
      <c r="BC25" s="52"/>
      <c r="BD25" s="52"/>
      <c r="BE25" s="52"/>
      <c r="BF25" s="52"/>
      <c r="BG25" s="52"/>
      <c r="BH25" s="52"/>
      <c r="BI25" s="52"/>
      <c r="BJ25" s="52"/>
      <c r="BK25" s="52"/>
      <c r="BL25" s="52"/>
      <c r="BM25" s="52"/>
      <c r="BN25" s="52"/>
      <c r="BO25" s="52"/>
      <c r="BP25" s="52"/>
      <c r="BQ25" s="52"/>
      <c r="BR25" s="52"/>
      <c r="BS25" s="52"/>
      <c r="BT25" s="52"/>
      <c r="BU25" s="52"/>
      <c r="BV25" s="52"/>
      <c r="BW25" s="52"/>
      <c r="BX25" s="52"/>
      <c r="BY25" s="52"/>
      <c r="BZ25" s="52"/>
      <c r="CA25" s="52"/>
      <c r="CB25" s="52"/>
      <c r="CC25" s="52"/>
      <c r="CD25" s="52"/>
      <c r="CE25" s="52"/>
      <c r="CF25" s="52"/>
      <c r="CG25" s="52"/>
      <c r="CH25" s="52"/>
      <c r="CI25" s="52"/>
      <c r="CJ25" s="52"/>
      <c r="CK25" s="52"/>
      <c r="CL25" s="52"/>
      <c r="CM25" s="52"/>
      <c r="CN25" s="53"/>
      <c r="CO25" s="81"/>
      <c r="CP25" s="70"/>
      <c r="CQ25" s="53"/>
      <c r="CR25" s="53"/>
      <c r="CS25" s="53"/>
      <c r="CT25" s="16"/>
      <c r="CU25" s="16"/>
      <c r="CV25" s="16"/>
      <c r="CW25" s="16"/>
      <c r="CX25" s="16"/>
      <c r="CY25" s="16"/>
      <c r="CZ25" s="16"/>
      <c r="DA25" s="16"/>
      <c r="DB25" s="16"/>
      <c r="DC25" s="34"/>
      <c r="DD25" s="16"/>
      <c r="DE25" s="16"/>
    </row>
    <row r="26" spans="1:109" s="1" customFormat="1" ht="13.5" customHeight="1" x14ac:dyDescent="0.25">
      <c r="A26" s="16"/>
      <c r="B26" s="45" t="s">
        <v>11</v>
      </c>
      <c r="C26" s="45"/>
      <c r="D26" s="45"/>
      <c r="E26" s="46" t="s">
        <v>8</v>
      </c>
      <c r="F26" s="47"/>
      <c r="G26" s="48"/>
      <c r="H26" s="47"/>
      <c r="I26" s="47"/>
      <c r="J26" s="16"/>
      <c r="K26" s="64"/>
      <c r="L26" s="64">
        <v>2</v>
      </c>
      <c r="M26" s="64"/>
      <c r="N26" s="64"/>
      <c r="O26" s="64">
        <v>0.61</v>
      </c>
      <c r="P26" s="64"/>
      <c r="Q26" s="64"/>
      <c r="R26" s="64"/>
      <c r="S26" s="16"/>
      <c r="T26" s="45"/>
      <c r="U26" s="7"/>
      <c r="V26" s="50"/>
      <c r="W26" s="7"/>
      <c r="X26" s="8" t="str">
        <f t="shared" si="4"/>
        <v>4</v>
      </c>
      <c r="Y26" s="51" t="str">
        <f t="shared" si="5"/>
        <v>с</v>
      </c>
      <c r="Z26" s="7"/>
      <c r="AA26" s="8"/>
      <c r="AB26" s="9"/>
      <c r="AC26" s="18"/>
      <c r="AD26" s="65">
        <v>1</v>
      </c>
      <c r="AE26" s="66"/>
      <c r="AF26" s="18"/>
      <c r="AG26" s="18">
        <f t="shared" si="0"/>
        <v>0</v>
      </c>
      <c r="AH26" s="18">
        <f t="shared" si="1"/>
        <v>0</v>
      </c>
      <c r="AI26" s="18"/>
      <c r="AJ26" s="18"/>
      <c r="AK26" s="18"/>
      <c r="AL26" s="18"/>
      <c r="AM26" s="18">
        <f t="shared" si="6"/>
        <v>0</v>
      </c>
      <c r="AN26" s="52">
        <v>0.75</v>
      </c>
      <c r="AO26" s="52"/>
      <c r="AP26" s="52"/>
      <c r="AQ26" s="52"/>
      <c r="AR26" s="52"/>
      <c r="AS26" s="52"/>
      <c r="AT26" s="52">
        <v>4.8</v>
      </c>
      <c r="AU26" s="52">
        <v>4.8</v>
      </c>
      <c r="AV26" s="52"/>
      <c r="AW26" s="52"/>
      <c r="AX26" s="52"/>
      <c r="AY26" s="52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  <c r="BM26" s="52"/>
      <c r="BN26" s="52"/>
      <c r="BO26" s="52"/>
      <c r="BP26" s="52"/>
      <c r="BQ26" s="52"/>
      <c r="BR26" s="52"/>
      <c r="BS26" s="52"/>
      <c r="BT26" s="52"/>
      <c r="BU26" s="52"/>
      <c r="BV26" s="52"/>
      <c r="BW26" s="52"/>
      <c r="BX26" s="52"/>
      <c r="BY26" s="52"/>
      <c r="BZ26" s="52"/>
      <c r="CA26" s="52"/>
      <c r="CB26" s="52"/>
      <c r="CC26" s="52"/>
      <c r="CD26" s="52"/>
      <c r="CE26" s="52"/>
      <c r="CF26" s="52"/>
      <c r="CG26" s="52"/>
      <c r="CH26" s="52"/>
      <c r="CI26" s="52"/>
      <c r="CJ26" s="52"/>
      <c r="CK26" s="52"/>
      <c r="CL26" s="52"/>
      <c r="CM26" s="52"/>
      <c r="CN26" s="53"/>
      <c r="CO26" s="81"/>
      <c r="CP26" s="70"/>
      <c r="CQ26" s="53"/>
      <c r="CR26" s="53"/>
      <c r="CS26" s="53"/>
      <c r="CT26" s="16"/>
      <c r="CU26" s="16"/>
      <c r="CV26" s="16"/>
      <c r="CW26" s="16"/>
      <c r="CX26" s="16"/>
      <c r="CY26" s="16"/>
      <c r="CZ26" s="16"/>
      <c r="DA26" s="16"/>
      <c r="DB26" s="16"/>
      <c r="DC26" s="34"/>
      <c r="DD26" s="16"/>
      <c r="DE26" s="16"/>
    </row>
    <row r="27" spans="1:109" s="1" customFormat="1" ht="13.5" customHeight="1" x14ac:dyDescent="0.25">
      <c r="A27" s="16"/>
      <c r="B27" s="45" t="s">
        <v>11</v>
      </c>
      <c r="C27" s="45"/>
      <c r="D27" s="45"/>
      <c r="E27" s="46" t="s">
        <v>18</v>
      </c>
      <c r="F27" s="47"/>
      <c r="G27" s="48"/>
      <c r="H27" s="47"/>
      <c r="I27" s="47"/>
      <c r="J27" s="16"/>
      <c r="K27" s="64"/>
      <c r="L27" s="64">
        <v>1</v>
      </c>
      <c r="M27" s="64"/>
      <c r="N27" s="64"/>
      <c r="O27" s="64">
        <v>3.3530000000000002</v>
      </c>
      <c r="P27" s="64"/>
      <c r="Q27" s="64"/>
      <c r="R27" s="64"/>
      <c r="S27" s="16"/>
      <c r="T27" s="45"/>
      <c r="U27" s="7">
        <v>4</v>
      </c>
      <c r="V27" s="50" t="s">
        <v>4</v>
      </c>
      <c r="W27" s="7"/>
      <c r="X27" s="8" t="str">
        <f t="shared" si="4"/>
        <v>4.1</v>
      </c>
      <c r="Y27" s="51" t="str">
        <f t="shared" si="5"/>
        <v>а</v>
      </c>
      <c r="Z27" s="7"/>
      <c r="AA27" s="8"/>
      <c r="AB27" s="9"/>
      <c r="AC27" s="18"/>
      <c r="AD27" s="65">
        <v>1</v>
      </c>
      <c r="AE27" s="66"/>
      <c r="AF27" s="18"/>
      <c r="AG27" s="18">
        <f t="shared" si="0"/>
        <v>0</v>
      </c>
      <c r="AH27" s="18">
        <f t="shared" si="1"/>
        <v>0</v>
      </c>
      <c r="AI27" s="18"/>
      <c r="AJ27" s="18"/>
      <c r="AK27" s="18"/>
      <c r="AL27" s="18"/>
      <c r="AM27" s="18">
        <f t="shared" si="6"/>
        <v>0</v>
      </c>
      <c r="AN27" s="52">
        <v>1.08</v>
      </c>
      <c r="AO27" s="52"/>
      <c r="AP27" s="52"/>
      <c r="AQ27" s="52"/>
      <c r="AR27" s="52"/>
      <c r="AS27" s="52"/>
      <c r="AT27" s="52">
        <v>6.8999999999999995</v>
      </c>
      <c r="AU27" s="52">
        <v>6.8999999999999995</v>
      </c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2"/>
      <c r="CA27" s="52"/>
      <c r="CB27" s="52"/>
      <c r="CC27" s="52"/>
      <c r="CD27" s="52"/>
      <c r="CE27" s="52"/>
      <c r="CF27" s="52"/>
      <c r="CG27" s="52"/>
      <c r="CH27" s="52"/>
      <c r="CI27" s="52"/>
      <c r="CJ27" s="52"/>
      <c r="CK27" s="52"/>
      <c r="CL27" s="52"/>
      <c r="CM27" s="52"/>
      <c r="CN27" s="53"/>
      <c r="CO27" s="81"/>
      <c r="CP27" s="70"/>
      <c r="CQ27" s="53"/>
      <c r="CR27" s="53"/>
      <c r="CS27" s="53"/>
      <c r="CT27" s="16"/>
      <c r="CU27" s="16"/>
      <c r="CV27" s="16"/>
      <c r="CW27" s="16"/>
      <c r="CX27" s="16"/>
      <c r="CY27" s="16"/>
      <c r="CZ27" s="16"/>
      <c r="DA27" s="16"/>
      <c r="DB27" s="16"/>
      <c r="DC27" s="34"/>
      <c r="DD27" s="16"/>
      <c r="DE27" s="16"/>
    </row>
    <row r="28" spans="1:109" s="1" customFormat="1" ht="13.5" customHeight="1" x14ac:dyDescent="0.25">
      <c r="A28" s="16"/>
      <c r="B28" s="45" t="s">
        <v>11</v>
      </c>
      <c r="C28" s="45"/>
      <c r="D28" s="45"/>
      <c r="E28" s="46" t="s">
        <v>8</v>
      </c>
      <c r="F28" s="47"/>
      <c r="G28" s="47"/>
      <c r="H28" s="47"/>
      <c r="I28" s="47"/>
      <c r="J28" s="16"/>
      <c r="K28" s="64"/>
      <c r="L28" s="64">
        <v>1</v>
      </c>
      <c r="M28" s="64"/>
      <c r="N28" s="64"/>
      <c r="O28" s="64">
        <v>0.61</v>
      </c>
      <c r="P28" s="64"/>
      <c r="Q28" s="64"/>
      <c r="R28" s="64"/>
      <c r="S28" s="16"/>
      <c r="T28" s="45"/>
      <c r="U28" s="7">
        <v>4</v>
      </c>
      <c r="V28" s="50" t="s">
        <v>5</v>
      </c>
      <c r="W28" s="7"/>
      <c r="X28" s="8" t="str">
        <f t="shared" si="4"/>
        <v>4.2</v>
      </c>
      <c r="Y28" s="51" t="str">
        <f t="shared" si="5"/>
        <v>а</v>
      </c>
      <c r="Z28" s="7"/>
      <c r="AA28" s="8"/>
      <c r="AB28" s="9"/>
      <c r="AC28" s="18"/>
      <c r="AD28" s="65">
        <v>1</v>
      </c>
      <c r="AE28" s="66"/>
      <c r="AF28" s="18"/>
      <c r="AG28" s="18">
        <f t="shared" si="0"/>
        <v>0</v>
      </c>
      <c r="AH28" s="18">
        <f t="shared" si="1"/>
        <v>0</v>
      </c>
      <c r="AI28" s="18"/>
      <c r="AJ28" s="18"/>
      <c r="AK28" s="18"/>
      <c r="AL28" s="18"/>
      <c r="AM28" s="18">
        <f t="shared" si="6"/>
        <v>0</v>
      </c>
      <c r="AN28" s="52">
        <v>0.22</v>
      </c>
      <c r="AO28" s="52"/>
      <c r="AP28" s="52"/>
      <c r="AQ28" s="52"/>
      <c r="AR28" s="52"/>
      <c r="AS28" s="52"/>
      <c r="AT28" s="52">
        <v>1.7000000000000002</v>
      </c>
      <c r="AU28" s="52">
        <v>1.7000000000000002</v>
      </c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52"/>
      <c r="BL28" s="52"/>
      <c r="BM28" s="52"/>
      <c r="BN28" s="52"/>
      <c r="BO28" s="52"/>
      <c r="BP28" s="52"/>
      <c r="BQ28" s="52"/>
      <c r="BR28" s="52"/>
      <c r="BS28" s="52"/>
      <c r="BT28" s="52"/>
      <c r="BU28" s="52"/>
      <c r="BV28" s="52"/>
      <c r="BW28" s="52"/>
      <c r="BX28" s="52"/>
      <c r="BY28" s="52"/>
      <c r="BZ28" s="52"/>
      <c r="CA28" s="52"/>
      <c r="CB28" s="52"/>
      <c r="CC28" s="52"/>
      <c r="CD28" s="52"/>
      <c r="CE28" s="52"/>
      <c r="CF28" s="52"/>
      <c r="CG28" s="52"/>
      <c r="CH28" s="52"/>
      <c r="CI28" s="52"/>
      <c r="CJ28" s="52"/>
      <c r="CK28" s="52"/>
      <c r="CL28" s="52"/>
      <c r="CM28" s="52"/>
      <c r="CN28" s="53"/>
      <c r="CO28" s="81"/>
      <c r="CP28" s="70"/>
      <c r="CQ28" s="53"/>
      <c r="CR28" s="53"/>
      <c r="CS28" s="53"/>
      <c r="CT28" s="16"/>
      <c r="CU28" s="16"/>
      <c r="CV28" s="16"/>
      <c r="CW28" s="16"/>
      <c r="CX28" s="16"/>
      <c r="CY28" s="16"/>
      <c r="CZ28" s="16"/>
      <c r="DA28" s="16"/>
      <c r="DB28" s="16"/>
      <c r="DC28" s="34"/>
      <c r="DD28" s="16"/>
      <c r="DE28" s="16"/>
    </row>
    <row r="29" spans="1:109" s="1" customFormat="1" ht="13.5" customHeight="1" x14ac:dyDescent="0.25">
      <c r="A29" s="16"/>
      <c r="B29" s="45" t="s">
        <v>11</v>
      </c>
      <c r="C29" s="45"/>
      <c r="D29" s="45"/>
      <c r="E29" s="46" t="s">
        <v>8</v>
      </c>
      <c r="F29" s="47"/>
      <c r="G29" s="47"/>
      <c r="H29" s="47"/>
      <c r="I29" s="47"/>
      <c r="J29" s="16"/>
      <c r="K29" s="64"/>
      <c r="L29" s="64">
        <v>1</v>
      </c>
      <c r="M29" s="64"/>
      <c r="N29" s="64"/>
      <c r="O29" s="64">
        <v>0.61</v>
      </c>
      <c r="P29" s="64"/>
      <c r="Q29" s="64"/>
      <c r="R29" s="64"/>
      <c r="S29" s="16"/>
      <c r="T29" s="45"/>
      <c r="U29" s="7">
        <v>4</v>
      </c>
      <c r="V29" s="50" t="s">
        <v>6</v>
      </c>
      <c r="W29" s="7"/>
      <c r="X29" s="8" t="str">
        <f t="shared" si="4"/>
        <v>4.3</v>
      </c>
      <c r="Y29" s="51" t="str">
        <f t="shared" si="5"/>
        <v>а</v>
      </c>
      <c r="Z29" s="7"/>
      <c r="AA29" s="8"/>
      <c r="AB29" s="9"/>
      <c r="AC29" s="18"/>
      <c r="AD29" s="65">
        <v>1</v>
      </c>
      <c r="AE29" s="66"/>
      <c r="AF29" s="18"/>
      <c r="AG29" s="18">
        <f t="shared" si="0"/>
        <v>0</v>
      </c>
      <c r="AH29" s="18">
        <f t="shared" si="1"/>
        <v>0</v>
      </c>
      <c r="AI29" s="18"/>
      <c r="AJ29" s="18"/>
      <c r="AK29" s="18"/>
      <c r="AL29" s="18"/>
      <c r="AM29" s="18">
        <f t="shared" si="6"/>
        <v>0</v>
      </c>
      <c r="AN29" s="52">
        <v>0.12</v>
      </c>
      <c r="AO29" s="52"/>
      <c r="AP29" s="52"/>
      <c r="AQ29" s="52"/>
      <c r="AR29" s="52"/>
      <c r="AS29" s="52"/>
      <c r="AT29" s="52">
        <v>0.9</v>
      </c>
      <c r="AU29" s="52">
        <v>0.9</v>
      </c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  <c r="BK29" s="52"/>
      <c r="BL29" s="52"/>
      <c r="BM29" s="52"/>
      <c r="BN29" s="52"/>
      <c r="BO29" s="52"/>
      <c r="BP29" s="52"/>
      <c r="BQ29" s="52"/>
      <c r="BR29" s="52"/>
      <c r="BS29" s="52"/>
      <c r="BT29" s="52"/>
      <c r="BU29" s="52"/>
      <c r="BV29" s="52"/>
      <c r="BW29" s="52"/>
      <c r="BX29" s="52"/>
      <c r="BY29" s="52"/>
      <c r="BZ29" s="52"/>
      <c r="CA29" s="52"/>
      <c r="CB29" s="52"/>
      <c r="CC29" s="52"/>
      <c r="CD29" s="52"/>
      <c r="CE29" s="52"/>
      <c r="CF29" s="52"/>
      <c r="CG29" s="52"/>
      <c r="CH29" s="52"/>
      <c r="CI29" s="52"/>
      <c r="CJ29" s="52"/>
      <c r="CK29" s="52"/>
      <c r="CL29" s="52"/>
      <c r="CM29" s="52"/>
      <c r="CN29" s="53"/>
      <c r="CO29" s="81"/>
      <c r="CP29" s="70"/>
      <c r="CQ29" s="53"/>
      <c r="CR29" s="53"/>
      <c r="CS29" s="53"/>
      <c r="CT29" s="16"/>
      <c r="CU29" s="16"/>
      <c r="CV29" s="16"/>
      <c r="CW29" s="16"/>
      <c r="CX29" s="16"/>
      <c r="CY29" s="16"/>
      <c r="CZ29" s="16"/>
      <c r="DA29" s="16"/>
      <c r="DB29" s="16"/>
      <c r="DC29" s="34"/>
      <c r="DD29" s="16"/>
      <c r="DE29" s="16"/>
    </row>
    <row r="30" spans="1:109" s="1" customFormat="1" ht="13.5" customHeight="1" x14ac:dyDescent="0.25">
      <c r="A30" s="16"/>
      <c r="B30" s="45" t="s">
        <v>11</v>
      </c>
      <c r="C30" s="45"/>
      <c r="D30" s="45"/>
      <c r="E30" s="46" t="s">
        <v>8</v>
      </c>
      <c r="F30" s="47"/>
      <c r="G30" s="47"/>
      <c r="H30" s="47"/>
      <c r="I30" s="47"/>
      <c r="J30" s="16"/>
      <c r="K30" s="64"/>
      <c r="L30" s="64">
        <v>1</v>
      </c>
      <c r="M30" s="64"/>
      <c r="N30" s="64"/>
      <c r="O30" s="64">
        <v>0.45700000000000002</v>
      </c>
      <c r="P30" s="64"/>
      <c r="Q30" s="64"/>
      <c r="R30" s="64"/>
      <c r="S30" s="16"/>
      <c r="T30" s="45"/>
      <c r="U30" s="7">
        <v>4</v>
      </c>
      <c r="V30" s="50" t="s">
        <v>19</v>
      </c>
      <c r="W30" s="7"/>
      <c r="X30" s="8" t="str">
        <f t="shared" si="4"/>
        <v>4.4</v>
      </c>
      <c r="Y30" s="51" t="str">
        <f t="shared" si="5"/>
        <v>а</v>
      </c>
      <c r="Z30" s="7"/>
      <c r="AA30" s="8"/>
      <c r="AB30" s="9"/>
      <c r="AC30" s="18"/>
      <c r="AD30" s="65">
        <v>1</v>
      </c>
      <c r="AE30" s="66"/>
      <c r="AF30" s="18"/>
      <c r="AG30" s="18">
        <f t="shared" si="0"/>
        <v>0</v>
      </c>
      <c r="AH30" s="18">
        <f t="shared" si="1"/>
        <v>0</v>
      </c>
      <c r="AI30" s="18"/>
      <c r="AJ30" s="18">
        <f>IF(Z30="RSX",ROUNDUP(AC30*46/1000,2),)</f>
        <v>0</v>
      </c>
      <c r="AK30" s="18"/>
      <c r="AL30" s="18"/>
      <c r="AM30" s="18">
        <f t="shared" si="6"/>
        <v>0</v>
      </c>
      <c r="AN30" s="52">
        <v>0.2</v>
      </c>
      <c r="AO30" s="52"/>
      <c r="AP30" s="52"/>
      <c r="AQ30" s="52"/>
      <c r="AR30" s="52"/>
      <c r="AS30" s="52"/>
      <c r="AT30" s="52">
        <v>1.5</v>
      </c>
      <c r="AU30" s="52">
        <v>1.5</v>
      </c>
      <c r="AV30" s="52"/>
      <c r="AW30" s="52"/>
      <c r="AX30" s="52"/>
      <c r="AY30" s="52"/>
      <c r="AZ30" s="52"/>
      <c r="BA30" s="52"/>
      <c r="BB30" s="52"/>
      <c r="BC30" s="52"/>
      <c r="BD30" s="52"/>
      <c r="BE30" s="52"/>
      <c r="BF30" s="52"/>
      <c r="BG30" s="52"/>
      <c r="BH30" s="52"/>
      <c r="BI30" s="52"/>
      <c r="BJ30" s="52"/>
      <c r="BK30" s="52"/>
      <c r="BL30" s="52"/>
      <c r="BM30" s="52"/>
      <c r="BN30" s="52"/>
      <c r="BO30" s="52"/>
      <c r="BP30" s="52"/>
      <c r="BQ30" s="52"/>
      <c r="BR30" s="52"/>
      <c r="BS30" s="52"/>
      <c r="BT30" s="52"/>
      <c r="BU30" s="52"/>
      <c r="BV30" s="52"/>
      <c r="BW30" s="52"/>
      <c r="BX30" s="52"/>
      <c r="BY30" s="52"/>
      <c r="BZ30" s="52"/>
      <c r="CA30" s="52"/>
      <c r="CB30" s="52"/>
      <c r="CC30" s="52"/>
      <c r="CD30" s="52"/>
      <c r="CE30" s="52"/>
      <c r="CF30" s="52"/>
      <c r="CG30" s="52"/>
      <c r="CH30" s="52"/>
      <c r="CI30" s="52"/>
      <c r="CJ30" s="52"/>
      <c r="CK30" s="52"/>
      <c r="CL30" s="52"/>
      <c r="CM30" s="52"/>
      <c r="CN30" s="53"/>
      <c r="CO30" s="81"/>
      <c r="CP30" s="70"/>
      <c r="CQ30" s="53"/>
      <c r="CR30" s="53"/>
      <c r="CS30" s="53"/>
      <c r="CT30" s="16"/>
      <c r="CU30" s="16"/>
      <c r="CV30" s="16"/>
      <c r="CW30" s="16"/>
      <c r="CX30" s="16"/>
      <c r="CY30" s="16"/>
      <c r="CZ30" s="16"/>
      <c r="DA30" s="16"/>
      <c r="DB30" s="16"/>
      <c r="DC30" s="34"/>
      <c r="DD30" s="16"/>
      <c r="DE30" s="16"/>
    </row>
    <row r="31" spans="1:109" s="1" customFormat="1" ht="13.5" customHeight="1" x14ac:dyDescent="0.25">
      <c r="A31" s="35" t="str">
        <f>IF(B31&lt;&gt;"",IF(A30&lt;&gt;"",A30+1,IF(A29&lt;&gt;"",A29+1,IF(A28&lt;&gt;"",A28+1,IF(A27&lt;&gt;"",A27+1,IF(A26&lt;&gt;"",A26+1,"!!!"))))),"")</f>
        <v/>
      </c>
      <c r="B31" s="39"/>
      <c r="C31" s="35"/>
      <c r="D31" s="35"/>
      <c r="E31" s="59"/>
      <c r="F31" s="59"/>
      <c r="G31" s="59"/>
      <c r="H31" s="59"/>
      <c r="I31" s="59"/>
      <c r="J31" s="35"/>
      <c r="K31" s="63"/>
      <c r="L31" s="63"/>
      <c r="M31" s="63"/>
      <c r="N31" s="63"/>
      <c r="O31" s="63"/>
      <c r="P31" s="63"/>
      <c r="Q31" s="63"/>
      <c r="R31" s="63"/>
      <c r="S31" s="35"/>
      <c r="T31" s="39"/>
      <c r="U31" s="60"/>
      <c r="V31" s="61"/>
      <c r="W31" s="62"/>
      <c r="X31" s="35"/>
      <c r="Y31" s="34" t="str">
        <f t="shared" si="5"/>
        <v/>
      </c>
      <c r="Z31" s="62"/>
      <c r="AA31" s="35"/>
      <c r="AB31" s="60"/>
      <c r="AC31" s="35"/>
      <c r="AD31" s="62"/>
      <c r="AE31" s="34"/>
      <c r="AF31" s="35"/>
      <c r="AG31" s="36"/>
      <c r="AH31" s="36"/>
      <c r="AI31" s="36"/>
      <c r="AJ31" s="36"/>
      <c r="AK31" s="36"/>
      <c r="AL31" s="36"/>
      <c r="AM31" s="36"/>
      <c r="AN31" s="35"/>
      <c r="AO31" s="36"/>
      <c r="AP31" s="36"/>
      <c r="AQ31" s="36"/>
      <c r="AR31" s="36"/>
      <c r="AS31" s="36"/>
      <c r="AT31" s="36"/>
      <c r="AU31" s="35"/>
      <c r="AV31" s="35" t="str">
        <f>IF(U31="","",IF(RIGHT(U31,2)="SK","",1))</f>
        <v/>
      </c>
      <c r="AW31" s="35"/>
      <c r="AX31" s="35" t="str">
        <f>IF(AW31&gt;0,AW31,"")</f>
        <v/>
      </c>
      <c r="AY31" s="35"/>
      <c r="AZ31" s="35"/>
      <c r="BA31" s="35"/>
      <c r="BB31" s="35"/>
      <c r="BC31" s="35"/>
      <c r="BD31" s="35"/>
      <c r="BE31" s="63"/>
      <c r="BF31" s="35" t="str">
        <f t="shared" ref="BF31" si="7">IF(BE31&gt;0,BE31,"")</f>
        <v/>
      </c>
      <c r="BG31" s="35"/>
      <c r="BH31" s="41"/>
      <c r="BI31" s="35"/>
      <c r="BJ31" s="35"/>
      <c r="BK31" s="35"/>
      <c r="BL31" s="35"/>
      <c r="BM31" s="41"/>
      <c r="BN31" s="35"/>
      <c r="BO31" s="35"/>
      <c r="BP31" s="35"/>
      <c r="BQ31" s="35"/>
      <c r="BR31" s="35"/>
      <c r="BS31" s="35" t="str">
        <f t="shared" ref="BS31" si="8">IF(AND(Z31="TESH",AL31&gt;1,AA31&lt;16),1,"")</f>
        <v/>
      </c>
      <c r="BT31" s="35" t="str">
        <f t="shared" ref="BT31" si="9">IF(AND(Z31="TESH",AL31&gt;12,AA31&gt;16),1,"")</f>
        <v/>
      </c>
      <c r="BU31" s="35"/>
      <c r="BV31" s="36"/>
      <c r="BW31" s="35"/>
      <c r="BX31" s="36">
        <f t="shared" ref="BX31" si="10">ROUNDUP(IF(OR(Z31="HTSX",Z31="RSX",Z31="VSX"),PI()*J31/1000*2*3*AC31*1.5,),1)</f>
        <v>0</v>
      </c>
      <c r="BY31" s="36"/>
      <c r="BZ31" s="35"/>
      <c r="CA31" s="63"/>
      <c r="CB31" s="35" t="str">
        <f t="shared" ref="CB31" si="11">IF(AND(OR(LEFT(Z31,3)="НК1",LEFT(Z31,3)="НК2"),CA31&gt;0),CA31,"")</f>
        <v/>
      </c>
      <c r="CC31" s="63">
        <f t="shared" ref="CC31" si="12">ROUNDUP(IF(LEFT(Z31,2)="D/",AC31*1.2/0.3,AC31/2*1.2/0.3),0)</f>
        <v>0</v>
      </c>
      <c r="CD31" s="35" t="str">
        <f t="shared" ref="CD31" si="13">IF(AND(OR(LEFT(Z31,3)="НК1",LEFT(Z31,3)="НК2"),CC31&gt;0),CC31,"")</f>
        <v/>
      </c>
      <c r="CE31" s="35"/>
      <c r="CF31" s="35"/>
      <c r="CG31" s="35"/>
      <c r="CH31" s="35"/>
      <c r="CI31" s="35"/>
      <c r="CJ31" s="35" t="str">
        <f t="shared" ref="CJ31" si="14">IF(AND(J31&gt;250,U31&lt;&gt;""),AV31+AW31+AY31+AZ31+BB31+BD31+CE31*2,"")</f>
        <v/>
      </c>
      <c r="CK31" s="36"/>
      <c r="CL31" s="35"/>
      <c r="CM31" s="35"/>
      <c r="CN31" s="40"/>
      <c r="CO31" s="40"/>
      <c r="CP31" s="40"/>
      <c r="CQ31" s="73"/>
      <c r="CR31" s="73"/>
      <c r="CS31" s="73"/>
      <c r="CT31" s="37"/>
      <c r="CU31" s="37"/>
      <c r="CV31" s="37"/>
      <c r="CW31" s="37"/>
      <c r="CX31" s="37"/>
      <c r="CY31" s="37"/>
      <c r="CZ31" s="37"/>
      <c r="DA31" s="37"/>
      <c r="DB31" s="37"/>
      <c r="DC31" s="34"/>
    </row>
  </sheetData>
  <autoFilter ref="A2:DC31"/>
  <customSheetViews>
    <customSheetView guid="{B654DC19-D715-4A8F-BFA1-F442E9FA3197}" showPageBreaks="1" fitToPage="1" printArea="1" showAutoFilter="1" hiddenRows="1" hiddenColumns="1" view="pageBreakPreview">
      <pane ySplit="2" topLeftCell="A24" activePane="bottomLeft" state="frozen"/>
      <selection pane="bottomLeft" activeCell="F40" sqref="F40"/>
      <pageMargins left="0.78740157480314965" right="0.78740157480314965" top="0.94488188976377963" bottom="1.0629921259842521" header="0.51181102362204722" footer="0.51181102362204722"/>
      <pageSetup paperSize="8" scale="58" firstPageNumber="2" fitToHeight="0" orientation="landscape" useFirstPageNumber="1" r:id="rId1"/>
      <headerFooter alignWithMargins="0">
        <oddHeader>&amp;L&amp;"ISOCPEUR,курсив"Данный документ является собственностью Заказчика. Не допускается разглашение или перепечатка без разрешения.&amp;R&amp;"ISOCPEUR,курсив"&amp;16Ведомость нагревательных элементов
79566035.044-Р-100.005.125-СЭО-01-ВН-001</oddHeader>
        <oddFooter xml:space="preserve">&amp;C&amp;12ООО "Импэкс Электро"&amp;R&amp;12лист &amp;P листов &amp;N+1 </oddFooter>
      </headerFooter>
      <autoFilter ref="B1:BT1"/>
    </customSheetView>
    <customSheetView guid="{94E42C5D-BE99-4254-B812-896C61F122D8}" showPageBreaks="1" fitToPage="1" printArea="1" showAutoFilter="1" hiddenRows="1" hiddenColumns="1" view="pageBreakPreview">
      <pane ySplit="2" topLeftCell="A966" activePane="bottomLeft" state="frozen"/>
      <selection pane="bottomLeft" activeCell="K1789" sqref="K1789"/>
      <pageMargins left="0.78740157480314965" right="0.78740157480314965" top="0.94488188976377963" bottom="1.0629921259842521" header="0.51181102362204722" footer="0.51181102362204722"/>
      <pageSetup paperSize="8" scale="59" firstPageNumber="2" fitToHeight="0" orientation="landscape" useFirstPageNumber="1" r:id="rId2"/>
      <headerFooter alignWithMargins="0">
        <oddHeader>&amp;L&amp;"ISOCPEUR,курсив"Данный документ является собственностью Заказчика. Не допускается разглашение или перепечатка без разрешения.&amp;R&amp;"ISOCPEUR,курсив"&amp;16Ведомость нагревательных элементов
79566035.044-Р-100.005.125-СЭО-01-ВН-001</oddHeader>
        <oddFooter xml:space="preserve">&amp;C&amp;12ООО "Импэкс Электро"&amp;R&amp;12лист &amp;P листов &amp;N+1 </oddFooter>
      </headerFooter>
      <autoFilter ref="B1:BT1"/>
    </customSheetView>
    <customSheetView guid="{15702619-7434-4543-A6C7-5B1CF1F29BDB}" scale="70" showPageBreaks="1" fitToPage="1" printArea="1" showAutoFilter="1" hiddenRows="1" hiddenColumns="1" view="pageBreakPreview">
      <pane ySplit="2" topLeftCell="A1826" activePane="bottomLeft" state="frozen"/>
      <selection pane="bottomLeft" activeCell="Q1842" sqref="Q1842"/>
      <pageMargins left="0.78740157480314965" right="0.78740157480314965" top="0.94488188976377963" bottom="1.0629921259842521" header="0.51181102362204722" footer="0.51181102362204722"/>
      <pageSetup paperSize="8" scale="58" firstPageNumber="2" fitToHeight="0" orientation="landscape" useFirstPageNumber="1" r:id="rId3"/>
      <headerFooter alignWithMargins="0">
        <oddHeader>&amp;L&amp;"ISOCPEUR,курсив"Данный документ является собственностью Заказчика. Не допускается разглашение или перепечатка без разрешения.&amp;R&amp;"ISOCPEUR,курсив"&amp;16Ведомость нагревательных элементов
79566035.044-Р-100.005.125-СЭО-01-ВН-001</oddHeader>
        <oddFooter xml:space="preserve">&amp;C&amp;12ООО "Импэкс Электро"&amp;R&amp;12лист &amp;P листов &amp;N+1 </oddFooter>
      </headerFooter>
      <autoFilter ref="B1:BT1"/>
    </customSheetView>
  </customSheetViews>
  <mergeCells count="5">
    <mergeCell ref="E1:I1"/>
    <mergeCell ref="U1:V1"/>
    <mergeCell ref="W1:Y1"/>
    <mergeCell ref="Z1:AB1"/>
    <mergeCell ref="AD1:AE1"/>
  </mergeCells>
  <phoneticPr fontId="1" type="noConversion"/>
  <pageMargins left="0.78740157480314965" right="0.78740157480314965" top="0.94488188976377963" bottom="1.0629921259842521" header="0.51181102362204722" footer="0.51181102362204722"/>
  <pageSetup paperSize="8" scale="57" firstPageNumber="2" fitToHeight="0" orientation="landscape" useFirstPageNumber="1" r:id="rId4"/>
  <headerFooter alignWithMargins="0">
    <oddHeader>&amp;L&amp;"ISOCPEUR,курсив"Данный документ является собственностью Заказчика. Не допускается разглашение или перепечатка без разрешения.&amp;R&amp;"ISOCPEUR,курсив"&amp;14Ведомость нагревательных элементов
1394П-СЭО-01-ВН-001</oddHeader>
    <oddFooter xml:space="preserve">&amp;C&amp;12АО "Гипронг-Эком"&amp;R&amp;12лист &amp;P листов &amp;N+1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3"/>
  <sheetViews>
    <sheetView tabSelected="1" zoomScale="70" zoomScaleNormal="70" workbookViewId="0">
      <pane ySplit="1" topLeftCell="A2" activePane="bottomLeft" state="frozen"/>
      <selection pane="bottomLeft" activeCell="T9" sqref="T9"/>
    </sheetView>
  </sheetViews>
  <sheetFormatPr defaultRowHeight="12.75" x14ac:dyDescent="0.2"/>
  <cols>
    <col min="1" max="1" width="15.28515625" style="80" customWidth="1"/>
    <col min="2" max="2" width="9.140625" style="85" customWidth="1"/>
    <col min="3" max="4" width="5.42578125" style="86" customWidth="1"/>
    <col min="5" max="5" width="6.28515625" style="84" customWidth="1"/>
    <col min="6" max="6" width="7" style="86" customWidth="1"/>
    <col min="7" max="7" width="18.28515625" style="86" customWidth="1"/>
    <col min="8" max="8" width="4.42578125" style="80" customWidth="1"/>
    <col min="9" max="9" width="10" style="80" customWidth="1"/>
    <col min="10" max="10" width="9.42578125" style="80" customWidth="1"/>
    <col min="11" max="11" width="14" customWidth="1"/>
    <col min="12" max="12" width="6.85546875" style="84" customWidth="1"/>
    <col min="13" max="13" width="5.28515625" style="110" customWidth="1"/>
    <col min="14" max="14" width="2.7109375" customWidth="1"/>
    <col min="16" max="16" width="6.7109375" customWidth="1"/>
    <col min="17" max="17" width="37.5703125" style="92" customWidth="1"/>
    <col min="18" max="18" width="9" style="92" customWidth="1"/>
    <col min="19" max="19" width="6.140625" style="92" customWidth="1"/>
    <col min="20" max="20" width="65.7109375" style="92" customWidth="1"/>
    <col min="21" max="21" width="9.140625" style="92"/>
    <col min="22" max="22" width="7.28515625" style="92" customWidth="1"/>
    <col min="23" max="23" width="6" style="92" customWidth="1"/>
    <col min="24" max="24" width="9.140625" style="92"/>
    <col min="25" max="25" width="7.85546875" style="92" customWidth="1"/>
    <col min="26" max="26" width="28.85546875" style="92" customWidth="1"/>
    <col min="27" max="27" width="28.7109375" style="92" customWidth="1"/>
    <col min="28" max="28" width="10.28515625" style="92" bestFit="1" customWidth="1"/>
    <col min="29" max="31" width="9.140625" style="92"/>
  </cols>
  <sheetData>
    <row r="1" spans="1:31" x14ac:dyDescent="0.2">
      <c r="A1" s="89"/>
      <c r="B1" s="138"/>
      <c r="C1" s="138"/>
      <c r="D1" s="90"/>
      <c r="E1" s="138"/>
      <c r="F1" s="138"/>
      <c r="G1" s="138"/>
      <c r="H1" s="138"/>
      <c r="I1" s="89"/>
      <c r="J1" s="89"/>
      <c r="K1" s="83"/>
      <c r="L1" s="139"/>
      <c r="M1" s="139"/>
      <c r="N1" s="108"/>
      <c r="T1" s="122"/>
    </row>
    <row r="2" spans="1:31" ht="15" x14ac:dyDescent="0.25">
      <c r="A2" s="88">
        <f>Лист1!E:E</f>
        <v>0</v>
      </c>
      <c r="B2" s="85">
        <f>Лист1!U:U</f>
        <v>0</v>
      </c>
      <c r="C2" s="86">
        <f>Лист1!X:X</f>
        <v>0</v>
      </c>
      <c r="D2" s="91" t="str">
        <f>IF(A:A=0,"",A:A)</f>
        <v/>
      </c>
      <c r="E2" s="122" t="str">
        <f>IF(B:B=0,"",B:B)</f>
        <v/>
      </c>
      <c r="F2" s="91" t="str">
        <f>IF(C:C=0,"",C:C)</f>
        <v/>
      </c>
      <c r="H2" s="114">
        <f>Лист1!Y:Y</f>
        <v>0</v>
      </c>
      <c r="I2" s="114" t="e">
        <f>Лист1!AN:AN</f>
        <v>#REF!</v>
      </c>
      <c r="J2" s="114">
        <f>Лист1!AU:AU</f>
        <v>0</v>
      </c>
      <c r="K2" s="87" t="str">
        <f t="shared" ref="K2:K39" si="0">IF(ISERR(SEARCH(".",$C2)),"",A2)</f>
        <v/>
      </c>
      <c r="L2" s="84" t="str">
        <f t="shared" ref="L2:L39" si="1">IF(ISERR(SEARCH(".",$C2)),"",B2)</f>
        <v/>
      </c>
      <c r="M2" s="110" t="str">
        <f t="shared" ref="M2:M39" si="2">IF(ISERR(SEARCH(".",$C2)),"",C2)</f>
        <v/>
      </c>
      <c r="N2" s="87" t="str">
        <f>IF(ISERR(SEARCH(".",$C2)),"",H2)</f>
        <v/>
      </c>
      <c r="O2" t="str">
        <f>IF(ISERR(SEARCH(".",$C2)),"",I2)</f>
        <v/>
      </c>
      <c r="P2" t="str">
        <f>IF(ISERR(SEARCH(".",$C2)),"",J2)</f>
        <v/>
      </c>
      <c r="Q2" s="122" t="str">
        <f>CONCATENATE(B2,C2)</f>
        <v>00</v>
      </c>
      <c r="R2" s="128" t="str">
        <f>IF(ISERR(B2^1),B2&amp;C2,"")</f>
        <v/>
      </c>
      <c r="S2" s="128" t="str">
        <f>IF(ISERR(SEARCH(".",$F2)),F2,"")</f>
        <v/>
      </c>
      <c r="T2" s="131" t="str">
        <f>IF(ISERR(SUBSTITUTE(Q2,".",MID(7/8,2,1))^1),Q2,"")</f>
        <v/>
      </c>
      <c r="Z2" s="116"/>
      <c r="AA2" s="116"/>
      <c r="AB2" s="117"/>
    </row>
    <row r="3" spans="1:31" ht="15" x14ac:dyDescent="0.25">
      <c r="A3" s="88" t="str">
        <f>Лист1!E:E</f>
        <v>Н77</v>
      </c>
      <c r="B3" s="85" t="str">
        <f>Лист1!U:U</f>
        <v>2ОЛ</v>
      </c>
      <c r="C3" s="86" t="str">
        <f>Лист1!X:X</f>
        <v>1</v>
      </c>
      <c r="D3" s="91" t="str">
        <f t="shared" ref="D3:D30" si="3">IF(A:A=0,"",A:A)</f>
        <v>Н77</v>
      </c>
      <c r="E3" s="122" t="str">
        <f t="shared" ref="E3:E30" si="4">IF(B:B=0,"",B:B)</f>
        <v>2ОЛ</v>
      </c>
      <c r="F3" s="91" t="str">
        <f t="shared" ref="F3:F30" si="5">IF(C:C=0,"",C:C)</f>
        <v>1</v>
      </c>
      <c r="G3" s="91" t="str">
        <f>Лист1!W3</f>
        <v>2КМ</v>
      </c>
      <c r="H3" s="114" t="str">
        <f>Лист1!Y:Y</f>
        <v>a</v>
      </c>
      <c r="I3" s="114">
        <f>Лист1!AN:AN</f>
        <v>0.81</v>
      </c>
      <c r="J3" s="114">
        <f>Лист1!AU:AU</f>
        <v>4.6999999999999993</v>
      </c>
      <c r="K3" s="87" t="str">
        <f t="shared" si="0"/>
        <v/>
      </c>
      <c r="L3" s="84" t="str">
        <f t="shared" si="1"/>
        <v/>
      </c>
      <c r="M3" s="110" t="str">
        <f t="shared" si="2"/>
        <v/>
      </c>
      <c r="N3" s="87" t="str">
        <f t="shared" ref="N3:N17" si="6">IF(ISERR(SEARCH(".",$C3)),"",H3)</f>
        <v/>
      </c>
      <c r="O3" t="str">
        <f t="shared" ref="O3:O32" si="7">IF(ISERR(SEARCH(".",$C3)),"",I3)</f>
        <v/>
      </c>
      <c r="P3" t="str">
        <f t="shared" ref="P3:P30" si="8">IF(ISERR(SEARCH(".",$C3)),"",J3)</f>
        <v/>
      </c>
      <c r="Q3" s="130" t="str">
        <f t="shared" ref="Q3:Q24" si="9">CONCATENATE(B3,C3)</f>
        <v>2ОЛ1</v>
      </c>
      <c r="R3" s="128" t="str">
        <f t="shared" ref="R3:R24" si="10">IF(ISERR(B3^1),B3&amp;C3,"")</f>
        <v>2ОЛ1</v>
      </c>
      <c r="S3" s="128" t="str">
        <f t="shared" ref="S3:S30" si="11">IF(ISERR(SEARCH(".",$F3)),F3,"")</f>
        <v>1</v>
      </c>
      <c r="T3" s="131" t="str">
        <f t="shared" ref="T3:T30" si="12">IF(ISERR(SUBSTITUTE(Q3,".",MID(7/8,2,1))^1),Q3,"")</f>
        <v>2ОЛ1</v>
      </c>
      <c r="U3" s="113"/>
      <c r="V3" s="91"/>
      <c r="W3" s="114"/>
      <c r="Z3" s="116"/>
      <c r="AA3" s="116"/>
      <c r="AB3" s="117"/>
    </row>
    <row r="4" spans="1:31" ht="15" x14ac:dyDescent="0.25">
      <c r="A4" s="88" t="str">
        <f>Лист1!E:E</f>
        <v>Г9</v>
      </c>
      <c r="B4" s="85" t="str">
        <f>Лист1!U:U</f>
        <v>3ОЛ</v>
      </c>
      <c r="C4" s="86" t="str">
        <f>Лист1!X:X</f>
        <v>1</v>
      </c>
      <c r="D4" s="91" t="str">
        <f t="shared" si="3"/>
        <v>Г9</v>
      </c>
      <c r="E4" s="140" t="str">
        <f t="shared" si="4"/>
        <v>3ОЛ</v>
      </c>
      <c r="F4" s="141" t="str">
        <f t="shared" si="5"/>
        <v>1</v>
      </c>
      <c r="G4" s="91" t="str">
        <f>Лист1!W4</f>
        <v>3КМ</v>
      </c>
      <c r="H4" s="114" t="str">
        <f>Лист1!Y:Y</f>
        <v>a</v>
      </c>
      <c r="I4" s="114">
        <f>Лист1!AN:AN</f>
        <v>0.81</v>
      </c>
      <c r="J4" s="114">
        <f>Лист1!AU:AU</f>
        <v>4.6999999999999993</v>
      </c>
      <c r="K4" s="87" t="str">
        <f t="shared" si="0"/>
        <v/>
      </c>
      <c r="L4" s="84" t="str">
        <f t="shared" si="1"/>
        <v/>
      </c>
      <c r="M4" s="110" t="str">
        <f t="shared" si="2"/>
        <v/>
      </c>
      <c r="N4" s="87" t="str">
        <f t="shared" si="6"/>
        <v/>
      </c>
      <c r="O4" t="str">
        <f t="shared" si="7"/>
        <v/>
      </c>
      <c r="P4" t="str">
        <f t="shared" si="8"/>
        <v/>
      </c>
      <c r="Q4" s="130" t="str">
        <f t="shared" si="9"/>
        <v>3ОЛ1</v>
      </c>
      <c r="R4" s="116" t="str">
        <f t="shared" si="10"/>
        <v>3ОЛ1</v>
      </c>
      <c r="S4" s="116" t="str">
        <f t="shared" si="11"/>
        <v>1</v>
      </c>
      <c r="T4" s="131" t="str">
        <f t="shared" si="12"/>
        <v>3ОЛ1</v>
      </c>
      <c r="U4" s="113"/>
      <c r="V4" s="91"/>
      <c r="W4" s="114"/>
      <c r="Z4" s="116"/>
      <c r="AA4" s="116"/>
      <c r="AB4" s="117"/>
    </row>
    <row r="5" spans="1:31" ht="15" x14ac:dyDescent="0.25">
      <c r="A5" s="88" t="str">
        <f>Лист1!E:E</f>
        <v>Г9</v>
      </c>
      <c r="B5" s="85">
        <f>Лист1!U:U</f>
        <v>0</v>
      </c>
      <c r="C5" s="86" t="str">
        <f>Лист1!X:X</f>
        <v>1</v>
      </c>
      <c r="D5" s="91" t="str">
        <f t="shared" si="3"/>
        <v>Г9</v>
      </c>
      <c r="E5" s="140" t="str">
        <f t="shared" si="4"/>
        <v/>
      </c>
      <c r="F5" s="141" t="str">
        <f t="shared" si="5"/>
        <v>1</v>
      </c>
      <c r="G5" s="91">
        <f>Лист1!W5</f>
        <v>0</v>
      </c>
      <c r="H5" s="114" t="str">
        <f>Лист1!Y:Y</f>
        <v>в</v>
      </c>
      <c r="I5" s="114">
        <f>Лист1!AN:AN</f>
        <v>5.3999999999999995</v>
      </c>
      <c r="J5" s="114">
        <f>Лист1!AU:AU</f>
        <v>29.1</v>
      </c>
      <c r="K5" s="87" t="str">
        <f t="shared" si="0"/>
        <v/>
      </c>
      <c r="L5" s="84" t="str">
        <f t="shared" si="1"/>
        <v/>
      </c>
      <c r="M5" s="110" t="str">
        <f t="shared" si="2"/>
        <v/>
      </c>
      <c r="N5" s="87" t="str">
        <f t="shared" si="6"/>
        <v/>
      </c>
      <c r="O5" t="str">
        <f t="shared" si="7"/>
        <v/>
      </c>
      <c r="P5" t="str">
        <f t="shared" si="8"/>
        <v/>
      </c>
      <c r="Q5" s="122" t="str">
        <f t="shared" si="9"/>
        <v>01</v>
      </c>
      <c r="R5" s="116" t="str">
        <f t="shared" si="10"/>
        <v/>
      </c>
      <c r="S5" s="116" t="str">
        <f t="shared" si="11"/>
        <v>1</v>
      </c>
      <c r="T5" s="131" t="str">
        <f t="shared" si="12"/>
        <v/>
      </c>
      <c r="U5" s="113"/>
      <c r="V5" s="91"/>
      <c r="W5" s="114"/>
      <c r="Z5" s="116"/>
      <c r="AA5" s="116"/>
      <c r="AB5" s="117"/>
    </row>
    <row r="6" spans="1:31" ht="15" x14ac:dyDescent="0.25">
      <c r="A6" s="88" t="str">
        <f>Лист1!E:E</f>
        <v>Г9</v>
      </c>
      <c r="B6" s="85">
        <f>Лист1!U:U</f>
        <v>0</v>
      </c>
      <c r="C6" s="86" t="str">
        <f>Лист1!X:X</f>
        <v>1</v>
      </c>
      <c r="D6" s="91" t="str">
        <f t="shared" si="3"/>
        <v>Г9</v>
      </c>
      <c r="E6" s="140" t="str">
        <f t="shared" si="4"/>
        <v/>
      </c>
      <c r="F6" s="141" t="str">
        <f t="shared" si="5"/>
        <v>1</v>
      </c>
      <c r="G6" s="91">
        <f>Лист1!W6</f>
        <v>0</v>
      </c>
      <c r="H6" s="123" t="str">
        <f>Лист1!Y:Y</f>
        <v>с</v>
      </c>
      <c r="I6" s="114">
        <f>Лист1!AN:AN</f>
        <v>0.81</v>
      </c>
      <c r="J6" s="114">
        <f>Лист1!AU:AU</f>
        <v>4.6999999999999993</v>
      </c>
      <c r="K6" s="87" t="str">
        <f t="shared" si="0"/>
        <v/>
      </c>
      <c r="L6" s="84" t="str">
        <f t="shared" si="1"/>
        <v/>
      </c>
      <c r="M6" s="110" t="str">
        <f t="shared" si="2"/>
        <v/>
      </c>
      <c r="N6" s="87" t="str">
        <f t="shared" si="6"/>
        <v/>
      </c>
      <c r="O6" t="str">
        <f t="shared" si="7"/>
        <v/>
      </c>
      <c r="P6" t="str">
        <f t="shared" si="8"/>
        <v/>
      </c>
      <c r="Q6" s="122" t="str">
        <f t="shared" si="9"/>
        <v>01</v>
      </c>
      <c r="R6" s="116" t="str">
        <f t="shared" si="10"/>
        <v/>
      </c>
      <c r="S6" s="116" t="str">
        <f t="shared" si="11"/>
        <v>1</v>
      </c>
      <c r="T6" s="131" t="str">
        <f t="shared" si="12"/>
        <v/>
      </c>
      <c r="U6" s="113"/>
      <c r="V6" s="91"/>
      <c r="W6" s="114"/>
      <c r="Z6" s="116"/>
      <c r="AA6" s="116"/>
      <c r="AB6" s="117"/>
    </row>
    <row r="7" spans="1:31" ht="15" x14ac:dyDescent="0.25">
      <c r="A7" s="88" t="str">
        <f>Лист1!E:E</f>
        <v>Н77</v>
      </c>
      <c r="B7" s="85">
        <f>Лист1!U:U</f>
        <v>3</v>
      </c>
      <c r="C7" s="86" t="str">
        <f>Лист1!X:X</f>
        <v>2</v>
      </c>
      <c r="D7" s="91" t="str">
        <f t="shared" si="3"/>
        <v>Н77</v>
      </c>
      <c r="E7" s="122">
        <f t="shared" si="4"/>
        <v>3</v>
      </c>
      <c r="F7" s="91" t="str">
        <f t="shared" si="5"/>
        <v>2</v>
      </c>
      <c r="G7" s="91" t="str">
        <f>Лист1!W7</f>
        <v>3КМ</v>
      </c>
      <c r="H7" s="114" t="str">
        <f>Лист1!Y:Y</f>
        <v>а</v>
      </c>
      <c r="I7" s="114">
        <f>Лист1!AN:AN</f>
        <v>0.81</v>
      </c>
      <c r="J7" s="114">
        <f>Лист1!AU:AU</f>
        <v>5.1999999999999993</v>
      </c>
      <c r="K7" s="87" t="str">
        <f t="shared" si="0"/>
        <v/>
      </c>
      <c r="L7" s="84" t="str">
        <f t="shared" si="1"/>
        <v/>
      </c>
      <c r="M7" s="110" t="str">
        <f t="shared" si="2"/>
        <v/>
      </c>
      <c r="N7" s="87" t="str">
        <f t="shared" si="6"/>
        <v/>
      </c>
      <c r="O7" t="str">
        <f t="shared" si="7"/>
        <v/>
      </c>
      <c r="P7" t="str">
        <f t="shared" si="8"/>
        <v/>
      </c>
      <c r="Q7" s="122" t="str">
        <f t="shared" si="9"/>
        <v>32</v>
      </c>
      <c r="R7" s="116" t="str">
        <f t="shared" si="10"/>
        <v/>
      </c>
      <c r="S7" s="116" t="str">
        <f t="shared" si="11"/>
        <v>2</v>
      </c>
      <c r="T7" s="131" t="str">
        <f t="shared" si="12"/>
        <v/>
      </c>
      <c r="U7" s="113"/>
      <c r="V7" s="91"/>
      <c r="W7" s="114"/>
      <c r="Z7" s="116"/>
      <c r="AA7" s="116"/>
      <c r="AB7" s="117"/>
    </row>
    <row r="8" spans="1:31" ht="15" x14ac:dyDescent="0.25">
      <c r="A8" s="88" t="str">
        <f>Лист1!E:E</f>
        <v>Н77</v>
      </c>
      <c r="B8" s="85">
        <f>Лист1!U:U</f>
        <v>0</v>
      </c>
      <c r="C8" s="86" t="str">
        <f>Лист1!X:X</f>
        <v>2</v>
      </c>
      <c r="D8" s="91" t="str">
        <f t="shared" si="3"/>
        <v>Н77</v>
      </c>
      <c r="E8" s="122" t="str">
        <f t="shared" si="4"/>
        <v/>
      </c>
      <c r="F8" s="91" t="str">
        <f t="shared" si="5"/>
        <v>2</v>
      </c>
      <c r="G8" s="91">
        <f>Лист1!W8</f>
        <v>0</v>
      </c>
      <c r="H8" s="114" t="str">
        <f>Лист1!Y:Y</f>
        <v>в</v>
      </c>
      <c r="I8" s="114">
        <f>Лист1!AN:AN</f>
        <v>0.42</v>
      </c>
      <c r="J8" s="114">
        <f>Лист1!AU:AU</f>
        <v>2.7</v>
      </c>
      <c r="K8" s="87" t="str">
        <f t="shared" si="0"/>
        <v/>
      </c>
      <c r="L8" s="84" t="str">
        <f t="shared" si="1"/>
        <v/>
      </c>
      <c r="M8" s="110" t="str">
        <f t="shared" si="2"/>
        <v/>
      </c>
      <c r="N8" s="87" t="str">
        <f t="shared" si="6"/>
        <v/>
      </c>
      <c r="O8" t="str">
        <f t="shared" si="7"/>
        <v/>
      </c>
      <c r="P8" t="str">
        <f t="shared" si="8"/>
        <v/>
      </c>
      <c r="Q8" s="122" t="str">
        <f t="shared" si="9"/>
        <v>02</v>
      </c>
      <c r="R8" s="128" t="str">
        <f t="shared" si="10"/>
        <v/>
      </c>
      <c r="S8" s="128" t="str">
        <f t="shared" si="11"/>
        <v>2</v>
      </c>
      <c r="T8" s="131" t="str">
        <f t="shared" si="12"/>
        <v/>
      </c>
      <c r="U8" s="113"/>
      <c r="V8" s="91"/>
      <c r="W8" s="114"/>
      <c r="Z8" s="116"/>
      <c r="AA8" s="116"/>
      <c r="AB8" s="117"/>
    </row>
    <row r="9" spans="1:31" ht="15" x14ac:dyDescent="0.25">
      <c r="A9" s="88" t="str">
        <f>Лист1!E:E</f>
        <v>Н77</v>
      </c>
      <c r="B9" s="85">
        <f>Лист1!U:U</f>
        <v>0</v>
      </c>
      <c r="C9" s="86" t="str">
        <f>Лист1!X:X</f>
        <v>2</v>
      </c>
      <c r="D9" s="91" t="str">
        <f t="shared" si="3"/>
        <v>Н77</v>
      </c>
      <c r="E9" s="122" t="str">
        <f t="shared" si="4"/>
        <v/>
      </c>
      <c r="F9" s="91" t="str">
        <f t="shared" si="5"/>
        <v>2</v>
      </c>
      <c r="G9" s="91">
        <f>Лист1!W9</f>
        <v>0</v>
      </c>
      <c r="H9" s="123" t="str">
        <f>Лист1!Y:Y</f>
        <v>с</v>
      </c>
      <c r="I9" s="114">
        <f>Лист1!AN:AN</f>
        <v>0.27</v>
      </c>
      <c r="J9" s="114">
        <f>Лист1!AU:AU</f>
        <v>1.8</v>
      </c>
      <c r="K9" s="87" t="str">
        <f t="shared" si="0"/>
        <v/>
      </c>
      <c r="L9" s="84" t="str">
        <f t="shared" si="1"/>
        <v/>
      </c>
      <c r="M9" s="110" t="str">
        <f t="shared" si="2"/>
        <v/>
      </c>
      <c r="N9" s="87" t="str">
        <f t="shared" si="6"/>
        <v/>
      </c>
      <c r="O9" t="str">
        <f t="shared" si="7"/>
        <v/>
      </c>
      <c r="P9" t="str">
        <f t="shared" si="8"/>
        <v/>
      </c>
      <c r="Q9" s="122" t="str">
        <f t="shared" si="9"/>
        <v>02</v>
      </c>
      <c r="R9" s="128" t="str">
        <f t="shared" si="10"/>
        <v/>
      </c>
      <c r="S9" s="128" t="str">
        <f t="shared" si="11"/>
        <v>2</v>
      </c>
      <c r="T9" s="131" t="str">
        <f t="shared" si="12"/>
        <v/>
      </c>
      <c r="U9" s="113"/>
      <c r="V9" s="91"/>
      <c r="W9" s="114"/>
      <c r="Z9" s="116"/>
      <c r="AA9" s="116"/>
      <c r="AB9" s="117"/>
    </row>
    <row r="10" spans="1:31" ht="15" x14ac:dyDescent="0.25">
      <c r="A10" s="88" t="str">
        <f>Лист1!E:E</f>
        <v>Г18</v>
      </c>
      <c r="B10" s="85">
        <f>Лист1!U:U</f>
        <v>4</v>
      </c>
      <c r="C10" s="86" t="str">
        <f>Лист1!X:X</f>
        <v>1</v>
      </c>
      <c r="D10" s="91" t="str">
        <f t="shared" si="3"/>
        <v>Г18</v>
      </c>
      <c r="E10" s="122">
        <f t="shared" si="4"/>
        <v>4</v>
      </c>
      <c r="F10" s="91" t="str">
        <f t="shared" si="5"/>
        <v>1</v>
      </c>
      <c r="G10" s="91" t="str">
        <f>Лист1!W10</f>
        <v>3КМ</v>
      </c>
      <c r="H10" s="114" t="str">
        <f>Лист1!Y:Y</f>
        <v>а</v>
      </c>
      <c r="I10" s="114">
        <f>Лист1!AN:AN</f>
        <v>3.9699999999999998</v>
      </c>
      <c r="J10" s="114">
        <f>Лист1!AU:AU</f>
        <v>23.1</v>
      </c>
      <c r="K10" s="87" t="str">
        <f t="shared" si="0"/>
        <v/>
      </c>
      <c r="L10" s="84" t="str">
        <f t="shared" si="1"/>
        <v/>
      </c>
      <c r="M10" s="110" t="str">
        <f t="shared" si="2"/>
        <v/>
      </c>
      <c r="N10" s="87" t="str">
        <f t="shared" si="6"/>
        <v/>
      </c>
      <c r="O10" t="str">
        <f t="shared" si="7"/>
        <v/>
      </c>
      <c r="P10" t="str">
        <f t="shared" si="8"/>
        <v/>
      </c>
      <c r="Q10" s="122" t="str">
        <f t="shared" si="9"/>
        <v>41</v>
      </c>
      <c r="R10" s="128" t="str">
        <f t="shared" si="10"/>
        <v/>
      </c>
      <c r="S10" s="128" t="str">
        <f t="shared" si="11"/>
        <v>1</v>
      </c>
      <c r="T10" s="131" t="str">
        <f t="shared" si="12"/>
        <v/>
      </c>
      <c r="U10" s="113"/>
      <c r="V10" s="91"/>
      <c r="W10" s="114"/>
      <c r="Z10" s="116"/>
      <c r="AA10" s="116"/>
      <c r="AB10" s="117"/>
    </row>
    <row r="11" spans="1:31" ht="15.75" thickBot="1" x14ac:dyDescent="0.3">
      <c r="A11" s="88" t="str">
        <f>Лист1!E:E</f>
        <v>Г18</v>
      </c>
      <c r="B11" s="85">
        <f>Лист1!U:U</f>
        <v>0</v>
      </c>
      <c r="C11" s="86" t="str">
        <f>Лист1!X:X</f>
        <v>1</v>
      </c>
      <c r="D11" s="91" t="str">
        <f t="shared" si="3"/>
        <v>Г18</v>
      </c>
      <c r="E11" s="122" t="str">
        <f t="shared" si="4"/>
        <v/>
      </c>
      <c r="F11" s="91" t="str">
        <f t="shared" si="5"/>
        <v>1</v>
      </c>
      <c r="G11" s="91">
        <f>Лист1!W11</f>
        <v>0</v>
      </c>
      <c r="H11" s="114" t="str">
        <f>Лист1!Y:Y</f>
        <v>в</v>
      </c>
      <c r="I11" s="114">
        <f>Лист1!AN:AN</f>
        <v>2.73</v>
      </c>
      <c r="J11" s="114">
        <f>Лист1!AU:AU</f>
        <v>15.9</v>
      </c>
      <c r="K11" s="87" t="str">
        <f t="shared" si="0"/>
        <v/>
      </c>
      <c r="L11" s="84" t="str">
        <f t="shared" si="1"/>
        <v/>
      </c>
      <c r="M11" s="110" t="str">
        <f t="shared" si="2"/>
        <v/>
      </c>
      <c r="N11" s="87" t="str">
        <f t="shared" si="6"/>
        <v/>
      </c>
      <c r="O11" t="str">
        <f t="shared" si="7"/>
        <v/>
      </c>
      <c r="P11" t="str">
        <f t="shared" si="8"/>
        <v/>
      </c>
      <c r="Q11" s="122" t="str">
        <f t="shared" si="9"/>
        <v>01</v>
      </c>
      <c r="R11" s="128" t="str">
        <f t="shared" si="10"/>
        <v/>
      </c>
      <c r="S11" s="128" t="str">
        <f t="shared" si="11"/>
        <v>1</v>
      </c>
      <c r="T11" s="131" t="str">
        <f t="shared" si="12"/>
        <v/>
      </c>
      <c r="U11" s="113"/>
      <c r="V11" s="91"/>
      <c r="W11" s="114"/>
      <c r="Z11" s="116"/>
      <c r="AA11" s="116"/>
      <c r="AB11" s="117"/>
    </row>
    <row r="12" spans="1:31" ht="69.75" customHeight="1" thickBot="1" x14ac:dyDescent="0.3">
      <c r="A12" s="93" t="str">
        <f>Лист1!E:E</f>
        <v>Г18</v>
      </c>
      <c r="B12" s="94">
        <f>Лист1!U:U</f>
        <v>0</v>
      </c>
      <c r="C12" s="95" t="str">
        <f>Лист1!X:X</f>
        <v>1</v>
      </c>
      <c r="D12" s="124" t="str">
        <f t="shared" si="3"/>
        <v>Г18</v>
      </c>
      <c r="E12" s="125" t="str">
        <f t="shared" si="4"/>
        <v/>
      </c>
      <c r="F12" s="124" t="str">
        <f t="shared" si="5"/>
        <v>1</v>
      </c>
      <c r="G12" s="91">
        <f>Лист1!W12</f>
        <v>0</v>
      </c>
      <c r="H12" s="126" t="str">
        <f>Лист1!Y:Y</f>
        <v>с</v>
      </c>
      <c r="I12" s="127">
        <f>Лист1!AN:AN</f>
        <v>1.33</v>
      </c>
      <c r="J12" s="127">
        <f>Лист1!AU:AU</f>
        <v>7.6999999999999993</v>
      </c>
      <c r="K12" s="96" t="str">
        <f t="shared" si="0"/>
        <v/>
      </c>
      <c r="L12" s="109" t="str">
        <f t="shared" si="1"/>
        <v/>
      </c>
      <c r="M12" s="111" t="str">
        <f t="shared" si="2"/>
        <v/>
      </c>
      <c r="N12" s="96" t="str">
        <f t="shared" si="6"/>
        <v/>
      </c>
      <c r="O12" s="97" t="str">
        <f t="shared" si="7"/>
        <v/>
      </c>
      <c r="P12" s="115" t="str">
        <f t="shared" si="8"/>
        <v/>
      </c>
      <c r="Q12" s="122" t="str">
        <f t="shared" si="9"/>
        <v>01</v>
      </c>
      <c r="R12" s="128" t="str">
        <f t="shared" si="10"/>
        <v/>
      </c>
      <c r="S12" s="128" t="str">
        <f t="shared" si="11"/>
        <v>1</v>
      </c>
      <c r="T12" s="131" t="str">
        <f t="shared" si="12"/>
        <v/>
      </c>
      <c r="U12" s="113"/>
      <c r="V12" s="91"/>
      <c r="W12" s="118"/>
      <c r="X12" s="112"/>
      <c r="Y12" s="112"/>
      <c r="Z12" s="119"/>
      <c r="AA12" s="119"/>
      <c r="AB12" s="117"/>
    </row>
    <row r="13" spans="1:31" ht="15" x14ac:dyDescent="0.25">
      <c r="A13" s="88" t="str">
        <f>Лист1!E:E</f>
        <v>Г19</v>
      </c>
      <c r="B13" s="85">
        <f>Лист1!U:U</f>
        <v>4</v>
      </c>
      <c r="C13" s="86" t="str">
        <f>Лист1!X:X</f>
        <v>1.1</v>
      </c>
      <c r="D13" s="91" t="str">
        <f t="shared" si="3"/>
        <v>Г19</v>
      </c>
      <c r="E13" s="122">
        <f t="shared" si="4"/>
        <v>4</v>
      </c>
      <c r="F13" s="91" t="str">
        <f t="shared" si="5"/>
        <v>1.1</v>
      </c>
      <c r="G13" s="91">
        <f>Лист1!W13</f>
        <v>0</v>
      </c>
      <c r="H13" s="114" t="str">
        <f>Лист1!Y:Y</f>
        <v>а</v>
      </c>
      <c r="I13" s="114">
        <f>Лист1!AN:AN</f>
        <v>0.28000000000000003</v>
      </c>
      <c r="J13" s="114">
        <f>Лист1!AU:AU</f>
        <v>2.1</v>
      </c>
      <c r="K13" s="87" t="str">
        <f>IF(ISERR(SEARCH(".",$C13)),"",A13)</f>
        <v>Г19</v>
      </c>
      <c r="L13" s="84">
        <f t="shared" si="1"/>
        <v>4</v>
      </c>
      <c r="M13" s="110" t="str">
        <f t="shared" si="2"/>
        <v>1.1</v>
      </c>
      <c r="N13" s="87" t="str">
        <f t="shared" si="6"/>
        <v>а</v>
      </c>
      <c r="O13" s="92">
        <f t="shared" si="7"/>
        <v>0.28000000000000003</v>
      </c>
      <c r="P13" s="92">
        <f t="shared" si="8"/>
        <v>2.1</v>
      </c>
      <c r="Q13" s="122" t="str">
        <f t="shared" si="9"/>
        <v>41.1</v>
      </c>
      <c r="R13" s="128" t="str">
        <f t="shared" si="10"/>
        <v/>
      </c>
      <c r="S13" s="128" t="str">
        <f t="shared" si="11"/>
        <v/>
      </c>
      <c r="T13" s="131" t="str">
        <f t="shared" si="12"/>
        <v/>
      </c>
      <c r="U13" s="100"/>
      <c r="V13" s="100"/>
      <c r="W13" s="100"/>
      <c r="X13" s="100"/>
      <c r="Y13" s="101"/>
      <c r="Z13" s="99"/>
      <c r="AA13" s="100"/>
      <c r="AB13" s="117"/>
      <c r="AC13" s="100"/>
      <c r="AD13" s="100"/>
      <c r="AE13" s="101"/>
    </row>
    <row r="14" spans="1:31" ht="15" x14ac:dyDescent="0.25">
      <c r="A14" s="88" t="str">
        <f>Лист1!E:E</f>
        <v>Г20</v>
      </c>
      <c r="B14" s="85">
        <f>Лист1!U:U</f>
        <v>4</v>
      </c>
      <c r="C14" s="86" t="str">
        <f>Лист1!X:X</f>
        <v>1.2</v>
      </c>
      <c r="D14" s="91" t="str">
        <f t="shared" si="3"/>
        <v>Г20</v>
      </c>
      <c r="E14" s="122">
        <f t="shared" si="4"/>
        <v>4</v>
      </c>
      <c r="F14" s="91" t="str">
        <f t="shared" si="5"/>
        <v>1.2</v>
      </c>
      <c r="G14" s="91">
        <f>Лист1!W14</f>
        <v>0</v>
      </c>
      <c r="H14" s="114" t="str">
        <f>Лист1!Y:Y</f>
        <v>а</v>
      </c>
      <c r="I14" s="114">
        <f>Лист1!AN:AN</f>
        <v>0.28000000000000003</v>
      </c>
      <c r="J14" s="114">
        <f>Лист1!AU:AU</f>
        <v>2.1</v>
      </c>
      <c r="K14" s="87" t="str">
        <f t="shared" si="0"/>
        <v>Г20</v>
      </c>
      <c r="L14" s="84">
        <f t="shared" si="1"/>
        <v>4</v>
      </c>
      <c r="M14" s="110" t="str">
        <f t="shared" si="2"/>
        <v>1.2</v>
      </c>
      <c r="N14" s="87" t="str">
        <f t="shared" si="6"/>
        <v>а</v>
      </c>
      <c r="O14" s="92">
        <f t="shared" si="7"/>
        <v>0.28000000000000003</v>
      </c>
      <c r="P14" s="92">
        <f t="shared" si="8"/>
        <v>2.1</v>
      </c>
      <c r="Q14" s="122" t="str">
        <f t="shared" si="9"/>
        <v>41.2</v>
      </c>
      <c r="R14" s="128" t="str">
        <f t="shared" si="10"/>
        <v/>
      </c>
      <c r="S14" s="128" t="str">
        <f t="shared" si="11"/>
        <v/>
      </c>
      <c r="T14" s="131" t="str">
        <f t="shared" si="12"/>
        <v/>
      </c>
      <c r="U14" s="103"/>
      <c r="V14" s="103"/>
      <c r="W14" s="103"/>
      <c r="X14" s="103"/>
      <c r="Y14" s="104"/>
      <c r="Z14" s="102"/>
      <c r="AA14" s="103"/>
      <c r="AB14" s="117"/>
      <c r="AC14" s="103"/>
      <c r="AD14" s="103"/>
      <c r="AE14" s="104"/>
    </row>
    <row r="15" spans="1:31" ht="15" x14ac:dyDescent="0.25">
      <c r="A15" s="88" t="str">
        <f>Лист1!E:E</f>
        <v>Г20</v>
      </c>
      <c r="B15" s="85">
        <f>Лист1!U:U</f>
        <v>4</v>
      </c>
      <c r="C15" s="86" t="str">
        <f>Лист1!X:X</f>
        <v>1.3</v>
      </c>
      <c r="D15" s="91" t="str">
        <f t="shared" si="3"/>
        <v>Г20</v>
      </c>
      <c r="E15" s="122">
        <f t="shared" si="4"/>
        <v>4</v>
      </c>
      <c r="F15" s="91" t="str">
        <f t="shared" si="5"/>
        <v>1.3</v>
      </c>
      <c r="G15" s="91">
        <f>Лист1!W15</f>
        <v>0</v>
      </c>
      <c r="H15" s="114" t="str">
        <f>Лист1!Y:Y</f>
        <v>а</v>
      </c>
      <c r="I15" s="114">
        <f>Лист1!AN:AN</f>
        <v>0.14000000000000001</v>
      </c>
      <c r="J15" s="114">
        <f>Лист1!AU:AU</f>
        <v>1.1000000000000001</v>
      </c>
      <c r="K15" s="87" t="str">
        <f t="shared" si="0"/>
        <v>Г20</v>
      </c>
      <c r="L15" s="84">
        <f t="shared" si="1"/>
        <v>4</v>
      </c>
      <c r="M15" s="110" t="str">
        <f t="shared" si="2"/>
        <v>1.3</v>
      </c>
      <c r="N15" s="87" t="str">
        <f t="shared" si="6"/>
        <v>а</v>
      </c>
      <c r="O15" s="92">
        <f t="shared" si="7"/>
        <v>0.14000000000000001</v>
      </c>
      <c r="P15" s="92">
        <f t="shared" si="8"/>
        <v>1.1000000000000001</v>
      </c>
      <c r="Q15" s="122" t="str">
        <f t="shared" si="9"/>
        <v>41.3</v>
      </c>
      <c r="R15" s="128" t="str">
        <f t="shared" si="10"/>
        <v/>
      </c>
      <c r="S15" s="128" t="str">
        <f t="shared" si="11"/>
        <v/>
      </c>
      <c r="T15" s="131" t="str">
        <f t="shared" si="12"/>
        <v/>
      </c>
      <c r="U15" s="103"/>
      <c r="V15" s="103"/>
      <c r="W15" s="103"/>
      <c r="X15" s="103"/>
      <c r="Y15" s="104"/>
      <c r="Z15" s="102"/>
      <c r="AA15" s="103"/>
      <c r="AB15" s="117"/>
      <c r="AC15" s="103"/>
      <c r="AD15" s="103"/>
      <c r="AE15" s="104"/>
    </row>
    <row r="16" spans="1:31" ht="12.75" customHeight="1" x14ac:dyDescent="0.25">
      <c r="A16" s="88" t="str">
        <f>Лист1!E:E</f>
        <v>Г20</v>
      </c>
      <c r="B16" s="85">
        <f>Лист1!U:U</f>
        <v>4</v>
      </c>
      <c r="C16" s="86" t="str">
        <f>Лист1!X:X</f>
        <v>1.4</v>
      </c>
      <c r="D16" s="91" t="str">
        <f t="shared" si="3"/>
        <v>Г20</v>
      </c>
      <c r="E16" s="122">
        <f t="shared" si="4"/>
        <v>4</v>
      </c>
      <c r="F16" s="91" t="str">
        <f t="shared" si="5"/>
        <v>1.4</v>
      </c>
      <c r="G16" s="91">
        <f>Лист1!W16</f>
        <v>0</v>
      </c>
      <c r="H16" s="114" t="str">
        <f>Лист1!Y:Y</f>
        <v>а</v>
      </c>
      <c r="I16" s="114">
        <f>Лист1!AN:AN</f>
        <v>2.3699999999999997</v>
      </c>
      <c r="J16" s="114">
        <f>Лист1!AU:AU</f>
        <v>14.299999999999999</v>
      </c>
      <c r="K16" s="87" t="str">
        <f t="shared" si="0"/>
        <v>Г20</v>
      </c>
      <c r="L16" s="84">
        <f t="shared" si="1"/>
        <v>4</v>
      </c>
      <c r="M16" s="110" t="str">
        <f t="shared" si="2"/>
        <v>1.4</v>
      </c>
      <c r="N16" s="87" t="str">
        <f t="shared" si="6"/>
        <v>а</v>
      </c>
      <c r="O16" s="92">
        <f t="shared" si="7"/>
        <v>2.3699999999999997</v>
      </c>
      <c r="P16" s="92">
        <f t="shared" si="8"/>
        <v>14.299999999999999</v>
      </c>
      <c r="Q16" s="122" t="str">
        <f t="shared" si="9"/>
        <v>41.4</v>
      </c>
      <c r="R16" s="128" t="str">
        <f t="shared" si="10"/>
        <v/>
      </c>
      <c r="S16" s="128" t="str">
        <f t="shared" si="11"/>
        <v/>
      </c>
      <c r="T16" s="131" t="str">
        <f t="shared" si="12"/>
        <v/>
      </c>
      <c r="U16" s="103"/>
      <c r="V16" s="103"/>
      <c r="W16" s="103"/>
      <c r="X16" s="103"/>
      <c r="Y16" s="104"/>
      <c r="Z16" s="102"/>
      <c r="AA16" s="103"/>
      <c r="AB16" s="117"/>
      <c r="AC16" s="103"/>
      <c r="AD16" s="103"/>
      <c r="AE16" s="104"/>
    </row>
    <row r="17" spans="1:31" ht="15.75" thickBot="1" x14ac:dyDescent="0.3">
      <c r="A17" s="88" t="str">
        <f>Лист1!E:E</f>
        <v>Г21</v>
      </c>
      <c r="B17" s="85">
        <f>Лист1!U:U</f>
        <v>4</v>
      </c>
      <c r="C17" s="86" t="str">
        <f>Лист1!X:X</f>
        <v>1.5</v>
      </c>
      <c r="D17" s="91" t="str">
        <f t="shared" si="3"/>
        <v>Г21</v>
      </c>
      <c r="E17" s="122">
        <f t="shared" si="4"/>
        <v>4</v>
      </c>
      <c r="F17" s="91" t="str">
        <f t="shared" si="5"/>
        <v>1.5</v>
      </c>
      <c r="G17" s="91">
        <f>Лист1!W17</f>
        <v>0</v>
      </c>
      <c r="H17" s="114" t="str">
        <f>Лист1!Y:Y</f>
        <v>а</v>
      </c>
      <c r="I17" s="114">
        <f>Лист1!AN:AN</f>
        <v>2.1199999999999997</v>
      </c>
      <c r="J17" s="114">
        <f>Лист1!AU:AU</f>
        <v>12.799999999999999</v>
      </c>
      <c r="K17" s="87" t="str">
        <f t="shared" si="0"/>
        <v>Г21</v>
      </c>
      <c r="L17" s="84">
        <f t="shared" si="1"/>
        <v>4</v>
      </c>
      <c r="M17" s="110" t="str">
        <f t="shared" si="2"/>
        <v>1.5</v>
      </c>
      <c r="N17" s="87" t="str">
        <f t="shared" si="6"/>
        <v>а</v>
      </c>
      <c r="O17" s="92">
        <f t="shared" si="7"/>
        <v>2.1199999999999997</v>
      </c>
      <c r="P17" s="92">
        <f t="shared" si="8"/>
        <v>12.799999999999999</v>
      </c>
      <c r="Q17" s="122" t="str">
        <f t="shared" si="9"/>
        <v>41.5</v>
      </c>
      <c r="R17" s="128" t="str">
        <f t="shared" si="10"/>
        <v/>
      </c>
      <c r="S17" s="128" t="str">
        <f t="shared" si="11"/>
        <v/>
      </c>
      <c r="T17" s="131" t="str">
        <f t="shared" si="12"/>
        <v/>
      </c>
      <c r="U17" s="106"/>
      <c r="V17" s="106"/>
      <c r="W17" s="106"/>
      <c r="X17" s="106"/>
      <c r="Y17" s="107"/>
      <c r="Z17" s="105"/>
      <c r="AA17" s="106"/>
      <c r="AB17" s="117"/>
      <c r="AC17" s="106"/>
      <c r="AD17" s="106"/>
      <c r="AE17" s="107"/>
    </row>
    <row r="18" spans="1:31" ht="12.75" customHeight="1" x14ac:dyDescent="0.25">
      <c r="A18" s="88" t="str">
        <f>Лист1!E:E</f>
        <v>Н77</v>
      </c>
      <c r="B18" s="85">
        <f>Лист1!U:U</f>
        <v>4</v>
      </c>
      <c r="C18" s="86" t="str">
        <f>Лист1!X:X</f>
        <v>2</v>
      </c>
      <c r="D18" s="91" t="str">
        <f t="shared" si="3"/>
        <v>Н77</v>
      </c>
      <c r="E18" s="122">
        <f t="shared" si="4"/>
        <v>4</v>
      </c>
      <c r="F18" s="91" t="str">
        <f t="shared" si="5"/>
        <v>2</v>
      </c>
      <c r="G18" s="91">
        <f>Лист1!W18</f>
        <v>0</v>
      </c>
      <c r="H18" s="114" t="str">
        <f>Лист1!Y:Y</f>
        <v>а</v>
      </c>
      <c r="I18" s="114">
        <f>Лист1!AN:AN</f>
        <v>0.18000000000000002</v>
      </c>
      <c r="J18" s="114">
        <f>Лист1!AU:AU</f>
        <v>1.4000000000000001</v>
      </c>
      <c r="K18" s="87" t="str">
        <f t="shared" si="0"/>
        <v/>
      </c>
      <c r="L18" s="84" t="str">
        <f t="shared" si="1"/>
        <v/>
      </c>
      <c r="M18" s="110" t="str">
        <f t="shared" si="2"/>
        <v/>
      </c>
      <c r="N18" s="87" t="str">
        <f t="shared" ref="N18:N39" si="13">IF(ISERR(SEARCH(".",$C18)),"",H18)</f>
        <v/>
      </c>
      <c r="O18" s="92" t="str">
        <f t="shared" si="7"/>
        <v/>
      </c>
      <c r="P18" s="92" t="str">
        <f t="shared" si="8"/>
        <v/>
      </c>
      <c r="Q18" s="122" t="str">
        <f t="shared" si="9"/>
        <v>42</v>
      </c>
      <c r="R18" s="128" t="str">
        <f t="shared" si="10"/>
        <v/>
      </c>
      <c r="S18" s="128" t="str">
        <f t="shared" si="11"/>
        <v>2</v>
      </c>
      <c r="T18" s="131" t="str">
        <f t="shared" si="12"/>
        <v/>
      </c>
      <c r="Z18" s="116"/>
      <c r="AA18" s="116"/>
      <c r="AB18" s="117"/>
    </row>
    <row r="19" spans="1:31" ht="15" x14ac:dyDescent="0.25">
      <c r="A19" s="88" t="str">
        <f>Лист1!E:E</f>
        <v>Н77</v>
      </c>
      <c r="B19" s="85">
        <f>Лист1!U:U</f>
        <v>0</v>
      </c>
      <c r="C19" s="86" t="str">
        <f>Лист1!X:X</f>
        <v>2</v>
      </c>
      <c r="D19" s="91" t="str">
        <f t="shared" si="3"/>
        <v>Н77</v>
      </c>
      <c r="E19" s="122" t="str">
        <f t="shared" si="4"/>
        <v/>
      </c>
      <c r="F19" s="91" t="str">
        <f t="shared" si="5"/>
        <v>2</v>
      </c>
      <c r="G19" s="91">
        <f>Лист1!W19</f>
        <v>0</v>
      </c>
      <c r="H19" s="114" t="str">
        <f>Лист1!Y:Y</f>
        <v>в</v>
      </c>
      <c r="I19" s="114">
        <f>Лист1!AN:AN</f>
        <v>0.36</v>
      </c>
      <c r="J19" s="114">
        <f>Лист1!AU:AU</f>
        <v>2.7</v>
      </c>
      <c r="K19" s="87" t="str">
        <f t="shared" si="0"/>
        <v/>
      </c>
      <c r="L19" s="84" t="str">
        <f t="shared" si="1"/>
        <v/>
      </c>
      <c r="M19" s="110" t="str">
        <f t="shared" si="2"/>
        <v/>
      </c>
      <c r="N19" s="87" t="str">
        <f t="shared" si="13"/>
        <v/>
      </c>
      <c r="O19" s="92" t="str">
        <f t="shared" si="7"/>
        <v/>
      </c>
      <c r="P19" s="92" t="str">
        <f t="shared" si="8"/>
        <v/>
      </c>
      <c r="Q19" s="122" t="str">
        <f t="shared" si="9"/>
        <v>02</v>
      </c>
      <c r="R19" s="128" t="str">
        <f t="shared" si="10"/>
        <v/>
      </c>
      <c r="S19" s="128" t="str">
        <f t="shared" si="11"/>
        <v>2</v>
      </c>
      <c r="T19" s="131" t="str">
        <f t="shared" si="12"/>
        <v/>
      </c>
      <c r="Z19" s="116"/>
      <c r="AA19" s="116"/>
      <c r="AB19" s="117"/>
    </row>
    <row r="20" spans="1:31" ht="15" x14ac:dyDescent="0.25">
      <c r="A20" s="88" t="str">
        <f>Лист1!E:E</f>
        <v>Н77</v>
      </c>
      <c r="B20" s="85">
        <f>Лист1!U:U</f>
        <v>0</v>
      </c>
      <c r="C20" s="86" t="str">
        <f>Лист1!X:X</f>
        <v>2</v>
      </c>
      <c r="D20" s="91" t="str">
        <f t="shared" si="3"/>
        <v>Н77</v>
      </c>
      <c r="E20" s="122" t="str">
        <f t="shared" si="4"/>
        <v/>
      </c>
      <c r="F20" s="91" t="str">
        <f t="shared" si="5"/>
        <v>2</v>
      </c>
      <c r="G20" s="91">
        <f>Лист1!W20</f>
        <v>0</v>
      </c>
      <c r="H20" s="123" t="str">
        <f>Лист1!Y:Y</f>
        <v>с</v>
      </c>
      <c r="I20" s="114">
        <f>Лист1!AN:AN</f>
        <v>0.26</v>
      </c>
      <c r="J20" s="114">
        <f>Лист1!AU:AU</f>
        <v>2</v>
      </c>
      <c r="K20" s="87" t="str">
        <f t="shared" si="0"/>
        <v/>
      </c>
      <c r="L20" s="84" t="str">
        <f t="shared" si="1"/>
        <v/>
      </c>
      <c r="M20" s="110" t="str">
        <f t="shared" si="2"/>
        <v/>
      </c>
      <c r="N20" s="87" t="str">
        <f t="shared" si="13"/>
        <v/>
      </c>
      <c r="O20" s="92" t="str">
        <f t="shared" si="7"/>
        <v/>
      </c>
      <c r="P20" s="92" t="str">
        <f t="shared" si="8"/>
        <v/>
      </c>
      <c r="Q20" s="122" t="str">
        <f t="shared" si="9"/>
        <v>02</v>
      </c>
      <c r="R20" s="128" t="str">
        <f t="shared" si="10"/>
        <v/>
      </c>
      <c r="S20" s="128" t="str">
        <f t="shared" si="11"/>
        <v>2</v>
      </c>
      <c r="T20" s="131" t="str">
        <f t="shared" si="12"/>
        <v/>
      </c>
      <c r="Z20" s="116"/>
      <c r="AA20" s="116"/>
      <c r="AB20" s="117"/>
    </row>
    <row r="21" spans="1:31" ht="15" x14ac:dyDescent="0.25">
      <c r="A21" s="88" t="str">
        <f>Лист1!E:E</f>
        <v>Г18</v>
      </c>
      <c r="B21" s="85" t="str">
        <f>Лист1!U:U</f>
        <v>4ол</v>
      </c>
      <c r="C21" s="86" t="str">
        <f>Лист1!X:X</f>
        <v>3</v>
      </c>
      <c r="D21" s="91" t="str">
        <f t="shared" si="3"/>
        <v>Г18</v>
      </c>
      <c r="E21" s="122" t="str">
        <f t="shared" si="4"/>
        <v>4ол</v>
      </c>
      <c r="F21" s="91" t="str">
        <f t="shared" si="5"/>
        <v>3</v>
      </c>
      <c r="G21" s="91" t="str">
        <f>Лист1!W21</f>
        <v>3КМ</v>
      </c>
      <c r="H21" s="114" t="str">
        <f>Лист1!Y:Y</f>
        <v>а</v>
      </c>
      <c r="I21" s="114">
        <f>Лист1!AN:AN</f>
        <v>3.61</v>
      </c>
      <c r="J21" s="114">
        <f>Лист1!AU:AU</f>
        <v>21</v>
      </c>
      <c r="K21" s="87" t="str">
        <f t="shared" si="0"/>
        <v/>
      </c>
      <c r="L21" s="84" t="str">
        <f t="shared" si="1"/>
        <v/>
      </c>
      <c r="M21" s="110" t="str">
        <f t="shared" si="2"/>
        <v/>
      </c>
      <c r="N21" s="87" t="str">
        <f t="shared" si="13"/>
        <v/>
      </c>
      <c r="O21" s="92" t="str">
        <f t="shared" si="7"/>
        <v/>
      </c>
      <c r="P21" s="92" t="str">
        <f t="shared" si="8"/>
        <v/>
      </c>
      <c r="Q21" s="122" t="str">
        <f t="shared" si="9"/>
        <v>4ол3</v>
      </c>
      <c r="R21" s="128" t="str">
        <f t="shared" si="10"/>
        <v>4ол3</v>
      </c>
      <c r="S21" s="128" t="str">
        <f t="shared" si="11"/>
        <v>3</v>
      </c>
      <c r="T21" s="131" t="str">
        <f t="shared" si="12"/>
        <v>4ол3</v>
      </c>
      <c r="Z21" s="116"/>
      <c r="AA21" s="116"/>
      <c r="AB21" s="117"/>
    </row>
    <row r="22" spans="1:31" ht="15" x14ac:dyDescent="0.25">
      <c r="A22" s="88" t="str">
        <f>Лист1!E:E</f>
        <v>Г18</v>
      </c>
      <c r="B22" s="85">
        <f>Лист1!U:U</f>
        <v>0</v>
      </c>
      <c r="C22" s="86" t="str">
        <f>Лист1!X:X</f>
        <v>3</v>
      </c>
      <c r="D22" s="91" t="str">
        <f t="shared" si="3"/>
        <v>Г18</v>
      </c>
      <c r="E22" s="122" t="str">
        <f t="shared" si="4"/>
        <v/>
      </c>
      <c r="F22" s="91" t="str">
        <f t="shared" si="5"/>
        <v>3</v>
      </c>
      <c r="G22" s="91">
        <f>Лист1!W22</f>
        <v>0</v>
      </c>
      <c r="H22" s="114" t="str">
        <f>Лист1!Y:Y</f>
        <v>в</v>
      </c>
      <c r="I22" s="114">
        <f>Лист1!AN:AN</f>
        <v>3.61</v>
      </c>
      <c r="J22" s="114">
        <f>Лист1!AU:AU</f>
        <v>21</v>
      </c>
      <c r="K22" s="87" t="str">
        <f t="shared" si="0"/>
        <v/>
      </c>
      <c r="L22" s="84" t="str">
        <f t="shared" si="1"/>
        <v/>
      </c>
      <c r="M22" s="110" t="str">
        <f t="shared" si="2"/>
        <v/>
      </c>
      <c r="N22" s="87" t="str">
        <f t="shared" si="13"/>
        <v/>
      </c>
      <c r="O22" s="92" t="str">
        <f t="shared" si="7"/>
        <v/>
      </c>
      <c r="P22" s="92" t="str">
        <f t="shared" si="8"/>
        <v/>
      </c>
      <c r="Q22" s="122" t="str">
        <f t="shared" si="9"/>
        <v>03</v>
      </c>
      <c r="R22" s="128" t="str">
        <f t="shared" si="10"/>
        <v/>
      </c>
      <c r="S22" s="128" t="str">
        <f t="shared" si="11"/>
        <v>3</v>
      </c>
      <c r="T22" s="131" t="str">
        <f t="shared" si="12"/>
        <v/>
      </c>
      <c r="Z22" s="116"/>
      <c r="AA22" s="116"/>
      <c r="AB22" s="117"/>
    </row>
    <row r="23" spans="1:31" ht="15" x14ac:dyDescent="0.25">
      <c r="A23" s="88" t="str">
        <f>Лист1!E:E</f>
        <v>Г18</v>
      </c>
      <c r="B23" s="85">
        <f>Лист1!U:U</f>
        <v>0</v>
      </c>
      <c r="C23" s="86" t="str">
        <f>Лист1!X:X</f>
        <v>3</v>
      </c>
      <c r="D23" s="91" t="str">
        <f t="shared" si="3"/>
        <v>Г18</v>
      </c>
      <c r="E23" s="122" t="str">
        <f t="shared" si="4"/>
        <v/>
      </c>
      <c r="F23" s="91" t="str">
        <f t="shared" si="5"/>
        <v>3</v>
      </c>
      <c r="G23" s="91">
        <f>Лист1!W23</f>
        <v>0</v>
      </c>
      <c r="H23" s="123" t="str">
        <f>Лист1!Y:Y</f>
        <v>с</v>
      </c>
      <c r="I23" s="114">
        <f>Лист1!AN:AN</f>
        <v>3.3699999999999997</v>
      </c>
      <c r="J23" s="114">
        <f>Лист1!AU:AU</f>
        <v>19.600000000000001</v>
      </c>
      <c r="K23" s="87" t="str">
        <f t="shared" si="0"/>
        <v/>
      </c>
      <c r="L23" s="84" t="str">
        <f t="shared" si="1"/>
        <v/>
      </c>
      <c r="M23" s="110" t="str">
        <f t="shared" si="2"/>
        <v/>
      </c>
      <c r="N23" s="87" t="str">
        <f t="shared" si="13"/>
        <v/>
      </c>
      <c r="O23" s="92" t="str">
        <f t="shared" si="7"/>
        <v/>
      </c>
      <c r="P23" s="92" t="str">
        <f t="shared" si="8"/>
        <v/>
      </c>
      <c r="Q23" s="122" t="str">
        <f t="shared" si="9"/>
        <v>03</v>
      </c>
      <c r="R23" s="128" t="str">
        <f t="shared" si="10"/>
        <v/>
      </c>
      <c r="S23" s="128" t="str">
        <f t="shared" si="11"/>
        <v>3</v>
      </c>
      <c r="T23" s="131" t="str">
        <f t="shared" si="12"/>
        <v/>
      </c>
      <c r="Z23" s="116"/>
      <c r="AA23" s="116"/>
      <c r="AB23" s="117"/>
    </row>
    <row r="24" spans="1:31" ht="15" x14ac:dyDescent="0.25">
      <c r="A24" s="88" t="str">
        <f>Лист1!E:E</f>
        <v>Н77</v>
      </c>
      <c r="B24" s="85" t="str">
        <f>Лист1!U:U</f>
        <v>4ол</v>
      </c>
      <c r="C24" s="86" t="str">
        <f>Лист1!X:X</f>
        <v>4</v>
      </c>
      <c r="D24" s="91" t="str">
        <f t="shared" si="3"/>
        <v>Н77</v>
      </c>
      <c r="E24" s="122" t="str">
        <f t="shared" si="4"/>
        <v>4ол</v>
      </c>
      <c r="F24" s="91" t="str">
        <f t="shared" si="5"/>
        <v>4</v>
      </c>
      <c r="G24" s="91" t="str">
        <f>Лист1!W24</f>
        <v>3КМ</v>
      </c>
      <c r="H24" s="114" t="str">
        <f>Лист1!Y:Y</f>
        <v>а</v>
      </c>
      <c r="I24" s="114">
        <f>Лист1!AN:AN</f>
        <v>0.6</v>
      </c>
      <c r="J24" s="114">
        <f>Лист1!AU:AU</f>
        <v>3.8</v>
      </c>
      <c r="K24" s="87" t="str">
        <f t="shared" si="0"/>
        <v/>
      </c>
      <c r="L24" s="84" t="str">
        <f t="shared" si="1"/>
        <v/>
      </c>
      <c r="M24" s="110" t="str">
        <f t="shared" si="2"/>
        <v/>
      </c>
      <c r="N24" s="87" t="str">
        <f t="shared" si="13"/>
        <v/>
      </c>
      <c r="O24" s="92" t="str">
        <f t="shared" si="7"/>
        <v/>
      </c>
      <c r="P24" s="92" t="str">
        <f t="shared" si="8"/>
        <v/>
      </c>
      <c r="Q24" s="122" t="str">
        <f t="shared" si="9"/>
        <v>4ол4</v>
      </c>
      <c r="R24" s="128" t="str">
        <f t="shared" si="10"/>
        <v>4ол4</v>
      </c>
      <c r="S24" s="128" t="str">
        <f t="shared" si="11"/>
        <v>4</v>
      </c>
      <c r="T24" s="131" t="str">
        <f t="shared" si="12"/>
        <v>4ол4</v>
      </c>
      <c r="Z24" s="116"/>
      <c r="AA24" s="116"/>
      <c r="AB24" s="117"/>
    </row>
    <row r="25" spans="1:31" ht="15.75" thickBot="1" x14ac:dyDescent="0.3">
      <c r="A25" s="88" t="str">
        <f>Лист1!E:E</f>
        <v>Н77</v>
      </c>
      <c r="B25" s="85">
        <f>Лист1!U:U</f>
        <v>0</v>
      </c>
      <c r="C25" s="86" t="str">
        <f>Лист1!X:X</f>
        <v>4</v>
      </c>
      <c r="D25" s="91" t="str">
        <f t="shared" si="3"/>
        <v>Н77</v>
      </c>
      <c r="E25" s="122" t="str">
        <f t="shared" si="4"/>
        <v/>
      </c>
      <c r="F25" s="91" t="str">
        <f t="shared" si="5"/>
        <v>4</v>
      </c>
      <c r="G25" s="91">
        <f>Лист1!W25</f>
        <v>0</v>
      </c>
      <c r="H25" s="114" t="str">
        <f>Лист1!Y:Y</f>
        <v>в</v>
      </c>
      <c r="I25" s="114">
        <f>Лист1!AN:AN</f>
        <v>0.93</v>
      </c>
      <c r="J25" s="114">
        <f>Лист1!AU:AU</f>
        <v>5.8999999999999995</v>
      </c>
      <c r="K25" s="87" t="str">
        <f t="shared" si="0"/>
        <v/>
      </c>
      <c r="L25" s="84" t="str">
        <f t="shared" si="1"/>
        <v/>
      </c>
      <c r="M25" s="110" t="str">
        <f t="shared" si="2"/>
        <v/>
      </c>
      <c r="N25" s="87" t="str">
        <f t="shared" si="13"/>
        <v/>
      </c>
      <c r="O25" s="92" t="str">
        <f t="shared" si="7"/>
        <v/>
      </c>
      <c r="P25" s="92" t="str">
        <f t="shared" si="8"/>
        <v/>
      </c>
      <c r="Q25" s="122" t="str">
        <f t="shared" ref="Q25:Q30" si="14">CONCATENATE(B25,C25)</f>
        <v>04</v>
      </c>
      <c r="R25" s="128" t="str">
        <f t="shared" ref="R25:R30" si="15">IF(ISERR(B25^1),B25&amp;C25,"")</f>
        <v/>
      </c>
      <c r="S25" s="128" t="str">
        <f t="shared" si="11"/>
        <v>4</v>
      </c>
      <c r="T25" s="131" t="str">
        <f t="shared" si="12"/>
        <v/>
      </c>
      <c r="Z25" s="116"/>
      <c r="AA25" s="116"/>
      <c r="AB25" s="117"/>
    </row>
    <row r="26" spans="1:31" ht="66" customHeight="1" thickBot="1" x14ac:dyDescent="0.3">
      <c r="A26" s="93" t="str">
        <f>Лист1!E:E</f>
        <v>Н77</v>
      </c>
      <c r="B26" s="94">
        <f>Лист1!U:U</f>
        <v>0</v>
      </c>
      <c r="C26" s="95" t="str">
        <f>Лист1!X:X</f>
        <v>4</v>
      </c>
      <c r="D26" s="124" t="str">
        <f t="shared" si="3"/>
        <v>Н77</v>
      </c>
      <c r="E26" s="125" t="str">
        <f t="shared" si="4"/>
        <v/>
      </c>
      <c r="F26" s="124" t="str">
        <f t="shared" si="5"/>
        <v>4</v>
      </c>
      <c r="G26" s="91">
        <f>Лист1!W26</f>
        <v>0</v>
      </c>
      <c r="H26" s="126" t="str">
        <f>Лист1!Y:Y</f>
        <v>с</v>
      </c>
      <c r="I26" s="127">
        <f>Лист1!AN:AN</f>
        <v>0.75</v>
      </c>
      <c r="J26" s="127">
        <f>Лист1!AU:AU</f>
        <v>4.8</v>
      </c>
      <c r="K26" s="96" t="str">
        <f t="shared" si="0"/>
        <v/>
      </c>
      <c r="L26" s="109" t="str">
        <f t="shared" si="1"/>
        <v/>
      </c>
      <c r="M26" s="111" t="str">
        <f t="shared" si="2"/>
        <v/>
      </c>
      <c r="N26" s="96" t="str">
        <f t="shared" si="13"/>
        <v/>
      </c>
      <c r="O26" s="98" t="str">
        <f t="shared" si="7"/>
        <v/>
      </c>
      <c r="P26" s="98" t="str">
        <f t="shared" si="8"/>
        <v/>
      </c>
      <c r="Q26" s="122" t="str">
        <f t="shared" si="14"/>
        <v>04</v>
      </c>
      <c r="R26" s="128" t="str">
        <f t="shared" si="15"/>
        <v/>
      </c>
      <c r="S26" s="128" t="str">
        <f t="shared" si="11"/>
        <v>4</v>
      </c>
      <c r="T26" s="131" t="str">
        <f t="shared" si="12"/>
        <v/>
      </c>
      <c r="U26" s="112"/>
      <c r="V26" s="112"/>
      <c r="W26" s="103"/>
      <c r="X26" s="112"/>
      <c r="Y26" s="112"/>
      <c r="Z26" s="120"/>
      <c r="AA26" s="120"/>
      <c r="AB26" s="117"/>
    </row>
    <row r="27" spans="1:31" ht="15" x14ac:dyDescent="0.25">
      <c r="A27" s="88" t="str">
        <f>Лист1!E:E</f>
        <v>Н76</v>
      </c>
      <c r="B27" s="85">
        <f>Лист1!U:U</f>
        <v>4</v>
      </c>
      <c r="C27" s="86" t="str">
        <f>Лист1!X:X</f>
        <v>4.1</v>
      </c>
      <c r="D27" s="91" t="str">
        <f t="shared" si="3"/>
        <v>Н76</v>
      </c>
      <c r="E27" s="84">
        <f t="shared" si="4"/>
        <v>4</v>
      </c>
      <c r="F27" s="86" t="str">
        <f t="shared" si="5"/>
        <v>4.1</v>
      </c>
      <c r="G27" s="91">
        <f>Лист1!W27</f>
        <v>0</v>
      </c>
      <c r="H27" s="80" t="str">
        <f>Лист1!Y:Y</f>
        <v>а</v>
      </c>
      <c r="I27" s="80">
        <f>Лист1!AN:AN</f>
        <v>1.08</v>
      </c>
      <c r="J27" s="80">
        <f>Лист1!AU:AU</f>
        <v>6.8999999999999995</v>
      </c>
      <c r="K27" s="87" t="str">
        <f t="shared" si="0"/>
        <v>Н76</v>
      </c>
      <c r="L27" s="84">
        <f t="shared" si="1"/>
        <v>4</v>
      </c>
      <c r="M27" s="110" t="str">
        <f t="shared" si="2"/>
        <v>4.1</v>
      </c>
      <c r="N27" s="87" t="str">
        <f t="shared" si="13"/>
        <v>а</v>
      </c>
      <c r="O27" s="92">
        <f t="shared" si="7"/>
        <v>1.08</v>
      </c>
      <c r="P27" s="92">
        <f t="shared" si="8"/>
        <v>6.8999999999999995</v>
      </c>
      <c r="Q27" s="122" t="str">
        <f t="shared" si="14"/>
        <v>44.1</v>
      </c>
      <c r="R27" s="128" t="str">
        <f t="shared" si="15"/>
        <v/>
      </c>
      <c r="S27" s="128" t="str">
        <f t="shared" si="11"/>
        <v/>
      </c>
      <c r="T27" s="131" t="str">
        <f t="shared" si="12"/>
        <v/>
      </c>
      <c r="U27" s="103"/>
      <c r="V27" s="103"/>
      <c r="W27" s="103"/>
      <c r="X27" s="103"/>
      <c r="Y27" s="103"/>
      <c r="Z27" s="121"/>
      <c r="AA27" s="121"/>
      <c r="AB27" s="117"/>
    </row>
    <row r="28" spans="1:31" ht="15" x14ac:dyDescent="0.25">
      <c r="A28" s="88" t="str">
        <f>Лист1!E:E</f>
        <v>Н77</v>
      </c>
      <c r="B28" s="85">
        <f>Лист1!U:U</f>
        <v>4</v>
      </c>
      <c r="C28" s="86" t="str">
        <f>Лист1!X:X</f>
        <v>4.2</v>
      </c>
      <c r="D28" s="91" t="str">
        <f t="shared" si="3"/>
        <v>Н77</v>
      </c>
      <c r="E28" s="84">
        <f t="shared" si="4"/>
        <v>4</v>
      </c>
      <c r="F28" s="86" t="str">
        <f t="shared" si="5"/>
        <v>4.2</v>
      </c>
      <c r="G28" s="91">
        <f>Лист1!W28</f>
        <v>0</v>
      </c>
      <c r="H28" s="80" t="str">
        <f>Лист1!Y:Y</f>
        <v>а</v>
      </c>
      <c r="I28" s="80">
        <f>Лист1!AN:AN</f>
        <v>0.22</v>
      </c>
      <c r="J28" s="80">
        <f>Лист1!AU:AU</f>
        <v>1.7000000000000002</v>
      </c>
      <c r="K28" s="87" t="str">
        <f t="shared" si="0"/>
        <v>Н77</v>
      </c>
      <c r="L28" s="84">
        <f t="shared" si="1"/>
        <v>4</v>
      </c>
      <c r="M28" s="110" t="str">
        <f t="shared" si="2"/>
        <v>4.2</v>
      </c>
      <c r="N28" s="87" t="str">
        <f t="shared" si="13"/>
        <v>а</v>
      </c>
      <c r="O28" s="92">
        <f t="shared" si="7"/>
        <v>0.22</v>
      </c>
      <c r="P28" s="92">
        <f t="shared" si="8"/>
        <v>1.7000000000000002</v>
      </c>
      <c r="Q28" s="122" t="str">
        <f t="shared" si="14"/>
        <v>44.2</v>
      </c>
      <c r="R28" s="128" t="str">
        <f t="shared" si="15"/>
        <v/>
      </c>
      <c r="S28" s="128" t="str">
        <f t="shared" si="11"/>
        <v/>
      </c>
      <c r="T28" s="131" t="str">
        <f t="shared" si="12"/>
        <v/>
      </c>
      <c r="U28" s="103"/>
      <c r="V28" s="103"/>
      <c r="W28" s="103"/>
      <c r="X28" s="103"/>
      <c r="Y28" s="103"/>
      <c r="Z28" s="121"/>
      <c r="AA28" s="121"/>
    </row>
    <row r="29" spans="1:31" ht="15" x14ac:dyDescent="0.25">
      <c r="A29" s="88" t="str">
        <f>Лист1!E:E</f>
        <v>Н77</v>
      </c>
      <c r="B29" s="85">
        <f>Лист1!U:U</f>
        <v>4</v>
      </c>
      <c r="C29" s="86" t="str">
        <f>Лист1!X:X</f>
        <v>4.3</v>
      </c>
      <c r="D29" s="91" t="str">
        <f t="shared" si="3"/>
        <v>Н77</v>
      </c>
      <c r="E29" s="84">
        <f t="shared" si="4"/>
        <v>4</v>
      </c>
      <c r="F29" s="86" t="str">
        <f t="shared" si="5"/>
        <v>4.3</v>
      </c>
      <c r="G29" s="91">
        <f>Лист1!W29</f>
        <v>0</v>
      </c>
      <c r="H29" s="80" t="str">
        <f>Лист1!Y:Y</f>
        <v>а</v>
      </c>
      <c r="I29" s="80">
        <f>Лист1!AN:AN</f>
        <v>0.12</v>
      </c>
      <c r="J29" s="80">
        <f>Лист1!AU:AU</f>
        <v>0.9</v>
      </c>
      <c r="K29" s="87" t="str">
        <f t="shared" si="0"/>
        <v>Н77</v>
      </c>
      <c r="L29" s="84">
        <f t="shared" si="1"/>
        <v>4</v>
      </c>
      <c r="M29" s="110" t="str">
        <f t="shared" si="2"/>
        <v>4.3</v>
      </c>
      <c r="N29" s="87" t="str">
        <f t="shared" si="13"/>
        <v>а</v>
      </c>
      <c r="O29" s="92">
        <f t="shared" si="7"/>
        <v>0.12</v>
      </c>
      <c r="P29" s="92">
        <f t="shared" si="8"/>
        <v>0.9</v>
      </c>
      <c r="Q29" s="122" t="str">
        <f t="shared" si="14"/>
        <v>44.3</v>
      </c>
      <c r="R29" s="128" t="str">
        <f t="shared" si="15"/>
        <v/>
      </c>
      <c r="S29" s="128" t="str">
        <f t="shared" si="11"/>
        <v/>
      </c>
      <c r="T29" s="131" t="str">
        <f t="shared" si="12"/>
        <v/>
      </c>
      <c r="U29" s="103"/>
      <c r="V29" s="103"/>
      <c r="W29" s="103"/>
      <c r="X29" s="103"/>
      <c r="Y29" s="103"/>
      <c r="Z29" s="121"/>
      <c r="AA29" s="121"/>
    </row>
    <row r="30" spans="1:31" ht="15" x14ac:dyDescent="0.25">
      <c r="A30" s="88" t="str">
        <f>Лист1!E:E</f>
        <v>Н77</v>
      </c>
      <c r="B30" s="85">
        <f>Лист1!U:U</f>
        <v>4</v>
      </c>
      <c r="C30" s="86" t="str">
        <f>Лист1!X:X</f>
        <v>4.4</v>
      </c>
      <c r="D30" s="91" t="str">
        <f t="shared" si="3"/>
        <v>Н77</v>
      </c>
      <c r="E30" s="84">
        <f t="shared" si="4"/>
        <v>4</v>
      </c>
      <c r="F30" s="86" t="str">
        <f t="shared" si="5"/>
        <v>4.4</v>
      </c>
      <c r="H30" s="80" t="str">
        <f>Лист1!Y:Y</f>
        <v>а</v>
      </c>
      <c r="I30" s="80">
        <f>Лист1!AN:AN</f>
        <v>0.2</v>
      </c>
      <c r="J30" s="80">
        <f>Лист1!AU:AU</f>
        <v>1.5</v>
      </c>
      <c r="K30" s="87" t="str">
        <f t="shared" si="0"/>
        <v>Н77</v>
      </c>
      <c r="L30" s="84">
        <f t="shared" si="1"/>
        <v>4</v>
      </c>
      <c r="M30" s="110" t="str">
        <f t="shared" si="2"/>
        <v>4.4</v>
      </c>
      <c r="N30" s="87" t="str">
        <f t="shared" si="13"/>
        <v>а</v>
      </c>
      <c r="O30" s="92">
        <f>IF(ISERR(SEARCH(".",$C30)),"",I30)</f>
        <v>0.2</v>
      </c>
      <c r="P30" s="92">
        <f t="shared" si="8"/>
        <v>1.5</v>
      </c>
      <c r="Q30" s="122" t="str">
        <f t="shared" si="14"/>
        <v>44.4</v>
      </c>
      <c r="R30" s="128" t="str">
        <f t="shared" si="15"/>
        <v/>
      </c>
      <c r="S30" s="128" t="str">
        <f t="shared" si="11"/>
        <v/>
      </c>
      <c r="T30" s="131" t="str">
        <f t="shared" si="12"/>
        <v/>
      </c>
      <c r="U30" s="103"/>
      <c r="V30" s="103"/>
      <c r="W30" s="103"/>
      <c r="X30" s="103"/>
      <c r="Y30" s="103"/>
      <c r="Z30" s="116"/>
      <c r="AA30" s="116"/>
    </row>
    <row r="31" spans="1:31" ht="15" x14ac:dyDescent="0.25">
      <c r="A31" s="88"/>
      <c r="K31" s="87" t="str">
        <f t="shared" si="0"/>
        <v/>
      </c>
      <c r="L31" s="84" t="str">
        <f t="shared" si="1"/>
        <v/>
      </c>
      <c r="M31" s="110" t="str">
        <f t="shared" si="2"/>
        <v/>
      </c>
      <c r="N31" s="87" t="str">
        <f t="shared" si="13"/>
        <v/>
      </c>
      <c r="O31" s="92" t="str">
        <f t="shared" si="7"/>
        <v/>
      </c>
      <c r="P31" s="92"/>
      <c r="Z31" s="116"/>
      <c r="AA31" s="116"/>
    </row>
    <row r="32" spans="1:31" x14ac:dyDescent="0.2">
      <c r="A32" s="88"/>
      <c r="K32" s="87" t="str">
        <f t="shared" si="0"/>
        <v/>
      </c>
      <c r="L32" s="84" t="str">
        <f t="shared" si="1"/>
        <v/>
      </c>
      <c r="M32" s="110" t="str">
        <f t="shared" si="2"/>
        <v/>
      </c>
      <c r="N32" s="87" t="str">
        <f t="shared" si="13"/>
        <v/>
      </c>
      <c r="O32" t="str">
        <f t="shared" si="7"/>
        <v/>
      </c>
    </row>
    <row r="33" spans="1:14" x14ac:dyDescent="0.2">
      <c r="A33" s="88"/>
      <c r="K33" s="87" t="str">
        <f t="shared" si="0"/>
        <v/>
      </c>
      <c r="L33" s="84" t="str">
        <f t="shared" si="1"/>
        <v/>
      </c>
      <c r="M33" s="110" t="str">
        <f t="shared" si="2"/>
        <v/>
      </c>
      <c r="N33" s="87" t="str">
        <f t="shared" si="13"/>
        <v/>
      </c>
    </row>
    <row r="34" spans="1:14" x14ac:dyDescent="0.2">
      <c r="A34" s="88"/>
      <c r="K34" s="87" t="str">
        <f t="shared" si="0"/>
        <v/>
      </c>
      <c r="L34" s="84" t="str">
        <f t="shared" si="1"/>
        <v/>
      </c>
      <c r="M34" s="110" t="str">
        <f t="shared" si="2"/>
        <v/>
      </c>
      <c r="N34" s="87" t="str">
        <f t="shared" si="13"/>
        <v/>
      </c>
    </row>
    <row r="35" spans="1:14" x14ac:dyDescent="0.2">
      <c r="A35" s="88"/>
      <c r="K35" s="87" t="str">
        <f t="shared" si="0"/>
        <v/>
      </c>
      <c r="L35" s="84" t="str">
        <f t="shared" si="1"/>
        <v/>
      </c>
      <c r="M35" s="110" t="str">
        <f t="shared" si="2"/>
        <v/>
      </c>
      <c r="N35" s="87" t="str">
        <f t="shared" si="13"/>
        <v/>
      </c>
    </row>
    <row r="36" spans="1:14" x14ac:dyDescent="0.2">
      <c r="A36" s="88"/>
      <c r="K36" s="87" t="str">
        <f t="shared" si="0"/>
        <v/>
      </c>
      <c r="L36" s="84" t="str">
        <f t="shared" si="1"/>
        <v/>
      </c>
      <c r="M36" s="110" t="str">
        <f t="shared" si="2"/>
        <v/>
      </c>
      <c r="N36" s="87" t="str">
        <f t="shared" si="13"/>
        <v/>
      </c>
    </row>
    <row r="37" spans="1:14" x14ac:dyDescent="0.2">
      <c r="A37" s="88"/>
      <c r="K37" s="87" t="str">
        <f t="shared" si="0"/>
        <v/>
      </c>
      <c r="L37" s="84" t="str">
        <f t="shared" si="1"/>
        <v/>
      </c>
      <c r="M37" s="110" t="str">
        <f t="shared" si="2"/>
        <v/>
      </c>
      <c r="N37" s="87" t="str">
        <f t="shared" si="13"/>
        <v/>
      </c>
    </row>
    <row r="38" spans="1:14" x14ac:dyDescent="0.2">
      <c r="A38" s="88"/>
      <c r="K38" s="87" t="str">
        <f t="shared" si="0"/>
        <v/>
      </c>
      <c r="L38" s="84" t="str">
        <f t="shared" si="1"/>
        <v/>
      </c>
      <c r="M38" s="110" t="str">
        <f t="shared" si="2"/>
        <v/>
      </c>
      <c r="N38" s="87" t="str">
        <f t="shared" si="13"/>
        <v/>
      </c>
    </row>
    <row r="39" spans="1:14" x14ac:dyDescent="0.2">
      <c r="A39" s="88"/>
      <c r="K39" s="87" t="str">
        <f t="shared" si="0"/>
        <v/>
      </c>
      <c r="L39" s="84" t="str">
        <f t="shared" si="1"/>
        <v/>
      </c>
      <c r="M39" s="110" t="str">
        <f t="shared" si="2"/>
        <v/>
      </c>
      <c r="N39" s="87" t="str">
        <f t="shared" si="13"/>
        <v/>
      </c>
    </row>
    <row r="40" spans="1:14" x14ac:dyDescent="0.2">
      <c r="A40" s="88"/>
      <c r="K40" s="87"/>
    </row>
    <row r="41" spans="1:14" x14ac:dyDescent="0.2">
      <c r="A41" s="88"/>
      <c r="K41" s="87"/>
    </row>
    <row r="42" spans="1:14" x14ac:dyDescent="0.2">
      <c r="A42" s="88"/>
      <c r="K42" s="87"/>
    </row>
    <row r="43" spans="1:14" x14ac:dyDescent="0.2">
      <c r="A43" s="88"/>
      <c r="K43" s="87"/>
    </row>
    <row r="44" spans="1:14" x14ac:dyDescent="0.2">
      <c r="A44" s="88"/>
      <c r="K44" s="87"/>
    </row>
    <row r="45" spans="1:14" x14ac:dyDescent="0.2">
      <c r="A45" s="88"/>
      <c r="K45" s="87"/>
    </row>
    <row r="46" spans="1:14" x14ac:dyDescent="0.2">
      <c r="A46" s="88"/>
      <c r="K46" s="87"/>
    </row>
    <row r="47" spans="1:14" x14ac:dyDescent="0.2">
      <c r="A47" s="88"/>
      <c r="K47" s="87"/>
    </row>
    <row r="48" spans="1:14" x14ac:dyDescent="0.2">
      <c r="A48" s="88"/>
      <c r="K48" s="87"/>
    </row>
    <row r="49" spans="1:11" x14ac:dyDescent="0.2">
      <c r="A49" s="88"/>
      <c r="K49" s="87"/>
    </row>
    <row r="50" spans="1:11" x14ac:dyDescent="0.2">
      <c r="A50" s="88"/>
      <c r="K50" s="87"/>
    </row>
    <row r="51" spans="1:11" x14ac:dyDescent="0.2">
      <c r="A51" s="88"/>
      <c r="K51" s="87"/>
    </row>
    <row r="52" spans="1:11" x14ac:dyDescent="0.2">
      <c r="A52" s="88"/>
      <c r="K52" s="87"/>
    </row>
    <row r="53" spans="1:11" x14ac:dyDescent="0.2">
      <c r="A53" s="88"/>
      <c r="K53" s="87"/>
    </row>
    <row r="54" spans="1:11" x14ac:dyDescent="0.2">
      <c r="A54" s="88"/>
      <c r="K54" s="87"/>
    </row>
    <row r="55" spans="1:11" x14ac:dyDescent="0.2">
      <c r="A55" s="88"/>
      <c r="K55" s="87"/>
    </row>
    <row r="56" spans="1:11" x14ac:dyDescent="0.2">
      <c r="A56" s="88"/>
      <c r="K56" s="87"/>
    </row>
    <row r="57" spans="1:11" x14ac:dyDescent="0.2">
      <c r="A57" s="88"/>
      <c r="K57" s="87"/>
    </row>
    <row r="58" spans="1:11" x14ac:dyDescent="0.2">
      <c r="A58" s="88"/>
      <c r="K58" s="87"/>
    </row>
    <row r="59" spans="1:11" x14ac:dyDescent="0.2">
      <c r="A59" s="88"/>
      <c r="K59" s="87"/>
    </row>
    <row r="60" spans="1:11" x14ac:dyDescent="0.2">
      <c r="A60" s="88"/>
      <c r="K60" s="87"/>
    </row>
    <row r="61" spans="1:11" x14ac:dyDescent="0.2">
      <c r="A61" s="88"/>
      <c r="K61" s="87"/>
    </row>
    <row r="62" spans="1:11" x14ac:dyDescent="0.2">
      <c r="A62" s="88"/>
      <c r="K62" s="87"/>
    </row>
    <row r="63" spans="1:11" x14ac:dyDescent="0.2">
      <c r="A63" s="88"/>
      <c r="K63" s="87"/>
    </row>
    <row r="64" spans="1:11" x14ac:dyDescent="0.2">
      <c r="A64" s="88"/>
      <c r="K64" s="87"/>
    </row>
    <row r="65" spans="1:11" x14ac:dyDescent="0.2">
      <c r="A65" s="88"/>
      <c r="K65" s="87"/>
    </row>
    <row r="66" spans="1:11" x14ac:dyDescent="0.2">
      <c r="A66" s="88"/>
      <c r="K66" s="87"/>
    </row>
    <row r="67" spans="1:11" x14ac:dyDescent="0.2">
      <c r="A67" s="88"/>
      <c r="K67" s="87"/>
    </row>
    <row r="68" spans="1:11" x14ac:dyDescent="0.2">
      <c r="A68" s="88"/>
      <c r="K68" s="87"/>
    </row>
    <row r="69" spans="1:11" x14ac:dyDescent="0.2">
      <c r="A69" s="88"/>
      <c r="K69" s="87"/>
    </row>
    <row r="70" spans="1:11" x14ac:dyDescent="0.2">
      <c r="A70" s="88"/>
      <c r="K70" s="87"/>
    </row>
    <row r="71" spans="1:11" x14ac:dyDescent="0.2">
      <c r="A71" s="88"/>
      <c r="K71" s="87"/>
    </row>
    <row r="72" spans="1:11" x14ac:dyDescent="0.2">
      <c r="A72" s="88"/>
      <c r="K72" s="87"/>
    </row>
    <row r="73" spans="1:11" x14ac:dyDescent="0.2">
      <c r="A73" s="88"/>
      <c r="K73" s="87"/>
    </row>
  </sheetData>
  <mergeCells count="3">
    <mergeCell ref="B1:C1"/>
    <mergeCell ref="E1:H1"/>
    <mergeCell ref="L1:M1"/>
  </mergeCells>
  <conditionalFormatting sqref="I1">
    <cfRule type="colorScale" priority="11">
      <colorScale>
        <cfvo type="min"/>
        <cfvo type="max"/>
        <color theme="7"/>
        <color theme="7"/>
      </colorScale>
    </cfRule>
  </conditionalFormatting>
  <conditionalFormatting sqref="E1">
    <cfRule type="colorScale" priority="10">
      <colorScale>
        <cfvo type="min"/>
        <cfvo type="max"/>
        <color theme="5" tint="0.39997558519241921"/>
        <color theme="5" tint="0.39997558519241921"/>
      </colorScale>
    </cfRule>
  </conditionalFormatting>
  <conditionalFormatting sqref="J1">
    <cfRule type="colorScale" priority="14">
      <colorScale>
        <cfvo type="min"/>
        <cfvo type="max"/>
        <color theme="9" tint="0.39997558519241921"/>
        <color theme="9" tint="0.39997558519241921"/>
      </colorScale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>
      <selection activeCell="I37" sqref="I37"/>
    </sheetView>
  </sheetViews>
  <sheetFormatPr defaultRowHeight="12.75" x14ac:dyDescent="0.2"/>
  <sheetData>
    <row r="1" spans="1:1" x14ac:dyDescent="0.2">
      <c r="A1">
        <f>Лист2!T1</f>
        <v>0</v>
      </c>
    </row>
    <row r="2" spans="1:1" x14ac:dyDescent="0.2">
      <c r="A2" t="str">
        <f>Лист2!T2</f>
        <v/>
      </c>
    </row>
    <row r="3" spans="1:1" x14ac:dyDescent="0.2">
      <c r="A3" t="str">
        <f>Лист2!T3</f>
        <v>2ОЛ1</v>
      </c>
    </row>
    <row r="4" spans="1:1" x14ac:dyDescent="0.2">
      <c r="A4" t="str">
        <f>Лист2!T4</f>
        <v>3ОЛ1</v>
      </c>
    </row>
    <row r="5" spans="1:1" x14ac:dyDescent="0.2">
      <c r="A5" t="str">
        <f>Лист2!T5</f>
        <v/>
      </c>
    </row>
    <row r="6" spans="1:1" x14ac:dyDescent="0.2">
      <c r="A6" t="str">
        <f>Лист2!T6</f>
        <v/>
      </c>
    </row>
    <row r="7" spans="1:1" x14ac:dyDescent="0.2">
      <c r="A7" t="str">
        <f>Лист2!T7</f>
        <v/>
      </c>
    </row>
    <row r="8" spans="1:1" x14ac:dyDescent="0.2">
      <c r="A8" t="str">
        <f>Лист2!T8</f>
        <v/>
      </c>
    </row>
    <row r="9" spans="1:1" x14ac:dyDescent="0.2">
      <c r="A9" t="str">
        <f>Лист2!T9</f>
        <v/>
      </c>
    </row>
    <row r="10" spans="1:1" x14ac:dyDescent="0.2">
      <c r="A10" t="str">
        <f>Лист2!T10</f>
        <v/>
      </c>
    </row>
    <row r="11" spans="1:1" x14ac:dyDescent="0.2">
      <c r="A11" t="str">
        <f>Лист2!T11</f>
        <v/>
      </c>
    </row>
    <row r="12" spans="1:1" x14ac:dyDescent="0.2">
      <c r="A12" t="str">
        <f>Лист2!T12</f>
        <v/>
      </c>
    </row>
    <row r="13" spans="1:1" x14ac:dyDescent="0.2">
      <c r="A13" t="str">
        <f>Лист2!T13</f>
        <v/>
      </c>
    </row>
    <row r="14" spans="1:1" x14ac:dyDescent="0.2">
      <c r="A14" t="str">
        <f>Лист2!T14</f>
        <v/>
      </c>
    </row>
    <row r="15" spans="1:1" x14ac:dyDescent="0.2">
      <c r="A15" t="str">
        <f>Лист2!T15</f>
        <v/>
      </c>
    </row>
    <row r="16" spans="1:1" x14ac:dyDescent="0.2">
      <c r="A16" t="str">
        <f>Лист2!T16</f>
        <v/>
      </c>
    </row>
    <row r="17" spans="1:1" x14ac:dyDescent="0.2">
      <c r="A17" t="str">
        <f>Лист2!T17</f>
        <v/>
      </c>
    </row>
    <row r="18" spans="1:1" x14ac:dyDescent="0.2">
      <c r="A18" t="str">
        <f>Лист2!T18</f>
        <v/>
      </c>
    </row>
    <row r="19" spans="1:1" x14ac:dyDescent="0.2">
      <c r="A19" t="str">
        <f>Лист2!T19</f>
        <v/>
      </c>
    </row>
    <row r="20" spans="1:1" x14ac:dyDescent="0.2">
      <c r="A20" t="str">
        <f>Лист2!T20</f>
        <v/>
      </c>
    </row>
    <row r="21" spans="1:1" x14ac:dyDescent="0.2">
      <c r="A21" t="str">
        <f>Лист2!T21</f>
        <v>4ол3</v>
      </c>
    </row>
    <row r="22" spans="1:1" x14ac:dyDescent="0.2">
      <c r="A22" t="str">
        <f>Лист2!T22</f>
        <v/>
      </c>
    </row>
    <row r="23" spans="1:1" x14ac:dyDescent="0.2">
      <c r="A23" t="str">
        <f>Лист2!T23</f>
        <v/>
      </c>
    </row>
    <row r="24" spans="1:1" x14ac:dyDescent="0.2">
      <c r="A24" t="str">
        <f>Лист2!T24</f>
        <v>4ол4</v>
      </c>
    </row>
    <row r="25" spans="1:1" x14ac:dyDescent="0.2">
      <c r="A25" t="str">
        <f>Лист2!T25</f>
        <v/>
      </c>
    </row>
    <row r="26" spans="1:1" x14ac:dyDescent="0.2">
      <c r="A26" t="str">
        <f>Лист2!T26</f>
        <v/>
      </c>
    </row>
    <row r="27" spans="1:1" x14ac:dyDescent="0.2">
      <c r="A27" t="str">
        <f>Лист2!T27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Company>Семья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Владимировна</dc:creator>
  <cp:lastModifiedBy>Рамиль</cp:lastModifiedBy>
  <cp:lastPrinted>2019-05-22T14:49:08Z</cp:lastPrinted>
  <dcterms:created xsi:type="dcterms:W3CDTF">2007-08-15T16:29:57Z</dcterms:created>
  <dcterms:modified xsi:type="dcterms:W3CDTF">2019-09-19T09:13:21Z</dcterms:modified>
</cp:coreProperties>
</file>