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imelineCaches/timelineCache1.xml" ContentType="application/vnd.ms-excel.timelineCache+xml"/>
  <Override PartName="/xl/timelines/timeline1.xml" ContentType="application/vnd.ms-excel.timelin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hidePivotFieldList="1"/>
  <bookViews>
    <workbookView xWindow="-120" yWindow="-120" windowWidth="29040" windowHeight="15990" activeTab="1"/>
  </bookViews>
  <sheets>
    <sheet name="Справочник" sheetId="1" r:id="rId1"/>
    <sheet name="Склад" sheetId="13" r:id="rId2"/>
    <sheet name="Движение" sheetId="2" r:id="rId3"/>
    <sheet name="Сводная" sheetId="9" r:id="rId4"/>
    <sheet name="Накладная" sheetId="12" r:id="rId5"/>
  </sheets>
  <externalReferences>
    <externalReference r:id="rId6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Накладная!#REF!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45621"/>
  <pivotCaches>
    <pivotCache cacheId="0" r:id="rId7"/>
  </pivotCaches>
  <extLs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3" l="1"/>
  <c r="B30" i="13"/>
  <c r="C30" i="13"/>
  <c r="D30" i="13"/>
  <c r="B31" i="13"/>
  <c r="C31" i="13"/>
  <c r="B32" i="13"/>
  <c r="C32" i="13"/>
  <c r="B33" i="13"/>
  <c r="D33" i="13" s="1"/>
  <c r="C33" i="13"/>
  <c r="B34" i="13"/>
  <c r="C34" i="13"/>
  <c r="B35" i="13"/>
  <c r="C35" i="13"/>
  <c r="B36" i="13"/>
  <c r="C36" i="13"/>
  <c r="B37" i="13"/>
  <c r="D37" i="13" s="1"/>
  <c r="C37" i="13"/>
  <c r="B38" i="13"/>
  <c r="D38" i="13" s="1"/>
  <c r="C38" i="13"/>
  <c r="B39" i="13"/>
  <c r="C39" i="13"/>
  <c r="B40" i="13"/>
  <c r="C40" i="13"/>
  <c r="B41" i="13"/>
  <c r="C41" i="13"/>
  <c r="D41" i="13"/>
  <c r="B42" i="13"/>
  <c r="C42" i="13"/>
  <c r="B43" i="13"/>
  <c r="C43" i="13"/>
  <c r="B44" i="13"/>
  <c r="C44" i="13"/>
  <c r="B45" i="13"/>
  <c r="C45" i="13"/>
  <c r="B46" i="13"/>
  <c r="C46" i="13"/>
  <c r="D46" i="13"/>
  <c r="B47" i="13"/>
  <c r="C47" i="13"/>
  <c r="B48" i="13"/>
  <c r="C48" i="13"/>
  <c r="B49" i="13"/>
  <c r="D49" i="13" s="1"/>
  <c r="C49" i="13"/>
  <c r="B50" i="13"/>
  <c r="C50" i="13"/>
  <c r="B51" i="13"/>
  <c r="C51" i="13"/>
  <c r="B52" i="13"/>
  <c r="C52" i="13"/>
  <c r="B53" i="13"/>
  <c r="D53" i="13" s="1"/>
  <c r="C53" i="13"/>
  <c r="B54" i="13"/>
  <c r="D54" i="13" s="1"/>
  <c r="C54" i="13"/>
  <c r="B55" i="13"/>
  <c r="C55" i="13"/>
  <c r="B56" i="13"/>
  <c r="C56" i="13"/>
  <c r="B57" i="13"/>
  <c r="C57" i="13"/>
  <c r="D57" i="13"/>
  <c r="B58" i="13"/>
  <c r="C58" i="13"/>
  <c r="B59" i="13"/>
  <c r="C59" i="13"/>
  <c r="B60" i="13"/>
  <c r="C60" i="13"/>
  <c r="B61" i="13"/>
  <c r="C61" i="13"/>
  <c r="B62" i="13"/>
  <c r="C62" i="13"/>
  <c r="D62" i="13"/>
  <c r="B63" i="13"/>
  <c r="C63" i="13"/>
  <c r="B64" i="13"/>
  <c r="C64" i="13"/>
  <c r="B65" i="13"/>
  <c r="D65" i="13" s="1"/>
  <c r="C65" i="13"/>
  <c r="B66" i="13"/>
  <c r="C66" i="13"/>
  <c r="B67" i="13"/>
  <c r="C67" i="13"/>
  <c r="B68" i="13"/>
  <c r="C68" i="13"/>
  <c r="B69" i="13"/>
  <c r="D69" i="13" s="1"/>
  <c r="C69" i="13"/>
  <c r="B70" i="13"/>
  <c r="D70" i="13" s="1"/>
  <c r="C70" i="13"/>
  <c r="B71" i="13"/>
  <c r="C71" i="13"/>
  <c r="B72" i="13"/>
  <c r="C72" i="13"/>
  <c r="B73" i="13"/>
  <c r="C73" i="13"/>
  <c r="D73" i="13"/>
  <c r="B74" i="13"/>
  <c r="C74" i="13"/>
  <c r="B75" i="13"/>
  <c r="C75" i="13"/>
  <c r="B76" i="13"/>
  <c r="C76" i="13"/>
  <c r="B77" i="13"/>
  <c r="C77" i="13"/>
  <c r="B78" i="13"/>
  <c r="C78" i="13"/>
  <c r="D78" i="13"/>
  <c r="B79" i="13"/>
  <c r="C79" i="13"/>
  <c r="B80" i="13"/>
  <c r="C80" i="13"/>
  <c r="B81" i="13"/>
  <c r="D81" i="13" s="1"/>
  <c r="C81" i="13"/>
  <c r="B82" i="13"/>
  <c r="C82" i="13"/>
  <c r="B83" i="13"/>
  <c r="C83" i="13"/>
  <c r="B84" i="13"/>
  <c r="C84" i="13"/>
  <c r="B85" i="13"/>
  <c r="D85" i="13" s="1"/>
  <c r="C85" i="13"/>
  <c r="B86" i="13"/>
  <c r="D86" i="13" s="1"/>
  <c r="C86" i="13"/>
  <c r="B87" i="13"/>
  <c r="C87" i="13"/>
  <c r="B88" i="13"/>
  <c r="C88" i="13"/>
  <c r="B89" i="13"/>
  <c r="C89" i="13"/>
  <c r="D89" i="13"/>
  <c r="B90" i="13"/>
  <c r="C90" i="13"/>
  <c r="B91" i="13"/>
  <c r="C91" i="13"/>
  <c r="B92" i="13"/>
  <c r="C92" i="13"/>
  <c r="B93" i="13"/>
  <c r="C93" i="13"/>
  <c r="B94" i="13"/>
  <c r="C94" i="13"/>
  <c r="D94" i="13"/>
  <c r="B95" i="13"/>
  <c r="C95" i="13"/>
  <c r="B96" i="13"/>
  <c r="C96" i="13"/>
  <c r="B97" i="13"/>
  <c r="D97" i="13" s="1"/>
  <c r="C97" i="13"/>
  <c r="B98" i="13"/>
  <c r="C98" i="13"/>
  <c r="B99" i="13"/>
  <c r="C99" i="13"/>
  <c r="B100" i="13"/>
  <c r="C100" i="13"/>
  <c r="B101" i="13"/>
  <c r="D101" i="13" s="1"/>
  <c r="C101" i="13"/>
  <c r="B102" i="13"/>
  <c r="D102" i="13" s="1"/>
  <c r="C102" i="13"/>
  <c r="B103" i="13"/>
  <c r="C103" i="13"/>
  <c r="B104" i="13"/>
  <c r="C104" i="13"/>
  <c r="B105" i="13"/>
  <c r="C105" i="13"/>
  <c r="D105" i="13"/>
  <c r="B106" i="13"/>
  <c r="C106" i="13"/>
  <c r="B107" i="13"/>
  <c r="C107" i="13"/>
  <c r="B108" i="13"/>
  <c r="C108" i="13"/>
  <c r="B109" i="13"/>
  <c r="C109" i="13"/>
  <c r="B110" i="13"/>
  <c r="C110" i="13"/>
  <c r="D110" i="13"/>
  <c r="B111" i="13"/>
  <c r="C111" i="13"/>
  <c r="B112" i="13"/>
  <c r="C112" i="13"/>
  <c r="B113" i="13"/>
  <c r="D113" i="13" s="1"/>
  <c r="C113" i="13"/>
  <c r="B114" i="13"/>
  <c r="C114" i="13"/>
  <c r="B115" i="13"/>
  <c r="C115" i="13"/>
  <c r="B116" i="13"/>
  <c r="C116" i="13"/>
  <c r="B117" i="13"/>
  <c r="D117" i="13" s="1"/>
  <c r="C117" i="13"/>
  <c r="B118" i="13"/>
  <c r="D118" i="13" s="1"/>
  <c r="C118" i="13"/>
  <c r="B119" i="13"/>
  <c r="C119" i="13"/>
  <c r="B120" i="13"/>
  <c r="C120" i="13"/>
  <c r="B121" i="13"/>
  <c r="C121" i="13"/>
  <c r="D121" i="13"/>
  <c r="B122" i="13"/>
  <c r="D122" i="13" s="1"/>
  <c r="C122" i="13"/>
  <c r="B123" i="13"/>
  <c r="C123" i="13"/>
  <c r="B124" i="13"/>
  <c r="C124" i="13"/>
  <c r="B125" i="13"/>
  <c r="C125" i="13"/>
  <c r="B126" i="13"/>
  <c r="C126" i="13"/>
  <c r="D126" i="13"/>
  <c r="B127" i="13"/>
  <c r="C127" i="13"/>
  <c r="B128" i="13"/>
  <c r="C128" i="13"/>
  <c r="B129" i="13"/>
  <c r="D129" i="13" s="1"/>
  <c r="C129" i="13"/>
  <c r="B130" i="13"/>
  <c r="C130" i="13"/>
  <c r="B131" i="13"/>
  <c r="C131" i="13"/>
  <c r="B132" i="13"/>
  <c r="C132" i="13"/>
  <c r="B133" i="13"/>
  <c r="D133" i="13" s="1"/>
  <c r="C133" i="13"/>
  <c r="B134" i="13"/>
  <c r="D134" i="13" s="1"/>
  <c r="C134" i="13"/>
  <c r="B135" i="13"/>
  <c r="C135" i="13"/>
  <c r="B136" i="13"/>
  <c r="C136" i="13"/>
  <c r="B137" i="13"/>
  <c r="C137" i="13"/>
  <c r="D137" i="13"/>
  <c r="B138" i="13"/>
  <c r="D138" i="13" s="1"/>
  <c r="C138" i="13"/>
  <c r="B139" i="13"/>
  <c r="C139" i="13"/>
  <c r="B140" i="13"/>
  <c r="C140" i="13"/>
  <c r="B141" i="13"/>
  <c r="C141" i="13"/>
  <c r="B142" i="13"/>
  <c r="C142" i="13"/>
  <c r="D142" i="13"/>
  <c r="B143" i="13"/>
  <c r="C143" i="13"/>
  <c r="B144" i="13"/>
  <c r="C144" i="13"/>
  <c r="B145" i="13"/>
  <c r="D145" i="13" s="1"/>
  <c r="C145" i="13"/>
  <c r="B146" i="13"/>
  <c r="C146" i="13"/>
  <c r="B147" i="13"/>
  <c r="C147" i="13"/>
  <c r="B148" i="13"/>
  <c r="C148" i="13"/>
  <c r="B149" i="13"/>
  <c r="D149" i="13" s="1"/>
  <c r="C149" i="13"/>
  <c r="B150" i="13"/>
  <c r="D150" i="13" s="1"/>
  <c r="C150" i="13"/>
  <c r="B151" i="13"/>
  <c r="C151" i="13"/>
  <c r="B152" i="13"/>
  <c r="C152" i="13"/>
  <c r="B153" i="13"/>
  <c r="C153" i="13"/>
  <c r="D153" i="13"/>
  <c r="B154" i="13"/>
  <c r="D154" i="13" s="1"/>
  <c r="C154" i="13"/>
  <c r="B155" i="13"/>
  <c r="C155" i="13"/>
  <c r="B156" i="13"/>
  <c r="C156" i="13"/>
  <c r="B157" i="13"/>
  <c r="C157" i="13"/>
  <c r="B158" i="13"/>
  <c r="C158" i="13"/>
  <c r="D158" i="13"/>
  <c r="B159" i="13"/>
  <c r="C159" i="13"/>
  <c r="B160" i="13"/>
  <c r="C160" i="13"/>
  <c r="B161" i="13"/>
  <c r="D161" i="13" s="1"/>
  <c r="C161" i="13"/>
  <c r="B162" i="13"/>
  <c r="C162" i="13"/>
  <c r="B163" i="13"/>
  <c r="C163" i="13"/>
  <c r="B164" i="13"/>
  <c r="C164" i="13"/>
  <c r="B165" i="13"/>
  <c r="D165" i="13" s="1"/>
  <c r="C165" i="13"/>
  <c r="B166" i="13"/>
  <c r="D166" i="13" s="1"/>
  <c r="C166" i="13"/>
  <c r="B167" i="13"/>
  <c r="C167" i="13"/>
  <c r="B168" i="13"/>
  <c r="C168" i="13"/>
  <c r="B169" i="13"/>
  <c r="C169" i="13"/>
  <c r="D169" i="13"/>
  <c r="B170" i="13"/>
  <c r="D170" i="13" s="1"/>
  <c r="C170" i="13"/>
  <c r="B171" i="13"/>
  <c r="C171" i="13"/>
  <c r="B172" i="13"/>
  <c r="D172" i="13" s="1"/>
  <c r="C172" i="13"/>
  <c r="B173" i="13"/>
  <c r="C173" i="13"/>
  <c r="B174" i="13"/>
  <c r="C174" i="13"/>
  <c r="D174" i="13"/>
  <c r="B175" i="13"/>
  <c r="D175" i="13" s="1"/>
  <c r="C175" i="13"/>
  <c r="B176" i="13"/>
  <c r="C176" i="13"/>
  <c r="B177" i="13"/>
  <c r="D177" i="13" s="1"/>
  <c r="C177" i="13"/>
  <c r="B178" i="13"/>
  <c r="C178" i="13"/>
  <c r="B179" i="13"/>
  <c r="C179" i="13"/>
  <c r="B180" i="13"/>
  <c r="C180" i="13"/>
  <c r="B181" i="13"/>
  <c r="D181" i="13" s="1"/>
  <c r="C181" i="13"/>
  <c r="B182" i="13"/>
  <c r="D182" i="13" s="1"/>
  <c r="C182" i="13"/>
  <c r="B183" i="13"/>
  <c r="C183" i="13"/>
  <c r="B184" i="13"/>
  <c r="C184" i="13"/>
  <c r="B185" i="13"/>
  <c r="C185" i="13"/>
  <c r="D185" i="13"/>
  <c r="B186" i="13"/>
  <c r="D186" i="13" s="1"/>
  <c r="C186" i="13"/>
  <c r="B187" i="13"/>
  <c r="C187" i="13"/>
  <c r="B188" i="13"/>
  <c r="D188" i="13" s="1"/>
  <c r="C188" i="13"/>
  <c r="B189" i="13"/>
  <c r="C189" i="13"/>
  <c r="B190" i="13"/>
  <c r="C190" i="13"/>
  <c r="D190" i="13"/>
  <c r="B191" i="13"/>
  <c r="D191" i="13" s="1"/>
  <c r="C191" i="13"/>
  <c r="B192" i="13"/>
  <c r="C192" i="13"/>
  <c r="B193" i="13"/>
  <c r="D193" i="13" s="1"/>
  <c r="C193" i="13"/>
  <c r="B194" i="13"/>
  <c r="C194" i="13"/>
  <c r="B195" i="13"/>
  <c r="C195" i="13"/>
  <c r="B196" i="13"/>
  <c r="C196" i="13"/>
  <c r="B197" i="13"/>
  <c r="D197" i="13" s="1"/>
  <c r="C197" i="13"/>
  <c r="B198" i="13"/>
  <c r="D198" i="13" s="1"/>
  <c r="C198" i="13"/>
  <c r="B199" i="13"/>
  <c r="C199" i="13"/>
  <c r="B200" i="13"/>
  <c r="C200" i="13"/>
  <c r="B201" i="13"/>
  <c r="C201" i="13"/>
  <c r="D201" i="13"/>
  <c r="B202" i="13"/>
  <c r="D202" i="13" s="1"/>
  <c r="C202" i="13"/>
  <c r="B203" i="13"/>
  <c r="C203" i="13"/>
  <c r="B204" i="13"/>
  <c r="D204" i="13" s="1"/>
  <c r="C204" i="13"/>
  <c r="B205" i="13"/>
  <c r="C205" i="13"/>
  <c r="B206" i="13"/>
  <c r="C206" i="13"/>
  <c r="D206" i="13"/>
  <c r="B207" i="13"/>
  <c r="C207" i="13"/>
  <c r="B208" i="13"/>
  <c r="C208" i="13"/>
  <c r="B209" i="13"/>
  <c r="D209" i="13" s="1"/>
  <c r="C209" i="13"/>
  <c r="B210" i="13"/>
  <c r="C210" i="13"/>
  <c r="B211" i="13"/>
  <c r="C211" i="13"/>
  <c r="B212" i="13"/>
  <c r="C212" i="13"/>
  <c r="B213" i="13"/>
  <c r="D213" i="13" s="1"/>
  <c r="C213" i="13"/>
  <c r="B214" i="13"/>
  <c r="D214" i="13" s="1"/>
  <c r="C214" i="13"/>
  <c r="B215" i="13"/>
  <c r="C215" i="13"/>
  <c r="B216" i="13"/>
  <c r="C216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D210" i="13" l="1"/>
  <c r="D205" i="13"/>
  <c r="D194" i="13"/>
  <c r="D189" i="13"/>
  <c r="D178" i="13"/>
  <c r="D173" i="13"/>
  <c r="D162" i="13"/>
  <c r="D157" i="13"/>
  <c r="D146" i="13"/>
  <c r="D141" i="13"/>
  <c r="D130" i="13"/>
  <c r="D125" i="13"/>
  <c r="D114" i="13"/>
  <c r="D109" i="13"/>
  <c r="D98" i="13"/>
  <c r="D93" i="13"/>
  <c r="D82" i="13"/>
  <c r="D77" i="13"/>
  <c r="D66" i="13"/>
  <c r="D61" i="13"/>
  <c r="D50" i="13"/>
  <c r="D45" i="13"/>
  <c r="D34" i="13"/>
  <c r="D199" i="13"/>
  <c r="D183" i="13"/>
  <c r="D167" i="13"/>
  <c r="D196" i="13"/>
  <c r="D180" i="13"/>
  <c r="D84" i="13"/>
  <c r="D68" i="13"/>
  <c r="D52" i="13"/>
  <c r="D106" i="13"/>
  <c r="D92" i="13"/>
  <c r="D90" i="13"/>
  <c r="D74" i="13"/>
  <c r="D60" i="13"/>
  <c r="D58" i="13"/>
  <c r="D42" i="13"/>
  <c r="D216" i="13"/>
  <c r="D208" i="13"/>
  <c r="D200" i="13"/>
  <c r="D192" i="13"/>
  <c r="D184" i="13"/>
  <c r="D176" i="13"/>
  <c r="D168" i="13"/>
  <c r="D160" i="13"/>
  <c r="D155" i="13"/>
  <c r="D147" i="13"/>
  <c r="D139" i="13"/>
  <c r="D131" i="13"/>
  <c r="D123" i="13"/>
  <c r="D115" i="13"/>
  <c r="D107" i="13"/>
  <c r="D99" i="13"/>
  <c r="D91" i="13"/>
  <c r="D83" i="13"/>
  <c r="D75" i="13"/>
  <c r="D67" i="13"/>
  <c r="D59" i="13"/>
  <c r="D51" i="13"/>
  <c r="D43" i="13"/>
  <c r="D35" i="13"/>
  <c r="D215" i="13"/>
  <c r="D212" i="13"/>
  <c r="D207" i="13"/>
  <c r="D164" i="13"/>
  <c r="D159" i="13"/>
  <c r="D156" i="13"/>
  <c r="D151" i="13"/>
  <c r="D148" i="13"/>
  <c r="D143" i="13"/>
  <c r="D140" i="13"/>
  <c r="D135" i="13"/>
  <c r="D132" i="13"/>
  <c r="D127" i="13"/>
  <c r="D124" i="13"/>
  <c r="D119" i="13"/>
  <c r="D116" i="13"/>
  <c r="D111" i="13"/>
  <c r="D108" i="13"/>
  <c r="D103" i="13"/>
  <c r="D100" i="13"/>
  <c r="D95" i="13"/>
  <c r="D87" i="13"/>
  <c r="D79" i="13"/>
  <c r="D76" i="13"/>
  <c r="D71" i="13"/>
  <c r="D63" i="13"/>
  <c r="D55" i="13"/>
  <c r="D47" i="13"/>
  <c r="D44" i="13"/>
  <c r="D39" i="13"/>
  <c r="D36" i="13"/>
  <c r="D31" i="13"/>
  <c r="D211" i="13"/>
  <c r="D203" i="13"/>
  <c r="D195" i="13"/>
  <c r="D187" i="13"/>
  <c r="D179" i="13"/>
  <c r="D171" i="13"/>
  <c r="D163" i="13"/>
  <c r="D152" i="13"/>
  <c r="D144" i="13"/>
  <c r="D136" i="13"/>
  <c r="D128" i="13"/>
  <c r="D120" i="13"/>
  <c r="D112" i="13"/>
  <c r="D104" i="13"/>
  <c r="D96" i="13"/>
  <c r="D88" i="13"/>
  <c r="D80" i="13"/>
  <c r="D72" i="13"/>
  <c r="D64" i="13"/>
  <c r="D56" i="13"/>
  <c r="D48" i="13"/>
  <c r="D40" i="13"/>
  <c r="D32" i="13"/>
  <c r="D2" i="13"/>
  <c r="A30" i="13" l="1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2" i="13"/>
  <c r="D4" i="13" l="1"/>
  <c r="L53" i="2"/>
  <c r="L51" i="2"/>
  <c r="L50" i="2"/>
  <c r="L49" i="2"/>
  <c r="L47" i="2"/>
  <c r="L48" i="2"/>
  <c r="L46" i="2"/>
  <c r="L45" i="2"/>
  <c r="L41" i="2"/>
  <c r="L40" i="2"/>
  <c r="L35" i="2"/>
  <c r="L32" i="2"/>
  <c r="L31" i="2"/>
  <c r="L29" i="2"/>
  <c r="L28" i="2"/>
  <c r="L27" i="2"/>
  <c r="L26" i="2"/>
  <c r="L25" i="2"/>
  <c r="L24" i="2"/>
  <c r="L22" i="2"/>
  <c r="L18" i="2"/>
  <c r="L17" i="2"/>
  <c r="L16" i="2"/>
  <c r="L15" i="2"/>
  <c r="L12" i="2"/>
  <c r="L11" i="2"/>
  <c r="L10" i="2"/>
  <c r="L8" i="2"/>
  <c r="L6" i="2"/>
  <c r="L5" i="2"/>
  <c r="L4" i="2"/>
  <c r="D5" i="13" l="1"/>
  <c r="L44" i="2"/>
  <c r="L43" i="2"/>
  <c r="L42" i="2"/>
  <c r="D6" i="13" l="1"/>
  <c r="G19" i="12"/>
  <c r="G18" i="12" a="1"/>
  <c r="G18" i="12" s="1"/>
  <c r="A19" i="12" a="1"/>
  <c r="A19" i="12" s="1"/>
  <c r="A20" i="12" a="1"/>
  <c r="A20" i="12" s="1"/>
  <c r="A21" i="12" a="1"/>
  <c r="A21" i="12" s="1"/>
  <c r="A22" i="12" a="1"/>
  <c r="A22" i="12" s="1"/>
  <c r="A23" i="12" a="1"/>
  <c r="A23" i="12" s="1"/>
  <c r="A18" i="12" a="1"/>
  <c r="A18" i="12" s="1"/>
  <c r="F55" i="2"/>
  <c r="I55" i="2"/>
  <c r="L55" i="2"/>
  <c r="M55" i="2" s="1"/>
  <c r="F54" i="2"/>
  <c r="E18" i="12" s="1" a="1"/>
  <c r="E18" i="12" s="1"/>
  <c r="I54" i="2"/>
  <c r="L54" i="2"/>
  <c r="M54" i="2" s="1"/>
  <c r="F53" i="2"/>
  <c r="I53" i="2"/>
  <c r="M53" i="2"/>
  <c r="L52" i="2"/>
  <c r="M52" i="2" s="1"/>
  <c r="F52" i="2"/>
  <c r="I52" i="2"/>
  <c r="F51" i="2"/>
  <c r="I51" i="2"/>
  <c r="M51" i="2"/>
  <c r="F50" i="2"/>
  <c r="I50" i="2"/>
  <c r="M50" i="2"/>
  <c r="D7" i="13" l="1"/>
  <c r="F49" i="2"/>
  <c r="I49" i="2"/>
  <c r="M49" i="2"/>
  <c r="M48" i="2"/>
  <c r="F48" i="2"/>
  <c r="I48" i="2"/>
  <c r="D8" i="13" l="1"/>
  <c r="F47" i="2"/>
  <c r="I47" i="2"/>
  <c r="M47" i="2"/>
  <c r="G22" i="12" a="1"/>
  <c r="G22" i="12" s="1"/>
  <c r="H22" i="12" s="1"/>
  <c r="G23" i="12" a="1"/>
  <c r="G23" i="12" s="1"/>
  <c r="H23" i="12" s="1"/>
  <c r="A24" i="12" a="1"/>
  <c r="A24" i="12" s="1"/>
  <c r="G24" i="12" a="1"/>
  <c r="G24" i="12" s="1"/>
  <c r="H24" i="12" s="1"/>
  <c r="F46" i="2"/>
  <c r="I46" i="2"/>
  <c r="M46" i="2"/>
  <c r="F45" i="2"/>
  <c r="I45" i="2"/>
  <c r="M45" i="2"/>
  <c r="F44" i="2"/>
  <c r="E24" i="12" s="1" a="1"/>
  <c r="E24" i="12" s="1"/>
  <c r="I44" i="2"/>
  <c r="M44" i="2"/>
  <c r="F43" i="2"/>
  <c r="E23" i="12" s="1" a="1"/>
  <c r="E23" i="12" s="1"/>
  <c r="I43" i="2"/>
  <c r="M43" i="2"/>
  <c r="F42" i="2"/>
  <c r="E22" i="12" s="1" a="1"/>
  <c r="E22" i="12" s="1"/>
  <c r="I42" i="2"/>
  <c r="M42" i="2"/>
  <c r="F41" i="2"/>
  <c r="I41" i="2"/>
  <c r="M41" i="2"/>
  <c r="F40" i="2"/>
  <c r="I40" i="2"/>
  <c r="M40" i="2"/>
  <c r="L39" i="2"/>
  <c r="M39" i="2" s="1"/>
  <c r="L38" i="2"/>
  <c r="M38" i="2" s="1"/>
  <c r="L37" i="2"/>
  <c r="M37" i="2" s="1"/>
  <c r="F39" i="2"/>
  <c r="I39" i="2"/>
  <c r="F38" i="2"/>
  <c r="I38" i="2"/>
  <c r="F37" i="2"/>
  <c r="I37" i="2"/>
  <c r="D9" i="13" l="1"/>
  <c r="F36" i="2"/>
  <c r="I36" i="2"/>
  <c r="L36" i="2"/>
  <c r="M36" i="2" s="1"/>
  <c r="F35" i="2"/>
  <c r="I35" i="2"/>
  <c r="M35" i="2"/>
  <c r="L34" i="2"/>
  <c r="M34" i="2" s="1"/>
  <c r="F34" i="2"/>
  <c r="I34" i="2"/>
  <c r="L33" i="2"/>
  <c r="M33" i="2" s="1"/>
  <c r="F33" i="2"/>
  <c r="I33" i="2"/>
  <c r="D10" i="13" l="1"/>
  <c r="F32" i="2"/>
  <c r="I32" i="2"/>
  <c r="M32" i="2"/>
  <c r="M31" i="2"/>
  <c r="F31" i="2"/>
  <c r="I31" i="2"/>
  <c r="F30" i="2"/>
  <c r="I30" i="2"/>
  <c r="L30" i="2"/>
  <c r="M30" i="2" s="1"/>
  <c r="F29" i="2"/>
  <c r="I29" i="2"/>
  <c r="M29" i="2"/>
  <c r="F28" i="2"/>
  <c r="I28" i="2"/>
  <c r="M28" i="2"/>
  <c r="F27" i="2"/>
  <c r="I27" i="2"/>
  <c r="M27" i="2"/>
  <c r="F26" i="2"/>
  <c r="I26" i="2"/>
  <c r="M26" i="2"/>
  <c r="F25" i="2"/>
  <c r="I25" i="2"/>
  <c r="M25" i="2"/>
  <c r="F24" i="2"/>
  <c r="I24" i="2"/>
  <c r="M24" i="2"/>
  <c r="F23" i="2"/>
  <c r="I23" i="2"/>
  <c r="L23" i="2"/>
  <c r="M23" i="2" s="1"/>
  <c r="M22" i="2"/>
  <c r="F22" i="2"/>
  <c r="I22" i="2"/>
  <c r="L21" i="2"/>
  <c r="M21" i="2" s="1"/>
  <c r="F21" i="2"/>
  <c r="I21" i="2"/>
  <c r="F20" i="2"/>
  <c r="E21" i="12" s="1" a="1"/>
  <c r="E21" i="12" s="1"/>
  <c r="I20" i="2"/>
  <c r="L20" i="2"/>
  <c r="M20" i="2" s="1"/>
  <c r="L19" i="2"/>
  <c r="M19" i="2" s="1"/>
  <c r="F19" i="2"/>
  <c r="I19" i="2"/>
  <c r="F18" i="2"/>
  <c r="I18" i="2"/>
  <c r="M18" i="2"/>
  <c r="F17" i="2"/>
  <c r="I17" i="2"/>
  <c r="M17" i="2"/>
  <c r="M16" i="2"/>
  <c r="F16" i="2"/>
  <c r="I16" i="2"/>
  <c r="D11" i="13" l="1"/>
  <c r="E20" i="12" a="1"/>
  <c r="E20" i="12" s="1"/>
  <c r="F15" i="2"/>
  <c r="I15" i="2"/>
  <c r="M15" i="2"/>
  <c r="D12" i="13" l="1"/>
  <c r="L3" i="2"/>
  <c r="M3" i="2" s="1"/>
  <c r="M4" i="2"/>
  <c r="M5" i="2"/>
  <c r="M6" i="2"/>
  <c r="L7" i="2"/>
  <c r="M7" i="2" s="1"/>
  <c r="M8" i="2"/>
  <c r="F3" i="2"/>
  <c r="F4" i="2"/>
  <c r="F5" i="2"/>
  <c r="F6" i="2"/>
  <c r="F7" i="2"/>
  <c r="E19" i="12" s="1"/>
  <c r="F8" i="2"/>
  <c r="F9" i="2"/>
  <c r="F10" i="2"/>
  <c r="F11" i="2"/>
  <c r="F12" i="2"/>
  <c r="F13" i="2"/>
  <c r="I3" i="2"/>
  <c r="I4" i="2"/>
  <c r="I5" i="2"/>
  <c r="I6" i="2"/>
  <c r="I7" i="2"/>
  <c r="I8" i="2"/>
  <c r="I9" i="2"/>
  <c r="L9" i="2"/>
  <c r="M9" i="2" s="1"/>
  <c r="I10" i="2"/>
  <c r="I11" i="2"/>
  <c r="I12" i="2"/>
  <c r="I13" i="2"/>
  <c r="M10" i="2"/>
  <c r="M11" i="2"/>
  <c r="M12" i="2"/>
  <c r="L13" i="2"/>
  <c r="M13" i="2" s="1"/>
  <c r="L14" i="2"/>
  <c r="M14" i="2" s="1"/>
  <c r="F14" i="2"/>
  <c r="I14" i="2"/>
  <c r="D13" i="13" l="1"/>
  <c r="H18" i="12"/>
  <c r="H19" i="12"/>
  <c r="G20" i="12" a="1"/>
  <c r="G20" i="12" s="1"/>
  <c r="H20" i="12" s="1"/>
  <c r="G21" i="12" a="1"/>
  <c r="G21" i="12" s="1"/>
  <c r="H21" i="12" s="1"/>
  <c r="D14" i="13" l="1"/>
  <c r="C26" i="12"/>
  <c r="D15" i="13" l="1"/>
  <c r="D16" i="13" l="1"/>
  <c r="D17" i="13" l="1"/>
  <c r="D18" i="13" l="1"/>
  <c r="D19" i="13" l="1"/>
  <c r="D20" i="13" l="1"/>
  <c r="D21" i="13" l="1"/>
  <c r="D22" i="13" l="1"/>
  <c r="D23" i="13" l="1"/>
  <c r="D24" i="13" l="1"/>
  <c r="D25" i="13" l="1"/>
  <c r="D26" i="13" l="1"/>
  <c r="D27" i="13" l="1"/>
  <c r="D28" i="13" l="1"/>
  <c r="D29" i="13" l="1"/>
  <c r="D3" i="13" l="1"/>
</calcChain>
</file>

<file path=xl/connections.xml><?xml version="1.0" encoding="utf-8"?>
<connections xmlns="http://schemas.openxmlformats.org/spreadsheetml/2006/main">
  <connection id="1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EmbeddedMashup(d4314680-a48f-4c81-aa7b-85f0ef3f266d)$;location=Таблица4" command="SELECT * FROM [Таблица4]"/>
  </connection>
</connections>
</file>

<file path=xl/sharedStrings.xml><?xml version="1.0" encoding="utf-8"?>
<sst xmlns="http://schemas.openxmlformats.org/spreadsheetml/2006/main" count="767" uniqueCount="386">
  <si>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</si>
  <si>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</si>
  <si>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</si>
  <si>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</si>
  <si>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</si>
  <si>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</si>
  <si>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</si>
  <si>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</si>
  <si>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</si>
  <si>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</si>
  <si>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</si>
  <si>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</si>
  <si>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</si>
  <si>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</si>
  <si>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</si>
  <si>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</si>
  <si>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</si>
  <si>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</si>
  <si>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</si>
  <si>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</si>
  <si>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</si>
  <si>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</si>
  <si>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</si>
  <si>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</si>
  <si>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</si>
  <si>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</si>
  <si>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</si>
  <si>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</si>
  <si>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</si>
  <si>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</si>
  <si>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</si>
  <si>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</si>
  <si>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</si>
  <si>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</si>
  <si>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</si>
  <si>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</si>
  <si>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</si>
  <si>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</si>
  <si>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</si>
  <si>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</si>
  <si>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</si>
  <si>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</si>
  <si>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</si>
  <si>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</si>
  <si>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</si>
  <si>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</si>
  <si>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</si>
  <si>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</si>
  <si>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</si>
  <si>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</si>
  <si>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</si>
  <si>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</si>
  <si>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</si>
  <si>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</si>
  <si>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</si>
  <si>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</si>
  <si>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</si>
  <si>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</si>
  <si>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</si>
  <si>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</si>
  <si>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</si>
  <si>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</si>
  <si>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</si>
  <si>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</si>
  <si>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</si>
  <si>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</si>
  <si>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</si>
  <si>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</si>
  <si>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</si>
  <si>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</si>
  <si>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</si>
  <si>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</si>
  <si>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</si>
  <si>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</si>
  <si>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</si>
  <si>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</si>
  <si>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</si>
  <si>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</si>
  <si>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</si>
  <si>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</si>
  <si>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</si>
  <si>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</si>
  <si>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</si>
  <si>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</si>
  <si>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</si>
  <si>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</si>
  <si>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</si>
  <si>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</si>
  <si>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</si>
  <si>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</si>
  <si>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</si>
  <si>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</si>
  <si>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</si>
  <si>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</si>
  <si>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</si>
  <si>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</si>
  <si>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</si>
  <si>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</si>
  <si>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</si>
  <si>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</si>
  <si>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</si>
  <si>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</si>
  <si>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</si>
  <si>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</si>
  <si>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</si>
  <si>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</si>
  <si>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</si>
  <si>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</si>
  <si>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</si>
  <si>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</si>
  <si>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</si>
  <si>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</si>
  <si>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</si>
  <si>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</si>
  <si>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</si>
  <si>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</si>
  <si>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</si>
  <si>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</si>
  <si>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</si>
  <si>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</si>
  <si>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</si>
  <si>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</si>
  <si>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</si>
  <si>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</si>
  <si>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</si>
  <si>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</si>
  <si>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</si>
  <si>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</si>
  <si>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</si>
  <si>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</si>
  <si>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</si>
  <si>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</si>
  <si>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</si>
  <si>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</si>
  <si>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</si>
  <si>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</si>
  <si>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</si>
  <si>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</si>
  <si>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</si>
  <si>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</si>
  <si>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</si>
  <si>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</si>
  <si>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</si>
  <si>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</si>
  <si>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</si>
  <si>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</si>
  <si>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</si>
  <si>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</si>
  <si>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</si>
  <si>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</si>
  <si>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</si>
  <si>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</si>
  <si>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</si>
  <si>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</si>
  <si>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</si>
  <si>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</si>
  <si>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</si>
  <si>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</si>
  <si>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</si>
  <si>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</si>
  <si>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</si>
  <si>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</si>
  <si>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</si>
  <si>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</si>
  <si>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</si>
  <si>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</si>
  <si>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</si>
  <si>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</si>
  <si>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</si>
  <si>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</si>
  <si>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</si>
  <si>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</si>
  <si>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</si>
  <si>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</si>
  <si>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</si>
  <si>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</si>
  <si>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</si>
  <si>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</si>
  <si>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</si>
  <si>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</si>
  <si>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</si>
  <si>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</si>
  <si>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</si>
  <si>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</si>
  <si>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</si>
  <si>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</si>
  <si>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</si>
  <si>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</si>
  <si>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</si>
  <si>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</si>
  <si>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</si>
  <si>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</si>
  <si>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</si>
  <si>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</si>
  <si>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</si>
  <si>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</si>
  <si>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</si>
  <si>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</si>
  <si>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</si>
  <si>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</si>
  <si>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</si>
  <si>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</si>
  <si>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</si>
  <si>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</si>
  <si>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</si>
  <si>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</si>
  <si>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</si>
  <si>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</si>
  <si>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</si>
  <si>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</si>
  <si>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</si>
  <si>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</si>
  <si>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</si>
  <si>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</si>
  <si>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</si>
  <si>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</si>
  <si>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</si>
  <si>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</si>
  <si>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</si>
  <si>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</si>
  <si>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</si>
  <si>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</si>
  <si>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</si>
  <si>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</si>
  <si>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</si>
  <si>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</si>
  <si>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</si>
  <si>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</si>
  <si>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</si>
  <si>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</si>
  <si>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</si>
  <si>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</si>
  <si>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</si>
  <si>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</si>
  <si>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</si>
  <si>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</si>
  <si>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</si>
  <si>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</si>
  <si>
    <t>ООО "Дилмед-2000"</t>
  </si>
  <si>
    <t>0948313</t>
  </si>
  <si>
    <t>0701625</t>
  </si>
  <si>
    <t>0090605</t>
  </si>
  <si>
    <t>0150946</t>
  </si>
  <si>
    <t>0150944</t>
  </si>
  <si>
    <t>0150945</t>
  </si>
  <si>
    <t>Электроды ЭКГ "Э.К-09"</t>
  </si>
  <si>
    <t>Лента диаграммная рул. 145*30</t>
  </si>
  <si>
    <t>Шпатели мед. дерев. однораз. уп/100 шт</t>
  </si>
  <si>
    <t>Мундштуки картонные однораз.</t>
  </si>
  <si>
    <t>комп</t>
  </si>
  <si>
    <t>Индикаторы контроля стер.180/60 нар</t>
  </si>
  <si>
    <t>Индикаторы контроля стер.180/60 вн</t>
  </si>
  <si>
    <t>Бумага упаков. 20*20 уп/1000</t>
  </si>
  <si>
    <t>Бумага упаков. 25*25 уп/1000</t>
  </si>
  <si>
    <t>Бумага упаков. 30*30 уп/1000</t>
  </si>
  <si>
    <t>Бумага упаков. 35*35 уп/1000</t>
  </si>
  <si>
    <t>Лейкопластырь бак. 6*10</t>
  </si>
  <si>
    <t>Салфетки Дезариус 60шт/уп</t>
  </si>
  <si>
    <t>Комбинированный дезинфектант 1л</t>
  </si>
  <si>
    <t>Мыло "Антибактериальное" 1л</t>
  </si>
  <si>
    <t>Магния сульфат пор.20г</t>
  </si>
  <si>
    <t>пакет</t>
  </si>
  <si>
    <t>Сальбутамол аэр. 100/200</t>
  </si>
  <si>
    <t>Нифуроксазид 100мг №30</t>
  </si>
  <si>
    <t>Артикаин с эпин. 40мг/мл - 2.0 №10</t>
  </si>
  <si>
    <t>Дротаверин 40мг № 20</t>
  </si>
  <si>
    <t>Анальгин таб. 500мг № 20</t>
  </si>
  <si>
    <t>Ибупрофен 200 мг №50</t>
  </si>
  <si>
    <t>Парацетамол 500 мг №20</t>
  </si>
  <si>
    <t>Парацетамол 200 мг №20</t>
  </si>
  <si>
    <t>Бекарбон таб. №20</t>
  </si>
  <si>
    <t>Беродуал Н аэр.50/20</t>
  </si>
  <si>
    <t>Уголь активированный 250 мг №30</t>
  </si>
  <si>
    <t>Магния сульфат р-р 250 мг/мл-5.0 № 10</t>
  </si>
  <si>
    <t>Вата мед. нестерильная 1кг</t>
  </si>
  <si>
    <t>Салфетка д/э."Септоцид-Р" уп/60шт</t>
  </si>
  <si>
    <t>Продез Р д.с. 1л</t>
  </si>
  <si>
    <t>Бинт  мед.х/б, (140*7) н/ст</t>
  </si>
  <si>
    <t>Бинт  мед.х/б, (100*5) н/ст</t>
  </si>
  <si>
    <t>Бинт  мед.х/б, (100*5) стер</t>
  </si>
  <si>
    <t>Бинт  мед.х/б, (140*7) стер</t>
  </si>
  <si>
    <t>Вакуумные проб.кремн.уп/100</t>
  </si>
  <si>
    <t>Игла двусторонняя 100/уп</t>
  </si>
  <si>
    <t>Иглодержатель уп/100</t>
  </si>
  <si>
    <t>Вакуумные проб.К2ЭДТА.уп/100</t>
  </si>
  <si>
    <t>Крышталин-Дезолюкс д.с. 1л</t>
  </si>
  <si>
    <t>Крышталин-Оптима д.с. 1л</t>
  </si>
  <si>
    <t>Цитоклин-лайт д.с.экстр.0.75</t>
  </si>
  <si>
    <t>0151477</t>
  </si>
  <si>
    <t>Перчатки нитриловые нестер. 200/уп</t>
  </si>
  <si>
    <t>Лидокаин р-р 10 мг/мл-5.0 №10</t>
  </si>
  <si>
    <t>Шапочка-колпак стерил.</t>
  </si>
  <si>
    <t>Шапочка-колпак н/стер. на завязках</t>
  </si>
  <si>
    <t>гл м/с Коробова Т.Н.</t>
  </si>
  <si>
    <t>Индикаторы 132/60 пар. нар</t>
  </si>
  <si>
    <t>Индикаторы 132/60 пар. вн</t>
  </si>
  <si>
    <t>"_25_"</t>
  </si>
  <si>
    <t>гр</t>
  </si>
  <si>
    <t>Иглы ст. (G) 23:(0.6*30) (уп/100шт)</t>
  </si>
  <si>
    <t>Воздуховод</t>
  </si>
  <si>
    <t>Лезвия хирург. однор.№ 12</t>
  </si>
  <si>
    <t>Йодиксин р-р 500 мл</t>
  </si>
  <si>
    <t>Лидокаин  спрей 10%-38г</t>
  </si>
  <si>
    <t>Меколь мазь 40г</t>
  </si>
  <si>
    <t>туба</t>
  </si>
  <si>
    <t>Термометр эл. "Интеграл" ТЭ-04</t>
  </si>
  <si>
    <t>Клеенка мед. на тк.основе КМ-Т</t>
  </si>
  <si>
    <t>м/п</t>
  </si>
  <si>
    <t>Гель мед. "Крышталин-ультра" 250г</t>
  </si>
  <si>
    <t>Бриллиант.зел 10 мг/мл-30 мл</t>
  </si>
  <si>
    <t>Фурацилин р-р 0.2 мг/мл-100 мл</t>
  </si>
  <si>
    <t>Вода д/ин. 5мл уп/10 амп.</t>
  </si>
  <si>
    <t>Калия перманганат пор. 5гр.</t>
  </si>
  <si>
    <t>Валерианы экстракт таб.20 мг № 50</t>
  </si>
  <si>
    <t>Вазелиновое масло 30мл</t>
  </si>
  <si>
    <t>Лезвия хирург. однор.№ 24</t>
  </si>
  <si>
    <t>Лезвия хирург.однор.№10</t>
  </si>
  <si>
    <t>Атропин р-р 1 мг/мл-1.0 №10</t>
  </si>
  <si>
    <t>Кофеин р-р 200 мг\мл-1.0 № 10</t>
  </si>
  <si>
    <t>Иглы ст. (G) 25:(0.5*25) (уп/100шт)</t>
  </si>
  <si>
    <t>Максилен ЕР1.5 треуг 3/8</t>
  </si>
  <si>
    <t>Дар-вин ЕР2 треуг.3/8</t>
  </si>
  <si>
    <t>Гексадекон д.с. 1.0л</t>
  </si>
  <si>
    <t>Оксидез д.с. с моющ. 1.0л</t>
  </si>
  <si>
    <t>Санет-экстра д.с д/экстренной 0.75</t>
  </si>
  <si>
    <t>Гидрокортизоновая мазь 10мг/г-10г</t>
  </si>
  <si>
    <t>Гидрокортизона ац.25 мг/мл-2.0 №10</t>
  </si>
  <si>
    <t>Левомицетин гл.капли 2.5 мг/мл-5.0</t>
  </si>
  <si>
    <t>Димексид д/наруж. 100 мл</t>
  </si>
  <si>
    <t>Кеторолак таб. 10 мг № 20</t>
  </si>
  <si>
    <t>Будесонид аэрозоль 50мкг/200доз</t>
  </si>
  <si>
    <t>Ноксивин капли в нос 0.05%</t>
  </si>
  <si>
    <t>Манжета ВР AG1-80</t>
  </si>
  <si>
    <t>Манжета ВР 3AG1</t>
  </si>
  <si>
    <t>Пробирка однораз. 5 мл уп/100шт</t>
  </si>
  <si>
    <t>Мезатон р-р 10 мг/мл-1.0 №10</t>
  </si>
  <si>
    <t>Электроды ЭКГ "Э.К-10"</t>
  </si>
  <si>
    <t>Мыло "Дезариус-софт" 1л</t>
  </si>
  <si>
    <t>Септефрил таб. 0.2 мг №50</t>
  </si>
  <si>
    <t>Беллалгин таб. № 10</t>
  </si>
  <si>
    <t>Формалин р-р 10%-10мл</t>
  </si>
  <si>
    <t>Гепарин р-р 5000ед - 5.0 №5</t>
  </si>
  <si>
    <t>Дамос-люкс м.с.  5л</t>
  </si>
  <si>
    <t>Пералин д.с.с.моющ 1л</t>
  </si>
  <si>
    <t>Аквадез д/экстренной дез.0.75л</t>
  </si>
  <si>
    <t>Дамос-шик м.с.1л</t>
  </si>
  <si>
    <t>Мыло "Душечка" 1л</t>
  </si>
  <si>
    <t>Повитон-йод мазь д/нар.10мг/г-20г</t>
  </si>
  <si>
    <t>Пакет фасовка 20*30 (класс Б) желтый</t>
  </si>
  <si>
    <t>Комплект противоэпид. ООИ</t>
  </si>
  <si>
    <t>комп.</t>
  </si>
  <si>
    <t>Пластырь-повязка рул.5*10</t>
  </si>
  <si>
    <t>Бахилы "Стандарт" син. Уп/100шт</t>
  </si>
  <si>
    <t>Дезариус д.с. С моющ. 1л</t>
  </si>
  <si>
    <t>Фартук хир.однораз.125*85</t>
  </si>
  <si>
    <t>Нарукавники хир.ламинир</t>
  </si>
  <si>
    <t>пара</t>
  </si>
  <si>
    <t>Контейнер мед. КМ-ДС 5.0</t>
  </si>
  <si>
    <t>Контейнер мед. КМ-ДС 10.0</t>
  </si>
  <si>
    <t>Инкрасепт-10А д.с.с моющ 1л</t>
  </si>
  <si>
    <t>Славин-дельта д.с.1л</t>
  </si>
  <si>
    <t>Пакет д/стер. 150*250 (уп/100шт)</t>
  </si>
  <si>
    <t>Пакет д/стер. 250*320 (уп/100шт)</t>
  </si>
  <si>
    <t>Септоцид-синержи 1л</t>
  </si>
  <si>
    <t>Пероксин-плюс 1л</t>
  </si>
  <si>
    <t>Катетеры в/вен.  с крыл 18G</t>
  </si>
  <si>
    <t>Изаптин д.с.с моющ. 1л</t>
  </si>
  <si>
    <t>Логодез д.с.с моющ 1л</t>
  </si>
  <si>
    <t>Лезвия хирург. однор.№ 36</t>
  </si>
  <si>
    <t>Пробирка конич. 10мл с крышкой</t>
  </si>
  <si>
    <t>Электроды-зажимы д/кон. 4шт/комп</t>
  </si>
  <si>
    <t>Стакан фарфоровый 250мл №4</t>
  </si>
  <si>
    <t>Система реаним. мешок 550 р-р 3</t>
  </si>
  <si>
    <t>Система реаним. мешок 1.5л р-р 5</t>
  </si>
  <si>
    <t>Гигрометр психометр. ВИТ-1</t>
  </si>
  <si>
    <t>Гигрометр психометр. ВИТ-2</t>
  </si>
  <si>
    <t>Трибэль д.с.с моющ. 1л</t>
  </si>
  <si>
    <t>Штатив д/пробирок</t>
  </si>
  <si>
    <t>Салфетка стер.10*20 8 слож(уп/5шт)</t>
  </si>
  <si>
    <t>Термометр эл "Интеграл ТЭ-06"</t>
  </si>
  <si>
    <t>Термометр рефреж. ТП-11М</t>
  </si>
  <si>
    <t>Спирт этиловый 96.5% - 1000гр</t>
  </si>
  <si>
    <t>Бак д/сбора, БМ-01 12л</t>
  </si>
  <si>
    <t>Терилен ЕР2 треуг.3/8</t>
  </si>
  <si>
    <t>Термометр ТС-7АМ д/холод.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</si>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</sst>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 tint="0.249977111117893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465926084170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22" xfId="0" applyFont="1" applyBorder="1"/>
    <xf numFmtId="0" fontId="4" fillId="0" borderId="26" xfId="0" applyFont="1" applyBorder="1"/>
    <xf numFmtId="0" fontId="4" fillId="0" borderId="23" xfId="0" applyFont="1" applyBorder="1"/>
    <xf numFmtId="0" fontId="5" fillId="0" borderId="0" xfId="0" applyFont="1"/>
    <xf numFmtId="0" fontId="2" fillId="0" borderId="27" xfId="0" applyFont="1" applyBorder="1"/>
    <xf numFmtId="0" fontId="4" fillId="0" borderId="2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3723.815075925922" createdVersion="6" refreshedVersion="6" minRefreshableVersion="3" recordCount="7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а1" displayName="Таблица1" ref="A1:A7" totalsRowShown="0">
  <autoFilter ref="A1:A7"/>
  <tableColumns count="1">
    <tableColumn id="1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26" totalsRowShown="0">
  <autoFilter ref="C1:C26"/>
  <tableColumns count="1">
    <tableColumn id="1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Номенклатура" displayName="Номенклатура" ref="E1:F216" totalsRowShown="0">
  <autoFilter ref="E1:F216"/>
  <tableColumns count="2">
    <tableColumn id="1" name="Наименование"/>
    <tableColumn id="2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I1:I4" totalsRowShown="0">
  <autoFilter ref="I1:I4"/>
  <tableColumns count="1">
    <tableColumn id="1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1:K32" totalsRowShown="0" headerRowDxfId="6" dataDxfId="5">
  <autoFilter ref="K1:K32"/>
  <tableColumns count="1">
    <tableColumn id="1" name="Дата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Таблица8" displayName="Таблица8" ref="M1:M13" totalsRowShown="0">
  <autoFilter ref="M1:M13"/>
  <tableColumns count="1">
    <tableColumn id="1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Таблица9" displayName="Таблица9" ref="G1:G216" totalsRowShown="0">
  <autoFilter ref="G1:G216"/>
  <tableColumns count="1">
    <tableColumn id="1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4" name="Таблица4" displayName="Таблица4" ref="A2:M55" totalsRowShown="0">
  <autoFilter ref="A2:M55"/>
  <tableColumns count="13">
    <tableColumn id="1" name="Дата"/>
    <tableColumn id="2" name="Поставщик"/>
    <tableColumn id="12" name="Получатель"/>
    <tableColumn id="10" name="Накладная" dataDxfId="1"/>
    <tableColumn id="3" name="Наименование"/>
    <tableColumn id="4" name="Ед.изм" dataDxfId="0">
      <calculatedColumnFormula>VLOOKUP(Таблица4[[#This Row],[Наименование]],Номенклатура[],2,0)</calculatedColumnFormula>
    </tableColumn>
    <tableColumn id="11" name="Вид движ"/>
    <tableColumn id="5" name="Введено"/>
    <tableColumn id="18" name="кол-во">
      <calculatedColumnFormula>IF(G3="Расход",H3*(-1),H3)</calculatedColumnFormula>
    </tableColumn>
    <tableColumn id="15" name="Было на складе"/>
    <tableColumn id="14" name="Остаток на складе"/>
    <tableColumn id="6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6"/>
  <sheetViews>
    <sheetView workbookViewId="0">
      <selection activeCell="E2" sqref="E1:E1048576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</cols>
  <sheetData>
    <row r="1" spans="1:13" x14ac:dyDescent="0.25">
      <c r="A1" t="s">
        <v>10</v>
      </c>
      <c r="C1" t="s">
        <v>23</v>
      </c>
      <c r="E1" t="s">
        <v>7</v>
      </c>
      <c r="F1" t="s">
        <v>8</v>
      </c>
      <c r="G1" t="s">
        <v>237</v>
      </c>
      <c r="I1" t="s">
        <v>19</v>
      </c>
      <c r="K1" s="6" t="s">
        <v>9</v>
      </c>
      <c r="M1" t="s">
        <v>236</v>
      </c>
    </row>
    <row r="2" spans="1:13" x14ac:dyDescent="0.25">
      <c r="A2" t="s">
        <v>0</v>
      </c>
      <c r="C2" t="s">
        <v>2</v>
      </c>
      <c r="E2" t="s">
        <v>30</v>
      </c>
      <c r="F2" t="s">
        <v>31</v>
      </c>
      <c r="G2">
        <v>3.4</v>
      </c>
      <c r="I2" t="s">
        <v>20</v>
      </c>
      <c r="K2" s="6" t="s">
        <v>194</v>
      </c>
      <c r="M2" t="s">
        <v>225</v>
      </c>
    </row>
    <row r="3" spans="1:13" x14ac:dyDescent="0.25">
      <c r="A3" t="s">
        <v>1</v>
      </c>
      <c r="C3" t="s">
        <v>3</v>
      </c>
      <c r="E3" t="s">
        <v>32</v>
      </c>
      <c r="F3" t="s">
        <v>249</v>
      </c>
      <c r="G3">
        <v>2.54</v>
      </c>
      <c r="I3" t="s">
        <v>21</v>
      </c>
      <c r="K3" s="6" t="s">
        <v>195</v>
      </c>
      <c r="M3" t="s">
        <v>226</v>
      </c>
    </row>
    <row r="4" spans="1:13" x14ac:dyDescent="0.25">
      <c r="A4" t="s">
        <v>146</v>
      </c>
      <c r="C4" t="s">
        <v>4</v>
      </c>
      <c r="E4" t="s">
        <v>344</v>
      </c>
      <c r="F4" t="s">
        <v>16</v>
      </c>
      <c r="G4">
        <v>5.99</v>
      </c>
      <c r="I4" t="s">
        <v>22</v>
      </c>
      <c r="K4" s="6" t="s">
        <v>196</v>
      </c>
      <c r="M4" t="s">
        <v>227</v>
      </c>
    </row>
    <row r="5" spans="1:13" x14ac:dyDescent="0.25">
      <c r="A5" t="s">
        <v>147</v>
      </c>
      <c r="C5" t="s">
        <v>5</v>
      </c>
      <c r="E5" t="s">
        <v>34</v>
      </c>
      <c r="F5" t="s">
        <v>31</v>
      </c>
      <c r="G5">
        <v>1.76</v>
      </c>
      <c r="K5" s="6" t="s">
        <v>197</v>
      </c>
      <c r="M5" t="s">
        <v>228</v>
      </c>
    </row>
    <row r="6" spans="1:13" x14ac:dyDescent="0.25">
      <c r="A6" t="s">
        <v>148</v>
      </c>
      <c r="C6" t="s">
        <v>6</v>
      </c>
      <c r="E6" t="s">
        <v>266</v>
      </c>
      <c r="F6" t="s">
        <v>15</v>
      </c>
      <c r="G6">
        <v>0.71</v>
      </c>
      <c r="K6" s="6" t="s">
        <v>198</v>
      </c>
      <c r="M6" t="s">
        <v>229</v>
      </c>
    </row>
    <row r="7" spans="1:13" x14ac:dyDescent="0.25">
      <c r="A7" t="s">
        <v>238</v>
      </c>
      <c r="C7" t="s">
        <v>126</v>
      </c>
      <c r="E7" t="s">
        <v>35</v>
      </c>
      <c r="F7" t="s">
        <v>31</v>
      </c>
      <c r="G7">
        <v>3.99</v>
      </c>
      <c r="K7" s="6" t="s">
        <v>199</v>
      </c>
      <c r="M7" t="s">
        <v>164</v>
      </c>
    </row>
    <row r="8" spans="1:13" x14ac:dyDescent="0.25">
      <c r="C8" t="s">
        <v>127</v>
      </c>
      <c r="E8" t="s">
        <v>264</v>
      </c>
      <c r="F8" t="s">
        <v>15</v>
      </c>
      <c r="G8">
        <v>4.66</v>
      </c>
      <c r="K8" s="6" t="s">
        <v>200</v>
      </c>
      <c r="M8" t="s">
        <v>230</v>
      </c>
    </row>
    <row r="9" spans="1:13" x14ac:dyDescent="0.25">
      <c r="C9" t="s">
        <v>128</v>
      </c>
      <c r="E9" t="s">
        <v>317</v>
      </c>
      <c r="F9" t="s">
        <v>31</v>
      </c>
      <c r="G9">
        <v>1.42</v>
      </c>
      <c r="K9" s="6" t="s">
        <v>201</v>
      </c>
      <c r="M9" t="s">
        <v>231</v>
      </c>
    </row>
    <row r="10" spans="1:13" x14ac:dyDescent="0.25">
      <c r="C10" t="s">
        <v>129</v>
      </c>
      <c r="E10" t="s">
        <v>382</v>
      </c>
      <c r="F10" t="s">
        <v>33</v>
      </c>
      <c r="G10">
        <v>115</v>
      </c>
      <c r="K10" s="6" t="s">
        <v>202</v>
      </c>
      <c r="M10" t="s">
        <v>232</v>
      </c>
    </row>
    <row r="11" spans="1:13" x14ac:dyDescent="0.25">
      <c r="C11" t="s">
        <v>130</v>
      </c>
      <c r="E11" t="s">
        <v>352</v>
      </c>
      <c r="F11" t="s">
        <v>15</v>
      </c>
      <c r="G11">
        <v>3.7</v>
      </c>
      <c r="K11" s="6" t="s">
        <v>203</v>
      </c>
      <c r="M11" t="s">
        <v>233</v>
      </c>
    </row>
    <row r="12" spans="1:13" x14ac:dyDescent="0.25">
      <c r="C12" t="s">
        <v>131</v>
      </c>
      <c r="E12" t="s">
        <v>270</v>
      </c>
      <c r="F12" t="s">
        <v>15</v>
      </c>
      <c r="G12">
        <v>1.82</v>
      </c>
      <c r="K12" s="6" t="s">
        <v>204</v>
      </c>
      <c r="M12" t="s">
        <v>234</v>
      </c>
    </row>
    <row r="13" spans="1:13" x14ac:dyDescent="0.25">
      <c r="C13" t="s">
        <v>132</v>
      </c>
      <c r="E13" t="s">
        <v>339</v>
      </c>
      <c r="F13" t="s">
        <v>15</v>
      </c>
      <c r="G13">
        <v>1.93</v>
      </c>
      <c r="K13" s="6" t="s">
        <v>205</v>
      </c>
      <c r="M13" t="s">
        <v>235</v>
      </c>
    </row>
    <row r="14" spans="1:13" x14ac:dyDescent="0.25">
      <c r="C14" t="s">
        <v>133</v>
      </c>
      <c r="E14" t="s">
        <v>271</v>
      </c>
      <c r="F14" t="s">
        <v>16</v>
      </c>
      <c r="G14">
        <v>16.32</v>
      </c>
      <c r="K14" s="6" t="s">
        <v>206</v>
      </c>
    </row>
    <row r="15" spans="1:13" x14ac:dyDescent="0.25">
      <c r="C15" t="s">
        <v>134</v>
      </c>
      <c r="E15" t="s">
        <v>278</v>
      </c>
      <c r="F15" t="s">
        <v>33</v>
      </c>
      <c r="G15">
        <v>0.49</v>
      </c>
      <c r="K15" s="6" t="s">
        <v>207</v>
      </c>
    </row>
    <row r="16" spans="1:13" x14ac:dyDescent="0.25">
      <c r="C16" t="s">
        <v>135</v>
      </c>
      <c r="E16" t="s">
        <v>277</v>
      </c>
      <c r="F16" t="s">
        <v>33</v>
      </c>
      <c r="G16">
        <v>0.59</v>
      </c>
      <c r="K16" s="6" t="s">
        <v>208</v>
      </c>
    </row>
    <row r="17" spans="3:11" x14ac:dyDescent="0.25">
      <c r="C17" t="s">
        <v>136</v>
      </c>
      <c r="E17" t="s">
        <v>279</v>
      </c>
      <c r="F17" t="s">
        <v>33</v>
      </c>
      <c r="G17">
        <v>0.37</v>
      </c>
      <c r="K17" s="6" t="s">
        <v>209</v>
      </c>
    </row>
    <row r="18" spans="3:11" x14ac:dyDescent="0.25">
      <c r="C18" t="s">
        <v>137</v>
      </c>
      <c r="E18" t="s">
        <v>280</v>
      </c>
      <c r="F18" t="s">
        <v>33</v>
      </c>
      <c r="G18">
        <v>1.65</v>
      </c>
      <c r="K18" s="6" t="s">
        <v>210</v>
      </c>
    </row>
    <row r="19" spans="3:11" x14ac:dyDescent="0.25">
      <c r="C19" t="s">
        <v>138</v>
      </c>
      <c r="E19" t="s">
        <v>36</v>
      </c>
      <c r="F19" t="s">
        <v>37</v>
      </c>
      <c r="G19">
        <v>0.33</v>
      </c>
      <c r="K19" s="6" t="s">
        <v>211</v>
      </c>
    </row>
    <row r="20" spans="3:11" x14ac:dyDescent="0.25">
      <c r="C20" t="s">
        <v>139</v>
      </c>
      <c r="E20" t="s">
        <v>309</v>
      </c>
      <c r="F20" t="s">
        <v>16</v>
      </c>
      <c r="G20">
        <v>0.93</v>
      </c>
      <c r="K20" s="6" t="s">
        <v>212</v>
      </c>
    </row>
    <row r="21" spans="3:11" x14ac:dyDescent="0.25">
      <c r="C21" t="s">
        <v>140</v>
      </c>
      <c r="E21" t="s">
        <v>330</v>
      </c>
      <c r="F21" t="s">
        <v>16</v>
      </c>
      <c r="G21">
        <v>13.89</v>
      </c>
      <c r="K21" s="6" t="s">
        <v>213</v>
      </c>
    </row>
    <row r="22" spans="3:11" x14ac:dyDescent="0.25">
      <c r="C22" t="s">
        <v>141</v>
      </c>
      <c r="E22" t="s">
        <v>252</v>
      </c>
      <c r="F22" t="s">
        <v>15</v>
      </c>
      <c r="G22">
        <v>16.655999999999999</v>
      </c>
      <c r="K22" s="6" t="s">
        <v>214</v>
      </c>
    </row>
    <row r="23" spans="3:11" x14ac:dyDescent="0.25">
      <c r="C23" t="s">
        <v>142</v>
      </c>
      <c r="E23" t="s">
        <v>253</v>
      </c>
      <c r="F23" t="s">
        <v>15</v>
      </c>
      <c r="G23">
        <v>13.14</v>
      </c>
      <c r="K23" s="6" t="s">
        <v>215</v>
      </c>
    </row>
    <row r="24" spans="3:11" x14ac:dyDescent="0.25">
      <c r="C24" t="s">
        <v>143</v>
      </c>
      <c r="E24" t="s">
        <v>254</v>
      </c>
      <c r="F24" t="s">
        <v>15</v>
      </c>
      <c r="G24">
        <v>35.4</v>
      </c>
      <c r="K24" s="6" t="s">
        <v>216</v>
      </c>
    </row>
    <row r="25" spans="3:11" x14ac:dyDescent="0.25">
      <c r="C25" t="s">
        <v>144</v>
      </c>
      <c r="E25" t="s">
        <v>255</v>
      </c>
      <c r="F25" t="s">
        <v>15</v>
      </c>
      <c r="G25">
        <v>46.512</v>
      </c>
      <c r="K25" s="6" t="s">
        <v>217</v>
      </c>
    </row>
    <row r="26" spans="3:11" x14ac:dyDescent="0.25">
      <c r="C26" t="s">
        <v>145</v>
      </c>
      <c r="E26" t="s">
        <v>314</v>
      </c>
      <c r="F26" t="s">
        <v>16</v>
      </c>
      <c r="G26">
        <v>1.57</v>
      </c>
      <c r="K26" s="6" t="s">
        <v>218</v>
      </c>
    </row>
    <row r="27" spans="3:11" x14ac:dyDescent="0.25">
      <c r="E27" t="s">
        <v>281</v>
      </c>
      <c r="F27" t="s">
        <v>15</v>
      </c>
      <c r="G27">
        <v>18</v>
      </c>
      <c r="K27" s="6" t="s">
        <v>219</v>
      </c>
    </row>
    <row r="28" spans="3:11" x14ac:dyDescent="0.25">
      <c r="E28" t="s">
        <v>284</v>
      </c>
      <c r="F28" t="s">
        <v>15</v>
      </c>
      <c r="G28">
        <v>15</v>
      </c>
      <c r="K28" s="6" t="s">
        <v>220</v>
      </c>
    </row>
    <row r="29" spans="3:11" x14ac:dyDescent="0.25">
      <c r="E29" t="s">
        <v>313</v>
      </c>
      <c r="F29" t="s">
        <v>16</v>
      </c>
      <c r="G29">
        <v>0.72</v>
      </c>
      <c r="K29" s="6" t="s">
        <v>221</v>
      </c>
    </row>
    <row r="30" spans="3:11" x14ac:dyDescent="0.25">
      <c r="E30" t="s">
        <v>39</v>
      </c>
      <c r="F30" t="s">
        <v>16</v>
      </c>
      <c r="G30">
        <v>0.61</v>
      </c>
      <c r="K30" s="6" t="s">
        <v>222</v>
      </c>
    </row>
    <row r="31" spans="3:11" x14ac:dyDescent="0.25">
      <c r="E31" t="s">
        <v>40</v>
      </c>
      <c r="F31" t="s">
        <v>15</v>
      </c>
      <c r="G31">
        <v>0.32</v>
      </c>
      <c r="K31" s="6" t="s">
        <v>223</v>
      </c>
    </row>
    <row r="32" spans="3:11" x14ac:dyDescent="0.25">
      <c r="E32" t="s">
        <v>41</v>
      </c>
      <c r="F32" t="s">
        <v>15</v>
      </c>
      <c r="G32">
        <v>0.25</v>
      </c>
      <c r="K32" s="6" t="s">
        <v>224</v>
      </c>
    </row>
    <row r="33" spans="5:11" x14ac:dyDescent="0.25">
      <c r="E33" t="s">
        <v>42</v>
      </c>
      <c r="F33" t="s">
        <v>15</v>
      </c>
      <c r="G33">
        <v>4.4800000000000004</v>
      </c>
    </row>
    <row r="34" spans="5:11" x14ac:dyDescent="0.25">
      <c r="E34" t="s">
        <v>274</v>
      </c>
      <c r="F34" t="s">
        <v>15</v>
      </c>
      <c r="G34">
        <v>16.78</v>
      </c>
      <c r="K34" s="6"/>
    </row>
    <row r="35" spans="5:11" x14ac:dyDescent="0.25">
      <c r="E35" t="s">
        <v>43</v>
      </c>
      <c r="F35" t="s">
        <v>33</v>
      </c>
      <c r="G35">
        <v>539.34</v>
      </c>
      <c r="K35" s="6"/>
    </row>
    <row r="36" spans="5:11" x14ac:dyDescent="0.25">
      <c r="E36" t="s">
        <v>44</v>
      </c>
      <c r="F36" t="s">
        <v>33</v>
      </c>
      <c r="G36">
        <v>591.6</v>
      </c>
      <c r="K36" s="6"/>
    </row>
    <row r="37" spans="5:11" x14ac:dyDescent="0.25">
      <c r="E37" t="s">
        <v>45</v>
      </c>
      <c r="F37" t="s">
        <v>46</v>
      </c>
      <c r="G37">
        <v>25.1</v>
      </c>
      <c r="K37" s="6"/>
    </row>
    <row r="38" spans="5:11" x14ac:dyDescent="0.25">
      <c r="E38" t="s">
        <v>299</v>
      </c>
      <c r="F38" t="s">
        <v>33</v>
      </c>
      <c r="G38">
        <v>1.2</v>
      </c>
    </row>
    <row r="39" spans="5:11" x14ac:dyDescent="0.25">
      <c r="E39" t="s">
        <v>311</v>
      </c>
      <c r="F39" t="s">
        <v>15</v>
      </c>
      <c r="G39">
        <v>1.67</v>
      </c>
    </row>
    <row r="40" spans="5:11" x14ac:dyDescent="0.25">
      <c r="E40" t="s">
        <v>322</v>
      </c>
      <c r="F40" t="s">
        <v>16</v>
      </c>
      <c r="G40">
        <v>18.34</v>
      </c>
    </row>
    <row r="41" spans="5:11" x14ac:dyDescent="0.25">
      <c r="E41" t="s">
        <v>308</v>
      </c>
      <c r="F41" t="s">
        <v>16</v>
      </c>
      <c r="G41">
        <v>1.67</v>
      </c>
    </row>
    <row r="42" spans="5:11" x14ac:dyDescent="0.25">
      <c r="E42" t="s">
        <v>341</v>
      </c>
      <c r="F42" t="s">
        <v>15</v>
      </c>
      <c r="G42">
        <v>15.4</v>
      </c>
    </row>
    <row r="43" spans="5:11" x14ac:dyDescent="0.25">
      <c r="E43" t="s">
        <v>374</v>
      </c>
      <c r="F43" t="s">
        <v>33</v>
      </c>
      <c r="G43">
        <v>9.58</v>
      </c>
    </row>
    <row r="44" spans="5:11" x14ac:dyDescent="0.25">
      <c r="E44" t="s">
        <v>375</v>
      </c>
      <c r="F44" t="s">
        <v>33</v>
      </c>
      <c r="G44">
        <v>9.58</v>
      </c>
    </row>
    <row r="45" spans="5:11" x14ac:dyDescent="0.25">
      <c r="E45" t="s">
        <v>325</v>
      </c>
      <c r="F45" t="s">
        <v>304</v>
      </c>
    </row>
    <row r="46" spans="5:11" x14ac:dyDescent="0.25">
      <c r="E46" t="s">
        <v>326</v>
      </c>
      <c r="F46" t="s">
        <v>15</v>
      </c>
      <c r="G46">
        <v>6.17</v>
      </c>
    </row>
    <row r="47" spans="5:11" x14ac:dyDescent="0.25">
      <c r="E47" t="s">
        <v>47</v>
      </c>
      <c r="F47" t="s">
        <v>15</v>
      </c>
      <c r="G47">
        <v>3.19</v>
      </c>
    </row>
    <row r="48" spans="5:11" x14ac:dyDescent="0.25">
      <c r="E48" t="s">
        <v>342</v>
      </c>
      <c r="F48" t="s">
        <v>16</v>
      </c>
      <c r="G48">
        <v>22.28</v>
      </c>
    </row>
    <row r="49" spans="5:7" x14ac:dyDescent="0.25">
      <c r="E49" t="s">
        <v>345</v>
      </c>
      <c r="F49" t="s">
        <v>16</v>
      </c>
      <c r="G49">
        <v>3.85</v>
      </c>
    </row>
    <row r="50" spans="5:7" x14ac:dyDescent="0.25">
      <c r="E50" t="s">
        <v>321</v>
      </c>
      <c r="F50" t="s">
        <v>33</v>
      </c>
      <c r="G50">
        <v>4.55</v>
      </c>
    </row>
    <row r="51" spans="5:7" x14ac:dyDescent="0.25">
      <c r="E51" t="s">
        <v>353</v>
      </c>
      <c r="F51" t="s">
        <v>16</v>
      </c>
      <c r="G51">
        <v>8.93</v>
      </c>
    </row>
    <row r="52" spans="5:7" x14ac:dyDescent="0.25">
      <c r="E52" t="s">
        <v>48</v>
      </c>
      <c r="F52" t="s">
        <v>49</v>
      </c>
      <c r="G52">
        <v>8.9</v>
      </c>
    </row>
    <row r="53" spans="5:7" x14ac:dyDescent="0.25">
      <c r="E53" t="s">
        <v>50</v>
      </c>
      <c r="F53" t="s">
        <v>15</v>
      </c>
      <c r="G53">
        <v>3.74</v>
      </c>
    </row>
    <row r="54" spans="5:7" x14ac:dyDescent="0.25">
      <c r="E54" t="s">
        <v>51</v>
      </c>
      <c r="F54" t="s">
        <v>31</v>
      </c>
      <c r="G54">
        <v>3.37</v>
      </c>
    </row>
    <row r="55" spans="5:7" x14ac:dyDescent="0.25">
      <c r="E55" t="s">
        <v>52</v>
      </c>
      <c r="F55" t="s">
        <v>31</v>
      </c>
      <c r="G55">
        <v>1.63</v>
      </c>
    </row>
    <row r="56" spans="5:7" x14ac:dyDescent="0.25">
      <c r="E56" t="s">
        <v>328</v>
      </c>
      <c r="F56" t="s">
        <v>16</v>
      </c>
      <c r="G56">
        <v>2.35</v>
      </c>
    </row>
    <row r="57" spans="5:7" x14ac:dyDescent="0.25">
      <c r="E57" t="s">
        <v>265</v>
      </c>
      <c r="F57" t="s">
        <v>15</v>
      </c>
      <c r="G57">
        <v>1.0900000000000001</v>
      </c>
    </row>
    <row r="58" spans="5:7" x14ac:dyDescent="0.25">
      <c r="E58" t="s">
        <v>53</v>
      </c>
      <c r="F58" t="s">
        <v>33</v>
      </c>
      <c r="G58">
        <v>3.75</v>
      </c>
    </row>
    <row r="59" spans="5:7" x14ac:dyDescent="0.25">
      <c r="E59" t="s">
        <v>267</v>
      </c>
      <c r="F59" t="s">
        <v>15</v>
      </c>
      <c r="G59">
        <v>1.04</v>
      </c>
    </row>
    <row r="60" spans="5:7" x14ac:dyDescent="0.25">
      <c r="E60" t="s">
        <v>282</v>
      </c>
      <c r="F60" t="s">
        <v>15</v>
      </c>
      <c r="G60">
        <v>11.62</v>
      </c>
    </row>
    <row r="61" spans="5:7" x14ac:dyDescent="0.25">
      <c r="E61" t="s">
        <v>283</v>
      </c>
      <c r="F61" t="s">
        <v>15</v>
      </c>
      <c r="G61">
        <v>8.14</v>
      </c>
    </row>
    <row r="62" spans="5:7" x14ac:dyDescent="0.25">
      <c r="E62" t="s">
        <v>298</v>
      </c>
      <c r="F62" t="s">
        <v>15</v>
      </c>
      <c r="G62">
        <v>2.3099999999999999E-2</v>
      </c>
    </row>
    <row r="63" spans="5:7" x14ac:dyDescent="0.25">
      <c r="E63" t="s">
        <v>54</v>
      </c>
      <c r="F63" t="s">
        <v>15</v>
      </c>
      <c r="G63">
        <v>2.9700000000000001E-2</v>
      </c>
    </row>
    <row r="64" spans="5:7" x14ac:dyDescent="0.25">
      <c r="E64" t="s">
        <v>319</v>
      </c>
      <c r="F64" t="s">
        <v>15</v>
      </c>
      <c r="G64">
        <v>2.47E-2</v>
      </c>
    </row>
    <row r="65" spans="5:7" x14ac:dyDescent="0.25">
      <c r="E65" t="s">
        <v>366</v>
      </c>
      <c r="F65" t="s">
        <v>16</v>
      </c>
      <c r="G65">
        <v>14.88</v>
      </c>
    </row>
    <row r="66" spans="5:7" x14ac:dyDescent="0.25">
      <c r="E66" t="s">
        <v>55</v>
      </c>
      <c r="F66" t="s">
        <v>33</v>
      </c>
      <c r="G66">
        <v>57.46</v>
      </c>
    </row>
    <row r="67" spans="5:7" x14ac:dyDescent="0.25">
      <c r="E67" t="s">
        <v>294</v>
      </c>
      <c r="F67" t="s">
        <v>33</v>
      </c>
      <c r="G67">
        <v>9.4499999999999993</v>
      </c>
    </row>
    <row r="68" spans="5:7" x14ac:dyDescent="0.25">
      <c r="E68" t="s">
        <v>295</v>
      </c>
      <c r="F68" t="s">
        <v>33</v>
      </c>
      <c r="G68">
        <v>10.5</v>
      </c>
    </row>
    <row r="69" spans="5:7" x14ac:dyDescent="0.25">
      <c r="E69" t="s">
        <v>250</v>
      </c>
      <c r="F69" t="s">
        <v>249</v>
      </c>
      <c r="G69">
        <v>7</v>
      </c>
    </row>
    <row r="70" spans="5:7" x14ac:dyDescent="0.25">
      <c r="E70" t="s">
        <v>251</v>
      </c>
      <c r="F70" t="s">
        <v>249</v>
      </c>
      <c r="G70">
        <v>10</v>
      </c>
    </row>
    <row r="71" spans="5:7" x14ac:dyDescent="0.25">
      <c r="E71" t="s">
        <v>56</v>
      </c>
      <c r="F71" t="s">
        <v>33</v>
      </c>
      <c r="G71">
        <v>6.6</v>
      </c>
    </row>
    <row r="72" spans="5:7" x14ac:dyDescent="0.25">
      <c r="E72" t="s">
        <v>57</v>
      </c>
      <c r="F72" t="s">
        <v>33</v>
      </c>
      <c r="G72">
        <v>11.4</v>
      </c>
    </row>
    <row r="73" spans="5:7" x14ac:dyDescent="0.25">
      <c r="E73" t="s">
        <v>58</v>
      </c>
      <c r="F73" t="s">
        <v>59</v>
      </c>
      <c r="G73">
        <v>26.71</v>
      </c>
    </row>
    <row r="74" spans="5:7" x14ac:dyDescent="0.25">
      <c r="E74" t="s">
        <v>359</v>
      </c>
      <c r="F74" t="s">
        <v>16</v>
      </c>
      <c r="G74">
        <v>12.48</v>
      </c>
    </row>
    <row r="75" spans="5:7" x14ac:dyDescent="0.25">
      <c r="E75" t="s">
        <v>60</v>
      </c>
      <c r="F75" t="s">
        <v>16</v>
      </c>
      <c r="G75">
        <v>1.01</v>
      </c>
    </row>
    <row r="76" spans="5:7" x14ac:dyDescent="0.25">
      <c r="E76" t="s">
        <v>301</v>
      </c>
      <c r="F76" t="s">
        <v>16</v>
      </c>
      <c r="G76">
        <v>3.86</v>
      </c>
    </row>
    <row r="77" spans="5:7" x14ac:dyDescent="0.25">
      <c r="E77" t="s">
        <v>312</v>
      </c>
      <c r="F77" t="s">
        <v>261</v>
      </c>
      <c r="G77">
        <v>0.53</v>
      </c>
    </row>
    <row r="78" spans="5:7" x14ac:dyDescent="0.25">
      <c r="E78" t="s">
        <v>365</v>
      </c>
      <c r="F78" t="s">
        <v>33</v>
      </c>
      <c r="G78">
        <v>0.33</v>
      </c>
    </row>
    <row r="79" spans="5:7" x14ac:dyDescent="0.25">
      <c r="E79" t="s">
        <v>329</v>
      </c>
      <c r="F79" t="s">
        <v>15</v>
      </c>
      <c r="G79">
        <v>2.72</v>
      </c>
    </row>
    <row r="80" spans="5:7" x14ac:dyDescent="0.25">
      <c r="E80" t="s">
        <v>306</v>
      </c>
      <c r="F80" t="s">
        <v>307</v>
      </c>
      <c r="G80">
        <v>2.69</v>
      </c>
    </row>
    <row r="81" spans="5:7" x14ac:dyDescent="0.25">
      <c r="E81" t="s">
        <v>61</v>
      </c>
      <c r="F81" t="s">
        <v>33</v>
      </c>
      <c r="G81">
        <v>23.35</v>
      </c>
    </row>
    <row r="82" spans="5:7" x14ac:dyDescent="0.25">
      <c r="E82" t="s">
        <v>258</v>
      </c>
      <c r="F82" t="s">
        <v>16</v>
      </c>
      <c r="G82">
        <v>5.15</v>
      </c>
    </row>
    <row r="83" spans="5:7" x14ac:dyDescent="0.25">
      <c r="E83" t="s">
        <v>349</v>
      </c>
      <c r="F83" t="s">
        <v>350</v>
      </c>
      <c r="G83">
        <v>24</v>
      </c>
    </row>
    <row r="84" spans="5:7" x14ac:dyDescent="0.25">
      <c r="E84" t="s">
        <v>62</v>
      </c>
      <c r="F84" t="s">
        <v>33</v>
      </c>
      <c r="G84">
        <v>1.53</v>
      </c>
    </row>
    <row r="85" spans="5:7" x14ac:dyDescent="0.25">
      <c r="E85" t="s">
        <v>63</v>
      </c>
      <c r="F85" t="s">
        <v>33</v>
      </c>
      <c r="G85">
        <v>3.24</v>
      </c>
    </row>
    <row r="86" spans="5:7" x14ac:dyDescent="0.25">
      <c r="E86" t="s">
        <v>64</v>
      </c>
      <c r="F86" t="s">
        <v>33</v>
      </c>
      <c r="G86">
        <v>11.75</v>
      </c>
    </row>
    <row r="87" spans="5:7" x14ac:dyDescent="0.25">
      <c r="E87" t="s">
        <v>65</v>
      </c>
      <c r="F87" t="s">
        <v>33</v>
      </c>
      <c r="G87">
        <v>22.48</v>
      </c>
    </row>
    <row r="88" spans="5:7" x14ac:dyDescent="0.25">
      <c r="E88" t="s">
        <v>357</v>
      </c>
      <c r="F88" t="s">
        <v>33</v>
      </c>
      <c r="G88">
        <v>33.68</v>
      </c>
    </row>
    <row r="89" spans="5:7" x14ac:dyDescent="0.25">
      <c r="E89" t="s">
        <v>358</v>
      </c>
      <c r="F89" t="s">
        <v>33</v>
      </c>
      <c r="G89">
        <v>47.37</v>
      </c>
    </row>
    <row r="90" spans="5:7" x14ac:dyDescent="0.25">
      <c r="E90" t="s">
        <v>66</v>
      </c>
      <c r="F90" t="s">
        <v>33</v>
      </c>
      <c r="G90">
        <v>84</v>
      </c>
    </row>
    <row r="91" spans="5:7" x14ac:dyDescent="0.25">
      <c r="E91" t="s">
        <v>67</v>
      </c>
      <c r="F91" t="s">
        <v>16</v>
      </c>
      <c r="G91">
        <v>0.49</v>
      </c>
    </row>
    <row r="92" spans="5:7" x14ac:dyDescent="0.25">
      <c r="E92" t="s">
        <v>68</v>
      </c>
      <c r="F92" t="s">
        <v>31</v>
      </c>
      <c r="G92">
        <v>5.83</v>
      </c>
    </row>
    <row r="93" spans="5:7" x14ac:dyDescent="0.25">
      <c r="E93" t="s">
        <v>318</v>
      </c>
      <c r="F93" t="s">
        <v>31</v>
      </c>
      <c r="G93">
        <v>2.4900000000000002</v>
      </c>
    </row>
    <row r="94" spans="5:7" x14ac:dyDescent="0.25">
      <c r="E94" t="s">
        <v>69</v>
      </c>
      <c r="F94" t="s">
        <v>16</v>
      </c>
      <c r="G94">
        <v>8.5</v>
      </c>
    </row>
    <row r="95" spans="5:7" x14ac:dyDescent="0.25">
      <c r="E95" t="s">
        <v>285</v>
      </c>
      <c r="F95" t="s">
        <v>16</v>
      </c>
      <c r="G95">
        <v>13.96</v>
      </c>
    </row>
    <row r="96" spans="5:7" x14ac:dyDescent="0.25">
      <c r="E96" t="s">
        <v>286</v>
      </c>
      <c r="F96" t="s">
        <v>16</v>
      </c>
      <c r="G96">
        <v>14.11</v>
      </c>
    </row>
    <row r="97" spans="5:7" x14ac:dyDescent="0.25">
      <c r="E97" t="s">
        <v>327</v>
      </c>
      <c r="F97" t="s">
        <v>16</v>
      </c>
      <c r="G97">
        <v>0.94</v>
      </c>
    </row>
    <row r="98" spans="5:7" x14ac:dyDescent="0.25">
      <c r="E98" t="s">
        <v>316</v>
      </c>
      <c r="F98" t="s">
        <v>33</v>
      </c>
      <c r="G98">
        <v>0.22</v>
      </c>
    </row>
    <row r="99" spans="5:7" x14ac:dyDescent="0.25">
      <c r="E99" t="s">
        <v>300</v>
      </c>
      <c r="F99" t="s">
        <v>33</v>
      </c>
      <c r="G99">
        <v>0.47</v>
      </c>
    </row>
    <row r="100" spans="5:7" x14ac:dyDescent="0.25">
      <c r="E100" t="s">
        <v>315</v>
      </c>
      <c r="F100" t="s">
        <v>33</v>
      </c>
      <c r="G100">
        <v>0.47</v>
      </c>
    </row>
    <row r="101" spans="5:7" x14ac:dyDescent="0.25">
      <c r="E101" t="s">
        <v>368</v>
      </c>
      <c r="F101" t="s">
        <v>33</v>
      </c>
      <c r="G101">
        <v>2.4</v>
      </c>
    </row>
    <row r="102" spans="5:7" x14ac:dyDescent="0.25">
      <c r="E102" t="s">
        <v>256</v>
      </c>
      <c r="F102" t="s">
        <v>33</v>
      </c>
      <c r="G102">
        <v>0.17</v>
      </c>
    </row>
    <row r="103" spans="5:7" x14ac:dyDescent="0.25">
      <c r="E103" t="s">
        <v>70</v>
      </c>
      <c r="F103" t="s">
        <v>33</v>
      </c>
      <c r="G103">
        <v>0.88</v>
      </c>
    </row>
    <row r="104" spans="5:7" x14ac:dyDescent="0.25">
      <c r="E104" t="s">
        <v>71</v>
      </c>
      <c r="F104" t="s">
        <v>33</v>
      </c>
      <c r="G104">
        <v>1.62</v>
      </c>
    </row>
    <row r="105" spans="5:7" x14ac:dyDescent="0.25">
      <c r="E105" t="s">
        <v>72</v>
      </c>
      <c r="F105" t="s">
        <v>33</v>
      </c>
      <c r="G105">
        <v>1.05</v>
      </c>
    </row>
    <row r="106" spans="5:7" x14ac:dyDescent="0.25">
      <c r="E106" t="s">
        <v>246</v>
      </c>
      <c r="F106" t="s">
        <v>74</v>
      </c>
      <c r="G106">
        <v>2.76</v>
      </c>
    </row>
    <row r="107" spans="5:7" x14ac:dyDescent="0.25">
      <c r="E107" t="s">
        <v>73</v>
      </c>
      <c r="F107" t="s">
        <v>74</v>
      </c>
      <c r="G107">
        <v>15</v>
      </c>
    </row>
    <row r="108" spans="5:7" x14ac:dyDescent="0.25">
      <c r="E108" t="s">
        <v>302</v>
      </c>
      <c r="F108" t="s">
        <v>16</v>
      </c>
      <c r="G108">
        <v>12.28</v>
      </c>
    </row>
    <row r="109" spans="5:7" x14ac:dyDescent="0.25">
      <c r="E109" t="s">
        <v>290</v>
      </c>
      <c r="F109" t="s">
        <v>15</v>
      </c>
      <c r="G109">
        <v>1.67</v>
      </c>
    </row>
    <row r="110" spans="5:7" x14ac:dyDescent="0.25">
      <c r="E110" t="s">
        <v>367</v>
      </c>
      <c r="F110" t="s">
        <v>16</v>
      </c>
      <c r="G110">
        <v>13.89</v>
      </c>
    </row>
    <row r="111" spans="5:7" x14ac:dyDescent="0.25">
      <c r="E111" t="s">
        <v>75</v>
      </c>
      <c r="F111" t="s">
        <v>15</v>
      </c>
      <c r="G111">
        <v>0.41</v>
      </c>
    </row>
    <row r="112" spans="5:7" x14ac:dyDescent="0.25">
      <c r="E112" t="s">
        <v>260</v>
      </c>
      <c r="F112" t="s">
        <v>261</v>
      </c>
      <c r="G112">
        <v>0.46</v>
      </c>
    </row>
    <row r="113" spans="5:7" x14ac:dyDescent="0.25">
      <c r="E113" t="s">
        <v>273</v>
      </c>
      <c r="F113" t="s">
        <v>15</v>
      </c>
      <c r="G113">
        <v>2.81</v>
      </c>
    </row>
    <row r="114" spans="5:7" x14ac:dyDescent="0.25">
      <c r="E114" t="s">
        <v>320</v>
      </c>
      <c r="F114" t="s">
        <v>33</v>
      </c>
      <c r="G114">
        <v>3.05</v>
      </c>
    </row>
    <row r="115" spans="5:7" x14ac:dyDescent="0.25">
      <c r="E115" t="s">
        <v>332</v>
      </c>
      <c r="F115" t="s">
        <v>33</v>
      </c>
      <c r="G115">
        <v>4.1399999999999997</v>
      </c>
    </row>
    <row r="116" spans="5:7" x14ac:dyDescent="0.25">
      <c r="E116" t="s">
        <v>333</v>
      </c>
      <c r="F116" t="s">
        <v>33</v>
      </c>
      <c r="G116">
        <v>8.5399999999999991</v>
      </c>
    </row>
    <row r="117" spans="5:7" x14ac:dyDescent="0.25">
      <c r="E117" t="s">
        <v>76</v>
      </c>
      <c r="F117" t="s">
        <v>33</v>
      </c>
      <c r="G117">
        <v>3.1800000000000002E-2</v>
      </c>
    </row>
    <row r="118" spans="5:7" x14ac:dyDescent="0.25">
      <c r="E118" t="s">
        <v>335</v>
      </c>
      <c r="F118" t="s">
        <v>31</v>
      </c>
      <c r="G118">
        <v>2.99</v>
      </c>
    </row>
    <row r="119" spans="5:7" x14ac:dyDescent="0.25">
      <c r="E119" t="s">
        <v>303</v>
      </c>
      <c r="F119" t="s">
        <v>304</v>
      </c>
      <c r="G119">
        <v>1.78</v>
      </c>
    </row>
    <row r="120" spans="5:7" x14ac:dyDescent="0.25">
      <c r="E120" t="s">
        <v>77</v>
      </c>
      <c r="F120" t="s">
        <v>33</v>
      </c>
      <c r="G120">
        <v>5</v>
      </c>
    </row>
    <row r="121" spans="5:7" x14ac:dyDescent="0.25">
      <c r="E121" t="s">
        <v>248</v>
      </c>
      <c r="F121" t="s">
        <v>33</v>
      </c>
      <c r="G121">
        <v>0.97</v>
      </c>
    </row>
    <row r="122" spans="5:7" x14ac:dyDescent="0.25">
      <c r="E122" t="s">
        <v>259</v>
      </c>
      <c r="F122" t="s">
        <v>16</v>
      </c>
      <c r="G122">
        <v>1.35</v>
      </c>
    </row>
    <row r="123" spans="5:7" x14ac:dyDescent="0.25">
      <c r="E123" t="s">
        <v>78</v>
      </c>
      <c r="F123" t="s">
        <v>16</v>
      </c>
      <c r="G123">
        <v>1.4</v>
      </c>
    </row>
    <row r="124" spans="5:7" x14ac:dyDescent="0.25">
      <c r="E124" t="s">
        <v>337</v>
      </c>
      <c r="F124" t="s">
        <v>16</v>
      </c>
      <c r="G124">
        <v>2.5</v>
      </c>
    </row>
    <row r="125" spans="5:7" x14ac:dyDescent="0.25">
      <c r="E125" t="s">
        <v>346</v>
      </c>
      <c r="F125" t="s">
        <v>16</v>
      </c>
      <c r="G125">
        <v>2.98</v>
      </c>
    </row>
    <row r="126" spans="5:7" x14ac:dyDescent="0.25">
      <c r="E126" t="s">
        <v>79</v>
      </c>
      <c r="F126" t="s">
        <v>15</v>
      </c>
      <c r="G126">
        <v>0.37</v>
      </c>
    </row>
    <row r="127" spans="5:7" x14ac:dyDescent="0.25">
      <c r="E127" t="s">
        <v>355</v>
      </c>
      <c r="F127" t="s">
        <v>356</v>
      </c>
      <c r="G127">
        <v>0.8</v>
      </c>
    </row>
    <row r="128" spans="5:7" x14ac:dyDescent="0.25">
      <c r="E128" t="s">
        <v>80</v>
      </c>
      <c r="F128" t="s">
        <v>81</v>
      </c>
      <c r="G128">
        <v>0.9</v>
      </c>
    </row>
    <row r="129" spans="5:7" x14ac:dyDescent="0.25">
      <c r="E129" t="s">
        <v>82</v>
      </c>
      <c r="F129" t="s">
        <v>16</v>
      </c>
      <c r="G129">
        <v>1.41</v>
      </c>
    </row>
    <row r="130" spans="5:7" x14ac:dyDescent="0.25">
      <c r="E130" t="s">
        <v>263</v>
      </c>
      <c r="F130" t="s">
        <v>15</v>
      </c>
      <c r="G130">
        <v>3.22</v>
      </c>
    </row>
    <row r="131" spans="5:7" x14ac:dyDescent="0.25">
      <c r="E131" t="s">
        <v>331</v>
      </c>
      <c r="F131" t="s">
        <v>16</v>
      </c>
      <c r="G131">
        <v>1.25</v>
      </c>
    </row>
    <row r="132" spans="5:7" x14ac:dyDescent="0.25">
      <c r="E132" t="s">
        <v>83</v>
      </c>
      <c r="F132" t="s">
        <v>33</v>
      </c>
      <c r="G132">
        <v>76.67</v>
      </c>
    </row>
    <row r="133" spans="5:7" x14ac:dyDescent="0.25">
      <c r="E133" t="s">
        <v>323</v>
      </c>
      <c r="F133" t="s">
        <v>16</v>
      </c>
      <c r="G133">
        <v>9.17</v>
      </c>
    </row>
    <row r="134" spans="5:7" x14ac:dyDescent="0.25">
      <c r="E134" t="s">
        <v>84</v>
      </c>
      <c r="F134" t="s">
        <v>16</v>
      </c>
      <c r="G134">
        <v>4.9000000000000004</v>
      </c>
    </row>
    <row r="135" spans="5:7" x14ac:dyDescent="0.25">
      <c r="E135" t="s">
        <v>85</v>
      </c>
      <c r="F135" t="s">
        <v>33</v>
      </c>
      <c r="G135">
        <v>502.65</v>
      </c>
    </row>
    <row r="136" spans="5:7" x14ac:dyDescent="0.25">
      <c r="E136" t="s">
        <v>348</v>
      </c>
      <c r="F136" t="s">
        <v>33</v>
      </c>
      <c r="G136">
        <v>2.23E-2</v>
      </c>
    </row>
    <row r="137" spans="5:7" x14ac:dyDescent="0.25">
      <c r="E137" t="s">
        <v>361</v>
      </c>
      <c r="F137" t="s">
        <v>15</v>
      </c>
      <c r="G137">
        <v>7.35</v>
      </c>
    </row>
    <row r="138" spans="5:7" x14ac:dyDescent="0.25">
      <c r="E138" t="s">
        <v>86</v>
      </c>
      <c r="F138" t="s">
        <v>15</v>
      </c>
      <c r="G138">
        <v>12.695</v>
      </c>
    </row>
    <row r="139" spans="5:7" x14ac:dyDescent="0.25">
      <c r="E139" t="s">
        <v>362</v>
      </c>
      <c r="F139" t="s">
        <v>15</v>
      </c>
      <c r="G139">
        <v>12.51</v>
      </c>
    </row>
    <row r="140" spans="5:7" x14ac:dyDescent="0.25">
      <c r="E140" t="s">
        <v>87</v>
      </c>
      <c r="F140" t="s">
        <v>15</v>
      </c>
      <c r="G140">
        <v>7.04</v>
      </c>
    </row>
    <row r="141" spans="5:7" x14ac:dyDescent="0.25">
      <c r="E141" t="s">
        <v>88</v>
      </c>
      <c r="F141" t="s">
        <v>31</v>
      </c>
      <c r="G141">
        <v>5.62</v>
      </c>
    </row>
    <row r="142" spans="5:7" x14ac:dyDescent="0.25">
      <c r="E142" t="s">
        <v>269</v>
      </c>
      <c r="F142" t="s">
        <v>15</v>
      </c>
      <c r="G142">
        <v>0.8</v>
      </c>
    </row>
    <row r="143" spans="5:7" x14ac:dyDescent="0.25">
      <c r="E143" t="s">
        <v>268</v>
      </c>
      <c r="F143" t="s">
        <v>15</v>
      </c>
      <c r="G143">
        <v>1.07</v>
      </c>
    </row>
    <row r="144" spans="5:7" x14ac:dyDescent="0.25">
      <c r="E144" t="s">
        <v>343</v>
      </c>
      <c r="F144" t="s">
        <v>16</v>
      </c>
      <c r="G144">
        <v>16.46</v>
      </c>
    </row>
    <row r="145" spans="5:7" x14ac:dyDescent="0.25">
      <c r="E145" t="s">
        <v>89</v>
      </c>
      <c r="F145" t="s">
        <v>16</v>
      </c>
      <c r="G145">
        <v>0.72</v>
      </c>
    </row>
    <row r="146" spans="5:7" x14ac:dyDescent="0.25">
      <c r="E146" t="s">
        <v>90</v>
      </c>
      <c r="F146" t="s">
        <v>16</v>
      </c>
      <c r="G146">
        <v>2.4300000000000002</v>
      </c>
    </row>
    <row r="147" spans="5:7" x14ac:dyDescent="0.25">
      <c r="E147" t="s">
        <v>364</v>
      </c>
      <c r="F147" t="s">
        <v>16</v>
      </c>
      <c r="G147">
        <v>8</v>
      </c>
    </row>
    <row r="148" spans="5:7" x14ac:dyDescent="0.25">
      <c r="E148" t="s">
        <v>91</v>
      </c>
      <c r="F148" t="s">
        <v>16</v>
      </c>
      <c r="G148">
        <v>4.24</v>
      </c>
    </row>
    <row r="149" spans="5:7" x14ac:dyDescent="0.25">
      <c r="E149" t="s">
        <v>289</v>
      </c>
      <c r="F149" t="s">
        <v>33</v>
      </c>
      <c r="G149">
        <v>5.8299999999999998E-2</v>
      </c>
    </row>
    <row r="150" spans="5:7" x14ac:dyDescent="0.25">
      <c r="E150" t="s">
        <v>92</v>
      </c>
      <c r="F150" t="s">
        <v>33</v>
      </c>
      <c r="G150">
        <v>0.155</v>
      </c>
    </row>
    <row r="151" spans="5:7" x14ac:dyDescent="0.25">
      <c r="E151" t="s">
        <v>351</v>
      </c>
      <c r="F151" t="s">
        <v>33</v>
      </c>
      <c r="G151">
        <v>2.98</v>
      </c>
    </row>
    <row r="152" spans="5:7" x14ac:dyDescent="0.25">
      <c r="E152" t="s">
        <v>347</v>
      </c>
      <c r="F152" t="s">
        <v>304</v>
      </c>
      <c r="G152">
        <v>2.09</v>
      </c>
    </row>
    <row r="153" spans="5:7" x14ac:dyDescent="0.25">
      <c r="E153" t="s">
        <v>93</v>
      </c>
      <c r="F153" t="s">
        <v>31</v>
      </c>
      <c r="G153">
        <v>4.2300000000000004</v>
      </c>
    </row>
    <row r="154" spans="5:7" x14ac:dyDescent="0.25">
      <c r="E154" t="s">
        <v>334</v>
      </c>
      <c r="F154" t="s">
        <v>33</v>
      </c>
      <c r="G154">
        <v>3.2599999999999997E-2</v>
      </c>
    </row>
    <row r="155" spans="5:7" x14ac:dyDescent="0.25">
      <c r="E155" t="s">
        <v>94</v>
      </c>
      <c r="F155" t="s">
        <v>33</v>
      </c>
      <c r="G155">
        <v>0.48</v>
      </c>
    </row>
    <row r="156" spans="5:7" x14ac:dyDescent="0.25">
      <c r="E156" t="s">
        <v>369</v>
      </c>
      <c r="F156" t="s">
        <v>33</v>
      </c>
      <c r="G156">
        <v>0.66</v>
      </c>
    </row>
    <row r="157" spans="5:7" x14ac:dyDescent="0.25">
      <c r="E157" t="s">
        <v>95</v>
      </c>
      <c r="F157" t="s">
        <v>33</v>
      </c>
      <c r="G157">
        <v>0.10299999999999999</v>
      </c>
    </row>
    <row r="158" spans="5:7" x14ac:dyDescent="0.25">
      <c r="E158" t="s">
        <v>276</v>
      </c>
      <c r="F158" t="s">
        <v>16</v>
      </c>
      <c r="G158">
        <v>3.6</v>
      </c>
    </row>
    <row r="159" spans="5:7" x14ac:dyDescent="0.25">
      <c r="E159" t="s">
        <v>96</v>
      </c>
      <c r="F159" t="s">
        <v>16</v>
      </c>
      <c r="G159">
        <v>0.11</v>
      </c>
    </row>
    <row r="160" spans="5:7" x14ac:dyDescent="0.25">
      <c r="E160" t="s">
        <v>97</v>
      </c>
      <c r="F160" t="s">
        <v>15</v>
      </c>
      <c r="G160">
        <v>3.75</v>
      </c>
    </row>
    <row r="161" spans="5:7" x14ac:dyDescent="0.25">
      <c r="E161" t="s">
        <v>275</v>
      </c>
      <c r="F161" t="s">
        <v>15</v>
      </c>
      <c r="G161">
        <v>3.4</v>
      </c>
    </row>
    <row r="162" spans="5:7" x14ac:dyDescent="0.25">
      <c r="E162" t="s">
        <v>98</v>
      </c>
      <c r="F162" t="s">
        <v>33</v>
      </c>
      <c r="G162">
        <v>0.13</v>
      </c>
    </row>
    <row r="163" spans="5:7" x14ac:dyDescent="0.25">
      <c r="E163" t="s">
        <v>378</v>
      </c>
      <c r="F163" t="s">
        <v>15</v>
      </c>
      <c r="G163">
        <v>0.46</v>
      </c>
    </row>
    <row r="164" spans="5:7" x14ac:dyDescent="0.25">
      <c r="E164" t="s">
        <v>257</v>
      </c>
      <c r="F164" t="s">
        <v>49</v>
      </c>
      <c r="G164">
        <v>3.9</v>
      </c>
    </row>
    <row r="165" spans="5:7" x14ac:dyDescent="0.25">
      <c r="E165" t="s">
        <v>262</v>
      </c>
      <c r="F165" t="s">
        <v>16</v>
      </c>
      <c r="G165">
        <v>5.82</v>
      </c>
    </row>
    <row r="166" spans="5:7" x14ac:dyDescent="0.25">
      <c r="E166" t="s">
        <v>324</v>
      </c>
      <c r="F166" t="s">
        <v>16</v>
      </c>
      <c r="G166">
        <v>4.58</v>
      </c>
    </row>
    <row r="167" spans="5:7" x14ac:dyDescent="0.25">
      <c r="E167" t="s">
        <v>338</v>
      </c>
      <c r="F167" t="s">
        <v>15</v>
      </c>
      <c r="G167">
        <v>8.9</v>
      </c>
    </row>
    <row r="168" spans="5:7" x14ac:dyDescent="0.25">
      <c r="E168" t="s">
        <v>99</v>
      </c>
      <c r="F168" t="s">
        <v>100</v>
      </c>
      <c r="G168">
        <v>2.21</v>
      </c>
    </row>
    <row r="169" spans="5:7" x14ac:dyDescent="0.25">
      <c r="E169" t="s">
        <v>101</v>
      </c>
      <c r="F169" t="s">
        <v>16</v>
      </c>
      <c r="G169">
        <v>5.6</v>
      </c>
    </row>
    <row r="170" spans="5:7" x14ac:dyDescent="0.25">
      <c r="E170" t="s">
        <v>102</v>
      </c>
      <c r="F170" t="s">
        <v>100</v>
      </c>
      <c r="G170">
        <v>2.3199999999999998</v>
      </c>
    </row>
    <row r="171" spans="5:7" x14ac:dyDescent="0.25">
      <c r="E171" t="s">
        <v>363</v>
      </c>
      <c r="F171" t="s">
        <v>16</v>
      </c>
      <c r="G171">
        <v>5.8</v>
      </c>
    </row>
    <row r="172" spans="5:7" x14ac:dyDescent="0.25">
      <c r="E172" t="s">
        <v>103</v>
      </c>
      <c r="F172" t="s">
        <v>33</v>
      </c>
      <c r="G172">
        <v>0.36</v>
      </c>
    </row>
    <row r="173" spans="5:7" x14ac:dyDescent="0.25">
      <c r="E173" t="s">
        <v>372</v>
      </c>
      <c r="F173" t="s">
        <v>33</v>
      </c>
      <c r="G173">
        <v>21.5</v>
      </c>
    </row>
    <row r="174" spans="5:7" x14ac:dyDescent="0.25">
      <c r="E174" t="s">
        <v>373</v>
      </c>
      <c r="F174" t="s">
        <v>33</v>
      </c>
      <c r="G174">
        <v>19.41</v>
      </c>
    </row>
    <row r="175" spans="5:7" x14ac:dyDescent="0.25">
      <c r="E175" t="s">
        <v>360</v>
      </c>
      <c r="F175" t="s">
        <v>16</v>
      </c>
      <c r="G175">
        <v>14.46</v>
      </c>
    </row>
    <row r="176" spans="5:7" x14ac:dyDescent="0.25">
      <c r="E176" t="s">
        <v>381</v>
      </c>
      <c r="F176" t="s">
        <v>297</v>
      </c>
      <c r="G176">
        <v>8.8000000000000005E-3</v>
      </c>
    </row>
    <row r="177" spans="5:7" x14ac:dyDescent="0.25">
      <c r="E177" t="s">
        <v>371</v>
      </c>
      <c r="F177" t="s">
        <v>33</v>
      </c>
      <c r="G177">
        <v>6.5</v>
      </c>
    </row>
    <row r="178" spans="5:7" x14ac:dyDescent="0.25">
      <c r="E178" t="s">
        <v>104</v>
      </c>
      <c r="F178" t="s">
        <v>33</v>
      </c>
      <c r="G178">
        <v>138.21</v>
      </c>
    </row>
    <row r="179" spans="5:7" x14ac:dyDescent="0.25">
      <c r="E179" t="s">
        <v>105</v>
      </c>
      <c r="F179" t="s">
        <v>16</v>
      </c>
      <c r="G179">
        <v>0.82</v>
      </c>
    </row>
    <row r="180" spans="5:7" x14ac:dyDescent="0.25">
      <c r="E180" t="s">
        <v>383</v>
      </c>
      <c r="F180" t="s">
        <v>33</v>
      </c>
      <c r="G180">
        <v>2.62</v>
      </c>
    </row>
    <row r="181" spans="5:7" x14ac:dyDescent="0.25">
      <c r="E181" t="s">
        <v>384</v>
      </c>
      <c r="F181" t="s">
        <v>33</v>
      </c>
      <c r="G181">
        <v>4.2</v>
      </c>
    </row>
    <row r="182" spans="5:7" x14ac:dyDescent="0.25">
      <c r="E182" t="s">
        <v>380</v>
      </c>
      <c r="F182" t="s">
        <v>33</v>
      </c>
      <c r="G182">
        <v>3.12</v>
      </c>
    </row>
    <row r="183" spans="5:7" x14ac:dyDescent="0.25">
      <c r="E183" t="s">
        <v>305</v>
      </c>
      <c r="F183" t="s">
        <v>249</v>
      </c>
      <c r="G183">
        <v>3.38</v>
      </c>
    </row>
    <row r="184" spans="5:7" x14ac:dyDescent="0.25">
      <c r="E184" t="s">
        <v>379</v>
      </c>
      <c r="F184" t="s">
        <v>33</v>
      </c>
      <c r="G184">
        <v>3.36</v>
      </c>
    </row>
    <row r="185" spans="5:7" x14ac:dyDescent="0.25">
      <c r="E185" t="s">
        <v>376</v>
      </c>
      <c r="F185" t="s">
        <v>16</v>
      </c>
      <c r="G185">
        <v>11.5</v>
      </c>
    </row>
    <row r="186" spans="5:7" x14ac:dyDescent="0.25">
      <c r="E186" t="s">
        <v>106</v>
      </c>
      <c r="F186" t="s">
        <v>16</v>
      </c>
      <c r="G186">
        <v>4.3</v>
      </c>
    </row>
    <row r="187" spans="5:7" x14ac:dyDescent="0.25">
      <c r="E187" t="s">
        <v>272</v>
      </c>
      <c r="F187" t="s">
        <v>15</v>
      </c>
      <c r="G187">
        <v>0.54</v>
      </c>
    </row>
    <row r="188" spans="5:7" x14ac:dyDescent="0.25">
      <c r="E188" t="s">
        <v>107</v>
      </c>
      <c r="F188" t="s">
        <v>33</v>
      </c>
      <c r="G188">
        <v>48.37</v>
      </c>
    </row>
    <row r="189" spans="5:7" x14ac:dyDescent="0.25">
      <c r="E189" t="s">
        <v>354</v>
      </c>
      <c r="F189" t="s">
        <v>33</v>
      </c>
      <c r="G189">
        <v>1</v>
      </c>
    </row>
    <row r="190" spans="5:7" x14ac:dyDescent="0.25">
      <c r="E190" t="s">
        <v>340</v>
      </c>
      <c r="F190" t="s">
        <v>16</v>
      </c>
      <c r="G190">
        <v>2.4700000000000002</v>
      </c>
    </row>
    <row r="191" spans="5:7" x14ac:dyDescent="0.25">
      <c r="E191" t="s">
        <v>310</v>
      </c>
      <c r="F191" t="s">
        <v>81</v>
      </c>
      <c r="G191">
        <v>0.78</v>
      </c>
    </row>
    <row r="192" spans="5:7" x14ac:dyDescent="0.25">
      <c r="E192" t="s">
        <v>108</v>
      </c>
      <c r="F192" t="s">
        <v>16</v>
      </c>
      <c r="G192">
        <v>1.52</v>
      </c>
    </row>
    <row r="193" spans="5:7" x14ac:dyDescent="0.25">
      <c r="E193" t="s">
        <v>109</v>
      </c>
      <c r="F193" t="s">
        <v>31</v>
      </c>
      <c r="G193">
        <v>5.07</v>
      </c>
    </row>
    <row r="194" spans="5:7" x14ac:dyDescent="0.25">
      <c r="E194" t="s">
        <v>110</v>
      </c>
      <c r="F194" t="s">
        <v>111</v>
      </c>
      <c r="G194">
        <v>8.52</v>
      </c>
    </row>
    <row r="195" spans="5:7" x14ac:dyDescent="0.25">
      <c r="E195" t="s">
        <v>287</v>
      </c>
      <c r="F195" t="s">
        <v>16</v>
      </c>
      <c r="G195">
        <v>5.8</v>
      </c>
    </row>
    <row r="196" spans="5:7" x14ac:dyDescent="0.25">
      <c r="E196" t="s">
        <v>112</v>
      </c>
      <c r="F196" t="s">
        <v>15</v>
      </c>
      <c r="G196">
        <v>0.38</v>
      </c>
    </row>
    <row r="197" spans="5:7" x14ac:dyDescent="0.25">
      <c r="E197" t="s">
        <v>291</v>
      </c>
      <c r="F197" t="s">
        <v>33</v>
      </c>
      <c r="G197">
        <v>0.34</v>
      </c>
    </row>
    <row r="198" spans="5:7" x14ac:dyDescent="0.25">
      <c r="E198" t="s">
        <v>292</v>
      </c>
      <c r="F198" t="s">
        <v>33</v>
      </c>
      <c r="G198">
        <v>0.35</v>
      </c>
    </row>
    <row r="199" spans="5:7" x14ac:dyDescent="0.25">
      <c r="E199" t="s">
        <v>113</v>
      </c>
      <c r="F199" t="s">
        <v>33</v>
      </c>
      <c r="G199">
        <v>0.14000000000000001</v>
      </c>
    </row>
    <row r="200" spans="5:7" x14ac:dyDescent="0.25">
      <c r="E200" t="s">
        <v>114</v>
      </c>
      <c r="F200" t="s">
        <v>33</v>
      </c>
      <c r="G200">
        <v>3.32E-2</v>
      </c>
    </row>
    <row r="201" spans="5:7" x14ac:dyDescent="0.25">
      <c r="E201" t="s">
        <v>247</v>
      </c>
      <c r="F201" t="s">
        <v>33</v>
      </c>
      <c r="G201">
        <v>0.41299999999999998</v>
      </c>
    </row>
    <row r="202" spans="5:7" x14ac:dyDescent="0.25">
      <c r="E202" t="s">
        <v>115</v>
      </c>
      <c r="F202" t="s">
        <v>33</v>
      </c>
      <c r="G202">
        <v>0.13</v>
      </c>
    </row>
    <row r="203" spans="5:7" x14ac:dyDescent="0.25">
      <c r="E203" t="s">
        <v>116</v>
      </c>
      <c r="F203" t="s">
        <v>33</v>
      </c>
      <c r="G203">
        <v>8.9300000000000004E-2</v>
      </c>
    </row>
    <row r="204" spans="5:7" x14ac:dyDescent="0.25">
      <c r="E204" t="s">
        <v>117</v>
      </c>
      <c r="F204" t="s">
        <v>33</v>
      </c>
    </row>
    <row r="205" spans="5:7" x14ac:dyDescent="0.25">
      <c r="E205" t="s">
        <v>118</v>
      </c>
      <c r="F205" t="s">
        <v>33</v>
      </c>
    </row>
    <row r="206" spans="5:7" x14ac:dyDescent="0.25">
      <c r="E206" t="s">
        <v>119</v>
      </c>
      <c r="F206" t="s">
        <v>33</v>
      </c>
      <c r="G206">
        <v>7.0400000000000004E-2</v>
      </c>
    </row>
    <row r="207" spans="5:7" x14ac:dyDescent="0.25">
      <c r="E207" t="s">
        <v>120</v>
      </c>
      <c r="F207" t="s">
        <v>33</v>
      </c>
      <c r="G207">
        <v>44.1</v>
      </c>
    </row>
    <row r="208" spans="5:7" x14ac:dyDescent="0.25">
      <c r="E208" t="s">
        <v>377</v>
      </c>
      <c r="F208" t="s">
        <v>33</v>
      </c>
      <c r="G208">
        <v>1.24</v>
      </c>
    </row>
    <row r="209" spans="5:7" x14ac:dyDescent="0.25">
      <c r="E209" t="s">
        <v>121</v>
      </c>
      <c r="F209" t="s">
        <v>33</v>
      </c>
      <c r="G209">
        <v>0.34</v>
      </c>
    </row>
    <row r="210" spans="5:7" x14ac:dyDescent="0.25">
      <c r="E210" t="s">
        <v>122</v>
      </c>
      <c r="F210" t="s">
        <v>33</v>
      </c>
      <c r="G210">
        <v>0.86</v>
      </c>
    </row>
    <row r="211" spans="5:7" x14ac:dyDescent="0.25">
      <c r="E211" t="s">
        <v>245</v>
      </c>
      <c r="F211" t="s">
        <v>33</v>
      </c>
      <c r="G211">
        <v>0.34</v>
      </c>
    </row>
    <row r="212" spans="5:7" x14ac:dyDescent="0.25">
      <c r="E212" t="s">
        <v>336</v>
      </c>
      <c r="F212" t="s">
        <v>33</v>
      </c>
      <c r="G212">
        <v>0.62</v>
      </c>
    </row>
    <row r="213" spans="5:7" x14ac:dyDescent="0.25">
      <c r="E213" t="s">
        <v>370</v>
      </c>
      <c r="F213" t="s">
        <v>33</v>
      </c>
      <c r="G213">
        <v>11.19</v>
      </c>
    </row>
    <row r="214" spans="5:7" x14ac:dyDescent="0.25">
      <c r="E214" t="s">
        <v>123</v>
      </c>
      <c r="F214" t="s">
        <v>100</v>
      </c>
      <c r="G214">
        <v>0.78</v>
      </c>
    </row>
    <row r="215" spans="5:7" x14ac:dyDescent="0.25">
      <c r="E215" t="s">
        <v>124</v>
      </c>
      <c r="F215" t="s">
        <v>16</v>
      </c>
      <c r="G215">
        <v>2.46</v>
      </c>
    </row>
    <row r="216" spans="5:7" x14ac:dyDescent="0.25">
      <c r="E216" t="s">
        <v>125</v>
      </c>
      <c r="F216" t="s">
        <v>31</v>
      </c>
      <c r="G216">
        <v>1.01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10"/>
  <sheetViews>
    <sheetView showZeros="0" tabSelected="1" workbookViewId="0">
      <selection activeCell="C2" sqref="C2"/>
    </sheetView>
  </sheetViews>
  <sheetFormatPr defaultRowHeight="15" x14ac:dyDescent="0.25"/>
  <cols>
    <col min="1" max="1" width="39.5703125" customWidth="1"/>
    <col min="2" max="2" width="13.42578125" customWidth="1"/>
    <col min="3" max="3" width="11.28515625" customWidth="1"/>
    <col min="4" max="4" width="10.85546875" customWidth="1"/>
  </cols>
  <sheetData>
    <row r="1" spans="1:7" x14ac:dyDescent="0.25">
      <c r="A1" t="s">
        <v>7</v>
      </c>
      <c r="B1" t="s">
        <v>20</v>
      </c>
      <c r="C1" t="s">
        <v>21</v>
      </c>
      <c r="D1" t="s">
        <v>385</v>
      </c>
    </row>
    <row r="2" spans="1:7" x14ac:dyDescent="0.25">
      <c r="A2" t="str">
        <f>Номенклатура[[#This Row],[Наименование]]</f>
        <v>Адреналин р-р  1.82мг/мл-1.0</v>
      </c>
      <c r="B2">
        <f>SUMPRODUCT(Движение!$H$3:$H$500*(Движение!$E$3:$E$500=$A2)*(Движение!$G$3:$G$500="Приход"))</f>
        <v>0</v>
      </c>
      <c r="C2">
        <f>SUMPRODUCT(Движение!$H$3:$H$500*(Движение!$E$3:$E$500=$A2)*(Движение!$G$3:$G$500="Расход"))</f>
        <v>2</v>
      </c>
      <c r="D2">
        <f>B2-C2</f>
        <v>-2</v>
      </c>
    </row>
    <row r="3" spans="1:7" x14ac:dyDescent="0.25">
      <c r="A3" t="str">
        <f>Номенклатура[[#This Row],[Наименование]]</f>
        <v>Азопирам набор реагентов</v>
      </c>
      <c r="B3">
        <f>SUMPRODUCT(Движение!$H$3:$H$500*(Движение!$E$3:$E$500=$A3)*(Движение!$G$3:$G$500="Приход"))</f>
        <v>0</v>
      </c>
      <c r="C3">
        <f>SUMPRODUCT(Движение!$H$3:$H$500*(Движение!$E$3:$E$500=$A3)*(Движение!$G$3:$G$500="Расход"))</f>
        <v>1</v>
      </c>
      <c r="D3">
        <f t="shared" ref="D3:D30" si="0">B3-C3</f>
        <v>-1</v>
      </c>
    </row>
    <row r="4" spans="1:7" x14ac:dyDescent="0.25">
      <c r="A4" t="str">
        <f>Номенклатура[[#This Row],[Наименование]]</f>
        <v>Аквадез д/экстренной дез.0.75л</v>
      </c>
      <c r="B4">
        <f>SUMPRODUCT(Движение!$H$3:$H$500*(Движение!$E$3:$E$500=$A4)*(Движение!$G$3:$G$500="Приход"))</f>
        <v>0</v>
      </c>
      <c r="C4">
        <f>SUMPRODUCT(Движение!$H$3:$H$500*(Движение!$E$3:$E$500=$A4)*(Движение!$G$3:$G$500="Расход"))</f>
        <v>0</v>
      </c>
      <c r="D4">
        <f t="shared" si="0"/>
        <v>0</v>
      </c>
    </row>
    <row r="5" spans="1:7" x14ac:dyDescent="0.25">
      <c r="A5" t="str">
        <f>Номенклатура[[#This Row],[Наименование]]</f>
        <v>Аммиак р-р д/наруж. 10%-1мл</v>
      </c>
      <c r="B5">
        <f>SUMPRODUCT(Движение!$H$3:$H$500*(Движение!$E$3:$E$500=$A5)*(Движение!$G$3:$G$500="Приход"))</f>
        <v>0</v>
      </c>
      <c r="C5">
        <f>SUMPRODUCT(Движение!$H$3:$H$500*(Движение!$E$3:$E$500=$A5)*(Движение!$G$3:$G$500="Расход"))</f>
        <v>0</v>
      </c>
      <c r="D5">
        <f t="shared" si="0"/>
        <v>0</v>
      </c>
    </row>
    <row r="6" spans="1:7" x14ac:dyDescent="0.25">
      <c r="A6" t="str">
        <f>Номенклатура[[#This Row],[Наименование]]</f>
        <v>Анальгин таб. 500мг № 20</v>
      </c>
      <c r="B6">
        <f>SUMPRODUCT(Движение!$H$3:$H$500*(Движение!$E$3:$E$500=$A6)*(Движение!$G$3:$G$500="Приход"))</f>
        <v>0</v>
      </c>
      <c r="C6">
        <f>SUMPRODUCT(Движение!$H$3:$H$500*(Движение!$E$3:$E$500=$A6)*(Движение!$G$3:$G$500="Расход"))</f>
        <v>0</v>
      </c>
      <c r="D6">
        <f t="shared" si="0"/>
        <v>0</v>
      </c>
      <c r="G6" s="45"/>
    </row>
    <row r="7" spans="1:7" x14ac:dyDescent="0.25">
      <c r="A7" t="str">
        <f>Номенклатура[[#This Row],[Наименование]]</f>
        <v>Анальгин р-р  500 мг/мл-2.0</v>
      </c>
      <c r="B7">
        <f>SUMPRODUCT(Движение!$H$3:$H$500*(Движение!$E$3:$E$500=$A7)*(Движение!$G$3:$G$500="Приход"))</f>
        <v>3</v>
      </c>
      <c r="C7">
        <f>SUMPRODUCT(Движение!$H$3:$H$500*(Движение!$E$3:$E$500=$A7)*(Движение!$G$3:$G$500="Расход"))</f>
        <v>0</v>
      </c>
      <c r="D7">
        <f t="shared" si="0"/>
        <v>3</v>
      </c>
    </row>
    <row r="8" spans="1:7" x14ac:dyDescent="0.25">
      <c r="A8" t="str">
        <f>Номенклатура[[#This Row],[Наименование]]</f>
        <v>Артикаин с эпин. 40мг/мл - 2.0 №10</v>
      </c>
      <c r="B8">
        <f>SUMPRODUCT(Движение!$H$3:$H$500*(Движение!$E$3:$E$500=$A8)*(Движение!$G$3:$G$500="Приход"))</f>
        <v>0</v>
      </c>
      <c r="C8">
        <f>SUMPRODUCT(Движение!$H$3:$H$500*(Движение!$E$3:$E$500=$A8)*(Движение!$G$3:$G$500="Расход"))</f>
        <v>0</v>
      </c>
      <c r="D8">
        <f t="shared" si="0"/>
        <v>0</v>
      </c>
    </row>
    <row r="9" spans="1:7" x14ac:dyDescent="0.25">
      <c r="A9" t="str">
        <f>Номенклатура[[#This Row],[Наименование]]</f>
        <v>Атропин р-р 1 мг/мл-1.0 №10</v>
      </c>
      <c r="B9">
        <f>SUMPRODUCT(Движение!$H$3:$H$500*(Движение!$E$3:$E$500=$A9)*(Движение!$G$3:$G$500="Приход"))</f>
        <v>0</v>
      </c>
      <c r="C9">
        <f>SUMPRODUCT(Движение!$H$3:$H$500*(Движение!$E$3:$E$500=$A9)*(Движение!$G$3:$G$500="Расход"))</f>
        <v>0</v>
      </c>
      <c r="D9">
        <f t="shared" si="0"/>
        <v>0</v>
      </c>
    </row>
    <row r="10" spans="1:7" x14ac:dyDescent="0.25">
      <c r="A10" t="str">
        <f>Номенклатура[[#This Row],[Наименование]]</f>
        <v>Бак д/сбора, БМ-01 12л</v>
      </c>
      <c r="B10">
        <f>SUMPRODUCT(Движение!$H$3:$H$500*(Движение!$E$3:$E$500=$A10)*(Движение!$G$3:$G$500="Приход"))</f>
        <v>0</v>
      </c>
      <c r="C10">
        <f>SUMPRODUCT(Движение!$H$3:$H$500*(Движение!$E$3:$E$500=$A10)*(Движение!$G$3:$G$500="Расход"))</f>
        <v>0</v>
      </c>
      <c r="D10">
        <f t="shared" si="0"/>
        <v>0</v>
      </c>
    </row>
    <row r="11" spans="1:7" x14ac:dyDescent="0.25">
      <c r="A11" t="str">
        <f>Номенклатура[[#This Row],[Наименование]]</f>
        <v>Бахилы "Стандарт" син. Уп/100шт</v>
      </c>
      <c r="B11">
        <f>SUMPRODUCT(Движение!$H$3:$H$500*(Движение!$E$3:$E$500=$A11)*(Движение!$G$3:$G$500="Приход"))</f>
        <v>0</v>
      </c>
      <c r="C11">
        <f>SUMPRODUCT(Движение!$H$3:$H$500*(Движение!$E$3:$E$500=$A11)*(Движение!$G$3:$G$500="Расход"))</f>
        <v>0</v>
      </c>
      <c r="D11">
        <f t="shared" si="0"/>
        <v>0</v>
      </c>
    </row>
    <row r="12" spans="1:7" x14ac:dyDescent="0.25">
      <c r="A12" t="str">
        <f>Номенклатура[[#This Row],[Наименование]]</f>
        <v>Бекарбон таб. №20</v>
      </c>
      <c r="B12">
        <f>SUMPRODUCT(Движение!$H$3:$H$500*(Движение!$E$3:$E$500=$A12)*(Движение!$G$3:$G$500="Приход"))</f>
        <v>0</v>
      </c>
      <c r="C12">
        <f>SUMPRODUCT(Движение!$H$3:$H$500*(Движение!$E$3:$E$500=$A12)*(Движение!$G$3:$G$500="Расход"))</f>
        <v>0</v>
      </c>
      <c r="D12">
        <f t="shared" si="0"/>
        <v>0</v>
      </c>
    </row>
    <row r="13" spans="1:7" x14ac:dyDescent="0.25">
      <c r="A13" t="str">
        <f>Номенклатура[[#This Row],[Наименование]]</f>
        <v>Беллалгин таб. № 10</v>
      </c>
      <c r="B13">
        <f>SUMPRODUCT(Движение!$H$3:$H$500*(Движение!$E$3:$E$500=$A13)*(Движение!$G$3:$G$500="Приход"))</f>
        <v>0</v>
      </c>
      <c r="C13">
        <f>SUMPRODUCT(Движение!$H$3:$H$500*(Движение!$E$3:$E$500=$A13)*(Движение!$G$3:$G$500="Расход"))</f>
        <v>0</v>
      </c>
      <c r="D13">
        <f t="shared" si="0"/>
        <v>0</v>
      </c>
    </row>
    <row r="14" spans="1:7" x14ac:dyDescent="0.25">
      <c r="A14" t="str">
        <f>Номенклатура[[#This Row],[Наименование]]</f>
        <v>Беродуал Н аэр.50/20</v>
      </c>
      <c r="B14">
        <f>SUMPRODUCT(Движение!$H$3:$H$500*(Движение!$E$3:$E$500=$A14)*(Движение!$G$3:$G$500="Приход"))</f>
        <v>0</v>
      </c>
      <c r="C14">
        <f>SUMPRODUCT(Движение!$H$3:$H$500*(Движение!$E$3:$E$500=$A14)*(Движение!$G$3:$G$500="Расход"))</f>
        <v>0</v>
      </c>
      <c r="D14">
        <f t="shared" si="0"/>
        <v>0</v>
      </c>
    </row>
    <row r="15" spans="1:7" x14ac:dyDescent="0.25">
      <c r="A15" t="str">
        <f>Номенклатура[[#This Row],[Наименование]]</f>
        <v>Бинт  мед.х/б, (100*5) н/ст</v>
      </c>
      <c r="B15">
        <f>SUMPRODUCT(Движение!$H$3:$H$500*(Движение!$E$3:$E$500=$A15)*(Движение!$G$3:$G$500="Приход"))</f>
        <v>0</v>
      </c>
      <c r="C15">
        <f>SUMPRODUCT(Движение!$H$3:$H$500*(Движение!$E$3:$E$500=$A15)*(Движение!$G$3:$G$500="Расход"))</f>
        <v>20</v>
      </c>
      <c r="D15">
        <f t="shared" si="0"/>
        <v>-20</v>
      </c>
    </row>
    <row r="16" spans="1:7" x14ac:dyDescent="0.25">
      <c r="A16" t="str">
        <f>Номенклатура[[#This Row],[Наименование]]</f>
        <v>Бинт  мед.х/б, (140*7) н/ст</v>
      </c>
      <c r="B16">
        <f>SUMPRODUCT(Движение!$H$3:$H$500*(Движение!$E$3:$E$500=$A16)*(Движение!$G$3:$G$500="Приход"))</f>
        <v>0</v>
      </c>
      <c r="C16">
        <f>SUMPRODUCT(Движение!$H$3:$H$500*(Движение!$E$3:$E$500=$A16)*(Движение!$G$3:$G$500="Расход"))</f>
        <v>100</v>
      </c>
      <c r="D16">
        <f t="shared" si="0"/>
        <v>-100</v>
      </c>
    </row>
    <row r="17" spans="1:4" x14ac:dyDescent="0.25">
      <c r="A17" t="str">
        <f>Номенклатура[[#This Row],[Наименование]]</f>
        <v>Бинт  мед.х/б, (100*5) стер</v>
      </c>
      <c r="B17">
        <f>SUMPRODUCT(Движение!$H$3:$H$500*(Движение!$E$3:$E$500=$A17)*(Движение!$G$3:$G$500="Приход"))</f>
        <v>0</v>
      </c>
      <c r="C17">
        <f>SUMPRODUCT(Движение!$H$3:$H$500*(Движение!$E$3:$E$500=$A17)*(Движение!$G$3:$G$500="Расход"))</f>
        <v>0</v>
      </c>
      <c r="D17">
        <f t="shared" si="0"/>
        <v>0</v>
      </c>
    </row>
    <row r="18" spans="1:4" x14ac:dyDescent="0.25">
      <c r="A18" t="str">
        <f>Номенклатура[[#This Row],[Наименование]]</f>
        <v>Бинт  мед.х/б, (140*7) стер</v>
      </c>
      <c r="B18">
        <f>SUMPRODUCT(Движение!$H$3:$H$500*(Движение!$E$3:$E$500=$A18)*(Движение!$G$3:$G$500="Приход"))</f>
        <v>0</v>
      </c>
      <c r="C18">
        <f>SUMPRODUCT(Движение!$H$3:$H$500*(Движение!$E$3:$E$500=$A18)*(Движение!$G$3:$G$500="Расход"))</f>
        <v>0</v>
      </c>
      <c r="D18">
        <f t="shared" si="0"/>
        <v>0</v>
      </c>
    </row>
    <row r="19" spans="1:4" x14ac:dyDescent="0.25">
      <c r="A19" t="str">
        <f>Номенклатура[[#This Row],[Наименование]]</f>
        <v xml:space="preserve">Борная кислота пор.д/приг.р-ра 10мг </v>
      </c>
      <c r="B19">
        <f>SUMPRODUCT(Движение!$H$3:$H$500*(Движение!$E$3:$E$500=$A19)*(Движение!$G$3:$G$500="Приход"))</f>
        <v>0</v>
      </c>
      <c r="C19">
        <f>SUMPRODUCT(Движение!$H$3:$H$500*(Движение!$E$3:$E$500=$A19)*(Движение!$G$3:$G$500="Расход"))</f>
        <v>0</v>
      </c>
      <c r="D19">
        <f t="shared" si="0"/>
        <v>0</v>
      </c>
    </row>
    <row r="20" spans="1:4" x14ac:dyDescent="0.25">
      <c r="A20" t="str">
        <f>Номенклатура[[#This Row],[Наименование]]</f>
        <v>Бриллиант.зел 10 мг/мл-30 мл</v>
      </c>
      <c r="B20">
        <f>SUMPRODUCT(Движение!$H$3:$H$500*(Движение!$E$3:$E$500=$A20)*(Движение!$G$3:$G$500="Приход"))</f>
        <v>0</v>
      </c>
      <c r="C20">
        <f>SUMPRODUCT(Движение!$H$3:$H$500*(Движение!$E$3:$E$500=$A20)*(Движение!$G$3:$G$500="Расход"))</f>
        <v>0</v>
      </c>
      <c r="D20">
        <f t="shared" si="0"/>
        <v>0</v>
      </c>
    </row>
    <row r="21" spans="1:4" x14ac:dyDescent="0.25">
      <c r="A21" t="str">
        <f>Номенклатура[[#This Row],[Наименование]]</f>
        <v>Будесонид аэрозоль 50мкг/200доз</v>
      </c>
      <c r="B21">
        <f>SUMPRODUCT(Движение!$H$3:$H$500*(Движение!$E$3:$E$500=$A21)*(Движение!$G$3:$G$500="Приход"))</f>
        <v>0</v>
      </c>
      <c r="C21">
        <f>SUMPRODUCT(Движение!$H$3:$H$500*(Движение!$E$3:$E$500=$A21)*(Движение!$G$3:$G$500="Расход"))</f>
        <v>0</v>
      </c>
      <c r="D21">
        <f t="shared" si="0"/>
        <v>0</v>
      </c>
    </row>
    <row r="22" spans="1:4" x14ac:dyDescent="0.25">
      <c r="A22" t="str">
        <f>Номенклатура[[#This Row],[Наименование]]</f>
        <v>Бумага упаков. 20*20 уп/1000</v>
      </c>
      <c r="B22">
        <f>SUMPRODUCT(Движение!$H$3:$H$500*(Движение!$E$3:$E$500=$A22)*(Движение!$G$3:$G$500="Приход"))</f>
        <v>0</v>
      </c>
      <c r="C22">
        <f>SUMPRODUCT(Движение!$H$3:$H$500*(Движение!$E$3:$E$500=$A22)*(Движение!$G$3:$G$500="Расход"))</f>
        <v>0</v>
      </c>
      <c r="D22">
        <f t="shared" si="0"/>
        <v>0</v>
      </c>
    </row>
    <row r="23" spans="1:4" x14ac:dyDescent="0.25">
      <c r="A23" t="str">
        <f>Номенклатура[[#This Row],[Наименование]]</f>
        <v>Бумага упаков. 25*25 уп/1000</v>
      </c>
      <c r="B23">
        <f>SUMPRODUCT(Движение!$H$3:$H$500*(Движение!$E$3:$E$500=$A23)*(Движение!$G$3:$G$500="Приход"))</f>
        <v>0</v>
      </c>
      <c r="C23">
        <f>SUMPRODUCT(Движение!$H$3:$H$500*(Движение!$E$3:$E$500=$A23)*(Движение!$G$3:$G$500="Расход"))</f>
        <v>0</v>
      </c>
      <c r="D23">
        <f t="shared" si="0"/>
        <v>0</v>
      </c>
    </row>
    <row r="24" spans="1:4" x14ac:dyDescent="0.25">
      <c r="A24" t="str">
        <f>Номенклатура[[#This Row],[Наименование]]</f>
        <v>Бумага упаков. 30*30 уп/1000</v>
      </c>
      <c r="B24">
        <f>SUMPRODUCT(Движение!$H$3:$H$500*(Движение!$E$3:$E$500=$A24)*(Движение!$G$3:$G$500="Приход"))</f>
        <v>0</v>
      </c>
      <c r="C24">
        <f>SUMPRODUCT(Движение!$H$3:$H$500*(Движение!$E$3:$E$500=$A24)*(Движение!$G$3:$G$500="Расход"))</f>
        <v>0</v>
      </c>
      <c r="D24">
        <f t="shared" si="0"/>
        <v>0</v>
      </c>
    </row>
    <row r="25" spans="1:4" x14ac:dyDescent="0.25">
      <c r="A25" t="str">
        <f>Номенклатура[[#This Row],[Наименование]]</f>
        <v>Бумага упаков. 35*35 уп/1000</v>
      </c>
      <c r="B25">
        <f>SUMPRODUCT(Движение!$H$3:$H$500*(Движение!$E$3:$E$500=$A25)*(Движение!$G$3:$G$500="Приход"))</f>
        <v>0</v>
      </c>
      <c r="C25">
        <f>SUMPRODUCT(Движение!$H$3:$H$500*(Движение!$E$3:$E$500=$A25)*(Движение!$G$3:$G$500="Расход"))</f>
        <v>0</v>
      </c>
      <c r="D25">
        <f t="shared" si="0"/>
        <v>0</v>
      </c>
    </row>
    <row r="26" spans="1:4" x14ac:dyDescent="0.25">
      <c r="A26" t="str">
        <f>Номенклатура[[#This Row],[Наименование]]</f>
        <v>Вазелиновое масло 30мл</v>
      </c>
      <c r="B26">
        <f>SUMPRODUCT(Движение!$H$3:$H$500*(Движение!$E$3:$E$500=$A26)*(Движение!$G$3:$G$500="Приход"))</f>
        <v>0</v>
      </c>
      <c r="C26">
        <f>SUMPRODUCT(Движение!$H$3:$H$500*(Движение!$E$3:$E$500=$A26)*(Движение!$G$3:$G$500="Расход"))</f>
        <v>0</v>
      </c>
      <c r="D26">
        <f t="shared" si="0"/>
        <v>0</v>
      </c>
    </row>
    <row r="27" spans="1:4" x14ac:dyDescent="0.25">
      <c r="A27" t="str">
        <f>Номенклатура[[#This Row],[Наименование]]</f>
        <v>Вакуумные проб.кремн.уп/100</v>
      </c>
      <c r="B27">
        <f>SUMPRODUCT(Движение!$H$3:$H$500*(Движение!$E$3:$E$500=$A27)*(Движение!$G$3:$G$500="Приход"))</f>
        <v>0</v>
      </c>
      <c r="C27">
        <f>SUMPRODUCT(Движение!$H$3:$H$500*(Движение!$E$3:$E$500=$A27)*(Движение!$G$3:$G$500="Расход"))</f>
        <v>0</v>
      </c>
      <c r="D27">
        <f t="shared" si="0"/>
        <v>0</v>
      </c>
    </row>
    <row r="28" spans="1:4" x14ac:dyDescent="0.25">
      <c r="A28" t="str">
        <f>Номенклатура[[#This Row],[Наименование]]</f>
        <v>Вакуумные проб.К2ЭДТА.уп/100</v>
      </c>
      <c r="B28">
        <f>SUMPRODUCT(Движение!$H$3:$H$500*(Движение!$E$3:$E$500=$A28)*(Движение!$G$3:$G$500="Приход"))</f>
        <v>0</v>
      </c>
      <c r="C28">
        <f>SUMPRODUCT(Движение!$H$3:$H$500*(Движение!$E$3:$E$500=$A28)*(Движение!$G$3:$G$500="Расход"))</f>
        <v>0</v>
      </c>
      <c r="D28">
        <f t="shared" si="0"/>
        <v>0</v>
      </c>
    </row>
    <row r="29" spans="1:4" x14ac:dyDescent="0.25">
      <c r="A29" t="str">
        <f>Номенклатура[[#This Row],[Наименование]]</f>
        <v>Валерианы экстракт таб.20 мг № 50</v>
      </c>
      <c r="B29">
        <f>SUMPRODUCT(Движение!$H$3:$H$500*(Движение!$E$3:$E$500=$A29)*(Движение!$G$3:$G$500="Приход"))</f>
        <v>0</v>
      </c>
      <c r="C29">
        <f>SUMPRODUCT(Движение!$H$3:$H$500*(Движение!$E$3:$E$500=$A29)*(Движение!$G$3:$G$500="Расход"))</f>
        <v>0</v>
      </c>
      <c r="D29">
        <f t="shared" si="0"/>
        <v>0</v>
      </c>
    </row>
    <row r="30" spans="1:4" x14ac:dyDescent="0.25">
      <c r="A30" t="str">
        <f>Номенклатура[[#This Row],[Наименование]]</f>
        <v>Валерианы настойка 50 мл</v>
      </c>
      <c r="B30">
        <f>SUMPRODUCT(Движение!$H$3:$H$500*(Движение!$E$3:$E$500=$A30)*(Движение!$G$3:$G$500="Приход"))</f>
        <v>0</v>
      </c>
      <c r="C30">
        <f>SUMPRODUCT(Движение!$H$3:$H$500*(Движение!$E$3:$E$500=$A30)*(Движение!$G$3:$G$500="Расход"))</f>
        <v>0</v>
      </c>
      <c r="D30">
        <f t="shared" ref="D30:D93" si="1">B30-C30</f>
        <v>0</v>
      </c>
    </row>
    <row r="31" spans="1:4" x14ac:dyDescent="0.25">
      <c r="A31" t="str">
        <f>Номенклатура[[#This Row],[Наименование]]</f>
        <v>Валидол таблетки 60мг №10</v>
      </c>
      <c r="B31">
        <f>SUMPRODUCT(Движение!$H$3:$H$500*(Движение!$E$3:$E$500=$A31)*(Движение!$G$3:$G$500="Приход"))</f>
        <v>0</v>
      </c>
      <c r="C31">
        <f>SUMPRODUCT(Движение!$H$3:$H$500*(Движение!$E$3:$E$500=$A31)*(Движение!$G$3:$G$500="Расход"))</f>
        <v>0</v>
      </c>
      <c r="D31">
        <f t="shared" si="1"/>
        <v>0</v>
      </c>
    </row>
    <row r="32" spans="1:4" x14ac:dyDescent="0.25">
      <c r="A32" t="str">
        <f>Номенклатура[[#This Row],[Наименование]]</f>
        <v>Вата мед. нестерильная 100 гр/уп</v>
      </c>
      <c r="B32">
        <f>SUMPRODUCT(Движение!$H$3:$H$500*(Движение!$E$3:$E$500=$A32)*(Движение!$G$3:$G$500="Приход"))</f>
        <v>0</v>
      </c>
      <c r="C32">
        <f>SUMPRODUCT(Движение!$H$3:$H$500*(Движение!$E$3:$E$500=$A32)*(Движение!$G$3:$G$500="Расход"))</f>
        <v>0</v>
      </c>
      <c r="D32">
        <f t="shared" si="1"/>
        <v>0</v>
      </c>
    </row>
    <row r="33" spans="1:4" x14ac:dyDescent="0.25">
      <c r="A33" t="str">
        <f>Номенклатура[[#This Row],[Наименование]]</f>
        <v>Вата мед. нестерильная 250 гр/уп</v>
      </c>
      <c r="B33">
        <f>SUMPRODUCT(Движение!$H$3:$H$500*(Движение!$E$3:$E$500=$A33)*(Движение!$G$3:$G$500="Приход"))</f>
        <v>72</v>
      </c>
      <c r="C33">
        <f>SUMPRODUCT(Движение!$H$3:$H$500*(Движение!$E$3:$E$500=$A33)*(Движение!$G$3:$G$500="Расход"))</f>
        <v>25</v>
      </c>
      <c r="D33">
        <f t="shared" si="1"/>
        <v>47</v>
      </c>
    </row>
    <row r="34" spans="1:4" x14ac:dyDescent="0.25">
      <c r="A34" t="str">
        <f>Номенклатура[[#This Row],[Наименование]]</f>
        <v>Вата мед. нестерильная 1кг</v>
      </c>
      <c r="B34">
        <f>SUMPRODUCT(Движение!$H$3:$H$500*(Движение!$E$3:$E$500=$A34)*(Движение!$G$3:$G$500="Приход"))</f>
        <v>0</v>
      </c>
      <c r="C34">
        <f>SUMPRODUCT(Движение!$H$3:$H$500*(Движение!$E$3:$E$500=$A34)*(Движение!$G$3:$G$500="Расход"))</f>
        <v>0</v>
      </c>
      <c r="D34">
        <f t="shared" si="1"/>
        <v>0</v>
      </c>
    </row>
    <row r="35" spans="1:4" x14ac:dyDescent="0.25">
      <c r="A35" t="str">
        <f>Номенклатура[[#This Row],[Наименование]]</f>
        <v>Весы медицинские ВМ-20</v>
      </c>
      <c r="B35">
        <f>SUMPRODUCT(Движение!$H$3:$H$500*(Движение!$E$3:$E$500=$A35)*(Движение!$G$3:$G$500="Приход"))</f>
        <v>0</v>
      </c>
      <c r="C35">
        <f>SUMPRODUCT(Движение!$H$3:$H$500*(Движение!$E$3:$E$500=$A35)*(Движение!$G$3:$G$500="Расход"))</f>
        <v>0</v>
      </c>
      <c r="D35">
        <f t="shared" si="1"/>
        <v>0</v>
      </c>
    </row>
    <row r="36" spans="1:4" x14ac:dyDescent="0.25">
      <c r="A36" t="str">
        <f>Номенклатура[[#This Row],[Наименование]]</f>
        <v>Весы медицинские ВЭМ-150</v>
      </c>
      <c r="B36">
        <f>SUMPRODUCT(Движение!$H$3:$H$500*(Движение!$E$3:$E$500=$A36)*(Движение!$G$3:$G$500="Приход"))</f>
        <v>0</v>
      </c>
      <c r="C36">
        <f>SUMPRODUCT(Движение!$H$3:$H$500*(Движение!$E$3:$E$500=$A36)*(Движение!$G$3:$G$500="Расход"))</f>
        <v>0</v>
      </c>
      <c r="D36">
        <f t="shared" si="1"/>
        <v>0</v>
      </c>
    </row>
    <row r="37" spans="1:4" x14ac:dyDescent="0.25">
      <c r="A37" t="str">
        <f>Номенклатура[[#This Row],[Наименование]]</f>
        <v xml:space="preserve">Виродез-форте Р д.с. 5л </v>
      </c>
      <c r="B37">
        <f>SUMPRODUCT(Движение!$H$3:$H$500*(Движение!$E$3:$E$500=$A37)*(Движение!$G$3:$G$500="Приход"))</f>
        <v>0</v>
      </c>
      <c r="C37">
        <f>SUMPRODUCT(Движение!$H$3:$H$500*(Движение!$E$3:$E$500=$A37)*(Движение!$G$3:$G$500="Расход"))</f>
        <v>0</v>
      </c>
      <c r="D37">
        <f t="shared" si="1"/>
        <v>0</v>
      </c>
    </row>
    <row r="38" spans="1:4" x14ac:dyDescent="0.25">
      <c r="A38" t="str">
        <f>Номенклатура[[#This Row],[Наименование]]</f>
        <v>Воздуховод</v>
      </c>
      <c r="B38">
        <f>SUMPRODUCT(Движение!$H$3:$H$500*(Движение!$E$3:$E$500=$A38)*(Движение!$G$3:$G$500="Приход"))</f>
        <v>0</v>
      </c>
      <c r="C38">
        <f>SUMPRODUCT(Движение!$H$3:$H$500*(Движение!$E$3:$E$500=$A38)*(Движение!$G$3:$G$500="Расход"))</f>
        <v>0</v>
      </c>
      <c r="D38">
        <f t="shared" si="1"/>
        <v>0</v>
      </c>
    </row>
    <row r="39" spans="1:4" x14ac:dyDescent="0.25">
      <c r="A39" t="str">
        <f>Номенклатура[[#This Row],[Наименование]]</f>
        <v>Вода д/ин. 5мл уп/10 амп.</v>
      </c>
      <c r="B39">
        <f>SUMPRODUCT(Движение!$H$3:$H$500*(Движение!$E$3:$E$500=$A39)*(Движение!$G$3:$G$500="Приход"))</f>
        <v>0</v>
      </c>
      <c r="C39">
        <f>SUMPRODUCT(Движение!$H$3:$H$500*(Движение!$E$3:$E$500=$A39)*(Движение!$G$3:$G$500="Расход"))</f>
        <v>0</v>
      </c>
      <c r="D39">
        <f t="shared" si="1"/>
        <v>0</v>
      </c>
    </row>
    <row r="40" spans="1:4" x14ac:dyDescent="0.25">
      <c r="A40" t="str">
        <f>Номенклатура[[#This Row],[Наименование]]</f>
        <v>Гексадекон д.с. 1.0л</v>
      </c>
      <c r="B40">
        <f>SUMPRODUCT(Движение!$H$3:$H$500*(Движение!$E$3:$E$500=$A40)*(Движение!$G$3:$G$500="Приход"))</f>
        <v>0</v>
      </c>
      <c r="C40">
        <f>SUMPRODUCT(Движение!$H$3:$H$500*(Движение!$E$3:$E$500=$A40)*(Движение!$G$3:$G$500="Расход"))</f>
        <v>0</v>
      </c>
      <c r="D40">
        <f t="shared" si="1"/>
        <v>0</v>
      </c>
    </row>
    <row r="41" spans="1:4" x14ac:dyDescent="0.25">
      <c r="A41" t="str">
        <f>Номенклатура[[#This Row],[Наименование]]</f>
        <v>Гель мед. "Крышталин-ультра" 250г</v>
      </c>
      <c r="B41">
        <f>SUMPRODUCT(Движение!$H$3:$H$500*(Движение!$E$3:$E$500=$A41)*(Движение!$G$3:$G$500="Приход"))</f>
        <v>0</v>
      </c>
      <c r="C41">
        <f>SUMPRODUCT(Движение!$H$3:$H$500*(Движение!$E$3:$E$500=$A41)*(Движение!$G$3:$G$500="Расход"))</f>
        <v>0</v>
      </c>
      <c r="D41">
        <f t="shared" si="1"/>
        <v>0</v>
      </c>
    </row>
    <row r="42" spans="1:4" x14ac:dyDescent="0.25">
      <c r="A42" t="str">
        <f>Номенклатура[[#This Row],[Наименование]]</f>
        <v>Гепарин р-р 5000ед - 5.0 №5</v>
      </c>
      <c r="B42">
        <f>SUMPRODUCT(Движение!$H$3:$H$500*(Движение!$E$3:$E$500=$A42)*(Движение!$G$3:$G$500="Приход"))</f>
        <v>0</v>
      </c>
      <c r="C42">
        <f>SUMPRODUCT(Движение!$H$3:$H$500*(Движение!$E$3:$E$500=$A42)*(Движение!$G$3:$G$500="Расход"))</f>
        <v>0</v>
      </c>
      <c r="D42">
        <f t="shared" si="1"/>
        <v>0</v>
      </c>
    </row>
    <row r="43" spans="1:4" x14ac:dyDescent="0.25">
      <c r="A43" t="str">
        <f>Номенклатура[[#This Row],[Наименование]]</f>
        <v>Гигрометр психометр. ВИТ-1</v>
      </c>
      <c r="B43">
        <f>SUMPRODUCT(Движение!$H$3:$H$500*(Движение!$E$3:$E$500=$A43)*(Движение!$G$3:$G$500="Приход"))</f>
        <v>0</v>
      </c>
      <c r="C43">
        <f>SUMPRODUCT(Движение!$H$3:$H$500*(Движение!$E$3:$E$500=$A43)*(Движение!$G$3:$G$500="Расход"))</f>
        <v>0</v>
      </c>
      <c r="D43">
        <f t="shared" si="1"/>
        <v>0</v>
      </c>
    </row>
    <row r="44" spans="1:4" x14ac:dyDescent="0.25">
      <c r="A44" t="str">
        <f>Номенклатура[[#This Row],[Наименование]]</f>
        <v>Гигрометр психометр. ВИТ-2</v>
      </c>
      <c r="B44">
        <f>SUMPRODUCT(Движение!$H$3:$H$500*(Движение!$E$3:$E$500=$A44)*(Движение!$G$3:$G$500="Приход"))</f>
        <v>0</v>
      </c>
      <c r="C44">
        <f>SUMPRODUCT(Движение!$H$3:$H$500*(Движение!$E$3:$E$500=$A44)*(Движение!$G$3:$G$500="Расход"))</f>
        <v>0</v>
      </c>
      <c r="D44">
        <f t="shared" si="1"/>
        <v>0</v>
      </c>
    </row>
    <row r="45" spans="1:4" x14ac:dyDescent="0.25">
      <c r="A45" t="str">
        <f>Номенклатура[[#This Row],[Наименование]]</f>
        <v>Гидрокортизоновая мазь 10мг/г-10г</v>
      </c>
      <c r="B45">
        <f>SUMPRODUCT(Движение!$H$3:$H$500*(Движение!$E$3:$E$500=$A45)*(Движение!$G$3:$G$500="Приход"))</f>
        <v>0</v>
      </c>
      <c r="C45">
        <f>SUMPRODUCT(Движение!$H$3:$H$500*(Движение!$E$3:$E$500=$A45)*(Движение!$G$3:$G$500="Расход"))</f>
        <v>0</v>
      </c>
      <c r="D45">
        <f t="shared" si="1"/>
        <v>0</v>
      </c>
    </row>
    <row r="46" spans="1:4" x14ac:dyDescent="0.25">
      <c r="A46" t="str">
        <f>Номенклатура[[#This Row],[Наименование]]</f>
        <v>Гидрокортизона ац.25 мг/мл-2.0 №10</v>
      </c>
      <c r="B46">
        <f>SUMPRODUCT(Движение!$H$3:$H$500*(Движение!$E$3:$E$500=$A46)*(Движение!$G$3:$G$500="Приход"))</f>
        <v>0</v>
      </c>
      <c r="C46">
        <f>SUMPRODUCT(Движение!$H$3:$H$500*(Движение!$E$3:$E$500=$A46)*(Движение!$G$3:$G$500="Расход"))</f>
        <v>0</v>
      </c>
      <c r="D46">
        <f t="shared" si="1"/>
        <v>0</v>
      </c>
    </row>
    <row r="47" spans="1:4" x14ac:dyDescent="0.25">
      <c r="A47" t="str">
        <f>Номенклатура[[#This Row],[Наименование]]</f>
        <v>Глюкоза р-р д/инъекц. 400мг/мл-5.0</v>
      </c>
      <c r="B47">
        <f>SUMPRODUCT(Движение!$H$3:$H$500*(Движение!$E$3:$E$500=$A47)*(Движение!$G$3:$G$500="Приход"))</f>
        <v>0</v>
      </c>
      <c r="C47">
        <f>SUMPRODUCT(Движение!$H$3:$H$500*(Движение!$E$3:$E$500=$A47)*(Движение!$G$3:$G$500="Расход"))</f>
        <v>0</v>
      </c>
      <c r="D47">
        <f t="shared" si="1"/>
        <v>0</v>
      </c>
    </row>
    <row r="48" spans="1:4" x14ac:dyDescent="0.25">
      <c r="A48" t="str">
        <f>Номенклатура[[#This Row],[Наименование]]</f>
        <v>Дамос-люкс м.с.  5л</v>
      </c>
      <c r="B48">
        <f>SUMPRODUCT(Движение!$H$3:$H$500*(Движение!$E$3:$E$500=$A48)*(Движение!$G$3:$G$500="Приход"))</f>
        <v>0</v>
      </c>
      <c r="C48">
        <f>SUMPRODUCT(Движение!$H$3:$H$500*(Движение!$E$3:$E$500=$A48)*(Движение!$G$3:$G$500="Расход"))</f>
        <v>0</v>
      </c>
      <c r="D48">
        <f t="shared" si="1"/>
        <v>0</v>
      </c>
    </row>
    <row r="49" spans="1:4" x14ac:dyDescent="0.25">
      <c r="A49" t="str">
        <f>Номенклатура[[#This Row],[Наименование]]</f>
        <v>Дамос-шик м.с.1л</v>
      </c>
      <c r="B49">
        <f>SUMPRODUCT(Движение!$H$3:$H$500*(Движение!$E$3:$E$500=$A49)*(Движение!$G$3:$G$500="Приход"))</f>
        <v>0</v>
      </c>
      <c r="C49">
        <f>SUMPRODUCT(Движение!$H$3:$H$500*(Движение!$E$3:$E$500=$A49)*(Движение!$G$3:$G$500="Расход"))</f>
        <v>0</v>
      </c>
      <c r="D49">
        <f t="shared" si="1"/>
        <v>0</v>
      </c>
    </row>
    <row r="50" spans="1:4" x14ac:dyDescent="0.25">
      <c r="A50" t="str">
        <f>Номенклатура[[#This Row],[Наименование]]</f>
        <v>Дар-вин ЕР2 треуг.3/8</v>
      </c>
      <c r="B50">
        <f>SUMPRODUCT(Движение!$H$3:$H$500*(Движение!$E$3:$E$500=$A50)*(Движение!$G$3:$G$500="Приход"))</f>
        <v>0</v>
      </c>
      <c r="C50">
        <f>SUMPRODUCT(Движение!$H$3:$H$500*(Движение!$E$3:$E$500=$A50)*(Движение!$G$3:$G$500="Расход"))</f>
        <v>0</v>
      </c>
      <c r="D50">
        <f t="shared" si="1"/>
        <v>0</v>
      </c>
    </row>
    <row r="51" spans="1:4" x14ac:dyDescent="0.25">
      <c r="A51" t="str">
        <f>Номенклатура[[#This Row],[Наименование]]</f>
        <v>Дезариус д.с. С моющ. 1л</v>
      </c>
      <c r="B51">
        <f>SUMPRODUCT(Движение!$H$3:$H$500*(Движение!$E$3:$E$500=$A51)*(Движение!$G$3:$G$500="Приход"))</f>
        <v>0</v>
      </c>
      <c r="C51">
        <f>SUMPRODUCT(Движение!$H$3:$H$500*(Движение!$E$3:$E$500=$A51)*(Движение!$G$3:$G$500="Расход"))</f>
        <v>0</v>
      </c>
      <c r="D51">
        <f t="shared" si="1"/>
        <v>0</v>
      </c>
    </row>
    <row r="52" spans="1:4" x14ac:dyDescent="0.25">
      <c r="A52" t="str">
        <f>Номенклатура[[#This Row],[Наименование]]</f>
        <v>Дезариус Хлор д.с. 370таб/кг</v>
      </c>
      <c r="B52">
        <f>SUMPRODUCT(Движение!$H$3:$H$500*(Движение!$E$3:$E$500=$A52)*(Движение!$G$3:$G$500="Приход"))</f>
        <v>0</v>
      </c>
      <c r="C52">
        <f>SUMPRODUCT(Движение!$H$3:$H$500*(Движение!$E$3:$E$500=$A52)*(Движение!$G$3:$G$500="Расход"))</f>
        <v>0</v>
      </c>
      <c r="D52">
        <f t="shared" si="1"/>
        <v>0</v>
      </c>
    </row>
    <row r="53" spans="1:4" x14ac:dyDescent="0.25">
      <c r="A53" t="str">
        <f>Номенклатура[[#This Row],[Наименование]]</f>
        <v>Дексаметазон р-р 4мг/мл-1.0</v>
      </c>
      <c r="B53">
        <f>SUMPRODUCT(Движение!$H$3:$H$500*(Движение!$E$3:$E$500=$A53)*(Движение!$G$3:$G$500="Приход"))</f>
        <v>0</v>
      </c>
      <c r="C53">
        <f>SUMPRODUCT(Движение!$H$3:$H$500*(Движение!$E$3:$E$500=$A53)*(Движение!$G$3:$G$500="Расход"))</f>
        <v>0</v>
      </c>
      <c r="D53">
        <f t="shared" si="1"/>
        <v>0</v>
      </c>
    </row>
    <row r="54" spans="1:4" x14ac:dyDescent="0.25">
      <c r="A54" t="str">
        <f>Номенклатура[[#This Row],[Наименование]]</f>
        <v>Дибазол р-р д/инъекц. 5мг/мл-2.0</v>
      </c>
      <c r="B54">
        <f>SUMPRODUCT(Движение!$H$3:$H$500*(Движение!$E$3:$E$500=$A54)*(Движение!$G$3:$G$500="Приход"))</f>
        <v>0</v>
      </c>
      <c r="C54">
        <f>SUMPRODUCT(Движение!$H$3:$H$500*(Движение!$E$3:$E$500=$A54)*(Движение!$G$3:$G$500="Расход"))</f>
        <v>0</v>
      </c>
      <c r="D54">
        <f t="shared" si="1"/>
        <v>0</v>
      </c>
    </row>
    <row r="55" spans="1:4" x14ac:dyDescent="0.25">
      <c r="A55" t="str">
        <f>Номенклатура[[#This Row],[Наименование]]</f>
        <v>Димедрол р-р д/инъкц. 10мг/мл-1.0</v>
      </c>
      <c r="B55">
        <f>SUMPRODUCT(Движение!$H$3:$H$500*(Движение!$E$3:$E$500=$A55)*(Движение!$G$3:$G$500="Приход"))</f>
        <v>0</v>
      </c>
      <c r="C55">
        <f>SUMPRODUCT(Движение!$H$3:$H$500*(Движение!$E$3:$E$500=$A55)*(Движение!$G$3:$G$500="Расход"))</f>
        <v>0</v>
      </c>
      <c r="D55">
        <f t="shared" si="1"/>
        <v>0</v>
      </c>
    </row>
    <row r="56" spans="1:4" x14ac:dyDescent="0.25">
      <c r="A56" t="str">
        <f>Номенклатура[[#This Row],[Наименование]]</f>
        <v>Димексид д/наруж. 100 мл</v>
      </c>
      <c r="B56">
        <f>SUMPRODUCT(Движение!$H$3:$H$500*(Движение!$E$3:$E$500=$A56)*(Движение!$G$3:$G$500="Приход"))</f>
        <v>0</v>
      </c>
      <c r="C56">
        <f>SUMPRODUCT(Движение!$H$3:$H$500*(Движение!$E$3:$E$500=$A56)*(Движение!$G$3:$G$500="Расход"))</f>
        <v>0</v>
      </c>
      <c r="D56">
        <f t="shared" si="1"/>
        <v>0</v>
      </c>
    </row>
    <row r="57" spans="1:4" x14ac:dyDescent="0.25">
      <c r="A57" t="str">
        <f>Номенклатура[[#This Row],[Наименование]]</f>
        <v>Дротаверин 40мг № 20</v>
      </c>
      <c r="B57">
        <f>SUMPRODUCT(Движение!$H$3:$H$500*(Движение!$E$3:$E$500=$A57)*(Движение!$G$3:$G$500="Приход"))</f>
        <v>0</v>
      </c>
      <c r="C57">
        <f>SUMPRODUCT(Движение!$H$3:$H$500*(Движение!$E$3:$E$500=$A57)*(Движение!$G$3:$G$500="Расход"))</f>
        <v>0</v>
      </c>
      <c r="D57">
        <f t="shared" si="1"/>
        <v>0</v>
      </c>
    </row>
    <row r="58" spans="1:4" x14ac:dyDescent="0.25">
      <c r="A58" t="str">
        <f>Номенклатура[[#This Row],[Наименование]]</f>
        <v>Жгут медицинский</v>
      </c>
      <c r="B58">
        <f>SUMPRODUCT(Движение!$H$3:$H$500*(Движение!$E$3:$E$500=$A58)*(Движение!$G$3:$G$500="Приход"))</f>
        <v>0</v>
      </c>
      <c r="C58">
        <f>SUMPRODUCT(Движение!$H$3:$H$500*(Движение!$E$3:$E$500=$A58)*(Движение!$G$3:$G$500="Расход"))</f>
        <v>0</v>
      </c>
      <c r="D58">
        <f t="shared" si="1"/>
        <v>0</v>
      </c>
    </row>
    <row r="59" spans="1:4" x14ac:dyDescent="0.25">
      <c r="A59" t="str">
        <f>Номенклатура[[#This Row],[Наименование]]</f>
        <v>Ибупрофен 200 мг №50</v>
      </c>
      <c r="B59">
        <f>SUMPRODUCT(Движение!$H$3:$H$500*(Движение!$E$3:$E$500=$A59)*(Движение!$G$3:$G$500="Приход"))</f>
        <v>0</v>
      </c>
      <c r="C59">
        <f>SUMPRODUCT(Движение!$H$3:$H$500*(Движение!$E$3:$E$500=$A59)*(Движение!$G$3:$G$500="Расход"))</f>
        <v>0</v>
      </c>
      <c r="D59">
        <f t="shared" si="1"/>
        <v>0</v>
      </c>
    </row>
    <row r="60" spans="1:4" x14ac:dyDescent="0.25">
      <c r="A60" t="str">
        <f>Номенклатура[[#This Row],[Наименование]]</f>
        <v>Игла двусторонняя 100/уп</v>
      </c>
      <c r="B60">
        <f>SUMPRODUCT(Движение!$H$3:$H$500*(Движение!$E$3:$E$500=$A60)*(Движение!$G$3:$G$500="Приход"))</f>
        <v>0</v>
      </c>
      <c r="C60">
        <f>SUMPRODUCT(Движение!$H$3:$H$500*(Движение!$E$3:$E$500=$A60)*(Движение!$G$3:$G$500="Расход"))</f>
        <v>0</v>
      </c>
      <c r="D60">
        <f t="shared" si="1"/>
        <v>0</v>
      </c>
    </row>
    <row r="61" spans="1:4" x14ac:dyDescent="0.25">
      <c r="A61" t="str">
        <f>Номенклатура[[#This Row],[Наименование]]</f>
        <v>Иглодержатель уп/100</v>
      </c>
      <c r="B61">
        <f>SUMPRODUCT(Движение!$H$3:$H$500*(Движение!$E$3:$E$500=$A61)*(Движение!$G$3:$G$500="Приход"))</f>
        <v>0</v>
      </c>
      <c r="C61">
        <f>SUMPRODUCT(Движение!$H$3:$H$500*(Движение!$E$3:$E$500=$A61)*(Движение!$G$3:$G$500="Расход"))</f>
        <v>0</v>
      </c>
      <c r="D61">
        <f t="shared" si="1"/>
        <v>0</v>
      </c>
    </row>
    <row r="62" spans="1:4" x14ac:dyDescent="0.25">
      <c r="A62" t="str">
        <f>Номенклатура[[#This Row],[Наименование]]</f>
        <v>Иглы ст. (G) 23:(0.6*30) (уп/100шт)</v>
      </c>
      <c r="B62">
        <f>SUMPRODUCT(Движение!$H$3:$H$500*(Движение!$E$3:$E$500=$A62)*(Движение!$G$3:$G$500="Приход"))</f>
        <v>0</v>
      </c>
      <c r="C62">
        <f>SUMPRODUCT(Движение!$H$3:$H$500*(Движение!$E$3:$E$500=$A62)*(Движение!$G$3:$G$500="Расход"))</f>
        <v>2000</v>
      </c>
      <c r="D62">
        <f t="shared" si="1"/>
        <v>-2000</v>
      </c>
    </row>
    <row r="63" spans="1:4" x14ac:dyDescent="0.25">
      <c r="A63" t="str">
        <f>Номенклатура[[#This Row],[Наименование]]</f>
        <v>Иглы ст. (G) 22:(0.7*30) (уп/100шт)</v>
      </c>
      <c r="B63">
        <f>SUMPRODUCT(Движение!$H$3:$H$500*(Движение!$E$3:$E$500=$A63)*(Движение!$G$3:$G$500="Приход"))</f>
        <v>0</v>
      </c>
      <c r="C63">
        <f>SUMPRODUCT(Движение!$H$3:$H$500*(Движение!$E$3:$E$500=$A63)*(Движение!$G$3:$G$500="Расход"))</f>
        <v>0</v>
      </c>
      <c r="D63">
        <f t="shared" si="1"/>
        <v>0</v>
      </c>
    </row>
    <row r="64" spans="1:4" x14ac:dyDescent="0.25">
      <c r="A64" t="str">
        <f>Номенклатура[[#This Row],[Наименование]]</f>
        <v>Иглы ст. (G) 25:(0.5*25) (уп/100шт)</v>
      </c>
      <c r="B64">
        <f>SUMPRODUCT(Движение!$H$3:$H$500*(Движение!$E$3:$E$500=$A64)*(Движение!$G$3:$G$500="Приход"))</f>
        <v>0</v>
      </c>
      <c r="C64">
        <f>SUMPRODUCT(Движение!$H$3:$H$500*(Движение!$E$3:$E$500=$A64)*(Движение!$G$3:$G$500="Расход"))</f>
        <v>0</v>
      </c>
      <c r="D64">
        <f t="shared" si="1"/>
        <v>0</v>
      </c>
    </row>
    <row r="65" spans="1:4" x14ac:dyDescent="0.25">
      <c r="A65" t="str">
        <f>Номенклатура[[#This Row],[Наименование]]</f>
        <v>Изаптин д.с.с моющ. 1л</v>
      </c>
      <c r="B65">
        <f>SUMPRODUCT(Движение!$H$3:$H$500*(Движение!$E$3:$E$500=$A65)*(Движение!$G$3:$G$500="Приход"))</f>
        <v>0</v>
      </c>
      <c r="C65">
        <f>SUMPRODUCT(Движение!$H$3:$H$500*(Движение!$E$3:$E$500=$A65)*(Движение!$G$3:$G$500="Расход"))</f>
        <v>0</v>
      </c>
      <c r="D65">
        <f t="shared" si="1"/>
        <v>0</v>
      </c>
    </row>
    <row r="66" spans="1:4" x14ac:dyDescent="0.25">
      <c r="A66" t="str">
        <f>Номенклатура[[#This Row],[Наименование]]</f>
        <v>Измерители арт. давления LD-30</v>
      </c>
      <c r="B66">
        <f>SUMPRODUCT(Движение!$H$3:$H$500*(Движение!$E$3:$E$500=$A66)*(Движение!$G$3:$G$500="Приход"))</f>
        <v>0</v>
      </c>
      <c r="C66">
        <f>SUMPRODUCT(Движение!$H$3:$H$500*(Движение!$E$3:$E$500=$A66)*(Движение!$G$3:$G$500="Расход"))</f>
        <v>0</v>
      </c>
      <c r="D66">
        <f t="shared" si="1"/>
        <v>0</v>
      </c>
    </row>
    <row r="67" spans="1:4" x14ac:dyDescent="0.25">
      <c r="A67" t="str">
        <f>Номенклатура[[#This Row],[Наименование]]</f>
        <v>Индикаторы 132/60 пар. нар</v>
      </c>
      <c r="B67">
        <f>SUMPRODUCT(Движение!$H$3:$H$500*(Движение!$E$3:$E$500=$A67)*(Движение!$G$3:$G$500="Приход"))</f>
        <v>0</v>
      </c>
      <c r="C67">
        <f>SUMPRODUCT(Движение!$H$3:$H$500*(Движение!$E$3:$E$500=$A67)*(Движение!$G$3:$G$500="Расход"))</f>
        <v>2</v>
      </c>
      <c r="D67">
        <f t="shared" si="1"/>
        <v>-2</v>
      </c>
    </row>
    <row r="68" spans="1:4" x14ac:dyDescent="0.25">
      <c r="A68" t="str">
        <f>Номенклатура[[#This Row],[Наименование]]</f>
        <v>Индикаторы 132/60 пар. вн</v>
      </c>
      <c r="B68">
        <f>SUMPRODUCT(Движение!$H$3:$H$500*(Движение!$E$3:$E$500=$A68)*(Движение!$G$3:$G$500="Приход"))</f>
        <v>0</v>
      </c>
      <c r="C68">
        <f>SUMPRODUCT(Движение!$H$3:$H$500*(Движение!$E$3:$E$500=$A68)*(Движение!$G$3:$G$500="Расход"))</f>
        <v>2</v>
      </c>
      <c r="D68">
        <f t="shared" si="1"/>
        <v>-2</v>
      </c>
    </row>
    <row r="69" spans="1:4" x14ac:dyDescent="0.25">
      <c r="A69" t="str">
        <f>Номенклатура[[#This Row],[Наименование]]</f>
        <v>Индикаторы контроля стер.180/60 нар</v>
      </c>
      <c r="B69">
        <f>SUMPRODUCT(Движение!$H$3:$H$500*(Движение!$E$3:$E$500=$A69)*(Движение!$G$3:$G$500="Приход"))</f>
        <v>0</v>
      </c>
      <c r="C69">
        <f>SUMPRODUCT(Движение!$H$3:$H$500*(Движение!$E$3:$E$500=$A69)*(Движение!$G$3:$G$500="Расход"))</f>
        <v>7</v>
      </c>
      <c r="D69">
        <f t="shared" si="1"/>
        <v>-7</v>
      </c>
    </row>
    <row r="70" spans="1:4" x14ac:dyDescent="0.25">
      <c r="A70" t="str">
        <f>Номенклатура[[#This Row],[Наименование]]</f>
        <v>Индикаторы контроля стер.180/60 вн</v>
      </c>
      <c r="B70">
        <f>SUMPRODUCT(Движение!$H$3:$H$500*(Движение!$E$3:$E$500=$A70)*(Движение!$G$3:$G$500="Приход"))</f>
        <v>0</v>
      </c>
      <c r="C70">
        <f>SUMPRODUCT(Движение!$H$3:$H$500*(Движение!$E$3:$E$500=$A70)*(Движение!$G$3:$G$500="Расход"))</f>
        <v>7</v>
      </c>
      <c r="D70">
        <f t="shared" si="1"/>
        <v>-7</v>
      </c>
    </row>
    <row r="71" spans="1:4" x14ac:dyDescent="0.25">
      <c r="A71" t="str">
        <f>Номенклатура[[#This Row],[Наименование]]</f>
        <v>Индикатор повыш. темп."ВомМарк"</v>
      </c>
      <c r="B71">
        <f>SUMPRODUCT(Движение!$H$3:$H$500*(Движение!$E$3:$E$500=$A71)*(Движение!$G$3:$G$500="Приход"))</f>
        <v>0</v>
      </c>
      <c r="C71">
        <f>SUMPRODUCT(Движение!$H$3:$H$500*(Движение!$E$3:$E$500=$A71)*(Движение!$G$3:$G$500="Расход"))</f>
        <v>0</v>
      </c>
      <c r="D71">
        <f t="shared" si="1"/>
        <v>0</v>
      </c>
    </row>
    <row r="72" spans="1:4" x14ac:dyDescent="0.25">
      <c r="A72" t="str">
        <f>Номенклатура[[#This Row],[Наименование]]</f>
        <v>Индикатор пониж. темп. "КолдМарк"</v>
      </c>
      <c r="B72">
        <f>SUMPRODUCT(Движение!$H$3:$H$500*(Движение!$E$3:$E$500=$A72)*(Движение!$G$3:$G$500="Приход"))</f>
        <v>0</v>
      </c>
      <c r="C72">
        <f>SUMPRODUCT(Движение!$H$3:$H$500*(Движение!$E$3:$E$500=$A72)*(Движение!$G$3:$G$500="Расход"))</f>
        <v>0</v>
      </c>
      <c r="D72">
        <f t="shared" si="1"/>
        <v>0</v>
      </c>
    </row>
    <row r="73" spans="1:4" x14ac:dyDescent="0.25">
      <c r="A73" t="str">
        <f>Номенклатура[[#This Row],[Наименование]]</f>
        <v>Инклин П порошок д/пред.</v>
      </c>
      <c r="B73">
        <f>SUMPRODUCT(Движение!$H$3:$H$500*(Движение!$E$3:$E$500=$A73)*(Движение!$G$3:$G$500="Приход"))</f>
        <v>0</v>
      </c>
      <c r="C73">
        <f>SUMPRODUCT(Движение!$H$3:$H$500*(Движение!$E$3:$E$500=$A73)*(Движение!$G$3:$G$500="Расход"))</f>
        <v>0</v>
      </c>
      <c r="D73">
        <f t="shared" si="1"/>
        <v>0</v>
      </c>
    </row>
    <row r="74" spans="1:4" x14ac:dyDescent="0.25">
      <c r="A74" t="str">
        <f>Номенклатура[[#This Row],[Наименование]]</f>
        <v>Инкрасепт-10А д.с.с моющ 1л</v>
      </c>
      <c r="B74">
        <f>SUMPRODUCT(Движение!$H$3:$H$500*(Движение!$E$3:$E$500=$A74)*(Движение!$G$3:$G$500="Приход"))</f>
        <v>0</v>
      </c>
      <c r="C74">
        <f>SUMPRODUCT(Движение!$H$3:$H$500*(Движение!$E$3:$E$500=$A74)*(Движение!$G$3:$G$500="Расход"))</f>
        <v>0</v>
      </c>
      <c r="D74">
        <f t="shared" si="1"/>
        <v>0</v>
      </c>
    </row>
    <row r="75" spans="1:4" x14ac:dyDescent="0.25">
      <c r="A75" t="str">
        <f>Номенклатура[[#This Row],[Наименование]]</f>
        <v>Йод р-р д/наруж. 50 мг/мл-10,0</v>
      </c>
      <c r="B75">
        <f>SUMPRODUCT(Движение!$H$3:$H$500*(Движение!$E$3:$E$500=$A75)*(Движение!$G$3:$G$500="Приход"))</f>
        <v>40</v>
      </c>
      <c r="C75">
        <f>SUMPRODUCT(Движение!$H$3:$H$500*(Движение!$E$3:$E$500=$A75)*(Движение!$G$3:$G$500="Расход"))</f>
        <v>0</v>
      </c>
      <c r="D75">
        <f t="shared" si="1"/>
        <v>40</v>
      </c>
    </row>
    <row r="76" spans="1:4" x14ac:dyDescent="0.25">
      <c r="A76" t="str">
        <f>Номенклатура[[#This Row],[Наименование]]</f>
        <v>Йодиксин р-р 500 мл</v>
      </c>
      <c r="B76">
        <f>SUMPRODUCT(Движение!$H$3:$H$500*(Движение!$E$3:$E$500=$A76)*(Движение!$G$3:$G$500="Приход"))</f>
        <v>0</v>
      </c>
      <c r="C76">
        <f>SUMPRODUCT(Движение!$H$3:$H$500*(Движение!$E$3:$E$500=$A76)*(Движение!$G$3:$G$500="Расход"))</f>
        <v>0</v>
      </c>
      <c r="D76">
        <f t="shared" si="1"/>
        <v>0</v>
      </c>
    </row>
    <row r="77" spans="1:4" x14ac:dyDescent="0.25">
      <c r="A77" t="str">
        <f>Номенклатура[[#This Row],[Наименование]]</f>
        <v>Калия перманганат пор. 5гр.</v>
      </c>
      <c r="B77">
        <f>SUMPRODUCT(Движение!$H$3:$H$500*(Движение!$E$3:$E$500=$A77)*(Движение!$G$3:$G$500="Приход"))</f>
        <v>0</v>
      </c>
      <c r="C77">
        <f>SUMPRODUCT(Движение!$H$3:$H$500*(Движение!$E$3:$E$500=$A77)*(Движение!$G$3:$G$500="Расход"))</f>
        <v>0</v>
      </c>
      <c r="D77">
        <f t="shared" si="1"/>
        <v>0</v>
      </c>
    </row>
    <row r="78" spans="1:4" x14ac:dyDescent="0.25">
      <c r="A78" t="str">
        <f>Номенклатура[[#This Row],[Наименование]]</f>
        <v>Катетеры в/вен.  с крыл 18G</v>
      </c>
      <c r="B78">
        <f>SUMPRODUCT(Движение!$H$3:$H$500*(Движение!$E$3:$E$500=$A78)*(Движение!$G$3:$G$500="Приход"))</f>
        <v>0</v>
      </c>
      <c r="C78">
        <f>SUMPRODUCT(Движение!$H$3:$H$500*(Движение!$E$3:$E$500=$A78)*(Движение!$G$3:$G$500="Расход"))</f>
        <v>0</v>
      </c>
      <c r="D78">
        <f t="shared" si="1"/>
        <v>0</v>
      </c>
    </row>
    <row r="79" spans="1:4" x14ac:dyDescent="0.25">
      <c r="A79" t="str">
        <f>Номенклатура[[#This Row],[Наименование]]</f>
        <v>Кеторолак таб. 10 мг № 20</v>
      </c>
      <c r="B79">
        <f>SUMPRODUCT(Движение!$H$3:$H$500*(Движение!$E$3:$E$500=$A79)*(Движение!$G$3:$G$500="Приход"))</f>
        <v>0</v>
      </c>
      <c r="C79">
        <f>SUMPRODUCT(Движение!$H$3:$H$500*(Движение!$E$3:$E$500=$A79)*(Движение!$G$3:$G$500="Расход"))</f>
        <v>0</v>
      </c>
      <c r="D79">
        <f t="shared" si="1"/>
        <v>0</v>
      </c>
    </row>
    <row r="80" spans="1:4" x14ac:dyDescent="0.25">
      <c r="A80" t="str">
        <f>Номенклатура[[#This Row],[Наименование]]</f>
        <v>Клеенка мед. на тк.основе КМ-Т</v>
      </c>
      <c r="B80">
        <f>SUMPRODUCT(Движение!$H$3:$H$500*(Движение!$E$3:$E$500=$A80)*(Движение!$G$3:$G$500="Приход"))</f>
        <v>0</v>
      </c>
      <c r="C80">
        <f>SUMPRODUCT(Движение!$H$3:$H$500*(Движение!$E$3:$E$500=$A80)*(Движение!$G$3:$G$500="Расход"))</f>
        <v>0</v>
      </c>
      <c r="D80">
        <f t="shared" si="1"/>
        <v>0</v>
      </c>
    </row>
    <row r="81" spans="1:4" x14ac:dyDescent="0.25">
      <c r="A81" t="str">
        <f>Номенклатура[[#This Row],[Наименование]]</f>
        <v>Клинклаб д.с.с моющ. 5л</v>
      </c>
      <c r="B81">
        <f>SUMPRODUCT(Движение!$H$3:$H$500*(Движение!$E$3:$E$500=$A81)*(Движение!$G$3:$G$500="Приход"))</f>
        <v>0</v>
      </c>
      <c r="C81">
        <f>SUMPRODUCT(Движение!$H$3:$H$500*(Движение!$E$3:$E$500=$A81)*(Движение!$G$3:$G$500="Расход"))</f>
        <v>0</v>
      </c>
      <c r="D81">
        <f t="shared" si="1"/>
        <v>0</v>
      </c>
    </row>
    <row r="82" spans="1:4" x14ac:dyDescent="0.25">
      <c r="A82" t="str">
        <f>Номенклатура[[#This Row],[Наименование]]</f>
        <v>Комбинированный дезинфектант 1л</v>
      </c>
      <c r="B82">
        <f>SUMPRODUCT(Движение!$H$3:$H$500*(Движение!$E$3:$E$500=$A82)*(Движение!$G$3:$G$500="Приход"))</f>
        <v>0</v>
      </c>
      <c r="C82">
        <f>SUMPRODUCT(Движение!$H$3:$H$500*(Движение!$E$3:$E$500=$A82)*(Движение!$G$3:$G$500="Расход"))</f>
        <v>0</v>
      </c>
      <c r="D82">
        <f t="shared" si="1"/>
        <v>0</v>
      </c>
    </row>
    <row r="83" spans="1:4" x14ac:dyDescent="0.25">
      <c r="A83" t="str">
        <f>Номенклатура[[#This Row],[Наименование]]</f>
        <v>Комплект противоэпид. ООИ</v>
      </c>
      <c r="B83">
        <f>SUMPRODUCT(Движение!$H$3:$H$500*(Движение!$E$3:$E$500=$A83)*(Движение!$G$3:$G$500="Приход"))</f>
        <v>0</v>
      </c>
      <c r="C83">
        <f>SUMPRODUCT(Движение!$H$3:$H$500*(Движение!$E$3:$E$500=$A83)*(Движение!$G$3:$G$500="Расход"))</f>
        <v>0</v>
      </c>
      <c r="D83">
        <f t="shared" si="1"/>
        <v>0</v>
      </c>
    </row>
    <row r="84" spans="1:4" x14ac:dyDescent="0.25">
      <c r="A84" t="str">
        <f>Номенклатура[[#This Row],[Наименование]]</f>
        <v>Контейнер д/острого инстр. 1.0л</v>
      </c>
      <c r="B84">
        <f>SUMPRODUCT(Движение!$H$3:$H$500*(Движение!$E$3:$E$500=$A84)*(Движение!$G$3:$G$500="Приход"))</f>
        <v>0</v>
      </c>
      <c r="C84">
        <f>SUMPRODUCT(Движение!$H$3:$H$500*(Движение!$E$3:$E$500=$A84)*(Движение!$G$3:$G$500="Расход"))</f>
        <v>0</v>
      </c>
      <c r="D84">
        <f t="shared" si="1"/>
        <v>0</v>
      </c>
    </row>
    <row r="85" spans="1:4" x14ac:dyDescent="0.25">
      <c r="A85" t="str">
        <f>Номенклатура[[#This Row],[Наименование]]</f>
        <v>Контейнер д/острого инстр. 3.0л</v>
      </c>
      <c r="B85">
        <f>SUMPRODUCT(Движение!$H$3:$H$500*(Движение!$E$3:$E$500=$A85)*(Движение!$G$3:$G$500="Приход"))</f>
        <v>0</v>
      </c>
      <c r="C85">
        <f>SUMPRODUCT(Движение!$H$3:$H$500*(Движение!$E$3:$E$500=$A85)*(Движение!$G$3:$G$500="Расход"))</f>
        <v>0</v>
      </c>
      <c r="D85">
        <f t="shared" si="1"/>
        <v>0</v>
      </c>
    </row>
    <row r="86" spans="1:4" x14ac:dyDescent="0.25">
      <c r="A86" t="str">
        <f>Номенклатура[[#This Row],[Наименование]]</f>
        <v>Контейнер мед. КМ-ДС 1.0</v>
      </c>
      <c r="B86">
        <f>SUMPRODUCT(Движение!$H$3:$H$500*(Движение!$E$3:$E$500=$A86)*(Движение!$G$3:$G$500="Приход"))</f>
        <v>0</v>
      </c>
      <c r="C86">
        <f>SUMPRODUCT(Движение!$H$3:$H$500*(Движение!$E$3:$E$500=$A86)*(Движение!$G$3:$G$500="Расход"))</f>
        <v>0</v>
      </c>
      <c r="D86">
        <f t="shared" si="1"/>
        <v>0</v>
      </c>
    </row>
    <row r="87" spans="1:4" x14ac:dyDescent="0.25">
      <c r="A87" t="str">
        <f>Номенклатура[[#This Row],[Наименование]]</f>
        <v>Контейнер мед. КМ-ДС 3.0</v>
      </c>
      <c r="B87">
        <f>SUMPRODUCT(Движение!$H$3:$H$500*(Движение!$E$3:$E$500=$A87)*(Движение!$G$3:$G$500="Приход"))</f>
        <v>0</v>
      </c>
      <c r="C87">
        <f>SUMPRODUCT(Движение!$H$3:$H$500*(Движение!$E$3:$E$500=$A87)*(Движение!$G$3:$G$500="Расход"))</f>
        <v>0</v>
      </c>
      <c r="D87">
        <f t="shared" si="1"/>
        <v>0</v>
      </c>
    </row>
    <row r="88" spans="1:4" x14ac:dyDescent="0.25">
      <c r="A88" t="str">
        <f>Номенклатура[[#This Row],[Наименование]]</f>
        <v>Контейнер мед. КМ-ДС 5.0</v>
      </c>
      <c r="B88">
        <f>SUMPRODUCT(Движение!$H$3:$H$500*(Движение!$E$3:$E$500=$A88)*(Движение!$G$3:$G$500="Приход"))</f>
        <v>0</v>
      </c>
      <c r="C88">
        <f>SUMPRODUCT(Движение!$H$3:$H$500*(Движение!$E$3:$E$500=$A88)*(Движение!$G$3:$G$500="Расход"))</f>
        <v>0</v>
      </c>
      <c r="D88">
        <f t="shared" si="1"/>
        <v>0</v>
      </c>
    </row>
    <row r="89" spans="1:4" x14ac:dyDescent="0.25">
      <c r="A89" t="str">
        <f>Номенклатура[[#This Row],[Наименование]]</f>
        <v>Контейнер мед. КМ-ДС 10.0</v>
      </c>
      <c r="B89">
        <f>SUMPRODUCT(Движение!$H$3:$H$500*(Движение!$E$3:$E$500=$A89)*(Движение!$G$3:$G$500="Приход"))</f>
        <v>0</v>
      </c>
      <c r="C89">
        <f>SUMPRODUCT(Движение!$H$3:$H$500*(Движение!$E$3:$E$500=$A89)*(Движение!$G$3:$G$500="Расход"))</f>
        <v>0</v>
      </c>
      <c r="D89">
        <f t="shared" si="1"/>
        <v>0</v>
      </c>
    </row>
    <row r="90" spans="1:4" x14ac:dyDescent="0.25">
      <c r="A90" t="str">
        <f>Номенклатура[[#This Row],[Наименование]]</f>
        <v>Контейнер теплоизол. КТМ-4</v>
      </c>
      <c r="B90">
        <f>SUMPRODUCT(Движение!$H$3:$H$500*(Движение!$E$3:$E$500=$A90)*(Движение!$G$3:$G$500="Приход"))</f>
        <v>10</v>
      </c>
      <c r="C90">
        <f>SUMPRODUCT(Движение!$H$3:$H$500*(Движение!$E$3:$E$500=$A90)*(Движение!$G$3:$G$500="Расход"))</f>
        <v>10</v>
      </c>
      <c r="D90">
        <f t="shared" si="1"/>
        <v>0</v>
      </c>
    </row>
    <row r="91" spans="1:4" x14ac:dyDescent="0.25">
      <c r="A91" t="str">
        <f>Номенклатура[[#This Row],[Наименование]]</f>
        <v>Корвалол капли 25 мл</v>
      </c>
      <c r="B91">
        <f>SUMPRODUCT(Движение!$H$3:$H$500*(Движение!$E$3:$E$500=$A91)*(Движение!$G$3:$G$500="Приход"))</f>
        <v>0</v>
      </c>
      <c r="C91">
        <f>SUMPRODUCT(Движение!$H$3:$H$500*(Движение!$E$3:$E$500=$A91)*(Движение!$G$3:$G$500="Расход"))</f>
        <v>0</v>
      </c>
      <c r="D91">
        <f t="shared" si="1"/>
        <v>0</v>
      </c>
    </row>
    <row r="92" spans="1:4" x14ac:dyDescent="0.25">
      <c r="A92" t="str">
        <f>Номенклатура[[#This Row],[Наименование]]</f>
        <v>Кордиамин р-р 250мг/мл-2.0</v>
      </c>
      <c r="B92">
        <f>SUMPRODUCT(Движение!$H$3:$H$500*(Движение!$E$3:$E$500=$A92)*(Движение!$G$3:$G$500="Приход"))</f>
        <v>0</v>
      </c>
      <c r="C92">
        <f>SUMPRODUCT(Движение!$H$3:$H$500*(Движение!$E$3:$E$500=$A92)*(Движение!$G$3:$G$500="Расход"))</f>
        <v>0</v>
      </c>
      <c r="D92">
        <f t="shared" si="1"/>
        <v>0</v>
      </c>
    </row>
    <row r="93" spans="1:4" x14ac:dyDescent="0.25">
      <c r="A93" t="str">
        <f>Номенклатура[[#This Row],[Наименование]]</f>
        <v>Кофеин р-р 200 мг\мл-1.0 № 10</v>
      </c>
      <c r="B93">
        <f>SUMPRODUCT(Движение!$H$3:$H$500*(Движение!$E$3:$E$500=$A93)*(Движение!$G$3:$G$500="Приход"))</f>
        <v>0</v>
      </c>
      <c r="C93">
        <f>SUMPRODUCT(Движение!$H$3:$H$500*(Движение!$E$3:$E$500=$A93)*(Движение!$G$3:$G$500="Расход"))</f>
        <v>0</v>
      </c>
      <c r="D93">
        <f t="shared" si="1"/>
        <v>0</v>
      </c>
    </row>
    <row r="94" spans="1:4" x14ac:dyDescent="0.25">
      <c r="A94" t="str">
        <f>Номенклатура[[#This Row],[Наименование]]</f>
        <v>Крышталин-Аминолюкс д.с. с м. 1л</v>
      </c>
      <c r="B94">
        <f>SUMPRODUCT(Движение!$H$3:$H$500*(Движение!$E$3:$E$500=$A94)*(Движение!$G$3:$G$500="Приход"))</f>
        <v>0</v>
      </c>
      <c r="C94">
        <f>SUMPRODUCT(Движение!$H$3:$H$500*(Движение!$E$3:$E$500=$A94)*(Движение!$G$3:$G$500="Расход"))</f>
        <v>1</v>
      </c>
      <c r="D94">
        <f t="shared" ref="D94:D157" si="2">B94-C94</f>
        <v>-1</v>
      </c>
    </row>
    <row r="95" spans="1:4" x14ac:dyDescent="0.25">
      <c r="A95" t="str">
        <f>Номенклатура[[#This Row],[Наименование]]</f>
        <v>Крышталин-Дезолюкс д.с. 1л</v>
      </c>
      <c r="B95">
        <f>SUMPRODUCT(Движение!$H$3:$H$500*(Движение!$E$3:$E$500=$A95)*(Движение!$G$3:$G$500="Приход"))</f>
        <v>0</v>
      </c>
      <c r="C95">
        <f>SUMPRODUCT(Движение!$H$3:$H$500*(Движение!$E$3:$E$500=$A95)*(Движение!$G$3:$G$500="Расход"))</f>
        <v>0</v>
      </c>
      <c r="D95">
        <f t="shared" si="2"/>
        <v>0</v>
      </c>
    </row>
    <row r="96" spans="1:4" x14ac:dyDescent="0.25">
      <c r="A96" t="str">
        <f>Номенклатура[[#This Row],[Наименование]]</f>
        <v>Крышталин-Оптима д.с. 1л</v>
      </c>
      <c r="B96">
        <f>SUMPRODUCT(Движение!$H$3:$H$500*(Движение!$E$3:$E$500=$A96)*(Движение!$G$3:$G$500="Приход"))</f>
        <v>0</v>
      </c>
      <c r="C96">
        <f>SUMPRODUCT(Движение!$H$3:$H$500*(Движение!$E$3:$E$500=$A96)*(Движение!$G$3:$G$500="Расход"))</f>
        <v>0</v>
      </c>
      <c r="D96">
        <f t="shared" si="2"/>
        <v>0</v>
      </c>
    </row>
    <row r="97" spans="1:4" x14ac:dyDescent="0.25">
      <c r="A97" t="str">
        <f>Номенклатура[[#This Row],[Наименование]]</f>
        <v>Левомицетин гл.капли 2.5 мг/мл-5.0</v>
      </c>
      <c r="B97">
        <f>SUMPRODUCT(Движение!$H$3:$H$500*(Движение!$E$3:$E$500=$A97)*(Движение!$G$3:$G$500="Приход"))</f>
        <v>0</v>
      </c>
      <c r="C97">
        <f>SUMPRODUCT(Движение!$H$3:$H$500*(Движение!$E$3:$E$500=$A97)*(Движение!$G$3:$G$500="Расход"))</f>
        <v>0</v>
      </c>
      <c r="D97">
        <f t="shared" si="2"/>
        <v>0</v>
      </c>
    </row>
    <row r="98" spans="1:4" x14ac:dyDescent="0.25">
      <c r="A98" t="str">
        <f>Номенклатура[[#This Row],[Наименование]]</f>
        <v>Лезвия хирург.однор.№10</v>
      </c>
      <c r="B98">
        <f>SUMPRODUCT(Движение!$H$3:$H$500*(Движение!$E$3:$E$500=$A98)*(Движение!$G$3:$G$500="Приход"))</f>
        <v>0</v>
      </c>
      <c r="C98">
        <f>SUMPRODUCT(Движение!$H$3:$H$500*(Движение!$E$3:$E$500=$A98)*(Движение!$G$3:$G$500="Расход"))</f>
        <v>0</v>
      </c>
      <c r="D98">
        <f t="shared" si="2"/>
        <v>0</v>
      </c>
    </row>
    <row r="99" spans="1:4" x14ac:dyDescent="0.25">
      <c r="A99" t="str">
        <f>Номенклатура[[#This Row],[Наименование]]</f>
        <v>Лезвия хирург. однор.№ 12</v>
      </c>
      <c r="B99">
        <f>SUMPRODUCT(Движение!$H$3:$H$500*(Движение!$E$3:$E$500=$A99)*(Движение!$G$3:$G$500="Приход"))</f>
        <v>0</v>
      </c>
      <c r="C99">
        <f>SUMPRODUCT(Движение!$H$3:$H$500*(Движение!$E$3:$E$500=$A99)*(Движение!$G$3:$G$500="Расход"))</f>
        <v>0</v>
      </c>
      <c r="D99">
        <f t="shared" si="2"/>
        <v>0</v>
      </c>
    </row>
    <row r="100" spans="1:4" x14ac:dyDescent="0.25">
      <c r="A100" t="str">
        <f>Номенклатура[[#This Row],[Наименование]]</f>
        <v>Лезвия хирург. однор.№ 24</v>
      </c>
      <c r="B100">
        <f>SUMPRODUCT(Движение!$H$3:$H$500*(Движение!$E$3:$E$500=$A100)*(Движение!$G$3:$G$500="Приход"))</f>
        <v>0</v>
      </c>
      <c r="C100">
        <f>SUMPRODUCT(Движение!$H$3:$H$500*(Движение!$E$3:$E$500=$A100)*(Движение!$G$3:$G$500="Расход"))</f>
        <v>0</v>
      </c>
      <c r="D100">
        <f t="shared" si="2"/>
        <v>0</v>
      </c>
    </row>
    <row r="101" spans="1:4" x14ac:dyDescent="0.25">
      <c r="A101" t="str">
        <f>Номенклатура[[#This Row],[Наименование]]</f>
        <v>Лезвия хирург. однор.№ 36</v>
      </c>
      <c r="B101">
        <f>SUMPRODUCT(Движение!$H$3:$H$500*(Движение!$E$3:$E$500=$A101)*(Движение!$G$3:$G$500="Приход"))</f>
        <v>0</v>
      </c>
      <c r="C101">
        <f>SUMPRODUCT(Движение!$H$3:$H$500*(Движение!$E$3:$E$500=$A101)*(Движение!$G$3:$G$500="Расход"))</f>
        <v>0</v>
      </c>
      <c r="D101">
        <f t="shared" si="2"/>
        <v>0</v>
      </c>
    </row>
    <row r="102" spans="1:4" x14ac:dyDescent="0.25">
      <c r="A102" t="str">
        <f>Номенклатура[[#This Row],[Наименование]]</f>
        <v>Лейкопластырь бак. 6*10</v>
      </c>
      <c r="B102">
        <f>SUMPRODUCT(Движение!$H$3:$H$500*(Движение!$E$3:$E$500=$A102)*(Движение!$G$3:$G$500="Приход"))</f>
        <v>0</v>
      </c>
      <c r="C102">
        <f>SUMPRODUCT(Движение!$H$3:$H$500*(Движение!$E$3:$E$500=$A102)*(Движение!$G$3:$G$500="Расход"))</f>
        <v>0</v>
      </c>
      <c r="D102">
        <f t="shared" si="2"/>
        <v>0</v>
      </c>
    </row>
    <row r="103" spans="1:4" x14ac:dyDescent="0.25">
      <c r="A103" t="str">
        <f>Номенклатура[[#This Row],[Наименование]]</f>
        <v>Лейкопластырь нетканный 2.5*500</v>
      </c>
      <c r="B103">
        <f>SUMPRODUCT(Движение!$H$3:$H$500*(Движение!$E$3:$E$500=$A103)*(Движение!$G$3:$G$500="Приход"))</f>
        <v>0</v>
      </c>
      <c r="C103">
        <f>SUMPRODUCT(Движение!$H$3:$H$500*(Движение!$E$3:$E$500=$A103)*(Движение!$G$3:$G$500="Расход"))</f>
        <v>0</v>
      </c>
      <c r="D103">
        <f t="shared" si="2"/>
        <v>0</v>
      </c>
    </row>
    <row r="104" spans="1:4" x14ac:dyDescent="0.25">
      <c r="A104" t="str">
        <f>Номенклатура[[#This Row],[Наименование]]</f>
        <v>Лейкопластырь пленочный 4*500</v>
      </c>
      <c r="B104">
        <f>SUMPRODUCT(Движение!$H$3:$H$500*(Движение!$E$3:$E$500=$A104)*(Движение!$G$3:$G$500="Приход"))</f>
        <v>0</v>
      </c>
      <c r="C104">
        <f>SUMPRODUCT(Движение!$H$3:$H$500*(Движение!$E$3:$E$500=$A104)*(Движение!$G$3:$G$500="Расход"))</f>
        <v>0</v>
      </c>
      <c r="D104">
        <f t="shared" si="2"/>
        <v>0</v>
      </c>
    </row>
    <row r="105" spans="1:4" x14ac:dyDescent="0.25">
      <c r="A105" t="str">
        <f>Номенклатура[[#This Row],[Наименование]]</f>
        <v>Лейкопластырь тканевой 3*500</v>
      </c>
      <c r="B105">
        <f>SUMPRODUCT(Движение!$H$3:$H$500*(Движение!$E$3:$E$500=$A105)*(Движение!$G$3:$G$500="Приход"))</f>
        <v>0</v>
      </c>
      <c r="C105">
        <f>SUMPRODUCT(Движение!$H$3:$H$500*(Движение!$E$3:$E$500=$A105)*(Движение!$G$3:$G$500="Расход"))</f>
        <v>0</v>
      </c>
      <c r="D105">
        <f t="shared" si="2"/>
        <v>0</v>
      </c>
    </row>
    <row r="106" spans="1:4" x14ac:dyDescent="0.25">
      <c r="A106" t="str">
        <f>Номенклатура[[#This Row],[Наименование]]</f>
        <v>Лента диаграммная рул. 145*30</v>
      </c>
      <c r="B106">
        <f>SUMPRODUCT(Движение!$H$3:$H$500*(Движение!$E$3:$E$500=$A106)*(Движение!$G$3:$G$500="Приход"))</f>
        <v>0</v>
      </c>
      <c r="C106">
        <f>SUMPRODUCT(Движение!$H$3:$H$500*(Движение!$E$3:$E$500=$A106)*(Движение!$G$3:$G$500="Расход"))</f>
        <v>20</v>
      </c>
      <c r="D106">
        <f t="shared" si="2"/>
        <v>-20</v>
      </c>
    </row>
    <row r="107" spans="1:4" x14ac:dyDescent="0.25">
      <c r="A107" t="str">
        <f>Номенклатура[[#This Row],[Наименование]]</f>
        <v>Лента диаграммная рул. 110*20</v>
      </c>
      <c r="B107">
        <f>SUMPRODUCT(Движение!$H$3:$H$500*(Движение!$E$3:$E$500=$A107)*(Движение!$G$3:$G$500="Приход"))</f>
        <v>0</v>
      </c>
      <c r="C107">
        <f>SUMPRODUCT(Движение!$H$3:$H$500*(Движение!$E$3:$E$500=$A107)*(Движение!$G$3:$G$500="Расход"))</f>
        <v>0</v>
      </c>
      <c r="D107">
        <f t="shared" si="2"/>
        <v>0</v>
      </c>
    </row>
    <row r="108" spans="1:4" x14ac:dyDescent="0.25">
      <c r="A108" t="str">
        <f>Номенклатура[[#This Row],[Наименование]]</f>
        <v>Лидокаин  спрей 10%-38г</v>
      </c>
      <c r="B108">
        <f>SUMPRODUCT(Движение!$H$3:$H$500*(Движение!$E$3:$E$500=$A108)*(Движение!$G$3:$G$500="Приход"))</f>
        <v>0</v>
      </c>
      <c r="C108">
        <f>SUMPRODUCT(Движение!$H$3:$H$500*(Движение!$E$3:$E$500=$A108)*(Движение!$G$3:$G$500="Расход"))</f>
        <v>0</v>
      </c>
      <c r="D108">
        <f t="shared" si="2"/>
        <v>0</v>
      </c>
    </row>
    <row r="109" spans="1:4" x14ac:dyDescent="0.25">
      <c r="A109" t="str">
        <f>Номенклатура[[#This Row],[Наименование]]</f>
        <v>Лидокаин р-р 10 мг/мл-5.0 №10</v>
      </c>
      <c r="B109">
        <f>SUMPRODUCT(Движение!$H$3:$H$500*(Движение!$E$3:$E$500=$A109)*(Движение!$G$3:$G$500="Приход"))</f>
        <v>0</v>
      </c>
      <c r="C109">
        <f>SUMPRODUCT(Движение!$H$3:$H$500*(Движение!$E$3:$E$500=$A109)*(Движение!$G$3:$G$500="Расход"))</f>
        <v>3.2</v>
      </c>
      <c r="D109">
        <f t="shared" si="2"/>
        <v>-3.2</v>
      </c>
    </row>
    <row r="110" spans="1:4" x14ac:dyDescent="0.25">
      <c r="A110" t="str">
        <f>Номенклатура[[#This Row],[Наименование]]</f>
        <v>Логодез д.с.с моющ 1л</v>
      </c>
      <c r="B110">
        <f>SUMPRODUCT(Движение!$H$3:$H$500*(Движение!$E$3:$E$500=$A110)*(Движение!$G$3:$G$500="Приход"))</f>
        <v>0</v>
      </c>
      <c r="C110">
        <f>SUMPRODUCT(Движение!$H$3:$H$500*(Движение!$E$3:$E$500=$A110)*(Движение!$G$3:$G$500="Расход"))</f>
        <v>0</v>
      </c>
      <c r="D110">
        <f t="shared" si="2"/>
        <v>0</v>
      </c>
    </row>
    <row r="111" spans="1:4" x14ac:dyDescent="0.25">
      <c r="A111" t="str">
        <f>Номенклатура[[#This Row],[Наименование]]</f>
        <v>Лоратадин таблетки 10 мг №10</v>
      </c>
      <c r="B111">
        <f>SUMPRODUCT(Движение!$H$3:$H$500*(Движение!$E$3:$E$500=$A111)*(Движение!$G$3:$G$500="Приход"))</f>
        <v>0</v>
      </c>
      <c r="C111">
        <f>SUMPRODUCT(Движение!$H$3:$H$500*(Движение!$E$3:$E$500=$A111)*(Движение!$G$3:$G$500="Расход"))</f>
        <v>0</v>
      </c>
      <c r="D111">
        <f t="shared" si="2"/>
        <v>0</v>
      </c>
    </row>
    <row r="112" spans="1:4" x14ac:dyDescent="0.25">
      <c r="A112" t="str">
        <f>Номенклатура[[#This Row],[Наименование]]</f>
        <v>Магния сульфат пор.20г</v>
      </c>
      <c r="B112">
        <f>SUMPRODUCT(Движение!$H$3:$H$500*(Движение!$E$3:$E$500=$A112)*(Движение!$G$3:$G$500="Приход"))</f>
        <v>0</v>
      </c>
      <c r="C112">
        <f>SUMPRODUCT(Движение!$H$3:$H$500*(Движение!$E$3:$E$500=$A112)*(Движение!$G$3:$G$500="Расход"))</f>
        <v>0</v>
      </c>
      <c r="D112">
        <f t="shared" si="2"/>
        <v>0</v>
      </c>
    </row>
    <row r="113" spans="1:4" x14ac:dyDescent="0.25">
      <c r="A113" t="str">
        <f>Номенклатура[[#This Row],[Наименование]]</f>
        <v>Магния сульфат р-р 250 мг/мл-5.0 № 10</v>
      </c>
      <c r="B113">
        <f>SUMPRODUCT(Движение!$H$3:$H$500*(Движение!$E$3:$E$500=$A113)*(Движение!$G$3:$G$500="Приход"))</f>
        <v>0</v>
      </c>
      <c r="C113">
        <f>SUMPRODUCT(Движение!$H$3:$H$500*(Движение!$E$3:$E$500=$A113)*(Движение!$G$3:$G$500="Расход"))</f>
        <v>0</v>
      </c>
      <c r="D113">
        <f t="shared" si="2"/>
        <v>0</v>
      </c>
    </row>
    <row r="114" spans="1:4" x14ac:dyDescent="0.25">
      <c r="A114" t="str">
        <f>Номенклатура[[#This Row],[Наименование]]</f>
        <v>Максилен ЕР1.5 треуг 3/8</v>
      </c>
      <c r="B114">
        <f>SUMPRODUCT(Движение!$H$3:$H$500*(Движение!$E$3:$E$500=$A114)*(Движение!$G$3:$G$500="Приход"))</f>
        <v>0</v>
      </c>
      <c r="C114">
        <f>SUMPRODUCT(Движение!$H$3:$H$500*(Движение!$E$3:$E$500=$A114)*(Движение!$G$3:$G$500="Расход"))</f>
        <v>0</v>
      </c>
      <c r="D114">
        <f t="shared" si="2"/>
        <v>0</v>
      </c>
    </row>
    <row r="115" spans="1:4" x14ac:dyDescent="0.25">
      <c r="A115" t="str">
        <f>Номенклатура[[#This Row],[Наименование]]</f>
        <v>Манжета ВР AG1-80</v>
      </c>
      <c r="B115">
        <f>SUMPRODUCT(Движение!$H$3:$H$500*(Движение!$E$3:$E$500=$A115)*(Движение!$G$3:$G$500="Приход"))</f>
        <v>0</v>
      </c>
      <c r="C115">
        <f>SUMPRODUCT(Движение!$H$3:$H$500*(Движение!$E$3:$E$500=$A115)*(Движение!$G$3:$G$500="Расход"))</f>
        <v>0</v>
      </c>
      <c r="D115">
        <f t="shared" si="2"/>
        <v>0</v>
      </c>
    </row>
    <row r="116" spans="1:4" x14ac:dyDescent="0.25">
      <c r="A116" t="str">
        <f>Номенклатура[[#This Row],[Наименование]]</f>
        <v>Манжета ВР 3AG1</v>
      </c>
      <c r="B116">
        <f>SUMPRODUCT(Движение!$H$3:$H$500*(Движение!$E$3:$E$500=$A116)*(Движение!$G$3:$G$500="Приход"))</f>
        <v>0</v>
      </c>
      <c r="C116">
        <f>SUMPRODUCT(Движение!$H$3:$H$500*(Движение!$E$3:$E$500=$A116)*(Движение!$G$3:$G$500="Расход"))</f>
        <v>0</v>
      </c>
      <c r="D116">
        <f t="shared" si="2"/>
        <v>0</v>
      </c>
    </row>
    <row r="117" spans="1:4" x14ac:dyDescent="0.25">
      <c r="A117" t="str">
        <f>Номенклатура[[#This Row],[Наименование]]</f>
        <v>Маска мед. нестер. (уп/90шт)</v>
      </c>
      <c r="B117">
        <f>SUMPRODUCT(Движение!$H$3:$H$500*(Движение!$E$3:$E$500=$A117)*(Движение!$G$3:$G$500="Приход"))</f>
        <v>0</v>
      </c>
      <c r="C117">
        <f>SUMPRODUCT(Движение!$H$3:$H$500*(Движение!$E$3:$E$500=$A117)*(Движение!$G$3:$G$500="Расход"))</f>
        <v>360</v>
      </c>
      <c r="D117">
        <f t="shared" si="2"/>
        <v>-360</v>
      </c>
    </row>
    <row r="118" spans="1:4" x14ac:dyDescent="0.25">
      <c r="A118" t="str">
        <f>Номенклатура[[#This Row],[Наименование]]</f>
        <v>Мезатон р-р 10 мг/мл-1.0 №10</v>
      </c>
      <c r="B118">
        <f>SUMPRODUCT(Движение!$H$3:$H$500*(Движение!$E$3:$E$500=$A118)*(Движение!$G$3:$G$500="Приход"))</f>
        <v>0</v>
      </c>
      <c r="C118">
        <f>SUMPRODUCT(Движение!$H$3:$H$500*(Движение!$E$3:$E$500=$A118)*(Движение!$G$3:$G$500="Расход"))</f>
        <v>0</v>
      </c>
      <c r="D118">
        <f t="shared" si="2"/>
        <v>0</v>
      </c>
    </row>
    <row r="119" spans="1:4" x14ac:dyDescent="0.25">
      <c r="A119" t="str">
        <f>Номенклатура[[#This Row],[Наименование]]</f>
        <v>Меколь мазь 40г</v>
      </c>
      <c r="B119">
        <f>SUMPRODUCT(Движение!$H$3:$H$500*(Движение!$E$3:$E$500=$A119)*(Движение!$G$3:$G$500="Приход"))</f>
        <v>0</v>
      </c>
      <c r="C119">
        <f>SUMPRODUCT(Движение!$H$3:$H$500*(Движение!$E$3:$E$500=$A119)*(Движение!$G$3:$G$500="Расход"))</f>
        <v>0</v>
      </c>
      <c r="D119">
        <f t="shared" si="2"/>
        <v>0</v>
      </c>
    </row>
    <row r="120" spans="1:4" x14ac:dyDescent="0.25">
      <c r="A120" t="str">
        <f>Номенклатура[[#This Row],[Наименование]]</f>
        <v>Молоточки невр. д/перкуссии</v>
      </c>
      <c r="B120">
        <f>SUMPRODUCT(Движение!$H$3:$H$500*(Движение!$E$3:$E$500=$A120)*(Движение!$G$3:$G$500="Приход"))</f>
        <v>0</v>
      </c>
      <c r="C120">
        <f>SUMPRODUCT(Движение!$H$3:$H$500*(Движение!$E$3:$E$500=$A120)*(Движение!$G$3:$G$500="Расход"))</f>
        <v>0</v>
      </c>
      <c r="D120">
        <f t="shared" si="2"/>
        <v>0</v>
      </c>
    </row>
    <row r="121" spans="1:4" x14ac:dyDescent="0.25">
      <c r="A121" t="str">
        <f>Номенклатура[[#This Row],[Наименование]]</f>
        <v>Мундштуки картонные однораз.</v>
      </c>
      <c r="B121">
        <f>SUMPRODUCT(Движение!$H$3:$H$500*(Движение!$E$3:$E$500=$A121)*(Движение!$G$3:$G$500="Приход"))</f>
        <v>0</v>
      </c>
      <c r="C121">
        <f>SUMPRODUCT(Движение!$H$3:$H$500*(Движение!$E$3:$E$500=$A121)*(Движение!$G$3:$G$500="Расход"))</f>
        <v>0</v>
      </c>
      <c r="D121">
        <f t="shared" si="2"/>
        <v>0</v>
      </c>
    </row>
    <row r="122" spans="1:4" x14ac:dyDescent="0.25">
      <c r="A122" t="str">
        <f>Номенклатура[[#This Row],[Наименование]]</f>
        <v>Мыло "Антибактериальное" 1л</v>
      </c>
      <c r="B122">
        <f>SUMPRODUCT(Движение!$H$3:$H$500*(Движение!$E$3:$E$500=$A122)*(Движение!$G$3:$G$500="Приход"))</f>
        <v>0</v>
      </c>
      <c r="C122">
        <f>SUMPRODUCT(Движение!$H$3:$H$500*(Движение!$E$3:$E$500=$A122)*(Движение!$G$3:$G$500="Расход"))</f>
        <v>0</v>
      </c>
      <c r="D122">
        <f t="shared" si="2"/>
        <v>0</v>
      </c>
    </row>
    <row r="123" spans="1:4" x14ac:dyDescent="0.25">
      <c r="A123" t="str">
        <f>Номенклатура[[#This Row],[Наименование]]</f>
        <v>Мыло "Айсид-софт" 1л</v>
      </c>
      <c r="B123">
        <f>SUMPRODUCT(Движение!$H$3:$H$500*(Движение!$E$3:$E$500=$A123)*(Движение!$G$3:$G$500="Приход"))</f>
        <v>0</v>
      </c>
      <c r="C123">
        <f>SUMPRODUCT(Движение!$H$3:$H$500*(Движение!$E$3:$E$500=$A123)*(Движение!$G$3:$G$500="Расход"))</f>
        <v>0</v>
      </c>
      <c r="D123">
        <f t="shared" si="2"/>
        <v>0</v>
      </c>
    </row>
    <row r="124" spans="1:4" x14ac:dyDescent="0.25">
      <c r="A124" t="str">
        <f>Номенклатура[[#This Row],[Наименование]]</f>
        <v>Мыло "Дезариус-софт" 1л</v>
      </c>
      <c r="B124">
        <f>SUMPRODUCT(Движение!$H$3:$H$500*(Движение!$E$3:$E$500=$A124)*(Движение!$G$3:$G$500="Приход"))</f>
        <v>0</v>
      </c>
      <c r="C124">
        <f>SUMPRODUCT(Движение!$H$3:$H$500*(Движение!$E$3:$E$500=$A124)*(Движение!$G$3:$G$500="Расход"))</f>
        <v>0</v>
      </c>
      <c r="D124">
        <f t="shared" si="2"/>
        <v>0</v>
      </c>
    </row>
    <row r="125" spans="1:4" x14ac:dyDescent="0.25">
      <c r="A125" t="str">
        <f>Номенклатура[[#This Row],[Наименование]]</f>
        <v>Мыло "Душечка" 1л</v>
      </c>
      <c r="B125">
        <f>SUMPRODUCT(Движение!$H$3:$H$500*(Движение!$E$3:$E$500=$A125)*(Движение!$G$3:$G$500="Приход"))</f>
        <v>0</v>
      </c>
      <c r="C125">
        <f>SUMPRODUCT(Движение!$H$3:$H$500*(Движение!$E$3:$E$500=$A125)*(Движение!$G$3:$G$500="Расход"))</f>
        <v>0</v>
      </c>
      <c r="D125">
        <f t="shared" si="2"/>
        <v>0</v>
      </c>
    </row>
    <row r="126" spans="1:4" x14ac:dyDescent="0.25">
      <c r="A126" t="str">
        <f>Номенклатура[[#This Row],[Наименование]]</f>
        <v>Напальчник мед. Рез. (уп/10 шт)</v>
      </c>
      <c r="B126">
        <f>SUMPRODUCT(Движение!$H$3:$H$500*(Движение!$E$3:$E$500=$A126)*(Движение!$G$3:$G$500="Приход"))</f>
        <v>0</v>
      </c>
      <c r="C126">
        <f>SUMPRODUCT(Движение!$H$3:$H$500*(Движение!$E$3:$E$500=$A126)*(Движение!$G$3:$G$500="Расход"))</f>
        <v>0</v>
      </c>
      <c r="D126">
        <f t="shared" si="2"/>
        <v>0</v>
      </c>
    </row>
    <row r="127" spans="1:4" x14ac:dyDescent="0.25">
      <c r="A127" t="str">
        <f>Номенклатура[[#This Row],[Наименование]]</f>
        <v>Нарукавники хир.ламинир</v>
      </c>
      <c r="B127">
        <f>SUMPRODUCT(Движение!$H$3:$H$500*(Движение!$E$3:$E$500=$A127)*(Движение!$G$3:$G$500="Приход"))</f>
        <v>0</v>
      </c>
      <c r="C127">
        <f>SUMPRODUCT(Движение!$H$3:$H$500*(Движение!$E$3:$E$500=$A127)*(Движение!$G$3:$G$500="Расход"))</f>
        <v>0</v>
      </c>
      <c r="D127">
        <f t="shared" si="2"/>
        <v>0</v>
      </c>
    </row>
    <row r="128" spans="1:4" x14ac:dyDescent="0.25">
      <c r="A128" t="str">
        <f>Номенклатура[[#This Row],[Наименование]]</f>
        <v>Натрия хлорид р-р 9мг/мл-250мл</v>
      </c>
      <c r="B128">
        <f>SUMPRODUCT(Движение!$H$3:$H$500*(Движение!$E$3:$E$500=$A128)*(Движение!$G$3:$G$500="Приход"))</f>
        <v>0</v>
      </c>
      <c r="C128">
        <f>SUMPRODUCT(Движение!$H$3:$H$500*(Движение!$E$3:$E$500=$A128)*(Движение!$G$3:$G$500="Расход"))</f>
        <v>0</v>
      </c>
      <c r="D128">
        <f t="shared" si="2"/>
        <v>0</v>
      </c>
    </row>
    <row r="129" spans="1:4" x14ac:dyDescent="0.25">
      <c r="A129" t="str">
        <f>Номенклатура[[#This Row],[Наименование]]</f>
        <v>Нафазолин капли в нос 0.05%-10мл</v>
      </c>
      <c r="B129">
        <f>SUMPRODUCT(Движение!$H$3:$H$500*(Движение!$E$3:$E$500=$A129)*(Движение!$G$3:$G$500="Приход"))</f>
        <v>0</v>
      </c>
      <c r="C129">
        <f>SUMPRODUCT(Движение!$H$3:$H$500*(Движение!$E$3:$E$500=$A129)*(Движение!$G$3:$G$500="Расход"))</f>
        <v>0</v>
      </c>
      <c r="D129">
        <f t="shared" si="2"/>
        <v>0</v>
      </c>
    </row>
    <row r="130" spans="1:4" x14ac:dyDescent="0.25">
      <c r="A130" t="str">
        <f>Номенклатура[[#This Row],[Наименование]]</f>
        <v>Нифуроксазид 100мг №30</v>
      </c>
      <c r="B130">
        <f>SUMPRODUCT(Движение!$H$3:$H$500*(Движение!$E$3:$E$500=$A130)*(Движение!$G$3:$G$500="Приход"))</f>
        <v>0</v>
      </c>
      <c r="C130">
        <f>SUMPRODUCT(Движение!$H$3:$H$500*(Движение!$E$3:$E$500=$A130)*(Движение!$G$3:$G$500="Расход"))</f>
        <v>0</v>
      </c>
      <c r="D130">
        <f t="shared" si="2"/>
        <v>0</v>
      </c>
    </row>
    <row r="131" spans="1:4" x14ac:dyDescent="0.25">
      <c r="A131" t="str">
        <f>Номенклатура[[#This Row],[Наименование]]</f>
        <v>Ноксивин капли в нос 0.05%</v>
      </c>
      <c r="B131">
        <f>SUMPRODUCT(Движение!$H$3:$H$500*(Движение!$E$3:$E$500=$A131)*(Движение!$G$3:$G$500="Приход"))</f>
        <v>0</v>
      </c>
      <c r="C131">
        <f>SUMPRODUCT(Движение!$H$3:$H$500*(Движение!$E$3:$E$500=$A131)*(Движение!$G$3:$G$500="Расход"))</f>
        <v>0</v>
      </c>
      <c r="D131">
        <f t="shared" si="2"/>
        <v>0</v>
      </c>
    </row>
    <row r="132" spans="1:4" x14ac:dyDescent="0.25">
      <c r="A132" t="str">
        <f>Номенклатура[[#This Row],[Наименование]]</f>
        <v>Облучатель бактерицидный ОБН-150</v>
      </c>
      <c r="B132">
        <f>SUMPRODUCT(Движение!$H$3:$H$500*(Движение!$E$3:$E$500=$A132)*(Движение!$G$3:$G$500="Приход"))</f>
        <v>0</v>
      </c>
      <c r="C132">
        <f>SUMPRODUCT(Движение!$H$3:$H$500*(Движение!$E$3:$E$500=$A132)*(Движение!$G$3:$G$500="Расход"))</f>
        <v>0</v>
      </c>
      <c r="D132">
        <f t="shared" si="2"/>
        <v>0</v>
      </c>
    </row>
    <row r="133" spans="1:4" x14ac:dyDescent="0.25">
      <c r="A133" t="str">
        <f>Номенклатура[[#This Row],[Наименование]]</f>
        <v>Оксидез д.с. с моющ. 1.0л</v>
      </c>
      <c r="B133">
        <f>SUMPRODUCT(Движение!$H$3:$H$500*(Движение!$E$3:$E$500=$A133)*(Движение!$G$3:$G$500="Приход"))</f>
        <v>0</v>
      </c>
      <c r="C133">
        <f>SUMPRODUCT(Движение!$H$3:$H$500*(Движение!$E$3:$E$500=$A133)*(Движение!$G$3:$G$500="Расход"))</f>
        <v>0</v>
      </c>
      <c r="D133">
        <f t="shared" si="2"/>
        <v>0</v>
      </c>
    </row>
    <row r="134" spans="1:4" x14ac:dyDescent="0.25">
      <c r="A134" t="str">
        <f>Номенклатура[[#This Row],[Наименование]]</f>
        <v>Окси-плюс-мед д.с. 1л</v>
      </c>
      <c r="B134">
        <f>SUMPRODUCT(Движение!$H$3:$H$500*(Движение!$E$3:$E$500=$A134)*(Движение!$G$3:$G$500="Приход"))</f>
        <v>0</v>
      </c>
      <c r="C134">
        <f>SUMPRODUCT(Движение!$H$3:$H$500*(Движение!$E$3:$E$500=$A134)*(Движение!$G$3:$G$500="Расход"))</f>
        <v>0</v>
      </c>
      <c r="D134">
        <f t="shared" si="2"/>
        <v>0</v>
      </c>
    </row>
    <row r="135" spans="1:4" x14ac:dyDescent="0.25">
      <c r="A135" t="str">
        <f>Номенклатура[[#This Row],[Наименование]]</f>
        <v xml:space="preserve">Отоскоп жеский с принод.KaWe </v>
      </c>
      <c r="B135">
        <f>SUMPRODUCT(Движение!$H$3:$H$500*(Движение!$E$3:$E$500=$A135)*(Движение!$G$3:$G$500="Приход"))</f>
        <v>0</v>
      </c>
      <c r="C135">
        <f>SUMPRODUCT(Движение!$H$3:$H$500*(Движение!$E$3:$E$500=$A135)*(Движение!$G$3:$G$500="Расход"))</f>
        <v>0</v>
      </c>
      <c r="D135">
        <f t="shared" si="2"/>
        <v>0</v>
      </c>
    </row>
    <row r="136" spans="1:4" x14ac:dyDescent="0.25">
      <c r="A136" t="str">
        <f>Номенклатура[[#This Row],[Наименование]]</f>
        <v>Пакет фасовка 20*30 (класс Б) желтый</v>
      </c>
      <c r="B136">
        <f>SUMPRODUCT(Движение!$H$3:$H$500*(Движение!$E$3:$E$500=$A136)*(Движение!$G$3:$G$500="Приход"))</f>
        <v>0</v>
      </c>
      <c r="C136">
        <f>SUMPRODUCT(Движение!$H$3:$H$500*(Движение!$E$3:$E$500=$A136)*(Движение!$G$3:$G$500="Расход"))</f>
        <v>0</v>
      </c>
      <c r="D136">
        <f t="shared" si="2"/>
        <v>0</v>
      </c>
    </row>
    <row r="137" spans="1:4" x14ac:dyDescent="0.25">
      <c r="A137" t="str">
        <f>Номенклатура[[#This Row],[Наименование]]</f>
        <v>Пакет д/стер. 150*250 (уп/100шт)</v>
      </c>
      <c r="B137">
        <f>SUMPRODUCT(Движение!$H$3:$H$500*(Движение!$E$3:$E$500=$A137)*(Движение!$G$3:$G$500="Приход"))</f>
        <v>0</v>
      </c>
      <c r="C137">
        <f>SUMPRODUCT(Движение!$H$3:$H$500*(Движение!$E$3:$E$500=$A137)*(Движение!$G$3:$G$500="Расход"))</f>
        <v>0</v>
      </c>
      <c r="D137">
        <f t="shared" si="2"/>
        <v>0</v>
      </c>
    </row>
    <row r="138" spans="1:4" x14ac:dyDescent="0.25">
      <c r="A138" t="str">
        <f>Номенклатура[[#This Row],[Наименование]]</f>
        <v>Пакет д/стер. 200*330 (уп/100шт)</v>
      </c>
      <c r="B138">
        <f>SUMPRODUCT(Движение!$H$3:$H$500*(Движение!$E$3:$E$500=$A138)*(Движение!$G$3:$G$500="Приход"))</f>
        <v>0</v>
      </c>
      <c r="C138">
        <f>SUMPRODUCT(Движение!$H$3:$H$500*(Движение!$E$3:$E$500=$A138)*(Движение!$G$3:$G$500="Расход"))</f>
        <v>0</v>
      </c>
      <c r="D138">
        <f t="shared" si="2"/>
        <v>0</v>
      </c>
    </row>
    <row r="139" spans="1:4" x14ac:dyDescent="0.25">
      <c r="A139" t="str">
        <f>Номенклатура[[#This Row],[Наименование]]</f>
        <v>Пакет д/стер. 250*320 (уп/100шт)</v>
      </c>
      <c r="B139">
        <f>SUMPRODUCT(Движение!$H$3:$H$500*(Движение!$E$3:$E$500=$A139)*(Движение!$G$3:$G$500="Приход"))</f>
        <v>0</v>
      </c>
      <c r="C139">
        <f>SUMPRODUCT(Движение!$H$3:$H$500*(Движение!$E$3:$E$500=$A139)*(Движение!$G$3:$G$500="Расход"))</f>
        <v>0</v>
      </c>
      <c r="D139">
        <f t="shared" si="2"/>
        <v>0</v>
      </c>
    </row>
    <row r="140" spans="1:4" x14ac:dyDescent="0.25">
      <c r="A140" t="str">
        <f>Номенклатура[[#This Row],[Наименование]]</f>
        <v>Пантенол аэрозоль 58г</v>
      </c>
      <c r="B140">
        <f>SUMPRODUCT(Движение!$H$3:$H$500*(Движение!$E$3:$E$500=$A140)*(Движение!$G$3:$G$500="Приход"))</f>
        <v>0</v>
      </c>
      <c r="C140">
        <f>SUMPRODUCT(Движение!$H$3:$H$500*(Движение!$E$3:$E$500=$A140)*(Движение!$G$3:$G$500="Расход"))</f>
        <v>0</v>
      </c>
      <c r="D140">
        <f t="shared" si="2"/>
        <v>0</v>
      </c>
    </row>
    <row r="141" spans="1:4" x14ac:dyDescent="0.25">
      <c r="A141" t="str">
        <f>Номенклатура[[#This Row],[Наименование]]</f>
        <v>Папаверина гидрохл. 20 мг/мл-2.0</v>
      </c>
      <c r="B141">
        <f>SUMPRODUCT(Движение!$H$3:$H$500*(Движение!$E$3:$E$500=$A141)*(Движение!$G$3:$G$500="Приход"))</f>
        <v>0</v>
      </c>
      <c r="C141">
        <f>SUMPRODUCT(Движение!$H$3:$H$500*(Движение!$E$3:$E$500=$A141)*(Движение!$G$3:$G$500="Расход"))</f>
        <v>0</v>
      </c>
      <c r="D141">
        <f t="shared" si="2"/>
        <v>0</v>
      </c>
    </row>
    <row r="142" spans="1:4" x14ac:dyDescent="0.25">
      <c r="A142" t="str">
        <f>Номенклатура[[#This Row],[Наименование]]</f>
        <v>Парацетамол 200 мг №20</v>
      </c>
      <c r="B142">
        <f>SUMPRODUCT(Движение!$H$3:$H$500*(Движение!$E$3:$E$500=$A142)*(Движение!$G$3:$G$500="Приход"))</f>
        <v>0</v>
      </c>
      <c r="C142">
        <f>SUMPRODUCT(Движение!$H$3:$H$500*(Движение!$E$3:$E$500=$A142)*(Движение!$G$3:$G$500="Расход"))</f>
        <v>0</v>
      </c>
      <c r="D142">
        <f t="shared" si="2"/>
        <v>0</v>
      </c>
    </row>
    <row r="143" spans="1:4" x14ac:dyDescent="0.25">
      <c r="A143" t="str">
        <f>Номенклатура[[#This Row],[Наименование]]</f>
        <v>Парацетамол 500 мг №20</v>
      </c>
      <c r="B143">
        <f>SUMPRODUCT(Движение!$H$3:$H$500*(Движение!$E$3:$E$500=$A143)*(Движение!$G$3:$G$500="Приход"))</f>
        <v>0</v>
      </c>
      <c r="C143">
        <f>SUMPRODUCT(Движение!$H$3:$H$500*(Движение!$E$3:$E$500=$A143)*(Движение!$G$3:$G$500="Расход"))</f>
        <v>0</v>
      </c>
      <c r="D143">
        <f t="shared" si="2"/>
        <v>0</v>
      </c>
    </row>
    <row r="144" spans="1:4" x14ac:dyDescent="0.25">
      <c r="A144" t="str">
        <f>Номенклатура[[#This Row],[Наименование]]</f>
        <v>Пералин д.с.с.моющ 1л</v>
      </c>
      <c r="B144">
        <f>SUMPRODUCT(Движение!$H$3:$H$500*(Движение!$E$3:$E$500=$A144)*(Движение!$G$3:$G$500="Приход"))</f>
        <v>0</v>
      </c>
      <c r="C144">
        <f>SUMPRODUCT(Движение!$H$3:$H$500*(Движение!$E$3:$E$500=$A144)*(Движение!$G$3:$G$500="Расход"))</f>
        <v>0</v>
      </c>
      <c r="D144">
        <f t="shared" si="2"/>
        <v>0</v>
      </c>
    </row>
    <row r="145" spans="1:4" x14ac:dyDescent="0.25">
      <c r="A145" t="str">
        <f>Номенклатура[[#This Row],[Наименование]]</f>
        <v>Перекись водорода 30 мг/мл-100 мл</v>
      </c>
      <c r="B145">
        <f>SUMPRODUCT(Движение!$H$3:$H$500*(Движение!$E$3:$E$500=$A145)*(Движение!$G$3:$G$500="Приход"))</f>
        <v>0</v>
      </c>
      <c r="C145">
        <f>SUMPRODUCT(Движение!$H$3:$H$500*(Движение!$E$3:$E$500=$A145)*(Движение!$G$3:$G$500="Расход"))</f>
        <v>0</v>
      </c>
      <c r="D145">
        <f t="shared" si="2"/>
        <v>0</v>
      </c>
    </row>
    <row r="146" spans="1:4" x14ac:dyDescent="0.25">
      <c r="A146" t="str">
        <f>Номенклатура[[#This Row],[Наименование]]</f>
        <v>Перекись водорода 30 мг/мл-400 мл</v>
      </c>
      <c r="B146">
        <f>SUMPRODUCT(Движение!$H$3:$H$500*(Движение!$E$3:$E$500=$A146)*(Движение!$G$3:$G$500="Приход"))</f>
        <v>0</v>
      </c>
      <c r="C146">
        <f>SUMPRODUCT(Движение!$H$3:$H$500*(Движение!$E$3:$E$500=$A146)*(Движение!$G$3:$G$500="Расход"))</f>
        <v>16</v>
      </c>
      <c r="D146">
        <f t="shared" si="2"/>
        <v>-16</v>
      </c>
    </row>
    <row r="147" spans="1:4" x14ac:dyDescent="0.25">
      <c r="A147" t="str">
        <f>Номенклатура[[#This Row],[Наименование]]</f>
        <v>Пероксин-плюс 1л</v>
      </c>
      <c r="B147">
        <f>SUMPRODUCT(Движение!$H$3:$H$500*(Движение!$E$3:$E$500=$A147)*(Движение!$G$3:$G$500="Приход"))</f>
        <v>0</v>
      </c>
      <c r="C147">
        <f>SUMPRODUCT(Движение!$H$3:$H$500*(Движение!$E$3:$E$500=$A147)*(Движение!$G$3:$G$500="Расход"))</f>
        <v>0</v>
      </c>
      <c r="D147">
        <f t="shared" si="2"/>
        <v>0</v>
      </c>
    </row>
    <row r="148" spans="1:4" x14ac:dyDescent="0.25">
      <c r="A148" t="str">
        <f>Номенклатура[[#This Row],[Наименование]]</f>
        <v>Перосан-лайт д.с. 1л</v>
      </c>
      <c r="B148">
        <f>SUMPRODUCT(Движение!$H$3:$H$500*(Движение!$E$3:$E$500=$A148)*(Движение!$G$3:$G$500="Приход"))</f>
        <v>0</v>
      </c>
      <c r="C148">
        <f>SUMPRODUCT(Движение!$H$3:$H$500*(Движение!$E$3:$E$500=$A148)*(Движение!$G$3:$G$500="Расход"))</f>
        <v>0</v>
      </c>
      <c r="D148">
        <f t="shared" si="2"/>
        <v>0</v>
      </c>
    </row>
    <row r="149" spans="1:4" x14ac:dyDescent="0.25">
      <c r="A149" t="str">
        <f>Номенклатура[[#This Row],[Наименование]]</f>
        <v>Перчатки нитриловые нестер. 200/уп</v>
      </c>
      <c r="B149">
        <f>SUMPRODUCT(Движение!$H$3:$H$500*(Движение!$E$3:$E$500=$A149)*(Движение!$G$3:$G$500="Приход"))</f>
        <v>20000</v>
      </c>
      <c r="C149">
        <f>SUMPRODUCT(Движение!$H$3:$H$500*(Движение!$E$3:$E$500=$A149)*(Движение!$G$3:$G$500="Расход"))</f>
        <v>4000</v>
      </c>
      <c r="D149">
        <f t="shared" si="2"/>
        <v>16000</v>
      </c>
    </row>
    <row r="150" spans="1:4" x14ac:dyDescent="0.25">
      <c r="A150" t="str">
        <f>Номенклатура[[#This Row],[Наименование]]</f>
        <v>Перчатки латексные, стер. 50 пар/уп</v>
      </c>
      <c r="B150">
        <f>SUMPRODUCT(Движение!$H$3:$H$500*(Движение!$E$3:$E$500=$A150)*(Движение!$G$3:$G$500="Приход"))</f>
        <v>12000</v>
      </c>
      <c r="C150">
        <f>SUMPRODUCT(Движение!$H$3:$H$500*(Движение!$E$3:$E$500=$A150)*(Движение!$G$3:$G$500="Расход"))</f>
        <v>5500</v>
      </c>
      <c r="D150">
        <f t="shared" si="2"/>
        <v>6500</v>
      </c>
    </row>
    <row r="151" spans="1:4" x14ac:dyDescent="0.25">
      <c r="A151" t="str">
        <f>Номенклатура[[#This Row],[Наименование]]</f>
        <v>Пластырь-повязка рул.5*10</v>
      </c>
      <c r="B151">
        <f>SUMPRODUCT(Движение!$H$3:$H$500*(Движение!$E$3:$E$500=$A151)*(Движение!$G$3:$G$500="Приход"))</f>
        <v>0</v>
      </c>
      <c r="C151">
        <f>SUMPRODUCT(Движение!$H$3:$H$500*(Движение!$E$3:$E$500=$A151)*(Движение!$G$3:$G$500="Расход"))</f>
        <v>0</v>
      </c>
      <c r="D151">
        <f t="shared" si="2"/>
        <v>0</v>
      </c>
    </row>
    <row r="152" spans="1:4" x14ac:dyDescent="0.25">
      <c r="A152" t="str">
        <f>Номенклатура[[#This Row],[Наименование]]</f>
        <v>Повитон-йод мазь д/нар.10мг/г-20г</v>
      </c>
      <c r="B152">
        <f>SUMPRODUCT(Движение!$H$3:$H$500*(Движение!$E$3:$E$500=$A152)*(Движение!$G$3:$G$500="Приход"))</f>
        <v>0</v>
      </c>
      <c r="C152">
        <f>SUMPRODUCT(Движение!$H$3:$H$500*(Движение!$E$3:$E$500=$A152)*(Движение!$G$3:$G$500="Расход"))</f>
        <v>0</v>
      </c>
      <c r="D152">
        <f t="shared" si="2"/>
        <v>0</v>
      </c>
    </row>
    <row r="153" spans="1:4" x14ac:dyDescent="0.25">
      <c r="A153" t="str">
        <f>Номенклатура[[#This Row],[Наименование]]</f>
        <v>Преднизолон р-р д/ин. 30 мг/мл-1.0</v>
      </c>
      <c r="B153">
        <f>SUMPRODUCT(Движение!$H$3:$H$500*(Движение!$E$3:$E$500=$A153)*(Движение!$G$3:$G$500="Приход"))</f>
        <v>2</v>
      </c>
      <c r="C153">
        <f>SUMPRODUCT(Движение!$H$3:$H$500*(Движение!$E$3:$E$500=$A153)*(Движение!$G$3:$G$500="Расход"))</f>
        <v>1.3</v>
      </c>
      <c r="D153">
        <f t="shared" si="2"/>
        <v>0.7</v>
      </c>
    </row>
    <row r="154" spans="1:4" x14ac:dyDescent="0.25">
      <c r="A154" t="str">
        <f>Номенклатура[[#This Row],[Наименование]]</f>
        <v>Пробирка однораз. 5 мл уп/100шт</v>
      </c>
      <c r="B154">
        <f>SUMPRODUCT(Движение!$H$3:$H$500*(Движение!$E$3:$E$500=$A154)*(Движение!$G$3:$G$500="Приход"))</f>
        <v>0</v>
      </c>
      <c r="C154">
        <f>SUMPRODUCT(Движение!$H$3:$H$500*(Движение!$E$3:$E$500=$A154)*(Движение!$G$3:$G$500="Расход"))</f>
        <v>0</v>
      </c>
      <c r="D154">
        <f t="shared" si="2"/>
        <v>0</v>
      </c>
    </row>
    <row r="155" spans="1:4" x14ac:dyDescent="0.25">
      <c r="A155" t="str">
        <f>Номенклатура[[#This Row],[Наименование]]</f>
        <v>Пробирка 10 мл круглодонная</v>
      </c>
      <c r="B155">
        <f>SUMPRODUCT(Движение!$H$3:$H$500*(Движение!$E$3:$E$500=$A155)*(Движение!$G$3:$G$500="Приход"))</f>
        <v>200</v>
      </c>
      <c r="C155">
        <f>SUMPRODUCT(Движение!$H$3:$H$500*(Движение!$E$3:$E$500=$A155)*(Движение!$G$3:$G$500="Расход"))</f>
        <v>0</v>
      </c>
      <c r="D155">
        <f t="shared" si="2"/>
        <v>200</v>
      </c>
    </row>
    <row r="156" spans="1:4" x14ac:dyDescent="0.25">
      <c r="A156" t="str">
        <f>Номенклатура[[#This Row],[Наименование]]</f>
        <v>Пробирка конич. 10мл с крышкой</v>
      </c>
      <c r="B156">
        <f>SUMPRODUCT(Движение!$H$3:$H$500*(Движение!$E$3:$E$500=$A156)*(Движение!$G$3:$G$500="Приход"))</f>
        <v>0</v>
      </c>
      <c r="C156">
        <f>SUMPRODUCT(Движение!$H$3:$H$500*(Движение!$E$3:$E$500=$A156)*(Движение!$G$3:$G$500="Расход"))</f>
        <v>0</v>
      </c>
      <c r="D156">
        <f t="shared" si="2"/>
        <v>0</v>
      </c>
    </row>
    <row r="157" spans="1:4" x14ac:dyDescent="0.25">
      <c r="A157" t="str">
        <f>Номенклатура[[#This Row],[Наименование]]</f>
        <v>Пробирка для быст. пол. сыворотки</v>
      </c>
      <c r="B157">
        <f>SUMPRODUCT(Движение!$H$3:$H$500*(Движение!$E$3:$E$500=$A157)*(Движение!$G$3:$G$500="Приход"))</f>
        <v>200</v>
      </c>
      <c r="C157">
        <f>SUMPRODUCT(Движение!$H$3:$H$500*(Движение!$E$3:$E$500=$A157)*(Движение!$G$3:$G$500="Расход"))</f>
        <v>0</v>
      </c>
      <c r="D157">
        <f t="shared" si="2"/>
        <v>200</v>
      </c>
    </row>
    <row r="158" spans="1:4" x14ac:dyDescent="0.25">
      <c r="A158" t="str">
        <f>Номенклатура[[#This Row],[Наименование]]</f>
        <v>Продез Р д.с. 1л</v>
      </c>
      <c r="B158">
        <f>SUMPRODUCT(Движение!$H$3:$H$500*(Движение!$E$3:$E$500=$A158)*(Движение!$G$3:$G$500="Приход"))</f>
        <v>0</v>
      </c>
      <c r="C158">
        <f>SUMPRODUCT(Движение!$H$3:$H$500*(Движение!$E$3:$E$500=$A158)*(Движение!$G$3:$G$500="Расход"))</f>
        <v>0</v>
      </c>
      <c r="D158">
        <f t="shared" ref="D158:D216" si="3">B158-C158</f>
        <v>0</v>
      </c>
    </row>
    <row r="159" spans="1:4" x14ac:dyDescent="0.25">
      <c r="A159" t="str">
        <f>Номенклатура[[#This Row],[Наименование]]</f>
        <v>Раствор пероксида 6%-400</v>
      </c>
      <c r="B159">
        <f>SUMPRODUCT(Движение!$H$3:$H$500*(Движение!$E$3:$E$500=$A159)*(Движение!$G$3:$G$500="Приход"))</f>
        <v>96</v>
      </c>
      <c r="C159">
        <f>SUMPRODUCT(Движение!$H$3:$H$500*(Движение!$E$3:$E$500=$A159)*(Движение!$G$3:$G$500="Расход"))</f>
        <v>16</v>
      </c>
      <c r="D159">
        <f t="shared" si="3"/>
        <v>80</v>
      </c>
    </row>
    <row r="160" spans="1:4" x14ac:dyDescent="0.25">
      <c r="A160" t="str">
        <f>Номенклатура[[#This Row],[Наименование]]</f>
        <v>Салфетка д/э."Санет-экстра" уп/60шт</v>
      </c>
      <c r="B160">
        <f>SUMPRODUCT(Движение!$H$3:$H$500*(Движение!$E$3:$E$500=$A160)*(Движение!$G$3:$G$500="Приход"))</f>
        <v>0</v>
      </c>
      <c r="C160">
        <f>SUMPRODUCT(Движение!$H$3:$H$500*(Движение!$E$3:$E$500=$A160)*(Движение!$G$3:$G$500="Расход"))</f>
        <v>7</v>
      </c>
      <c r="D160">
        <f t="shared" si="3"/>
        <v>-7</v>
      </c>
    </row>
    <row r="161" spans="1:4" x14ac:dyDescent="0.25">
      <c r="A161" t="str">
        <f>Номенклатура[[#This Row],[Наименование]]</f>
        <v>Салфетка д/э."Септоцид-Р" уп/60шт</v>
      </c>
      <c r="B161">
        <f>SUMPRODUCT(Движение!$H$3:$H$500*(Движение!$E$3:$E$500=$A161)*(Движение!$G$3:$G$500="Приход"))</f>
        <v>0</v>
      </c>
      <c r="C161">
        <f>SUMPRODUCT(Движение!$H$3:$H$500*(Движение!$E$3:$E$500=$A161)*(Движение!$G$3:$G$500="Расход"))</f>
        <v>0</v>
      </c>
      <c r="D161">
        <f t="shared" si="3"/>
        <v>0</v>
      </c>
    </row>
    <row r="162" spans="1:4" x14ac:dyDescent="0.25">
      <c r="A162" t="str">
        <f>Номенклатура[[#This Row],[Наименование]]</f>
        <v>Салфетки влаж. с Этанолом</v>
      </c>
      <c r="B162">
        <f>SUMPRODUCT(Движение!$H$3:$H$500*(Движение!$E$3:$E$500=$A162)*(Движение!$G$3:$G$500="Приход"))</f>
        <v>0</v>
      </c>
      <c r="C162">
        <f>SUMPRODUCT(Движение!$H$3:$H$500*(Движение!$E$3:$E$500=$A162)*(Движение!$G$3:$G$500="Расход"))</f>
        <v>0</v>
      </c>
      <c r="D162">
        <f t="shared" si="3"/>
        <v>0</v>
      </c>
    </row>
    <row r="163" spans="1:4" x14ac:dyDescent="0.25">
      <c r="A163" t="str">
        <f>Номенклатура[[#This Row],[Наименование]]</f>
        <v>Салфетка стер.10*20 8 слож(уп/5шт)</v>
      </c>
      <c r="B163">
        <f>SUMPRODUCT(Движение!$H$3:$H$500*(Движение!$E$3:$E$500=$A163)*(Движение!$G$3:$G$500="Приход"))</f>
        <v>0</v>
      </c>
      <c r="C163">
        <f>SUMPRODUCT(Движение!$H$3:$H$500*(Движение!$E$3:$E$500=$A163)*(Движение!$G$3:$G$500="Расход"))</f>
        <v>0</v>
      </c>
      <c r="D163">
        <f t="shared" si="3"/>
        <v>0</v>
      </c>
    </row>
    <row r="164" spans="1:4" x14ac:dyDescent="0.25">
      <c r="A164" t="str">
        <f>Номенклатура[[#This Row],[Наименование]]</f>
        <v>Салфетки Дезариус 60шт/уп</v>
      </c>
      <c r="B164">
        <f>SUMPRODUCT(Движение!$H$3:$H$500*(Движение!$E$3:$E$500=$A164)*(Движение!$G$3:$G$500="Приход"))</f>
        <v>0</v>
      </c>
      <c r="C164">
        <f>SUMPRODUCT(Движение!$H$3:$H$500*(Движение!$E$3:$E$500=$A164)*(Движение!$G$3:$G$500="Расход"))</f>
        <v>0</v>
      </c>
      <c r="D164">
        <f t="shared" si="3"/>
        <v>0</v>
      </c>
    </row>
    <row r="165" spans="1:4" x14ac:dyDescent="0.25">
      <c r="A165" t="str">
        <f>Номенклатура[[#This Row],[Наименование]]</f>
        <v>Сальбутамол аэр. 100/200</v>
      </c>
      <c r="B165">
        <f>SUMPRODUCT(Движение!$H$3:$H$500*(Движение!$E$3:$E$500=$A165)*(Движение!$G$3:$G$500="Приход"))</f>
        <v>0</v>
      </c>
      <c r="C165">
        <f>SUMPRODUCT(Движение!$H$3:$H$500*(Движение!$E$3:$E$500=$A165)*(Движение!$G$3:$G$500="Расход"))</f>
        <v>0</v>
      </c>
      <c r="D165">
        <f t="shared" si="3"/>
        <v>0</v>
      </c>
    </row>
    <row r="166" spans="1:4" x14ac:dyDescent="0.25">
      <c r="A166" t="str">
        <f>Номенклатура[[#This Row],[Наименование]]</f>
        <v>Санет-экстра д.с д/экстренной 0.75</v>
      </c>
      <c r="B166">
        <f>SUMPRODUCT(Движение!$H$3:$H$500*(Движение!$E$3:$E$500=$A166)*(Движение!$G$3:$G$500="Приход"))</f>
        <v>0</v>
      </c>
      <c r="C166">
        <f>SUMPRODUCT(Движение!$H$3:$H$500*(Движение!$E$3:$E$500=$A166)*(Движение!$G$3:$G$500="Расход"))</f>
        <v>0</v>
      </c>
      <c r="D166">
        <f t="shared" si="3"/>
        <v>0</v>
      </c>
    </row>
    <row r="167" spans="1:4" x14ac:dyDescent="0.25">
      <c r="A167" t="str">
        <f>Номенклатура[[#This Row],[Наименование]]</f>
        <v>Септефрил таб. 0.2 мг №50</v>
      </c>
      <c r="B167">
        <f>SUMPRODUCT(Движение!$H$3:$H$500*(Движение!$E$3:$E$500=$A167)*(Движение!$G$3:$G$500="Приход"))</f>
        <v>0</v>
      </c>
      <c r="C167">
        <f>SUMPRODUCT(Движение!$H$3:$H$500*(Движение!$E$3:$E$500=$A167)*(Движение!$G$3:$G$500="Расход"))</f>
        <v>0</v>
      </c>
      <c r="D167">
        <f t="shared" si="3"/>
        <v>0</v>
      </c>
    </row>
    <row r="168" spans="1:4" x14ac:dyDescent="0.25">
      <c r="A168" t="str">
        <f>Номенклатура[[#This Row],[Наименование]]</f>
        <v xml:space="preserve">Септоцид Р плюс 100 мл </v>
      </c>
      <c r="B168">
        <f>SUMPRODUCT(Движение!$H$3:$H$500*(Движение!$E$3:$E$500=$A168)*(Движение!$G$3:$G$500="Приход"))</f>
        <v>0</v>
      </c>
      <c r="C168">
        <f>SUMPRODUCT(Движение!$H$3:$H$500*(Движение!$E$3:$E$500=$A168)*(Движение!$G$3:$G$500="Расход"))</f>
        <v>0</v>
      </c>
      <c r="D168">
        <f t="shared" si="3"/>
        <v>0</v>
      </c>
    </row>
    <row r="169" spans="1:4" x14ac:dyDescent="0.25">
      <c r="A169" t="str">
        <f>Номенклатура[[#This Row],[Наименование]]</f>
        <v>Септоцид Р плюс 1л л.с.</v>
      </c>
      <c r="B169">
        <f>SUMPRODUCT(Движение!$H$3:$H$500*(Движение!$E$3:$E$500=$A169)*(Движение!$G$3:$G$500="Приход"))</f>
        <v>0</v>
      </c>
      <c r="C169">
        <f>SUMPRODUCT(Движение!$H$3:$H$500*(Движение!$E$3:$E$500=$A169)*(Движение!$G$3:$G$500="Расход"))</f>
        <v>6</v>
      </c>
      <c r="D169">
        <f t="shared" si="3"/>
        <v>-6</v>
      </c>
    </row>
    <row r="170" spans="1:4" x14ac:dyDescent="0.25">
      <c r="A170" t="str">
        <f>Номенклатура[[#This Row],[Наименование]]</f>
        <v>Септоцид-синержи 100мл</v>
      </c>
      <c r="B170">
        <f>SUMPRODUCT(Движение!$H$3:$H$500*(Движение!$E$3:$E$500=$A170)*(Движение!$G$3:$G$500="Приход"))</f>
        <v>0</v>
      </c>
      <c r="C170">
        <f>SUMPRODUCT(Движение!$H$3:$H$500*(Движение!$E$3:$E$500=$A170)*(Движение!$G$3:$G$500="Расход"))</f>
        <v>0</v>
      </c>
      <c r="D170">
        <f t="shared" si="3"/>
        <v>0</v>
      </c>
    </row>
    <row r="171" spans="1:4" x14ac:dyDescent="0.25">
      <c r="A171" t="str">
        <f>Номенклатура[[#This Row],[Наименование]]</f>
        <v>Септоцид-синержи 1л</v>
      </c>
      <c r="B171">
        <f>SUMPRODUCT(Движение!$H$3:$H$500*(Движение!$E$3:$E$500=$A171)*(Движение!$G$3:$G$500="Приход"))</f>
        <v>0</v>
      </c>
      <c r="C171">
        <f>SUMPRODUCT(Движение!$H$3:$H$500*(Движение!$E$3:$E$500=$A171)*(Движение!$G$3:$G$500="Расход"))</f>
        <v>0</v>
      </c>
      <c r="D171">
        <f t="shared" si="3"/>
        <v>0</v>
      </c>
    </row>
    <row r="172" spans="1:4" x14ac:dyDescent="0.25">
      <c r="A172" t="str">
        <f>Номенклатура[[#This Row],[Наименование]]</f>
        <v>Системы инфуз. д/в.венного вл.</v>
      </c>
      <c r="B172">
        <f>SUMPRODUCT(Движение!$H$3:$H$500*(Движение!$E$3:$E$500=$A172)*(Движение!$G$3:$G$500="Приход"))</f>
        <v>0</v>
      </c>
      <c r="C172">
        <f>SUMPRODUCT(Движение!$H$3:$H$500*(Движение!$E$3:$E$500=$A172)*(Движение!$G$3:$G$500="Расход"))</f>
        <v>0</v>
      </c>
      <c r="D172">
        <f t="shared" si="3"/>
        <v>0</v>
      </c>
    </row>
    <row r="173" spans="1:4" x14ac:dyDescent="0.25">
      <c r="A173" t="str">
        <f>Номенклатура[[#This Row],[Наименование]]</f>
        <v>Система реаним. мешок 550 р-р 3</v>
      </c>
      <c r="B173">
        <f>SUMPRODUCT(Движение!$H$3:$H$500*(Движение!$E$3:$E$500=$A173)*(Движение!$G$3:$G$500="Приход"))</f>
        <v>0</v>
      </c>
      <c r="C173">
        <f>SUMPRODUCT(Движение!$H$3:$H$500*(Движение!$E$3:$E$500=$A173)*(Движение!$G$3:$G$500="Расход"))</f>
        <v>0</v>
      </c>
      <c r="D173">
        <f t="shared" si="3"/>
        <v>0</v>
      </c>
    </row>
    <row r="174" spans="1:4" x14ac:dyDescent="0.25">
      <c r="A174" t="str">
        <f>Номенклатура[[#This Row],[Наименование]]</f>
        <v>Система реаним. мешок 1.5л р-р 5</v>
      </c>
      <c r="B174">
        <f>SUMPRODUCT(Движение!$H$3:$H$500*(Движение!$E$3:$E$500=$A174)*(Движение!$G$3:$G$500="Приход"))</f>
        <v>0</v>
      </c>
      <c r="C174">
        <f>SUMPRODUCT(Движение!$H$3:$H$500*(Движение!$E$3:$E$500=$A174)*(Движение!$G$3:$G$500="Расход"))</f>
        <v>0</v>
      </c>
      <c r="D174">
        <f t="shared" si="3"/>
        <v>0</v>
      </c>
    </row>
    <row r="175" spans="1:4" x14ac:dyDescent="0.25">
      <c r="A175" t="str">
        <f>Номенклатура[[#This Row],[Наименование]]</f>
        <v>Славин-дельта д.с.1л</v>
      </c>
      <c r="B175">
        <f>SUMPRODUCT(Движение!$H$3:$H$500*(Движение!$E$3:$E$500=$A175)*(Движение!$G$3:$G$500="Приход"))</f>
        <v>0</v>
      </c>
      <c r="C175">
        <f>SUMPRODUCT(Движение!$H$3:$H$500*(Движение!$E$3:$E$500=$A175)*(Движение!$G$3:$G$500="Расход"))</f>
        <v>0</v>
      </c>
      <c r="D175">
        <f t="shared" si="3"/>
        <v>0</v>
      </c>
    </row>
    <row r="176" spans="1:4" x14ac:dyDescent="0.25">
      <c r="A176" t="str">
        <f>Номенклатура[[#This Row],[Наименование]]</f>
        <v>Спирт этиловый 96.5% - 1000гр</v>
      </c>
      <c r="B176">
        <f>SUMPRODUCT(Движение!$H$3:$H$500*(Движение!$E$3:$E$500=$A176)*(Движение!$G$3:$G$500="Приход"))</f>
        <v>0</v>
      </c>
      <c r="C176">
        <f>SUMPRODUCT(Движение!$H$3:$H$500*(Движение!$E$3:$E$500=$A176)*(Движение!$G$3:$G$500="Расход"))</f>
        <v>100</v>
      </c>
      <c r="D176">
        <f t="shared" si="3"/>
        <v>-100</v>
      </c>
    </row>
    <row r="177" spans="1:4" x14ac:dyDescent="0.25">
      <c r="A177" t="str">
        <f>Номенклатура[[#This Row],[Наименование]]</f>
        <v>Стакан фарфоровый 250мл №4</v>
      </c>
      <c r="B177">
        <f>SUMPRODUCT(Движение!$H$3:$H$500*(Движение!$E$3:$E$500=$A177)*(Движение!$G$3:$G$500="Приход"))</f>
        <v>0</v>
      </c>
      <c r="C177">
        <f>SUMPRODUCT(Движение!$H$3:$H$500*(Движение!$E$3:$E$500=$A177)*(Движение!$G$3:$G$500="Расход"))</f>
        <v>0</v>
      </c>
      <c r="D177">
        <f t="shared" si="3"/>
        <v>0</v>
      </c>
    </row>
    <row r="178" spans="1:4" x14ac:dyDescent="0.25">
      <c r="A178" t="str">
        <f>Номенклатура[[#This Row],[Наименование]]</f>
        <v>Столик медицинский инстр. СИ-03</v>
      </c>
      <c r="B178">
        <f>SUMPRODUCT(Движение!$H$3:$H$500*(Движение!$E$3:$E$500=$A178)*(Движение!$G$3:$G$500="Приход"))</f>
        <v>0</v>
      </c>
      <c r="C178">
        <f>SUMPRODUCT(Движение!$H$3:$H$500*(Движение!$E$3:$E$500=$A178)*(Движение!$G$3:$G$500="Расход"))</f>
        <v>0</v>
      </c>
      <c r="D178">
        <f t="shared" si="3"/>
        <v>0</v>
      </c>
    </row>
    <row r="179" spans="1:4" x14ac:dyDescent="0.25">
      <c r="A179" t="str">
        <f>Номенклатура[[#This Row],[Наименование]]</f>
        <v>Сульфацил глаз.капли 200мг/мл-5мл</v>
      </c>
      <c r="B179">
        <f>SUMPRODUCT(Движение!$H$3:$H$500*(Движение!$E$3:$E$500=$A179)*(Движение!$G$3:$G$500="Приход"))</f>
        <v>0</v>
      </c>
      <c r="C179">
        <f>SUMPRODUCT(Движение!$H$3:$H$500*(Движение!$E$3:$E$500=$A179)*(Движение!$G$3:$G$500="Расход"))</f>
        <v>0</v>
      </c>
      <c r="D179">
        <f t="shared" si="3"/>
        <v>0</v>
      </c>
    </row>
    <row r="180" spans="1:4" x14ac:dyDescent="0.25">
      <c r="A180" t="str">
        <f>Номенклатура[[#This Row],[Наименование]]</f>
        <v>Терилен ЕР2 треуг.3/8</v>
      </c>
      <c r="B180">
        <f>SUMPRODUCT(Движение!$H$3:$H$500*(Движение!$E$3:$E$500=$A180)*(Движение!$G$3:$G$500="Приход"))</f>
        <v>0</v>
      </c>
      <c r="C180">
        <f>SUMPRODUCT(Движение!$H$3:$H$500*(Движение!$E$3:$E$500=$A180)*(Движение!$G$3:$G$500="Расход"))</f>
        <v>0</v>
      </c>
      <c r="D180">
        <f t="shared" si="3"/>
        <v>0</v>
      </c>
    </row>
    <row r="181" spans="1:4" x14ac:dyDescent="0.25">
      <c r="A181" t="str">
        <f>Номенклатура[[#This Row],[Наименование]]</f>
        <v>Термометр ТС-7АМ д/холод.</v>
      </c>
      <c r="B181">
        <f>SUMPRODUCT(Движение!$H$3:$H$500*(Движение!$E$3:$E$500=$A181)*(Движение!$G$3:$G$500="Приход"))</f>
        <v>0</v>
      </c>
      <c r="C181">
        <f>SUMPRODUCT(Движение!$H$3:$H$500*(Движение!$E$3:$E$500=$A181)*(Движение!$G$3:$G$500="Расход"))</f>
        <v>0</v>
      </c>
      <c r="D181">
        <f t="shared" si="3"/>
        <v>0</v>
      </c>
    </row>
    <row r="182" spans="1:4" x14ac:dyDescent="0.25">
      <c r="A182" t="str">
        <f>Номенклатура[[#This Row],[Наименование]]</f>
        <v>Термометр рефреж. ТП-11М</v>
      </c>
      <c r="B182">
        <f>SUMPRODUCT(Движение!$H$3:$H$500*(Движение!$E$3:$E$500=$A182)*(Движение!$G$3:$G$500="Приход"))</f>
        <v>0</v>
      </c>
      <c r="C182">
        <f>SUMPRODUCT(Движение!$H$3:$H$500*(Движение!$E$3:$E$500=$A182)*(Движение!$G$3:$G$500="Расход"))</f>
        <v>0</v>
      </c>
      <c r="D182">
        <f t="shared" si="3"/>
        <v>0</v>
      </c>
    </row>
    <row r="183" spans="1:4" x14ac:dyDescent="0.25">
      <c r="A183" t="str">
        <f>Номенклатура[[#This Row],[Наименование]]</f>
        <v>Термометр эл. "Интеграл" ТЭ-04</v>
      </c>
      <c r="B183">
        <f>SUMPRODUCT(Движение!$H$3:$H$500*(Движение!$E$3:$E$500=$A183)*(Движение!$G$3:$G$500="Приход"))</f>
        <v>0</v>
      </c>
      <c r="C183">
        <f>SUMPRODUCT(Движение!$H$3:$H$500*(Движение!$E$3:$E$500=$A183)*(Движение!$G$3:$G$500="Расход"))</f>
        <v>0</v>
      </c>
      <c r="D183">
        <f t="shared" si="3"/>
        <v>0</v>
      </c>
    </row>
    <row r="184" spans="1:4" x14ac:dyDescent="0.25">
      <c r="A184" t="str">
        <f>Номенклатура[[#This Row],[Наименование]]</f>
        <v>Термометр эл "Интеграл ТЭ-06"</v>
      </c>
      <c r="B184">
        <f>SUMPRODUCT(Движение!$H$3:$H$500*(Движение!$E$3:$E$500=$A184)*(Движение!$G$3:$G$500="Приход"))</f>
        <v>0</v>
      </c>
      <c r="C184">
        <f>SUMPRODUCT(Движение!$H$3:$H$500*(Движение!$E$3:$E$500=$A184)*(Движение!$G$3:$G$500="Расход"))</f>
        <v>0</v>
      </c>
      <c r="D184">
        <f t="shared" si="3"/>
        <v>0</v>
      </c>
    </row>
    <row r="185" spans="1:4" x14ac:dyDescent="0.25">
      <c r="A185" t="str">
        <f>Номенклатура[[#This Row],[Наименование]]</f>
        <v>Трибэль д.с.с моющ. 1л</v>
      </c>
      <c r="B185">
        <f>SUMPRODUCT(Движение!$H$3:$H$500*(Движение!$E$3:$E$500=$A185)*(Движение!$G$3:$G$500="Приход"))</f>
        <v>0</v>
      </c>
      <c r="C185">
        <f>SUMPRODUCT(Движение!$H$3:$H$500*(Движение!$E$3:$E$500=$A185)*(Движение!$G$3:$G$500="Расход"))</f>
        <v>0</v>
      </c>
      <c r="D185">
        <f t="shared" si="3"/>
        <v>0</v>
      </c>
    </row>
    <row r="186" spans="1:4" x14ac:dyDescent="0.25">
      <c r="A186" t="str">
        <f>Номенклатура[[#This Row],[Наименование]]</f>
        <v>Трибэль спрей д.с. 1л (д/рук)</v>
      </c>
      <c r="B186">
        <f>SUMPRODUCT(Движение!$H$3:$H$500*(Движение!$E$3:$E$500=$A186)*(Движение!$G$3:$G$500="Приход"))</f>
        <v>0</v>
      </c>
      <c r="C186">
        <f>SUMPRODUCT(Движение!$H$3:$H$500*(Движение!$E$3:$E$500=$A186)*(Движение!$G$3:$G$500="Расход"))</f>
        <v>0</v>
      </c>
      <c r="D186">
        <f t="shared" si="3"/>
        <v>0</v>
      </c>
    </row>
    <row r="187" spans="1:4" x14ac:dyDescent="0.25">
      <c r="A187" t="str">
        <f>Номенклатура[[#This Row],[Наименование]]</f>
        <v>Уголь активированный 250 мг №30</v>
      </c>
      <c r="B187">
        <f>SUMPRODUCT(Движение!$H$3:$H$500*(Движение!$E$3:$E$500=$A187)*(Движение!$G$3:$G$500="Приход"))</f>
        <v>0</v>
      </c>
      <c r="C187">
        <f>SUMPRODUCT(Движение!$H$3:$H$500*(Движение!$E$3:$E$500=$A187)*(Движение!$G$3:$G$500="Расход"))</f>
        <v>0</v>
      </c>
      <c r="D187">
        <f t="shared" si="3"/>
        <v>0</v>
      </c>
    </row>
    <row r="188" spans="1:4" x14ac:dyDescent="0.25">
      <c r="A188" t="str">
        <f>Номенклатура[[#This Row],[Наименование]]</f>
        <v>Устройство дозирующее локтевое</v>
      </c>
      <c r="B188">
        <f>SUMPRODUCT(Движение!$H$3:$H$500*(Движение!$E$3:$E$500=$A188)*(Движение!$G$3:$G$500="Приход"))</f>
        <v>0</v>
      </c>
      <c r="C188">
        <f>SUMPRODUCT(Движение!$H$3:$H$500*(Движение!$E$3:$E$500=$A188)*(Движение!$G$3:$G$500="Расход"))</f>
        <v>0</v>
      </c>
      <c r="D188">
        <f t="shared" si="3"/>
        <v>0</v>
      </c>
    </row>
    <row r="189" spans="1:4" x14ac:dyDescent="0.25">
      <c r="A189" t="str">
        <f>Номенклатура[[#This Row],[Наименование]]</f>
        <v>Фартук хир.однораз.125*85</v>
      </c>
      <c r="B189">
        <f>SUMPRODUCT(Движение!$H$3:$H$500*(Движение!$E$3:$E$500=$A189)*(Движение!$G$3:$G$500="Приход"))</f>
        <v>0</v>
      </c>
      <c r="C189">
        <f>SUMPRODUCT(Движение!$H$3:$H$500*(Движение!$E$3:$E$500=$A189)*(Движение!$G$3:$G$500="Расход"))</f>
        <v>0</v>
      </c>
      <c r="D189">
        <f t="shared" si="3"/>
        <v>0</v>
      </c>
    </row>
    <row r="190" spans="1:4" x14ac:dyDescent="0.25">
      <c r="A190" t="str">
        <f>Номенклатура[[#This Row],[Наименование]]</f>
        <v>Формалин р-р 10%-10мл</v>
      </c>
      <c r="B190">
        <f>SUMPRODUCT(Движение!$H$3:$H$500*(Движение!$E$3:$E$500=$A190)*(Движение!$G$3:$G$500="Приход"))</f>
        <v>0</v>
      </c>
      <c r="C190">
        <f>SUMPRODUCT(Движение!$H$3:$H$500*(Движение!$E$3:$E$500=$A190)*(Движение!$G$3:$G$500="Расход"))</f>
        <v>0</v>
      </c>
      <c r="D190">
        <f t="shared" si="3"/>
        <v>0</v>
      </c>
    </row>
    <row r="191" spans="1:4" x14ac:dyDescent="0.25">
      <c r="A191" t="str">
        <f>Номенклатура[[#This Row],[Наименование]]</f>
        <v>Фурацилин р-р 0.2 мг/мл-100 мл</v>
      </c>
      <c r="B191">
        <f>SUMPRODUCT(Движение!$H$3:$H$500*(Движение!$E$3:$E$500=$A191)*(Движение!$G$3:$G$500="Приход"))</f>
        <v>0</v>
      </c>
      <c r="C191">
        <f>SUMPRODUCT(Движение!$H$3:$H$500*(Движение!$E$3:$E$500=$A191)*(Движение!$G$3:$G$500="Расход"))</f>
        <v>0</v>
      </c>
      <c r="D191">
        <f t="shared" si="3"/>
        <v>0</v>
      </c>
    </row>
    <row r="192" spans="1:4" x14ac:dyDescent="0.25">
      <c r="A192" t="str">
        <f>Номенклатура[[#This Row],[Наименование]]</f>
        <v>Хлоргексидина  0.5 мг/мл-100 мл</v>
      </c>
      <c r="B192">
        <f>SUMPRODUCT(Движение!$H$3:$H$500*(Движение!$E$3:$E$500=$A192)*(Движение!$G$3:$G$500="Приход"))</f>
        <v>0</v>
      </c>
      <c r="C192">
        <f>SUMPRODUCT(Движение!$H$3:$H$500*(Движение!$E$3:$E$500=$A192)*(Движение!$G$3:$G$500="Расход"))</f>
        <v>0</v>
      </c>
      <c r="D192">
        <f t="shared" si="3"/>
        <v>0</v>
      </c>
    </row>
    <row r="193" spans="1:4" x14ac:dyDescent="0.25">
      <c r="A193" t="str">
        <f>Номенклатура[[#This Row],[Наименование]]</f>
        <v>Хлоропирамин р-р 20 мг/мл-1.0</v>
      </c>
      <c r="B193">
        <f>SUMPRODUCT(Движение!$H$3:$H$500*(Движение!$E$3:$E$500=$A193)*(Движение!$G$3:$G$500="Приход"))</f>
        <v>0</v>
      </c>
      <c r="C193">
        <f>SUMPRODUCT(Движение!$H$3:$H$500*(Движение!$E$3:$E$500=$A193)*(Движение!$G$3:$G$500="Расход"))</f>
        <v>0</v>
      </c>
      <c r="D193">
        <f t="shared" si="3"/>
        <v>0</v>
      </c>
    </row>
    <row r="194" spans="1:4" x14ac:dyDescent="0.25">
      <c r="A194" t="str">
        <f>Номенклатура[[#This Row],[Наименование]]</f>
        <v>Цефтриаксон пор.д/инъекц.1000мг</v>
      </c>
      <c r="B194">
        <f>SUMPRODUCT(Движение!$H$3:$H$500*(Движение!$E$3:$E$500=$A194)*(Движение!$G$3:$G$500="Приход"))</f>
        <v>0</v>
      </c>
      <c r="C194">
        <f>SUMPRODUCT(Движение!$H$3:$H$500*(Движение!$E$3:$E$500=$A194)*(Движение!$G$3:$G$500="Расход"))</f>
        <v>0</v>
      </c>
      <c r="D194">
        <f t="shared" si="3"/>
        <v>0</v>
      </c>
    </row>
    <row r="195" spans="1:4" x14ac:dyDescent="0.25">
      <c r="A195" t="str">
        <f>Номенклатура[[#This Row],[Наименование]]</f>
        <v>Цитоклин-лайт д.с.экстр.0.75</v>
      </c>
      <c r="B195">
        <f>SUMPRODUCT(Движение!$H$3:$H$500*(Движение!$E$3:$E$500=$A195)*(Движение!$G$3:$G$500="Приход"))</f>
        <v>0</v>
      </c>
      <c r="C195">
        <f>SUMPRODUCT(Движение!$H$3:$H$500*(Движение!$E$3:$E$500=$A195)*(Движение!$G$3:$G$500="Расход"))</f>
        <v>0</v>
      </c>
      <c r="D195">
        <f t="shared" si="3"/>
        <v>0</v>
      </c>
    </row>
    <row r="196" spans="1:4" x14ac:dyDescent="0.25">
      <c r="A196" t="str">
        <f>Номенклатура[[#This Row],[Наименование]]</f>
        <v>Цитрамон таблетки №6</v>
      </c>
      <c r="B196">
        <f>SUMPRODUCT(Движение!$H$3:$H$500*(Движение!$E$3:$E$500=$A196)*(Движение!$G$3:$G$500="Приход"))</f>
        <v>0</v>
      </c>
      <c r="C196">
        <f>SUMPRODUCT(Движение!$H$3:$H$500*(Движение!$E$3:$E$500=$A196)*(Движение!$G$3:$G$500="Расход"))</f>
        <v>0</v>
      </c>
      <c r="D196">
        <f t="shared" si="3"/>
        <v>0</v>
      </c>
    </row>
    <row r="197" spans="1:4" x14ac:dyDescent="0.25">
      <c r="A197" t="str">
        <f>Номенклатура[[#This Row],[Наименование]]</f>
        <v>Шапочка-колпак стерил.</v>
      </c>
      <c r="B197">
        <f>SUMPRODUCT(Движение!$H$3:$H$500*(Движение!$E$3:$E$500=$A197)*(Движение!$G$3:$G$500="Приход"))</f>
        <v>0</v>
      </c>
      <c r="C197">
        <f>SUMPRODUCT(Движение!$H$3:$H$500*(Движение!$E$3:$E$500=$A197)*(Движение!$G$3:$G$500="Расход"))</f>
        <v>20</v>
      </c>
      <c r="D197">
        <f t="shared" si="3"/>
        <v>-20</v>
      </c>
    </row>
    <row r="198" spans="1:4" x14ac:dyDescent="0.25">
      <c r="A198" t="str">
        <f>Номенклатура[[#This Row],[Наименование]]</f>
        <v>Шапочка-колпак н/стер. на завязках</v>
      </c>
      <c r="B198">
        <f>SUMPRODUCT(Движение!$H$3:$H$500*(Движение!$E$3:$E$500=$A198)*(Движение!$G$3:$G$500="Приход"))</f>
        <v>0</v>
      </c>
      <c r="C198">
        <f>SUMPRODUCT(Движение!$H$3:$H$500*(Движение!$E$3:$E$500=$A198)*(Движение!$G$3:$G$500="Расход"))</f>
        <v>20</v>
      </c>
      <c r="D198">
        <f t="shared" si="3"/>
        <v>-20</v>
      </c>
    </row>
    <row r="199" spans="1:4" x14ac:dyDescent="0.25">
      <c r="A199" t="str">
        <f>Номенклатура[[#This Row],[Наименование]]</f>
        <v>Шапочка-шарлотта (берет) ст. уп/100</v>
      </c>
      <c r="B199">
        <f>SUMPRODUCT(Движение!$H$3:$H$500*(Движение!$E$3:$E$500=$A199)*(Движение!$G$3:$G$500="Приход"))</f>
        <v>0</v>
      </c>
      <c r="C199">
        <f>SUMPRODUCT(Движение!$H$3:$H$500*(Движение!$E$3:$E$500=$A199)*(Движение!$G$3:$G$500="Расход"))</f>
        <v>32</v>
      </c>
      <c r="D199">
        <f t="shared" si="3"/>
        <v>-32</v>
      </c>
    </row>
    <row r="200" spans="1:4" x14ac:dyDescent="0.25">
      <c r="A200" t="str">
        <f>Номенклатура[[#This Row],[Наименование]]</f>
        <v>Шпатели мед. дерев. однораз. уп/85 шт</v>
      </c>
      <c r="B200">
        <f>SUMPRODUCT(Движение!$H$3:$H$500*(Движение!$E$3:$E$500=$A200)*(Движение!$G$3:$G$500="Приход"))</f>
        <v>2550</v>
      </c>
      <c r="C200">
        <f>SUMPRODUCT(Движение!$H$3:$H$500*(Движение!$E$3:$E$500=$A200)*(Движение!$G$3:$G$500="Расход"))</f>
        <v>3</v>
      </c>
      <c r="D200">
        <f t="shared" si="3"/>
        <v>2547</v>
      </c>
    </row>
    <row r="201" spans="1:4" x14ac:dyDescent="0.25">
      <c r="A201" t="str">
        <f>Номенклатура[[#This Row],[Наименование]]</f>
        <v>Шпатели мед. дерев. однораз. уп/100 шт</v>
      </c>
      <c r="B201">
        <f>SUMPRODUCT(Движение!$H$3:$H$500*(Движение!$E$3:$E$500=$A201)*(Движение!$G$3:$G$500="Приход"))</f>
        <v>0</v>
      </c>
      <c r="C201">
        <f>SUMPRODUCT(Движение!$H$3:$H$500*(Движение!$E$3:$E$500=$A201)*(Движение!$G$3:$G$500="Расход"))</f>
        <v>0</v>
      </c>
      <c r="D201">
        <f t="shared" si="3"/>
        <v>0</v>
      </c>
    </row>
    <row r="202" spans="1:4" x14ac:dyDescent="0.25">
      <c r="A202" t="str">
        <f>Номенклатура[[#This Row],[Наименование]]</f>
        <v>Шприцы инъек. трех.туб. 1А "Луер"</v>
      </c>
      <c r="B202">
        <f>SUMPRODUCT(Движение!$H$3:$H$500*(Движение!$E$3:$E$500=$A202)*(Движение!$G$3:$G$500="Приход"))</f>
        <v>0</v>
      </c>
      <c r="C202">
        <f>SUMPRODUCT(Движение!$H$3:$H$500*(Движение!$E$3:$E$500=$A202)*(Движение!$G$3:$G$500="Расход"))</f>
        <v>2000</v>
      </c>
      <c r="D202">
        <f t="shared" si="3"/>
        <v>-2000</v>
      </c>
    </row>
    <row r="203" spans="1:4" x14ac:dyDescent="0.25">
      <c r="A203" t="str">
        <f>Номенклатура[[#This Row],[Наименование]]</f>
        <v>Шприцы инъекц. однор. 10Б "Луер"</v>
      </c>
      <c r="B203">
        <f>SUMPRODUCT(Движение!$H$3:$H$500*(Движение!$E$3:$E$500=$A203)*(Движение!$G$3:$G$500="Приход"))</f>
        <v>0</v>
      </c>
      <c r="C203">
        <f>SUMPRODUCT(Движение!$H$3:$H$500*(Движение!$E$3:$E$500=$A203)*(Движение!$G$3:$G$500="Расход"))</f>
        <v>0</v>
      </c>
      <c r="D203">
        <f t="shared" si="3"/>
        <v>0</v>
      </c>
    </row>
    <row r="204" spans="1:4" x14ac:dyDescent="0.25">
      <c r="A204" t="str">
        <f>Номенклатура[[#This Row],[Наименование]]</f>
        <v>Шприцы инъекц. однор. 20Б "Луер"</v>
      </c>
      <c r="B204">
        <f>SUMPRODUCT(Движение!$H$3:$H$500*(Движение!$E$3:$E$500=$A204)*(Движение!$G$3:$G$500="Приход"))</f>
        <v>0</v>
      </c>
      <c r="C204">
        <f>SUMPRODUCT(Движение!$H$3:$H$500*(Движение!$E$3:$E$500=$A204)*(Движение!$G$3:$G$500="Расход"))</f>
        <v>0</v>
      </c>
      <c r="D204">
        <f t="shared" si="3"/>
        <v>0</v>
      </c>
    </row>
    <row r="205" spans="1:4" x14ac:dyDescent="0.25">
      <c r="A205" t="str">
        <f>Номенклатура[[#This Row],[Наименование]]</f>
        <v>Шприцы инъекц. однор. 2А "Луер"</v>
      </c>
      <c r="B205">
        <f>SUMPRODUCT(Движение!$H$3:$H$500*(Движение!$E$3:$E$500=$A205)*(Движение!$G$3:$G$500="Приход"))</f>
        <v>0</v>
      </c>
      <c r="C205">
        <f>SUMPRODUCT(Движение!$H$3:$H$500*(Движение!$E$3:$E$500=$A205)*(Движение!$G$3:$G$500="Расход"))</f>
        <v>0</v>
      </c>
      <c r="D205">
        <f t="shared" si="3"/>
        <v>0</v>
      </c>
    </row>
    <row r="206" spans="1:4" x14ac:dyDescent="0.25">
      <c r="A206" t="str">
        <f>Номенклатура[[#This Row],[Наименование]]</f>
        <v>Шприцы инъекц. однор. 5Б "Луер"</v>
      </c>
      <c r="B206">
        <f>SUMPRODUCT(Движение!$H$3:$H$500*(Движение!$E$3:$E$500=$A206)*(Движение!$G$3:$G$500="Приход"))</f>
        <v>1000</v>
      </c>
      <c r="C206">
        <f>SUMPRODUCT(Движение!$H$3:$H$500*(Движение!$E$3:$E$500=$A206)*(Движение!$G$3:$G$500="Расход"))</f>
        <v>180</v>
      </c>
      <c r="D206">
        <f t="shared" si="3"/>
        <v>820</v>
      </c>
    </row>
    <row r="207" spans="1:4" x14ac:dyDescent="0.25">
      <c r="A207" t="str">
        <f>Номенклатура[[#This Row],[Наименование]]</f>
        <v>Штатив д/в.венного влив.</v>
      </c>
      <c r="B207">
        <f>SUMPRODUCT(Движение!$H$3:$H$500*(Движение!$E$3:$E$500=$A207)*(Движение!$G$3:$G$500="Приход"))</f>
        <v>0</v>
      </c>
      <c r="C207">
        <f>SUMPRODUCT(Движение!$H$3:$H$500*(Движение!$E$3:$E$500=$A207)*(Движение!$G$3:$G$500="Расход"))</f>
        <v>0</v>
      </c>
      <c r="D207">
        <f t="shared" si="3"/>
        <v>0</v>
      </c>
    </row>
    <row r="208" spans="1:4" x14ac:dyDescent="0.25">
      <c r="A208" t="str">
        <f>Номенклатура[[#This Row],[Наименование]]</f>
        <v>Штатив д/пробирок</v>
      </c>
      <c r="B208">
        <f>SUMPRODUCT(Движение!$H$3:$H$500*(Движение!$E$3:$E$500=$A208)*(Движение!$G$3:$G$500="Приход"))</f>
        <v>0</v>
      </c>
      <c r="C208">
        <f>SUMPRODUCT(Движение!$H$3:$H$500*(Движение!$E$3:$E$500=$A208)*(Движение!$G$3:$G$500="Расход"))</f>
        <v>0</v>
      </c>
      <c r="D208">
        <f t="shared" si="3"/>
        <v>0</v>
      </c>
    </row>
    <row r="209" spans="1:4" x14ac:dyDescent="0.25">
      <c r="A209" t="str">
        <f>Номенклатура[[#This Row],[Наименование]]</f>
        <v>Электроды мед. (арт.2228)</v>
      </c>
      <c r="B209">
        <f>SUMPRODUCT(Движение!$H$3:$H$500*(Движение!$E$3:$E$500=$A209)*(Движение!$G$3:$G$500="Приход"))</f>
        <v>0</v>
      </c>
      <c r="C209">
        <f>SUMPRODUCT(Движение!$H$3:$H$500*(Движение!$E$3:$E$500=$A209)*(Движение!$G$3:$G$500="Расход"))</f>
        <v>0</v>
      </c>
      <c r="D209">
        <f t="shared" si="3"/>
        <v>0</v>
      </c>
    </row>
    <row r="210" spans="1:4" x14ac:dyDescent="0.25">
      <c r="A210" t="str">
        <f>Номенклатура[[#This Row],[Наименование]]</f>
        <v xml:space="preserve">Электроды ЭКГ 3M Red Dot 2660-5 </v>
      </c>
      <c r="B210">
        <f>SUMPRODUCT(Движение!$H$3:$H$500*(Движение!$E$3:$E$500=$A210)*(Движение!$G$3:$G$500="Приход"))</f>
        <v>0</v>
      </c>
      <c r="C210">
        <f>SUMPRODUCT(Движение!$H$3:$H$500*(Движение!$E$3:$E$500=$A210)*(Движение!$G$3:$G$500="Расход"))</f>
        <v>0</v>
      </c>
      <c r="D210">
        <f t="shared" si="3"/>
        <v>0</v>
      </c>
    </row>
    <row r="211" spans="1:4" x14ac:dyDescent="0.25">
      <c r="A211" t="str">
        <f>Номенклатура[[#This Row],[Наименование]]</f>
        <v>Электроды ЭКГ "Э.К-09"</v>
      </c>
      <c r="B211">
        <f>SUMPRODUCT(Движение!$H$3:$H$500*(Движение!$E$3:$E$500=$A211)*(Движение!$G$3:$G$500="Приход"))</f>
        <v>0</v>
      </c>
      <c r="C211">
        <f>SUMPRODUCT(Движение!$H$3:$H$500*(Движение!$E$3:$E$500=$A211)*(Движение!$G$3:$G$500="Расход"))</f>
        <v>0</v>
      </c>
      <c r="D211">
        <f t="shared" si="3"/>
        <v>0</v>
      </c>
    </row>
    <row r="212" spans="1:4" x14ac:dyDescent="0.25">
      <c r="A212" t="str">
        <f>Номенклатура[[#This Row],[Наименование]]</f>
        <v>Электроды ЭКГ "Э.К-10"</v>
      </c>
      <c r="B212">
        <f>SUMPRODUCT(Движение!$H$3:$H$500*(Движение!$E$3:$E$500=$A212)*(Движение!$G$3:$G$500="Приход"))</f>
        <v>0</v>
      </c>
      <c r="C212">
        <f>SUMPRODUCT(Движение!$H$3:$H$500*(Движение!$E$3:$E$500=$A212)*(Движение!$G$3:$G$500="Расход"))</f>
        <v>0</v>
      </c>
      <c r="D212">
        <f t="shared" si="3"/>
        <v>0</v>
      </c>
    </row>
    <row r="213" spans="1:4" x14ac:dyDescent="0.25">
      <c r="A213" t="str">
        <f>Номенклатура[[#This Row],[Наименование]]</f>
        <v>Электроды-зажимы д/кон. 4шт/комп</v>
      </c>
      <c r="B213">
        <f>SUMPRODUCT(Движение!$H$3:$H$500*(Движение!$E$3:$E$500=$A213)*(Движение!$G$3:$G$500="Приход"))</f>
        <v>0</v>
      </c>
      <c r="C213">
        <f>SUMPRODUCT(Движение!$H$3:$H$500*(Движение!$E$3:$E$500=$A213)*(Движение!$G$3:$G$500="Расход"))</f>
        <v>0</v>
      </c>
      <c r="D213">
        <f t="shared" si="3"/>
        <v>0</v>
      </c>
    </row>
    <row r="214" spans="1:4" x14ac:dyDescent="0.25">
      <c r="A214" t="str">
        <f>Номенклатура[[#This Row],[Наименование]]</f>
        <v>Этанол антисептический 70%-100мл</v>
      </c>
      <c r="B214">
        <f>SUMPRODUCT(Движение!$H$3:$H$500*(Движение!$E$3:$E$500=$A214)*(Движение!$G$3:$G$500="Приход"))</f>
        <v>0</v>
      </c>
      <c r="C214">
        <f>SUMPRODUCT(Движение!$H$3:$H$500*(Движение!$E$3:$E$500=$A214)*(Движение!$G$3:$G$500="Расход"))</f>
        <v>6</v>
      </c>
      <c r="D214">
        <f t="shared" si="3"/>
        <v>-6</v>
      </c>
    </row>
    <row r="215" spans="1:4" x14ac:dyDescent="0.25">
      <c r="A215" t="str">
        <f>Номенклатура[[#This Row],[Наименование]]</f>
        <v>Этанол антисептический 70%-1л</v>
      </c>
      <c r="B215">
        <f>SUMPRODUCT(Движение!$H$3:$H$500*(Движение!$E$3:$E$500=$A215)*(Движение!$G$3:$G$500="Приход"))</f>
        <v>0</v>
      </c>
      <c r="C215">
        <f>SUMPRODUCT(Движение!$H$3:$H$500*(Движение!$E$3:$E$500=$A215)*(Движение!$G$3:$G$500="Расход"))</f>
        <v>4</v>
      </c>
      <c r="D215">
        <f t="shared" si="3"/>
        <v>-4</v>
      </c>
    </row>
    <row r="216" spans="1:4" x14ac:dyDescent="0.25">
      <c r="A216" t="str">
        <f>Номенклатура[[#This Row],[Наименование]]</f>
        <v>Эуфиллин р-р д/инъекц. 24мг/мл-5.0</v>
      </c>
      <c r="B216">
        <f>SUMPRODUCT(Движение!$H$3:$H$500*(Движение!$E$3:$E$500=$A216)*(Движение!$G$3:$G$500="Приход"))</f>
        <v>0</v>
      </c>
      <c r="C216">
        <f>SUMPRODUCT(Движение!$H$3:$H$500*(Движение!$E$3:$E$500=$A216)*(Движение!$G$3:$G$500="Расход"))</f>
        <v>0</v>
      </c>
      <c r="D216">
        <f t="shared" si="3"/>
        <v>0</v>
      </c>
    </row>
    <row r="217" spans="1:4" x14ac:dyDescent="0.25">
      <c r="A217" t="e">
        <f>Номенклатура[[#This Row],[Наименование]]</f>
        <v>#VALUE!</v>
      </c>
    </row>
    <row r="218" spans="1:4" x14ac:dyDescent="0.25">
      <c r="A218" t="e">
        <f>Номенклатура[[#This Row],[Наименование]]</f>
        <v>#VALUE!</v>
      </c>
    </row>
    <row r="219" spans="1:4" x14ac:dyDescent="0.25">
      <c r="A219" t="e">
        <f>Номенклатура[[#This Row],[Наименование]]</f>
        <v>#VALUE!</v>
      </c>
    </row>
    <row r="220" spans="1:4" x14ac:dyDescent="0.25">
      <c r="A220" t="e">
        <f>Номенклатура[[#This Row],[Наименование]]</f>
        <v>#VALUE!</v>
      </c>
    </row>
    <row r="221" spans="1:4" x14ac:dyDescent="0.25">
      <c r="A221" t="e">
        <f>Номенклатура[[#This Row],[Наименование]]</f>
        <v>#VALUE!</v>
      </c>
    </row>
    <row r="222" spans="1:4" x14ac:dyDescent="0.25">
      <c r="A222" t="e">
        <f>Номенклатура[[#This Row],[Наименование]]</f>
        <v>#VALUE!</v>
      </c>
    </row>
    <row r="223" spans="1:4" x14ac:dyDescent="0.25">
      <c r="A223" t="e">
        <f>Номенклатура[[#This Row],[Наименование]]</f>
        <v>#VALUE!</v>
      </c>
    </row>
    <row r="224" spans="1:4" x14ac:dyDescent="0.25">
      <c r="A224" t="e">
        <f>Номенклатура[[#This Row],[Наименование]]</f>
        <v>#VALUE!</v>
      </c>
    </row>
    <row r="225" spans="1:1" x14ac:dyDescent="0.25">
      <c r="A225" t="e">
        <f>Номенклатура[[#This Row],[Наименование]]</f>
        <v>#VALUE!</v>
      </c>
    </row>
    <row r="226" spans="1:1" x14ac:dyDescent="0.25">
      <c r="A226" t="e">
        <f>Номенклатура[[#This Row],[Наименование]]</f>
        <v>#VALUE!</v>
      </c>
    </row>
    <row r="227" spans="1:1" x14ac:dyDescent="0.25">
      <c r="A227" t="e">
        <f>Номенклатура[[#This Row],[Наименование]]</f>
        <v>#VALUE!</v>
      </c>
    </row>
    <row r="228" spans="1:1" x14ac:dyDescent="0.25">
      <c r="A228" t="e">
        <f>Номенклатура[[#This Row],[Наименование]]</f>
        <v>#VALUE!</v>
      </c>
    </row>
    <row r="229" spans="1:1" x14ac:dyDescent="0.25">
      <c r="A229" t="e">
        <f>Номенклатура[[#This Row],[Наименование]]</f>
        <v>#VALUE!</v>
      </c>
    </row>
    <row r="230" spans="1:1" x14ac:dyDescent="0.25">
      <c r="A230" t="e">
        <f>Номенклатура[[#This Row],[Наименование]]</f>
        <v>#VALUE!</v>
      </c>
    </row>
    <row r="231" spans="1:1" x14ac:dyDescent="0.25">
      <c r="A231" t="e">
        <f>Номенклатура[[#This Row],[Наименование]]</f>
        <v>#VALUE!</v>
      </c>
    </row>
    <row r="232" spans="1:1" x14ac:dyDescent="0.25">
      <c r="A232" t="e">
        <f>Номенклатура[[#This Row],[Наименование]]</f>
        <v>#VALUE!</v>
      </c>
    </row>
    <row r="233" spans="1:1" x14ac:dyDescent="0.25">
      <c r="A233" t="e">
        <f>Номенклатура[[#This Row],[Наименование]]</f>
        <v>#VALUE!</v>
      </c>
    </row>
    <row r="234" spans="1:1" x14ac:dyDescent="0.25">
      <c r="A234" t="e">
        <f>Номенклатура[[#This Row],[Наименование]]</f>
        <v>#VALUE!</v>
      </c>
    </row>
    <row r="235" spans="1:1" x14ac:dyDescent="0.25">
      <c r="A235" t="e">
        <f>Номенклатура[[#This Row],[Наименование]]</f>
        <v>#VALUE!</v>
      </c>
    </row>
    <row r="236" spans="1:1" x14ac:dyDescent="0.25">
      <c r="A236" t="e">
        <f>Номенклатура[[#This Row],[Наименование]]</f>
        <v>#VALUE!</v>
      </c>
    </row>
    <row r="237" spans="1:1" x14ac:dyDescent="0.25">
      <c r="A237" t="e">
        <f>Номенклатура[[#This Row],[Наименование]]</f>
        <v>#VALUE!</v>
      </c>
    </row>
    <row r="238" spans="1:1" x14ac:dyDescent="0.25">
      <c r="A238" t="e">
        <f>Номенклатура[[#This Row],[Наименование]]</f>
        <v>#VALUE!</v>
      </c>
    </row>
    <row r="239" spans="1:1" x14ac:dyDescent="0.25">
      <c r="A239" t="e">
        <f>Номенклатура[[#This Row],[Наименование]]</f>
        <v>#VALUE!</v>
      </c>
    </row>
    <row r="240" spans="1:1" x14ac:dyDescent="0.25">
      <c r="A240" t="e">
        <f>Номенклатура[[#This Row],[Наименование]]</f>
        <v>#VALUE!</v>
      </c>
    </row>
    <row r="241" spans="1:1" x14ac:dyDescent="0.25">
      <c r="A241" t="e">
        <f>Номенклатура[[#This Row],[Наименование]]</f>
        <v>#VALUE!</v>
      </c>
    </row>
    <row r="242" spans="1:1" x14ac:dyDescent="0.25">
      <c r="A242" t="e">
        <f>Номенклатура[[#This Row],[Наименование]]</f>
        <v>#VALUE!</v>
      </c>
    </row>
    <row r="243" spans="1:1" x14ac:dyDescent="0.25">
      <c r="A243" t="e">
        <f>Номенклатура[[#This Row],[Наименование]]</f>
        <v>#VALUE!</v>
      </c>
    </row>
    <row r="244" spans="1:1" x14ac:dyDescent="0.25">
      <c r="A244" t="e">
        <f>Номенклатура[[#This Row],[Наименование]]</f>
        <v>#VALUE!</v>
      </c>
    </row>
    <row r="245" spans="1:1" x14ac:dyDescent="0.25">
      <c r="A245" t="e">
        <f>Номенклатура[[#This Row],[Наименование]]</f>
        <v>#VALUE!</v>
      </c>
    </row>
    <row r="246" spans="1:1" x14ac:dyDescent="0.25">
      <c r="A246" t="e">
        <f>Номенклатура[[#This Row],[Наименование]]</f>
        <v>#VALUE!</v>
      </c>
    </row>
    <row r="247" spans="1:1" x14ac:dyDescent="0.25">
      <c r="A247" t="e">
        <f>Номенклатура[[#This Row],[Наименование]]</f>
        <v>#VALUE!</v>
      </c>
    </row>
    <row r="248" spans="1:1" x14ac:dyDescent="0.25">
      <c r="A248" t="e">
        <f>Номенклатура[[#This Row],[Наименование]]</f>
        <v>#VALUE!</v>
      </c>
    </row>
    <row r="249" spans="1:1" x14ac:dyDescent="0.25">
      <c r="A249" t="e">
        <f>Номенклатура[[#This Row],[Наименование]]</f>
        <v>#VALUE!</v>
      </c>
    </row>
    <row r="250" spans="1:1" x14ac:dyDescent="0.25">
      <c r="A250" t="e">
        <f>Номенклатура[[#This Row],[Наименование]]</f>
        <v>#VALUE!</v>
      </c>
    </row>
    <row r="251" spans="1:1" x14ac:dyDescent="0.25">
      <c r="A251" t="e">
        <f>Номенклатура[[#This Row],[Наименование]]</f>
        <v>#VALUE!</v>
      </c>
    </row>
    <row r="252" spans="1:1" x14ac:dyDescent="0.25">
      <c r="A252" t="e">
        <f>Номенклатура[[#This Row],[Наименование]]</f>
        <v>#VALUE!</v>
      </c>
    </row>
    <row r="253" spans="1:1" x14ac:dyDescent="0.25">
      <c r="A253" t="e">
        <f>Номенклатура[[#This Row],[Наименование]]</f>
        <v>#VALUE!</v>
      </c>
    </row>
    <row r="254" spans="1:1" x14ac:dyDescent="0.25">
      <c r="A254" t="e">
        <f>Номенклатура[[#This Row],[Наименование]]</f>
        <v>#VALUE!</v>
      </c>
    </row>
    <row r="255" spans="1:1" x14ac:dyDescent="0.25">
      <c r="A255" t="e">
        <f>Номенклатура[[#This Row],[Наименование]]</f>
        <v>#VALUE!</v>
      </c>
    </row>
    <row r="256" spans="1:1" x14ac:dyDescent="0.25">
      <c r="A256" t="e">
        <f>Номенклатура[[#This Row],[Наименование]]</f>
        <v>#VALUE!</v>
      </c>
    </row>
    <row r="257" spans="1:1" x14ac:dyDescent="0.25">
      <c r="A257" t="e">
        <f>Номенклатура[[#This Row],[Наименование]]</f>
        <v>#VALUE!</v>
      </c>
    </row>
    <row r="258" spans="1:1" x14ac:dyDescent="0.25">
      <c r="A258" t="e">
        <f>Номенклатура[[#This Row],[Наименование]]</f>
        <v>#VALUE!</v>
      </c>
    </row>
    <row r="259" spans="1:1" x14ac:dyDescent="0.25">
      <c r="A259" t="e">
        <f>Номенклатура[[#This Row],[Наименование]]</f>
        <v>#VALUE!</v>
      </c>
    </row>
    <row r="260" spans="1:1" x14ac:dyDescent="0.25">
      <c r="A260" t="e">
        <f>Номенклатура[[#This Row],[Наименование]]</f>
        <v>#VALUE!</v>
      </c>
    </row>
    <row r="261" spans="1:1" x14ac:dyDescent="0.25">
      <c r="A261" t="e">
        <f>Номенклатура[[#This Row],[Наименование]]</f>
        <v>#VALUE!</v>
      </c>
    </row>
    <row r="262" spans="1:1" x14ac:dyDescent="0.25">
      <c r="A262" t="e">
        <f>Номенклатура[[#This Row],[Наименование]]</f>
        <v>#VALUE!</v>
      </c>
    </row>
    <row r="263" spans="1:1" x14ac:dyDescent="0.25">
      <c r="A263" t="e">
        <f>Номенклатура[[#This Row],[Наименование]]</f>
        <v>#VALUE!</v>
      </c>
    </row>
    <row r="264" spans="1:1" x14ac:dyDescent="0.25">
      <c r="A264" t="e">
        <f>Номенклатура[[#This Row],[Наименование]]</f>
        <v>#VALUE!</v>
      </c>
    </row>
    <row r="265" spans="1:1" x14ac:dyDescent="0.25">
      <c r="A265" t="e">
        <f>Номенклатура[[#This Row],[Наименование]]</f>
        <v>#VALUE!</v>
      </c>
    </row>
    <row r="266" spans="1:1" x14ac:dyDescent="0.25">
      <c r="A266" t="e">
        <f>Номенклатура[[#This Row],[Наименование]]</f>
        <v>#VALUE!</v>
      </c>
    </row>
    <row r="267" spans="1:1" x14ac:dyDescent="0.25">
      <c r="A267" t="e">
        <f>Номенклатура[[#This Row],[Наименование]]</f>
        <v>#VALUE!</v>
      </c>
    </row>
    <row r="268" spans="1:1" x14ac:dyDescent="0.25">
      <c r="A268" t="e">
        <f>Номенклатура[[#This Row],[Наименование]]</f>
        <v>#VALUE!</v>
      </c>
    </row>
    <row r="269" spans="1:1" x14ac:dyDescent="0.25">
      <c r="A269" t="e">
        <f>Номенклатура[[#This Row],[Наименование]]</f>
        <v>#VALUE!</v>
      </c>
    </row>
    <row r="270" spans="1:1" x14ac:dyDescent="0.25">
      <c r="A270" t="e">
        <f>Номенклатура[[#This Row],[Наименование]]</f>
        <v>#VALUE!</v>
      </c>
    </row>
    <row r="271" spans="1:1" x14ac:dyDescent="0.25">
      <c r="A271" t="e">
        <f>Номенклатура[[#This Row],[Наименование]]</f>
        <v>#VALUE!</v>
      </c>
    </row>
    <row r="272" spans="1:1" x14ac:dyDescent="0.25">
      <c r="A272" t="e">
        <f>Номенклатура[[#This Row],[Наименование]]</f>
        <v>#VALUE!</v>
      </c>
    </row>
    <row r="273" spans="1:1" x14ac:dyDescent="0.25">
      <c r="A273" t="e">
        <f>Номенклатура[[#This Row],[Наименование]]</f>
        <v>#VALUE!</v>
      </c>
    </row>
    <row r="274" spans="1:1" x14ac:dyDescent="0.25">
      <c r="A274" t="e">
        <f>Номенклатура[[#This Row],[Наименование]]</f>
        <v>#VALUE!</v>
      </c>
    </row>
    <row r="275" spans="1:1" x14ac:dyDescent="0.25">
      <c r="A275" t="e">
        <f>Номенклатура[[#This Row],[Наименование]]</f>
        <v>#VALUE!</v>
      </c>
    </row>
    <row r="276" spans="1:1" x14ac:dyDescent="0.25">
      <c r="A276" t="e">
        <f>Номенклатура[[#This Row],[Наименование]]</f>
        <v>#VALUE!</v>
      </c>
    </row>
    <row r="277" spans="1:1" x14ac:dyDescent="0.25">
      <c r="A277" t="e">
        <f>Номенклатура[[#This Row],[Наименование]]</f>
        <v>#VALUE!</v>
      </c>
    </row>
    <row r="278" spans="1:1" x14ac:dyDescent="0.25">
      <c r="A278" t="e">
        <f>Номенклатура[[#This Row],[Наименование]]</f>
        <v>#VALUE!</v>
      </c>
    </row>
    <row r="279" spans="1:1" x14ac:dyDescent="0.25">
      <c r="A279" t="e">
        <f>Номенклатура[[#This Row],[Наименование]]</f>
        <v>#VALUE!</v>
      </c>
    </row>
    <row r="280" spans="1:1" x14ac:dyDescent="0.25">
      <c r="A280" t="e">
        <f>Номенклатура[[#This Row],[Наименование]]</f>
        <v>#VALUE!</v>
      </c>
    </row>
    <row r="281" spans="1:1" x14ac:dyDescent="0.25">
      <c r="A281" t="e">
        <f>Номенклатура[[#This Row],[Наименование]]</f>
        <v>#VALUE!</v>
      </c>
    </row>
    <row r="282" spans="1:1" x14ac:dyDescent="0.25">
      <c r="A282" t="e">
        <f>Номенклатура[[#This Row],[Наименование]]</f>
        <v>#VALUE!</v>
      </c>
    </row>
    <row r="283" spans="1:1" x14ac:dyDescent="0.25">
      <c r="A283" t="e">
        <f>Номенклатура[[#This Row],[Наименование]]</f>
        <v>#VALUE!</v>
      </c>
    </row>
    <row r="284" spans="1:1" x14ac:dyDescent="0.25">
      <c r="A284" t="e">
        <f>Номенклатура[[#This Row],[Наименование]]</f>
        <v>#VALUE!</v>
      </c>
    </row>
    <row r="285" spans="1:1" x14ac:dyDescent="0.25">
      <c r="A285" t="e">
        <f>Номенклатура[[#This Row],[Наименование]]</f>
        <v>#VALUE!</v>
      </c>
    </row>
    <row r="286" spans="1:1" x14ac:dyDescent="0.25">
      <c r="A286" t="e">
        <f>Номенклатура[[#This Row],[Наименование]]</f>
        <v>#VALUE!</v>
      </c>
    </row>
    <row r="287" spans="1:1" x14ac:dyDescent="0.25">
      <c r="A287" t="e">
        <f>Номенклатура[[#This Row],[Наименование]]</f>
        <v>#VALUE!</v>
      </c>
    </row>
    <row r="288" spans="1:1" x14ac:dyDescent="0.25">
      <c r="A288" t="e">
        <f>Номенклатура[[#This Row],[Наименование]]</f>
        <v>#VALUE!</v>
      </c>
    </row>
    <row r="289" spans="1:1" x14ac:dyDescent="0.25">
      <c r="A289" t="e">
        <f>Номенклатура[[#This Row],[Наименование]]</f>
        <v>#VALUE!</v>
      </c>
    </row>
    <row r="290" spans="1:1" x14ac:dyDescent="0.25">
      <c r="A290" t="e">
        <f>Номенклатура[[#This Row],[Наименование]]</f>
        <v>#VALUE!</v>
      </c>
    </row>
    <row r="291" spans="1:1" x14ac:dyDescent="0.25">
      <c r="A291" t="e">
        <f>Номенклатура[[#This Row],[Наименование]]</f>
        <v>#VALUE!</v>
      </c>
    </row>
    <row r="292" spans="1:1" x14ac:dyDescent="0.25">
      <c r="A292" t="e">
        <f>Номенклатура[[#This Row],[Наименование]]</f>
        <v>#VALUE!</v>
      </c>
    </row>
    <row r="293" spans="1:1" x14ac:dyDescent="0.25">
      <c r="A293" t="e">
        <f>Номенклатура[[#This Row],[Наименование]]</f>
        <v>#VALUE!</v>
      </c>
    </row>
    <row r="294" spans="1:1" x14ac:dyDescent="0.25">
      <c r="A294" t="e">
        <f>Номенклатура[[#This Row],[Наименование]]</f>
        <v>#VALUE!</v>
      </c>
    </row>
    <row r="295" spans="1:1" x14ac:dyDescent="0.25">
      <c r="A295" t="e">
        <f>Номенклатура[[#This Row],[Наименование]]</f>
        <v>#VALUE!</v>
      </c>
    </row>
    <row r="296" spans="1:1" x14ac:dyDescent="0.25">
      <c r="A296" t="e">
        <f>Номенклатура[[#This Row],[Наименование]]</f>
        <v>#VALUE!</v>
      </c>
    </row>
    <row r="297" spans="1:1" x14ac:dyDescent="0.25">
      <c r="A297" t="e">
        <f>Номенклатура[[#This Row],[Наименование]]</f>
        <v>#VALUE!</v>
      </c>
    </row>
    <row r="298" spans="1:1" x14ac:dyDescent="0.25">
      <c r="A298" t="e">
        <f>Номенклатура[[#This Row],[Наименование]]</f>
        <v>#VALUE!</v>
      </c>
    </row>
    <row r="299" spans="1:1" x14ac:dyDescent="0.25">
      <c r="A299" t="e">
        <f>Номенклатура[[#This Row],[Наименование]]</f>
        <v>#VALUE!</v>
      </c>
    </row>
    <row r="300" spans="1:1" x14ac:dyDescent="0.25">
      <c r="A300" t="e">
        <f>Номенклатура[[#This Row],[Наименование]]</f>
        <v>#VALUE!</v>
      </c>
    </row>
    <row r="301" spans="1:1" x14ac:dyDescent="0.25">
      <c r="A301" t="e">
        <f>Номенклатура[[#This Row],[Наименование]]</f>
        <v>#VALUE!</v>
      </c>
    </row>
    <row r="302" spans="1:1" x14ac:dyDescent="0.25">
      <c r="A302" t="e">
        <f>Номенклатура[[#This Row],[Наименование]]</f>
        <v>#VALUE!</v>
      </c>
    </row>
    <row r="303" spans="1:1" x14ac:dyDescent="0.25">
      <c r="A303" t="e">
        <f>Номенклатура[[#This Row],[Наименование]]</f>
        <v>#VALUE!</v>
      </c>
    </row>
    <row r="304" spans="1:1" x14ac:dyDescent="0.25">
      <c r="A304" t="e">
        <f>Номенклатура[[#This Row],[Наименование]]</f>
        <v>#VALUE!</v>
      </c>
    </row>
    <row r="305" spans="1:1" x14ac:dyDescent="0.25">
      <c r="A305" t="e">
        <f>Номенклатура[[#This Row],[Наименование]]</f>
        <v>#VALUE!</v>
      </c>
    </row>
    <row r="306" spans="1:1" x14ac:dyDescent="0.25">
      <c r="A306" t="e">
        <f>Номенклатура[[#This Row],[Наименование]]</f>
        <v>#VALUE!</v>
      </c>
    </row>
    <row r="307" spans="1:1" x14ac:dyDescent="0.25">
      <c r="A307" t="e">
        <f>Номенклатура[[#This Row],[Наименование]]</f>
        <v>#VALUE!</v>
      </c>
    </row>
    <row r="308" spans="1:1" x14ac:dyDescent="0.25">
      <c r="A308" t="e">
        <f>Номенклатура[[#This Row],[Наименование]]</f>
        <v>#VALUE!</v>
      </c>
    </row>
    <row r="309" spans="1:1" x14ac:dyDescent="0.25">
      <c r="A309" t="e">
        <f>Номенклатура[[#This Row],[Наименование]]</f>
        <v>#VALUE!</v>
      </c>
    </row>
    <row r="310" spans="1:1" x14ac:dyDescent="0.25">
      <c r="A310" t="e">
        <f>Номенклатура[[#This Row],[Наименование]]</f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55"/>
  <sheetViews>
    <sheetView workbookViewId="0">
      <selection activeCell="E7" sqref="E7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16.42578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29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1">
        <v>43712</v>
      </c>
      <c r="B3" t="s">
        <v>0</v>
      </c>
      <c r="D3" s="5" t="s">
        <v>244</v>
      </c>
      <c r="E3" t="s">
        <v>42</v>
      </c>
      <c r="F3" s="4" t="str">
        <f>IF(ISNA(VLOOKUP(Таблица4[[#This Row],[Наименование]],Номенклатура[],2,0)),"",VLOOKUP(Таблица4[[#This Row],[Наименование]],Номенклатура[],2,0))</f>
        <v>уп</v>
      </c>
      <c r="G3" t="s">
        <v>20</v>
      </c>
      <c r="H3">
        <v>72</v>
      </c>
      <c r="I3">
        <f t="shared" ref="I3:I5" si="0">IF(G3="Расход",H3*(-1),H3)</f>
        <v>72</v>
      </c>
      <c r="L3">
        <f>IF(ISNA(VLOOKUP(Таблица4[[#This Row],[Наименование]],Справочник!E2:G98,3,0)),"",VLOOKUP(Таблица4[[#This Row],[Наименование]],Справочник!E2:G98,3,0))</f>
        <v>4.4800000000000004</v>
      </c>
      <c r="M3">
        <f>Таблица4[[#This Row],[Введено]]*Таблица4[[#This Row],[цена за ед.]]</f>
        <v>322.56000000000006</v>
      </c>
    </row>
    <row r="4" spans="1:13" x14ac:dyDescent="0.25">
      <c r="A4" s="1">
        <v>43712</v>
      </c>
      <c r="B4" t="s">
        <v>0</v>
      </c>
      <c r="D4" s="5" t="s">
        <v>243</v>
      </c>
      <c r="E4" t="s">
        <v>114</v>
      </c>
      <c r="F4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4" t="s">
        <v>20</v>
      </c>
      <c r="H4">
        <v>2550</v>
      </c>
      <c r="I4">
        <f t="shared" si="0"/>
        <v>2550</v>
      </c>
      <c r="L4">
        <f>IF(ISNA(VLOOKUP(Таблица4[[#This Row],[Наименование]],Справочник!E2:G220,3,0)),"",VLOOKUP(Таблица4[[#This Row],[Наименование]],Справочник!E2:G220,3,0))</f>
        <v>3.32E-2</v>
      </c>
      <c r="M4">
        <f>Таблица4[[#This Row],[Введено]]*Таблица4[[#This Row],[цена за ед.]]</f>
        <v>84.66</v>
      </c>
    </row>
    <row r="5" spans="1:13" x14ac:dyDescent="0.25">
      <c r="A5" s="1">
        <v>43712</v>
      </c>
      <c r="B5" t="s">
        <v>0</v>
      </c>
      <c r="D5" s="5" t="s">
        <v>243</v>
      </c>
      <c r="E5" t="s">
        <v>119</v>
      </c>
      <c r="F5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5" t="s">
        <v>20</v>
      </c>
      <c r="H5">
        <v>1000</v>
      </c>
      <c r="I5">
        <f t="shared" si="0"/>
        <v>1000</v>
      </c>
      <c r="L5">
        <f>IF(ISNA(VLOOKUP(Таблица4[[#This Row],[Наименование]],Справочник!E2:G220,3,0)),"",VLOOKUP(Таблица4[[#This Row],[Наименование]],Справочник!E2:G220,3,0))</f>
        <v>7.0400000000000004E-2</v>
      </c>
      <c r="M5">
        <f>Таблица4[[#This Row],[Введено]]*Таблица4[[#This Row],[цена за ед.]]</f>
        <v>70.400000000000006</v>
      </c>
    </row>
    <row r="6" spans="1:13" x14ac:dyDescent="0.25">
      <c r="A6" s="1">
        <v>43712</v>
      </c>
      <c r="B6" t="s">
        <v>0</v>
      </c>
      <c r="D6" s="5" t="s">
        <v>242</v>
      </c>
      <c r="E6" t="s">
        <v>92</v>
      </c>
      <c r="F6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6" t="s">
        <v>20</v>
      </c>
      <c r="H6">
        <v>12000</v>
      </c>
      <c r="I6">
        <f t="shared" ref="I6:I9" si="1">IF(G6="Расход",H6*(-1),H6)</f>
        <v>12000</v>
      </c>
      <c r="L6">
        <f>IF(ISNA(VLOOKUP(Таблица4[[#This Row],[Наименование]],Справочник!E2:G220,3,0)),"",VLOOKUP(Таблица4[[#This Row],[Наименование]],Справочник!E2:G220,3,0))</f>
        <v>0.155</v>
      </c>
      <c r="M6">
        <f>Таблица4[[#This Row],[Введено]]*Таблица4[[#This Row],[цена за ед.]]</f>
        <v>1860</v>
      </c>
    </row>
    <row r="7" spans="1:13" x14ac:dyDescent="0.25">
      <c r="A7" s="1">
        <v>43714</v>
      </c>
      <c r="B7" t="s">
        <v>0</v>
      </c>
      <c r="D7" s="5" t="s">
        <v>241</v>
      </c>
      <c r="E7" t="s">
        <v>35</v>
      </c>
      <c r="F7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20</v>
      </c>
      <c r="H7">
        <v>3</v>
      </c>
      <c r="I7">
        <f t="shared" si="1"/>
        <v>3</v>
      </c>
      <c r="L7">
        <f>IF(ISNA(VLOOKUP(Таблица4[[#This Row],[Наименование]],Справочник!E2:G103,3,0)),"",VLOOKUP(Таблица4[[#This Row],[Наименование]],Справочник!E2:G103,3,0))</f>
        <v>3.99</v>
      </c>
      <c r="M7">
        <f>Таблица4[[#This Row],[Введено]]*Таблица4[[#This Row],[цена за ед.]]</f>
        <v>11.97</v>
      </c>
    </row>
    <row r="8" spans="1:13" x14ac:dyDescent="0.25">
      <c r="A8" s="1">
        <v>43714</v>
      </c>
      <c r="B8" t="s">
        <v>0</v>
      </c>
      <c r="D8" s="5" t="s">
        <v>241</v>
      </c>
      <c r="E8" t="s">
        <v>96</v>
      </c>
      <c r="F8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96</v>
      </c>
      <c r="I8">
        <f t="shared" si="1"/>
        <v>96</v>
      </c>
      <c r="L8">
        <f>IF(ISNA(VLOOKUP(Таблица4[[#This Row],[Наименование]],Справочник!E15:G220,3,0)),"",VLOOKUP(Таблица4[[#This Row],[Наименование]],Справочник!E15:G220,3,0))</f>
        <v>0.11</v>
      </c>
      <c r="M8">
        <f>Таблица4[[#This Row],[Введено]]*Таблица4[[#This Row],[цена за ед.]]</f>
        <v>10.56</v>
      </c>
    </row>
    <row r="9" spans="1:13" x14ac:dyDescent="0.25">
      <c r="A9" s="1">
        <v>43714</v>
      </c>
      <c r="B9" t="s">
        <v>0</v>
      </c>
      <c r="D9" s="5" t="s">
        <v>241</v>
      </c>
      <c r="E9" t="s">
        <v>60</v>
      </c>
      <c r="F9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20</v>
      </c>
      <c r="H9">
        <v>40</v>
      </c>
      <c r="I9">
        <f t="shared" si="1"/>
        <v>40</v>
      </c>
      <c r="L9">
        <f>IF(ISNA(VLOOKUP(Таблица4[[#This Row],[Наименование]],Справочник!E16:G104,3,0)),"",VLOOKUP(Таблица4[[#This Row],[Наименование]],Справочник!E16:G104,3,0))</f>
        <v>1.01</v>
      </c>
      <c r="M9">
        <f>Таблица4[[#This Row],[Введено]]*Таблица4[[#This Row],[цена за ед.]]</f>
        <v>40.4</v>
      </c>
    </row>
    <row r="10" spans="1:13" x14ac:dyDescent="0.25">
      <c r="A10" s="1">
        <v>43714</v>
      </c>
      <c r="B10" t="s">
        <v>0</v>
      </c>
      <c r="D10" s="5" t="s">
        <v>241</v>
      </c>
      <c r="E10" t="s">
        <v>93</v>
      </c>
      <c r="F10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0" t="s">
        <v>20</v>
      </c>
      <c r="H10">
        <v>2</v>
      </c>
      <c r="I10">
        <f t="shared" ref="I10:I13" si="2">IF(G10="Расход",H10*(-1),H10)</f>
        <v>2</v>
      </c>
      <c r="L10">
        <f>IF(ISNA(VLOOKUP(Таблица4[[#This Row],[Наименование]],Справочник!E13:G220,3,0)),"",VLOOKUP(Таблица4[[#This Row],[Наименование]],Справочник!E13:G220,3,0))</f>
        <v>4.2300000000000004</v>
      </c>
      <c r="M10">
        <f>Таблица4[[#This Row],[Введено]]*Таблица4[[#This Row],[цена за ед.]]</f>
        <v>8.4600000000000009</v>
      </c>
    </row>
    <row r="11" spans="1:13" x14ac:dyDescent="0.25">
      <c r="A11" s="1">
        <v>43718</v>
      </c>
      <c r="B11" t="s">
        <v>0</v>
      </c>
      <c r="D11" s="5" t="s">
        <v>240</v>
      </c>
      <c r="E11" t="s">
        <v>95</v>
      </c>
      <c r="F11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20</v>
      </c>
      <c r="H11">
        <v>200</v>
      </c>
      <c r="I11">
        <f t="shared" si="2"/>
        <v>200</v>
      </c>
      <c r="L11">
        <f>IF(ISNA(VLOOKUP(Таблица4[[#This Row],[Наименование]],Справочник!E14:G220,3,0)),"",VLOOKUP(Таблица4[[#This Row],[Наименование]],Справочник!E14:G220,3,0))</f>
        <v>0.10299999999999999</v>
      </c>
      <c r="M11">
        <f>Таблица4[[#This Row],[Введено]]*Таблица4[[#This Row],[цена за ед.]]</f>
        <v>20.599999999999998</v>
      </c>
    </row>
    <row r="12" spans="1:13" x14ac:dyDescent="0.25">
      <c r="A12" s="1">
        <v>43718</v>
      </c>
      <c r="B12" t="s">
        <v>0</v>
      </c>
      <c r="D12" s="5" t="s">
        <v>240</v>
      </c>
      <c r="E12" t="s">
        <v>94</v>
      </c>
      <c r="F12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2" t="s">
        <v>20</v>
      </c>
      <c r="H12">
        <v>200</v>
      </c>
      <c r="I12">
        <f t="shared" si="2"/>
        <v>200</v>
      </c>
      <c r="L12">
        <f>IF(ISNA(VLOOKUP(Таблица4[[#This Row],[Наименование]],Справочник!E15:G220,3,0)),"",VLOOKUP(Таблица4[[#This Row],[Наименование]],Справочник!E15:G220,3,0))</f>
        <v>0.48</v>
      </c>
      <c r="M12">
        <f>Таблица4[[#This Row],[Введено]]*Таблица4[[#This Row],[цена за ед.]]</f>
        <v>96</v>
      </c>
    </row>
    <row r="13" spans="1:13" x14ac:dyDescent="0.25">
      <c r="A13" s="1">
        <v>43720</v>
      </c>
      <c r="B13" t="s">
        <v>238</v>
      </c>
      <c r="D13" s="5" t="s">
        <v>239</v>
      </c>
      <c r="E13" t="s">
        <v>66</v>
      </c>
      <c r="F13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3" t="s">
        <v>20</v>
      </c>
      <c r="H13">
        <v>10</v>
      </c>
      <c r="I13">
        <f t="shared" si="2"/>
        <v>10</v>
      </c>
      <c r="L13">
        <f>IF(ISNA(VLOOKUP(Таблица4[[#This Row],[Наименование]],Справочник!E16:G104,3,0)),"",VLOOKUP(Таблица4[[#This Row],[Наименование]],Справочник!E16:G104,3,0))</f>
        <v>84</v>
      </c>
      <c r="M13">
        <f>Таблица4[[#This Row],[Введено]]*Таблица4[[#This Row],[цена за ед.]]</f>
        <v>840</v>
      </c>
    </row>
    <row r="14" spans="1:13" x14ac:dyDescent="0.25">
      <c r="A14" s="1">
        <v>43726</v>
      </c>
      <c r="C14" t="s">
        <v>5</v>
      </c>
      <c r="D14" s="5"/>
      <c r="E14" t="s">
        <v>66</v>
      </c>
      <c r="F14" s="4" t="str">
        <f>VLOOKUP(Таблица4[[#This Row],[Наименование]],Номенклатура[],2,0)</f>
        <v>шт</v>
      </c>
      <c r="G14" t="s">
        <v>21</v>
      </c>
      <c r="H14">
        <v>10</v>
      </c>
      <c r="I14">
        <f t="shared" ref="I14:I32" si="3">IF(G14="Расход",H14*(-1),H14)</f>
        <v>-10</v>
      </c>
      <c r="L14">
        <f>IF(ISNA(VLOOKUP(Таблица4[[#This Row],[Наименование]],Справочник!E2:G92,3,0)),"",VLOOKUP(Таблица4[[#This Row],[Наименование]],Справочник!E2:G92,3,0))</f>
        <v>84</v>
      </c>
      <c r="M14">
        <f>Таблица4[[#This Row],[Введено]]*Таблица4[[#This Row],[цена за ед.]]</f>
        <v>840</v>
      </c>
    </row>
    <row r="15" spans="1:13" x14ac:dyDescent="0.25">
      <c r="A15" s="1">
        <v>43728</v>
      </c>
      <c r="B15" t="s">
        <v>0</v>
      </c>
      <c r="D15" s="5" t="s">
        <v>288</v>
      </c>
      <c r="E15" t="s">
        <v>289</v>
      </c>
      <c r="F15" s="4" t="str">
        <f>VLOOKUP(Таблица4[[#This Row],[Наименование]],Номенклатура[],2,0)</f>
        <v>шт</v>
      </c>
      <c r="G15" t="s">
        <v>20</v>
      </c>
      <c r="H15">
        <v>20000</v>
      </c>
      <c r="I15">
        <f t="shared" si="3"/>
        <v>20000</v>
      </c>
      <c r="L15">
        <f>IF(ISNA(VLOOKUP(Таблица4[[#This Row],[Наименование]],Справочник!E27:G220,3,0)),"",VLOOKUP(Таблица4[[#This Row],[Наименование]],Справочник!E27:G220,3,0))</f>
        <v>5.8299999999999998E-2</v>
      </c>
      <c r="M15">
        <f>Таблица4[[#This Row],[Введено]]*Таблица4[[#This Row],[цена за ед.]]</f>
        <v>1166</v>
      </c>
    </row>
    <row r="16" spans="1:13" x14ac:dyDescent="0.25">
      <c r="A16" s="1">
        <v>43732</v>
      </c>
      <c r="C16" t="s">
        <v>127</v>
      </c>
      <c r="D16" s="5"/>
      <c r="E16" t="s">
        <v>113</v>
      </c>
      <c r="F16" s="4" t="str">
        <f>VLOOKUP(Таблица4[[#This Row],[Наименование]],Номенклатура[],2,0)</f>
        <v>шт</v>
      </c>
      <c r="G16" t="s">
        <v>21</v>
      </c>
      <c r="H16">
        <v>30</v>
      </c>
      <c r="I16">
        <f t="shared" si="3"/>
        <v>-30</v>
      </c>
      <c r="L16">
        <f>IF(ISNA(VLOOKUP(Таблица4[[#This Row],[Наименование]],Справочник!E1:G220,3,0)),"",VLOOKUP(Таблица4[[#This Row],[Наименование]],Справочник!E1:G250,3,0))</f>
        <v>0.14000000000000001</v>
      </c>
      <c r="M16">
        <f>Таблица4[[#This Row],[Введено]]*Таблица4[[#This Row],[цена за ед.]]</f>
        <v>4.2</v>
      </c>
    </row>
    <row r="17" spans="1:13" x14ac:dyDescent="0.25">
      <c r="A17" s="1">
        <v>43732</v>
      </c>
      <c r="C17" t="s">
        <v>127</v>
      </c>
      <c r="D17" s="5"/>
      <c r="E17" t="s">
        <v>90</v>
      </c>
      <c r="F17" s="4" t="str">
        <f>VLOOKUP(Таблица4[[#This Row],[Наименование]],Номенклатура[],2,0)</f>
        <v>фл</v>
      </c>
      <c r="G17" t="s">
        <v>21</v>
      </c>
      <c r="H17">
        <v>16</v>
      </c>
      <c r="I17">
        <f t="shared" si="3"/>
        <v>-16</v>
      </c>
      <c r="L17">
        <f>IF(ISNA(VLOOKUP(Таблица4[[#This Row],[Наименование]],Справочник!E29:G250,3,0)),"",VLOOKUP(Таблица4[[#This Row],[Наименование]],Справочник!E29:G250,3,0))</f>
        <v>2.4300000000000002</v>
      </c>
      <c r="M17">
        <f>Таблица4[[#This Row],[Введено]]*Таблица4[[#This Row],[цена за ед.]]</f>
        <v>38.880000000000003</v>
      </c>
    </row>
    <row r="18" spans="1:13" x14ac:dyDescent="0.25">
      <c r="A18" s="1">
        <v>43732</v>
      </c>
      <c r="C18" t="s">
        <v>127</v>
      </c>
      <c r="D18" s="5"/>
      <c r="E18" t="s">
        <v>96</v>
      </c>
      <c r="F18" s="4" t="str">
        <f>VLOOKUP(Таблица4[[#This Row],[Наименование]],Номенклатура[],2,0)</f>
        <v>фл</v>
      </c>
      <c r="G18" t="s">
        <v>21</v>
      </c>
      <c r="H18">
        <v>16</v>
      </c>
      <c r="I18">
        <f t="shared" si="3"/>
        <v>-16</v>
      </c>
      <c r="L18">
        <f>IF(ISNA(VLOOKUP(Таблица4[[#This Row],[Наименование]],Справочник!E30:G250,3,0)),"",VLOOKUP(Таблица4[[#This Row],[Наименование]],Справочник!E30:G250,3,0))</f>
        <v>0.11</v>
      </c>
      <c r="M18">
        <f>Таблица4[[#This Row],[Введено]]*Таблица4[[#This Row],[цена за ед.]]</f>
        <v>1.76</v>
      </c>
    </row>
    <row r="19" spans="1:13" x14ac:dyDescent="0.25">
      <c r="A19" s="1">
        <v>43732</v>
      </c>
      <c r="C19" t="s">
        <v>127</v>
      </c>
      <c r="D19" s="5"/>
      <c r="E19" t="s">
        <v>277</v>
      </c>
      <c r="F19" s="4" t="str">
        <f>VLOOKUP(Таблица4[[#This Row],[Наименование]],Номенклатура[],2,0)</f>
        <v>шт</v>
      </c>
      <c r="G19" t="s">
        <v>21</v>
      </c>
      <c r="H19">
        <v>100</v>
      </c>
      <c r="I19">
        <f t="shared" si="3"/>
        <v>-100</v>
      </c>
      <c r="L19">
        <f>IF(ISNA(VLOOKUP(Таблица4[[#This Row],[Наименование]],Справочник!E1:G119,3,0)),"",VLOOKUP(Таблица4[[#This Row],[Наименование]],Справочник!E1:G119,3,0))</f>
        <v>0.59</v>
      </c>
      <c r="M19">
        <f>Таблица4[[#This Row],[Введено]]*Таблица4[[#This Row],[цена за ед.]]</f>
        <v>59</v>
      </c>
    </row>
    <row r="20" spans="1:13" x14ac:dyDescent="0.25">
      <c r="A20" s="1">
        <v>43732</v>
      </c>
      <c r="C20" t="s">
        <v>127</v>
      </c>
      <c r="D20" s="5"/>
      <c r="E20" t="s">
        <v>290</v>
      </c>
      <c r="F20" s="4" t="str">
        <f>VLOOKUP(Таблица4[[#This Row],[Наименование]],Номенклатура[],2,0)</f>
        <v>уп</v>
      </c>
      <c r="G20" t="s">
        <v>21</v>
      </c>
      <c r="H20">
        <v>3.2</v>
      </c>
      <c r="I20">
        <f t="shared" si="3"/>
        <v>-3.2</v>
      </c>
      <c r="L20">
        <f>IF(ISNA(VLOOKUP(Таблица4[[#This Row],[Наименование]],Справочник!E32:G120,3,0)),"",VLOOKUP(Таблица4[[#This Row],[Наименование]],Справочник!E32:G120,3,0))</f>
        <v>1.67</v>
      </c>
      <c r="M20">
        <f>Таблица4[[#This Row],[Введено]]*Таблица4[[#This Row],[цена за ед.]]</f>
        <v>5.3440000000000003</v>
      </c>
    </row>
    <row r="21" spans="1:13" x14ac:dyDescent="0.25">
      <c r="A21" s="1">
        <v>43732</v>
      </c>
      <c r="C21" t="s">
        <v>127</v>
      </c>
      <c r="D21" s="5"/>
      <c r="E21" t="s">
        <v>42</v>
      </c>
      <c r="F21" s="4" t="str">
        <f>VLOOKUP(Таблица4[[#This Row],[Наименование]],Номенклатура[],2,0)</f>
        <v>уп</v>
      </c>
      <c r="G21" t="s">
        <v>21</v>
      </c>
      <c r="H21">
        <v>10</v>
      </c>
      <c r="I21">
        <f t="shared" si="3"/>
        <v>-10</v>
      </c>
      <c r="L21">
        <f>IF(ISNA(VLOOKUP(Таблица4[[#This Row],[Наименование]],Справочник!E1:G121,3,0)),"",VLOOKUP(Таблица4[[#This Row],[Наименование]],Справочник!E1:G121,3,0))</f>
        <v>4.4800000000000004</v>
      </c>
      <c r="M21">
        <f>Таблица4[[#This Row],[Введено]]*Таблица4[[#This Row],[цена за ед.]]</f>
        <v>44.800000000000004</v>
      </c>
    </row>
    <row r="22" spans="1:13" x14ac:dyDescent="0.25">
      <c r="A22" s="1">
        <v>43732</v>
      </c>
      <c r="C22" t="s">
        <v>127</v>
      </c>
      <c r="D22" s="5"/>
      <c r="E22" t="s">
        <v>124</v>
      </c>
      <c r="F22" s="4" t="str">
        <f>VLOOKUP(Таблица4[[#This Row],[Наименование]],Номенклатура[],2,0)</f>
        <v>фл</v>
      </c>
      <c r="G22" t="s">
        <v>21</v>
      </c>
      <c r="H22">
        <v>2</v>
      </c>
      <c r="I22">
        <f t="shared" si="3"/>
        <v>-2</v>
      </c>
      <c r="L22">
        <f>IF(ISNA(VLOOKUP(Таблица4[[#This Row],[Наименование]],Справочник!E1:G250,3,0)),"",VLOOKUP(Таблица4[[#This Row],[Наименование]],Справочник!E1:G250,3,0))</f>
        <v>2.46</v>
      </c>
      <c r="M22">
        <f>Таблица4[[#This Row],[Введено]]*Таблица4[[#This Row],[цена за ед.]]</f>
        <v>4.92</v>
      </c>
    </row>
    <row r="23" spans="1:13" x14ac:dyDescent="0.25">
      <c r="A23" s="1">
        <v>43732</v>
      </c>
      <c r="C23" t="s">
        <v>127</v>
      </c>
      <c r="D23" s="5"/>
      <c r="E23" t="s">
        <v>69</v>
      </c>
      <c r="F23" s="4" t="str">
        <f>VLOOKUP(Таблица4[[#This Row],[Наименование]],Номенклатура[],2,0)</f>
        <v>фл</v>
      </c>
      <c r="G23" t="s">
        <v>21</v>
      </c>
      <c r="H23">
        <v>1</v>
      </c>
      <c r="I23">
        <f t="shared" si="3"/>
        <v>-1</v>
      </c>
      <c r="L23">
        <f>IF(ISNA(VLOOKUP(Таблица4[[#This Row],[Наименование]],Справочник!E35:G123,3,0)),"",VLOOKUP(Таблица4[[#This Row],[Наименование]],Справочник!E35:G123,3,0))</f>
        <v>8.5</v>
      </c>
      <c r="M23">
        <f>Таблица4[[#This Row],[Введено]]*Таблица4[[#This Row],[цена за ед.]]</f>
        <v>8.5</v>
      </c>
    </row>
    <row r="24" spans="1:13" x14ac:dyDescent="0.25">
      <c r="A24" s="1">
        <v>43732</v>
      </c>
      <c r="C24" t="s">
        <v>127</v>
      </c>
      <c r="D24" s="5"/>
      <c r="E24" t="s">
        <v>92</v>
      </c>
      <c r="F24" s="4" t="str">
        <f>VLOOKUP(Таблица4[[#This Row],[Наименование]],Номенклатура[],2,0)</f>
        <v>шт</v>
      </c>
      <c r="G24" t="s">
        <v>21</v>
      </c>
      <c r="H24">
        <v>1800</v>
      </c>
      <c r="I24">
        <f t="shared" si="3"/>
        <v>-1800</v>
      </c>
      <c r="L24">
        <f>IF(ISNA(VLOOKUP(Таблица4[[#This Row],[Наименование]],Справочник!E36:G250,3,0)),"",VLOOKUP(Таблица4[[#This Row],[Наименование]],Справочник!E36:G250,3,0))</f>
        <v>0.155</v>
      </c>
      <c r="M24">
        <f>Таблица4[[#This Row],[Введено]]*Таблица4[[#This Row],[цена за ед.]]</f>
        <v>279</v>
      </c>
    </row>
    <row r="25" spans="1:13" x14ac:dyDescent="0.25">
      <c r="A25" s="1">
        <v>43732</v>
      </c>
      <c r="C25" t="s">
        <v>127</v>
      </c>
      <c r="D25" s="5"/>
      <c r="E25" t="s">
        <v>289</v>
      </c>
      <c r="F25" s="4" t="str">
        <f>VLOOKUP(Таблица4[[#This Row],[Наименование]],Номенклатура[],2,0)</f>
        <v>шт</v>
      </c>
      <c r="G25" t="s">
        <v>21</v>
      </c>
      <c r="H25">
        <v>2000</v>
      </c>
      <c r="I25">
        <f t="shared" si="3"/>
        <v>-2000</v>
      </c>
      <c r="L25">
        <f>IF(ISNA(VLOOKUP(Таблица4[[#This Row],[Наименование]],Справочник!E37:G250,3,0)),"",VLOOKUP(Таблица4[[#This Row],[Наименование]],Справочник!E37:G250,3,0))</f>
        <v>5.8299999999999998E-2</v>
      </c>
      <c r="M25">
        <f>Таблица4[[#This Row],[Введено]]*Таблица4[[#This Row],[цена за ед.]]</f>
        <v>116.6</v>
      </c>
    </row>
    <row r="26" spans="1:13" x14ac:dyDescent="0.25">
      <c r="A26" s="1">
        <v>43732</v>
      </c>
      <c r="C26" t="s">
        <v>127</v>
      </c>
      <c r="D26" s="5"/>
      <c r="E26" t="s">
        <v>97</v>
      </c>
      <c r="F26" s="4" t="str">
        <f>VLOOKUP(Таблица4[[#This Row],[Наименование]],Номенклатура[],2,0)</f>
        <v>уп</v>
      </c>
      <c r="G26" t="s">
        <v>21</v>
      </c>
      <c r="H26">
        <v>4</v>
      </c>
      <c r="I26">
        <f t="shared" si="3"/>
        <v>-4</v>
      </c>
      <c r="L26">
        <f>IF(ISNA(VLOOKUP(Таблица4[[#This Row],[Наименование]],Справочник!E38:G250,3,0)),"",VLOOKUP(Таблица4[[#This Row],[Наименование]],Справочник!E38:G250,3,0))</f>
        <v>3.75</v>
      </c>
      <c r="M26">
        <f>Таблица4[[#This Row],[Введено]]*Таблица4[[#This Row],[цена за ед.]]</f>
        <v>15</v>
      </c>
    </row>
    <row r="27" spans="1:13" x14ac:dyDescent="0.25">
      <c r="A27" s="1">
        <v>43732</v>
      </c>
      <c r="C27" t="s">
        <v>127</v>
      </c>
      <c r="D27" s="5"/>
      <c r="E27" t="s">
        <v>291</v>
      </c>
      <c r="F27" s="4" t="str">
        <f>VLOOKUP(Таблица4[[#This Row],[Наименование]],Номенклатура[],2,0)</f>
        <v>шт</v>
      </c>
      <c r="G27" t="s">
        <v>21</v>
      </c>
      <c r="H27">
        <v>20</v>
      </c>
      <c r="I27">
        <f t="shared" si="3"/>
        <v>-20</v>
      </c>
      <c r="L27">
        <f>IF(ISNA(VLOOKUP(Таблица4[[#This Row],[Наименование]],Справочник!E39:G250,3,0)),"",VLOOKUP(Таблица4[[#This Row],[Наименование]],Справочник!E39:G250,3,0))</f>
        <v>0.34</v>
      </c>
      <c r="M27">
        <f>Таблица4[[#This Row],[Введено]]*Таблица4[[#This Row],[цена за ед.]]</f>
        <v>6.8000000000000007</v>
      </c>
    </row>
    <row r="28" spans="1:13" x14ac:dyDescent="0.25">
      <c r="A28" s="1">
        <v>43732</v>
      </c>
      <c r="C28" t="s">
        <v>127</v>
      </c>
      <c r="D28" s="5"/>
      <c r="E28" t="s">
        <v>292</v>
      </c>
      <c r="F28" s="4" t="str">
        <f>VLOOKUP(Таблица4[[#This Row],[Наименование]],Номенклатура[],2,0)</f>
        <v>шт</v>
      </c>
      <c r="G28" t="s">
        <v>21</v>
      </c>
      <c r="H28">
        <v>20</v>
      </c>
      <c r="I28">
        <f t="shared" si="3"/>
        <v>-20</v>
      </c>
      <c r="L28">
        <f>IF(ISNA(VLOOKUP(Таблица4[[#This Row],[Наименование]],Справочник!E40:G250,3,0)),"",VLOOKUP(Таблица4[[#This Row],[Наименование]],Справочник!E40:G250,3,0))</f>
        <v>0.35</v>
      </c>
      <c r="M28">
        <f>Таблица4[[#This Row],[Введено]]*Таблица4[[#This Row],[цена за ед.]]</f>
        <v>7</v>
      </c>
    </row>
    <row r="29" spans="1:13" x14ac:dyDescent="0.25">
      <c r="A29" s="1">
        <v>43579</v>
      </c>
      <c r="C29" t="s">
        <v>128</v>
      </c>
      <c r="D29" s="5"/>
      <c r="E29" t="s">
        <v>92</v>
      </c>
      <c r="F29" s="4" t="str">
        <f>VLOOKUP(Таблица4[[#This Row],[Наименование]],Номенклатура[],2,0)</f>
        <v>шт</v>
      </c>
      <c r="G29" t="s">
        <v>21</v>
      </c>
      <c r="H29">
        <v>3000</v>
      </c>
      <c r="I29">
        <f t="shared" si="3"/>
        <v>-3000</v>
      </c>
      <c r="L29">
        <f>IF(ISNA(VLOOKUP(Таблица4[[#This Row],[Наименование]],Справочник!E41:G250,3,0)),"",VLOOKUP(Таблица4[[#This Row],[Наименование]],Справочник!E41:G250,3,0))</f>
        <v>0.155</v>
      </c>
      <c r="M29">
        <f>Таблица4[[#This Row],[Введено]]*Таблица4[[#This Row],[цена за ед.]]</f>
        <v>465</v>
      </c>
    </row>
    <row r="30" spans="1:13" x14ac:dyDescent="0.25">
      <c r="A30" s="1">
        <v>43579</v>
      </c>
      <c r="C30" t="s">
        <v>128</v>
      </c>
      <c r="D30" s="5"/>
      <c r="E30" t="s">
        <v>76</v>
      </c>
      <c r="F30" s="4" t="str">
        <f>VLOOKUP(Таблица4[[#This Row],[Наименование]],Номенклатура[],2,0)</f>
        <v>шт</v>
      </c>
      <c r="G30" t="s">
        <v>21</v>
      </c>
      <c r="H30">
        <v>360</v>
      </c>
      <c r="I30">
        <f t="shared" si="3"/>
        <v>-360</v>
      </c>
      <c r="L30">
        <f>IF(ISNA(VLOOKUP(Таблица4[[#This Row],[Наименование]],Справочник!E42:G130,3,0)),"",VLOOKUP(Таблица4[[#This Row],[Наименование]],Справочник!E42:G130,3,0))</f>
        <v>3.1800000000000002E-2</v>
      </c>
      <c r="M30">
        <f>Таблица4[[#This Row],[Введено]]*Таблица4[[#This Row],[цена за ед.]]</f>
        <v>11.448</v>
      </c>
    </row>
    <row r="31" spans="1:13" x14ac:dyDescent="0.25">
      <c r="A31" s="1">
        <v>43579</v>
      </c>
      <c r="C31" t="s">
        <v>128</v>
      </c>
      <c r="D31" s="5"/>
      <c r="E31" t="s">
        <v>124</v>
      </c>
      <c r="F31" s="4" t="str">
        <f>VLOOKUP(Таблица4[[#This Row],[Наименование]],Номенклатура[],2,0)</f>
        <v>фл</v>
      </c>
      <c r="G31" t="s">
        <v>21</v>
      </c>
      <c r="H31">
        <v>2</v>
      </c>
      <c r="I31">
        <f t="shared" si="3"/>
        <v>-2</v>
      </c>
      <c r="L31">
        <f>IF(ISNA(VLOOKUP(Таблица4[[#This Row],[Наименование]],Справочник!E43:G250,3,0)),"",VLOOKUP(Таблица4[[#This Row],[Наименование]],Справочник!E43:G250,3,0))</f>
        <v>2.46</v>
      </c>
      <c r="M31">
        <f>Таблица4[[#This Row],[Введено]]*Таблица4[[#This Row],[цена за ед.]]</f>
        <v>4.92</v>
      </c>
    </row>
    <row r="32" spans="1:13" x14ac:dyDescent="0.25">
      <c r="A32" s="1">
        <v>43579</v>
      </c>
      <c r="C32" t="s">
        <v>128</v>
      </c>
      <c r="D32" s="5"/>
      <c r="E32" t="s">
        <v>101</v>
      </c>
      <c r="F32" s="4" t="str">
        <f>VLOOKUP(Таблица4[[#This Row],[Наименование]],Номенклатура[],2,0)</f>
        <v>фл</v>
      </c>
      <c r="G32" t="s">
        <v>21</v>
      </c>
      <c r="H32">
        <v>4</v>
      </c>
      <c r="I32">
        <f t="shared" si="3"/>
        <v>-4</v>
      </c>
      <c r="L32">
        <f>IF(ISNA(VLOOKUP(Таблица4[[#This Row],[Наименование]],Справочник!E44:G250,3,0)),"",VLOOKUP(Таблица4[[#This Row],[Наименование]],Справочник!E44:G250,3,0))</f>
        <v>5.6</v>
      </c>
      <c r="M32">
        <f>Таблица4[[#This Row],[Введено]]*Таблица4[[#This Row],[цена за ед.]]</f>
        <v>22.4</v>
      </c>
    </row>
    <row r="33" spans="1:13" x14ac:dyDescent="0.25">
      <c r="A33" s="1">
        <v>43732</v>
      </c>
      <c r="C33" t="s">
        <v>138</v>
      </c>
      <c r="D33" s="5"/>
      <c r="E33" t="s">
        <v>42</v>
      </c>
      <c r="F33" s="4" t="str">
        <f>VLOOKUP(Таблица4[[#This Row],[Наименование]],Номенклатура[],2,0)</f>
        <v>уп</v>
      </c>
      <c r="G33" t="s">
        <v>21</v>
      </c>
      <c r="H33">
        <v>3</v>
      </c>
      <c r="I33">
        <f t="shared" ref="I33:I47" si="4">IF(G33="Расход",H33*(-1),H33)</f>
        <v>-3</v>
      </c>
      <c r="L33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33">
        <f>Таблица4[[#This Row],[Введено]]*Таблица4[[#This Row],[цена за ед.]]</f>
        <v>13.440000000000001</v>
      </c>
    </row>
    <row r="34" spans="1:13" x14ac:dyDescent="0.25">
      <c r="A34" s="1">
        <v>43732</v>
      </c>
      <c r="C34" t="s">
        <v>138</v>
      </c>
      <c r="D34" s="5"/>
      <c r="E34" t="s">
        <v>278</v>
      </c>
      <c r="F34" s="4" t="str">
        <f>VLOOKUP(Таблица4[[#This Row],[Наименование]],Номенклатура[],2,0)</f>
        <v>шт</v>
      </c>
      <c r="G34" t="s">
        <v>21</v>
      </c>
      <c r="H34">
        <v>20</v>
      </c>
      <c r="I34">
        <f t="shared" si="4"/>
        <v>-20</v>
      </c>
      <c r="L34">
        <f>IF(ISNA(VLOOKUP(Таблица4[[#This Row],[Наименование]],Справочник!E1:G16,3,0)),"",VLOOKUP(Таблица4[[#This Row],[Наименование]],Справочник!E1:G161,3,0))</f>
        <v>0.49</v>
      </c>
      <c r="M34">
        <f>Таблица4[[#This Row],[Введено]]*Таблица4[[#This Row],[цена за ед.]]</f>
        <v>9.8000000000000007</v>
      </c>
    </row>
    <row r="35" spans="1:13" x14ac:dyDescent="0.25">
      <c r="A35" s="1">
        <v>43732</v>
      </c>
      <c r="C35" t="s">
        <v>138</v>
      </c>
      <c r="D35" s="5"/>
      <c r="E35" t="s">
        <v>97</v>
      </c>
      <c r="F35" s="4" t="str">
        <f>VLOOKUP(Таблица4[[#This Row],[Наименование]],Номенклатура[],2,0)</f>
        <v>уп</v>
      </c>
      <c r="G35" t="s">
        <v>21</v>
      </c>
      <c r="H35">
        <v>3</v>
      </c>
      <c r="I35">
        <f t="shared" si="4"/>
        <v>-3</v>
      </c>
      <c r="L35">
        <f>IF(ISNA(VLOOKUP(Таблица4[[#This Row],[Наименование]],Справочник!E45:G250,3,0)),"",VLOOKUP(Таблица4[[#This Row],[Наименование]],Справочник!E45:G250,3,0))</f>
        <v>3.75</v>
      </c>
      <c r="M35">
        <f>Таблица4[[#This Row],[Введено]]*Таблица4[[#This Row],[цена за ед.]]</f>
        <v>11.25</v>
      </c>
    </row>
    <row r="36" spans="1:13" x14ac:dyDescent="0.25">
      <c r="A36" s="1">
        <v>43732</v>
      </c>
      <c r="C36" t="s">
        <v>138</v>
      </c>
      <c r="D36" s="5"/>
      <c r="E36" t="s">
        <v>246</v>
      </c>
      <c r="F36" s="4" t="str">
        <f>VLOOKUP(Таблица4[[#This Row],[Наименование]],Номенклатура[],2,0)</f>
        <v>рул</v>
      </c>
      <c r="G36" t="s">
        <v>21</v>
      </c>
      <c r="H36">
        <v>20</v>
      </c>
      <c r="I36">
        <f t="shared" si="4"/>
        <v>-20</v>
      </c>
      <c r="L36">
        <f>IF(ISNA(VLOOKUP(Таблица4[[#This Row],[Наименование]],Справочник!E46:G134,3,0)),"",VLOOKUP(Таблица4[[#This Row],[Наименование]],Справочник!E46:G134,3,0))</f>
        <v>2.76</v>
      </c>
      <c r="M36">
        <f>Таблица4[[#This Row],[Введено]]*Таблица4[[#This Row],[цена за ед.]]</f>
        <v>55.199999999999996</v>
      </c>
    </row>
    <row r="37" spans="1:13" x14ac:dyDescent="0.25">
      <c r="A37" s="1">
        <v>43733</v>
      </c>
      <c r="C37" t="s">
        <v>132</v>
      </c>
      <c r="D37" s="5"/>
      <c r="E37" t="s">
        <v>32</v>
      </c>
      <c r="F37" s="4" t="str">
        <f>VLOOKUP(Таблица4[[#This Row],[Наименование]],Номенклатура[],2,0)</f>
        <v>комп</v>
      </c>
      <c r="G37" t="s">
        <v>21</v>
      </c>
      <c r="H37">
        <v>1</v>
      </c>
      <c r="I37">
        <f t="shared" si="4"/>
        <v>-1</v>
      </c>
      <c r="L37">
        <f>IF(ISNA(VLOOKUP(Таблица4[[#This Row],[Наименование]],Справочник!E1:G135,3,0)),"",VLOOKUP(Таблица4[[#This Row],[Наименование]],Справочник!E1:G135,3,0))</f>
        <v>2.54</v>
      </c>
      <c r="M37">
        <f>Таблица4[[#This Row],[Введено]]*Таблица4[[#This Row],[цена за ед.]]</f>
        <v>2.54</v>
      </c>
    </row>
    <row r="38" spans="1:13" x14ac:dyDescent="0.25">
      <c r="A38" s="1">
        <v>43733</v>
      </c>
      <c r="C38" t="s">
        <v>132</v>
      </c>
      <c r="D38" s="5"/>
      <c r="E38" t="s">
        <v>250</v>
      </c>
      <c r="F38" s="4" t="str">
        <f>VLOOKUP(Таблица4[[#This Row],[Наименование]],Номенклатура[],2,0)</f>
        <v>комп</v>
      </c>
      <c r="G38" t="s">
        <v>21</v>
      </c>
      <c r="H38">
        <v>7</v>
      </c>
      <c r="I38">
        <f t="shared" si="4"/>
        <v>-7</v>
      </c>
      <c r="L38">
        <f>IF(ISNA(VLOOKUP(Таблица4[[#This Row],[Наименование]],Справочник!E1:G136,3,0)),"",VLOOKUP(Таблица4[[#This Row],[Наименование]],Справочник!E1:G136,3,0))</f>
        <v>7</v>
      </c>
      <c r="M38">
        <f>Таблица4[[#This Row],[Введено]]*Таблица4[[#This Row],[цена за ед.]]</f>
        <v>49</v>
      </c>
    </row>
    <row r="39" spans="1:13" x14ac:dyDescent="0.25">
      <c r="A39" s="1">
        <v>43733</v>
      </c>
      <c r="C39" t="s">
        <v>132</v>
      </c>
      <c r="D39" s="5"/>
      <c r="E39" t="s">
        <v>251</v>
      </c>
      <c r="F39" s="4" t="str">
        <f>VLOOKUP(Таблица4[[#This Row],[Наименование]],Номенклатура[],2,0)</f>
        <v>комп</v>
      </c>
      <c r="G39" t="s">
        <v>21</v>
      </c>
      <c r="H39">
        <v>7</v>
      </c>
      <c r="I39">
        <f t="shared" si="4"/>
        <v>-7</v>
      </c>
      <c r="L39">
        <f>IF(ISNA(VLOOKUP(Таблица4[[#This Row],[Наименование]],Справочник!E1:G137,3,0)),"",VLOOKUP(Таблица4[[#This Row],[Наименование]],Справочник!E1:G137,3,0))</f>
        <v>10</v>
      </c>
      <c r="M39">
        <f>Таблица4[[#This Row],[Введено]]*Таблица4[[#This Row],[цена за ед.]]</f>
        <v>70</v>
      </c>
    </row>
    <row r="40" spans="1:13" x14ac:dyDescent="0.25">
      <c r="A40" s="1">
        <v>43733</v>
      </c>
      <c r="C40" t="s">
        <v>132</v>
      </c>
      <c r="D40" s="5"/>
      <c r="E40" t="s">
        <v>113</v>
      </c>
      <c r="F40" s="4" t="str">
        <f>VLOOKUP(Таблица4[[#This Row],[Наименование]],Номенклатура[],2,0)</f>
        <v>шт</v>
      </c>
      <c r="G40" t="s">
        <v>21</v>
      </c>
      <c r="H40">
        <v>2</v>
      </c>
      <c r="I40">
        <f t="shared" si="4"/>
        <v>-2</v>
      </c>
      <c r="L40">
        <f>IF(ISNA(VLOOKUP(Таблица4[[#This Row],[Наименование]],Справочник!E50:G250,3,0)),"",VLOOKUP(Таблица4[[#This Row],[Наименование]],Справочник!E50:G250,3,0))</f>
        <v>0.14000000000000001</v>
      </c>
      <c r="M40">
        <f>Таблица4[[#This Row],[Введено]]*Таблица4[[#This Row],[цена за ед.]]</f>
        <v>0.28000000000000003</v>
      </c>
    </row>
    <row r="41" spans="1:13" x14ac:dyDescent="0.25">
      <c r="A41" s="1">
        <v>43733</v>
      </c>
      <c r="C41" t="s">
        <v>132</v>
      </c>
      <c r="D41" s="5"/>
      <c r="E41" t="s">
        <v>114</v>
      </c>
      <c r="F41" s="4" t="str">
        <f>VLOOKUP(Таблица4[[#This Row],[Наименование]],Номенклатура[],2,0)</f>
        <v>шт</v>
      </c>
      <c r="G41" t="s">
        <v>21</v>
      </c>
      <c r="H41">
        <v>3</v>
      </c>
      <c r="I41">
        <f t="shared" si="4"/>
        <v>-3</v>
      </c>
      <c r="L41">
        <f>IF(ISNA(VLOOKUP(Таблица4[[#This Row],[Наименование]],Справочник!E51:G250,3,0)),"",VLOOKUP(Таблица4[[#This Row],[Наименование]],Справочник!E51:G250,3,0))</f>
        <v>3.32E-2</v>
      </c>
      <c r="M41">
        <f>Таблица4[[#This Row],[Введено]]*Таблица4[[#This Row],[цена за ед.]]</f>
        <v>9.9599999999999994E-2</v>
      </c>
    </row>
    <row r="42" spans="1:13" x14ac:dyDescent="0.25">
      <c r="A42" s="1">
        <v>43733</v>
      </c>
      <c r="C42" t="s">
        <v>132</v>
      </c>
      <c r="D42" s="5"/>
      <c r="E42" t="s">
        <v>42</v>
      </c>
      <c r="F42" s="4" t="str">
        <f>VLOOKUP(Таблица4[[#This Row],[Наименование]],Номенклатура[],2,0)</f>
        <v>уп</v>
      </c>
      <c r="G42" t="s">
        <v>21</v>
      </c>
      <c r="H42">
        <v>12</v>
      </c>
      <c r="I42">
        <f t="shared" si="4"/>
        <v>-12</v>
      </c>
      <c r="L42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42">
        <f>Таблица4[[#This Row],[Введено]]*Таблица4[[#This Row],[цена за ед.]]</f>
        <v>53.760000000000005</v>
      </c>
    </row>
    <row r="43" spans="1:13" x14ac:dyDescent="0.25">
      <c r="A43" s="1">
        <v>43733</v>
      </c>
      <c r="C43" t="s">
        <v>132</v>
      </c>
      <c r="D43" s="5"/>
      <c r="E43" t="s">
        <v>294</v>
      </c>
      <c r="F43" s="4" t="str">
        <f>VLOOKUP(Таблица4[[#This Row],[Наименование]],Номенклатура[],2,0)</f>
        <v>шт</v>
      </c>
      <c r="G43" t="s">
        <v>21</v>
      </c>
      <c r="H43">
        <v>2</v>
      </c>
      <c r="I43">
        <f t="shared" si="4"/>
        <v>-2</v>
      </c>
      <c r="L43">
        <f>IF(ISNA(VLOOKUP(Таблица4[[#This Row],[Наименование]],Справочник!E1:G161,3,0)),"",VLOOKUP(Таблица4[[#This Row],[Наименование]],Справочник!E1:G161,3,0))</f>
        <v>9.4499999999999993</v>
      </c>
      <c r="M43">
        <f>Таблица4[[#This Row],[Введено]]*Таблица4[[#This Row],[цена за ед.]]</f>
        <v>18.899999999999999</v>
      </c>
    </row>
    <row r="44" spans="1:13" x14ac:dyDescent="0.25">
      <c r="A44" s="1">
        <v>43733</v>
      </c>
      <c r="C44" t="s">
        <v>132</v>
      </c>
      <c r="D44" s="5"/>
      <c r="E44" t="s">
        <v>295</v>
      </c>
      <c r="F44" s="4" t="str">
        <f>VLOOKUP(Таблица4[[#This Row],[Наименование]],Номенклатура[],2,0)</f>
        <v>шт</v>
      </c>
      <c r="G44" t="s">
        <v>21</v>
      </c>
      <c r="H44">
        <v>2</v>
      </c>
      <c r="I44">
        <f t="shared" si="4"/>
        <v>-2</v>
      </c>
      <c r="L44">
        <f>IF(ISNA(VLOOKUP(Таблица4[[#This Row],[Наименование]],Справочник!E1:G162,3,0)),"",VLOOKUP(Таблица4[[#This Row],[Наименование]],Справочник!E1:G162,3,0))</f>
        <v>10.5</v>
      </c>
      <c r="M44">
        <f>Таблица4[[#This Row],[Введено]]*Таблица4[[#This Row],[цена за ед.]]</f>
        <v>21</v>
      </c>
    </row>
    <row r="45" spans="1:13" x14ac:dyDescent="0.25">
      <c r="A45" s="1">
        <v>43733</v>
      </c>
      <c r="C45" t="s">
        <v>132</v>
      </c>
      <c r="D45" s="5"/>
      <c r="E45" t="s">
        <v>92</v>
      </c>
      <c r="F45" s="4" t="str">
        <f>VLOOKUP(Таблица4[[#This Row],[Наименование]],Номенклатура[],2,0)</f>
        <v>шт</v>
      </c>
      <c r="G45" t="s">
        <v>21</v>
      </c>
      <c r="H45">
        <v>100</v>
      </c>
      <c r="I45">
        <f t="shared" si="4"/>
        <v>-100</v>
      </c>
      <c r="L45">
        <f>IF(ISNA(VLOOKUP(Таблица4[[#This Row],[Наименование]],Справочник!E55:G250,3,0)),"",VLOOKUP(Таблица4[[#This Row],[Наименование]],Справочник!E55:G250,3,0))</f>
        <v>0.155</v>
      </c>
      <c r="M45">
        <f>Таблица4[[#This Row],[Введено]]*Таблица4[[#This Row],[цена за ед.]]</f>
        <v>15.5</v>
      </c>
    </row>
    <row r="46" spans="1:13" x14ac:dyDescent="0.25">
      <c r="A46" s="1">
        <v>43733</v>
      </c>
      <c r="C46" t="s">
        <v>132</v>
      </c>
      <c r="D46" s="5"/>
      <c r="E46" t="s">
        <v>101</v>
      </c>
      <c r="F46" s="4" t="str">
        <f>VLOOKUP(Таблица4[[#This Row],[Наименование]],Номенклатура[],2,0)</f>
        <v>фл</v>
      </c>
      <c r="G46" t="s">
        <v>21</v>
      </c>
      <c r="H46">
        <v>2</v>
      </c>
      <c r="I46">
        <f t="shared" si="4"/>
        <v>-2</v>
      </c>
      <c r="L46">
        <f>IF(ISNA(VLOOKUP(Таблица4[[#This Row],[Наименование]],Справочник!E56:G250,3,0)),"",VLOOKUP(Таблица4[[#This Row],[Наименование]],Справочник!E56:G250,3,0))</f>
        <v>5.6</v>
      </c>
      <c r="M46">
        <f>Таблица4[[#This Row],[Введено]]*Таблица4[[#This Row],[цена за ед.]]</f>
        <v>11.2</v>
      </c>
    </row>
    <row r="47" spans="1:13" x14ac:dyDescent="0.25">
      <c r="A47" s="1">
        <v>43733</v>
      </c>
      <c r="C47" t="s">
        <v>132</v>
      </c>
      <c r="D47" s="5"/>
      <c r="E47" t="s">
        <v>381</v>
      </c>
      <c r="F47" s="4" t="str">
        <f>VLOOKUP(Таблица4[[#This Row],[Наименование]],Номенклатура[],2,0)</f>
        <v>гр</v>
      </c>
      <c r="G47" t="s">
        <v>21</v>
      </c>
      <c r="H47">
        <v>100</v>
      </c>
      <c r="I47">
        <f t="shared" si="4"/>
        <v>-100</v>
      </c>
      <c r="L47">
        <f>IF(ISNA(VLOOKUP(Таблица4[[#This Row],[Наименование]],Справочник!E1:G250,3,0)),"",VLOOKUP(Таблица4[[#This Row],[Наименование]],Справочник!E1:G250,3,0))</f>
        <v>8.8000000000000005E-3</v>
      </c>
      <c r="M47">
        <f>Таблица4[[#This Row],[Введено]]*Таблица4[[#This Row],[цена за ед.]]</f>
        <v>0.88</v>
      </c>
    </row>
    <row r="48" spans="1:13" ht="13.5" customHeight="1" x14ac:dyDescent="0.25">
      <c r="A48" s="1">
        <v>43733</v>
      </c>
      <c r="C48" t="s">
        <v>6</v>
      </c>
      <c r="D48" s="5"/>
      <c r="E48" t="s">
        <v>30</v>
      </c>
      <c r="F48" s="4" t="str">
        <f>VLOOKUP(Таблица4[[#This Row],[Наименование]],Номенклатура[],2,0)</f>
        <v>уп/10амп</v>
      </c>
      <c r="G48" t="s">
        <v>21</v>
      </c>
      <c r="H48">
        <v>2</v>
      </c>
      <c r="I48">
        <f t="shared" ref="I48:I55" si="5">IF(G48="Расход",H48*(-1),H48)</f>
        <v>-2</v>
      </c>
      <c r="L48">
        <f>IF(ISNA(VLOOKUP(Таблица4[[#This Row],[Наименование]],Справочник!E1:G250,3,0)),"",VLOOKUP(Таблица4[[#This Row],[Наименование]],Справочник!E1:G250,3,0))</f>
        <v>3.4</v>
      </c>
      <c r="M48">
        <f>Таблица4[[#This Row],[Введено]]*Таблица4[[#This Row],[цена за ед.]]</f>
        <v>6.8</v>
      </c>
    </row>
    <row r="49" spans="1:13" x14ac:dyDescent="0.25">
      <c r="A49" s="1">
        <v>43733</v>
      </c>
      <c r="C49" t="s">
        <v>6</v>
      </c>
      <c r="D49" s="5"/>
      <c r="E49" t="s">
        <v>93</v>
      </c>
      <c r="F49" s="4" t="str">
        <f>VLOOKUP(Таблица4[[#This Row],[Наименование]],Номенклатура[],2,0)</f>
        <v>уп/10амп</v>
      </c>
      <c r="G49" t="s">
        <v>21</v>
      </c>
      <c r="H49">
        <v>1.3</v>
      </c>
      <c r="I49">
        <f t="shared" si="5"/>
        <v>-1.3</v>
      </c>
      <c r="L49">
        <f>IF(ISNA(VLOOKUP(Таблица4[[#This Row],[Наименование]],Справочник!E59:G250,3,0)),"",VLOOKUP(Таблица4[[#This Row],[Наименование]],Справочник!E59:G250,3,0))</f>
        <v>4.2300000000000004</v>
      </c>
      <c r="M49">
        <f>Таблица4[[#This Row],[Введено]]*Таблица4[[#This Row],[цена за ед.]]</f>
        <v>5.4990000000000006</v>
      </c>
    </row>
    <row r="50" spans="1:13" x14ac:dyDescent="0.25">
      <c r="A50" s="1">
        <v>43733</v>
      </c>
      <c r="C50" t="s">
        <v>5</v>
      </c>
      <c r="D50" s="5"/>
      <c r="E50" t="s">
        <v>123</v>
      </c>
      <c r="F50" s="4" t="str">
        <f>VLOOKUP(Таблица4[[#This Row],[Наименование]],Номенклатура[],2,0)</f>
        <v>бут</v>
      </c>
      <c r="G50" t="s">
        <v>21</v>
      </c>
      <c r="H50">
        <v>6</v>
      </c>
      <c r="I50">
        <f t="shared" si="5"/>
        <v>-6</v>
      </c>
      <c r="L50">
        <f>IF(ISNA(VLOOKUP(Таблица4[[#This Row],[Наименование]],Справочник!E60:G250,3,0)),"",VLOOKUP(Таблица4[[#This Row],[Наименование]],Справочник!E60:G250,3,0))</f>
        <v>0.78</v>
      </c>
      <c r="M50">
        <f>Таблица4[[#This Row],[Введено]]*Таблица4[[#This Row],[цена за ед.]]</f>
        <v>4.68</v>
      </c>
    </row>
    <row r="51" spans="1:13" x14ac:dyDescent="0.25">
      <c r="A51" s="1">
        <v>43733</v>
      </c>
      <c r="C51" t="s">
        <v>5</v>
      </c>
      <c r="D51" s="5"/>
      <c r="E51" t="s">
        <v>115</v>
      </c>
      <c r="F51" s="4" t="str">
        <f>VLOOKUP(Таблица4[[#This Row],[Наименование]],Номенклатура[],2,0)</f>
        <v>шт</v>
      </c>
      <c r="G51" t="s">
        <v>21</v>
      </c>
      <c r="H51">
        <v>2000</v>
      </c>
      <c r="I51">
        <f t="shared" si="5"/>
        <v>-2000</v>
      </c>
      <c r="L51">
        <f>IF(ISNA(VLOOKUP(Таблица4[[#This Row],[Наименование]],Справочник!E61:G250,3,0)),"",VLOOKUP(Таблица4[[#This Row],[Наименование]],Справочник!E61:G250,3,0))</f>
        <v>0.13</v>
      </c>
      <c r="M51">
        <f>Таблица4[[#This Row],[Введено]]*Таблица4[[#This Row],[цена за ед.]]</f>
        <v>260</v>
      </c>
    </row>
    <row r="52" spans="1:13" x14ac:dyDescent="0.25">
      <c r="A52" s="1">
        <v>43733</v>
      </c>
      <c r="C52" t="s">
        <v>5</v>
      </c>
      <c r="D52" s="5"/>
      <c r="E52" t="s">
        <v>298</v>
      </c>
      <c r="F52" s="4" t="str">
        <f>VLOOKUP(Таблица4[[#This Row],[Наименование]],Номенклатура[],2,0)</f>
        <v>уп</v>
      </c>
      <c r="G52" t="s">
        <v>21</v>
      </c>
      <c r="H52">
        <v>2000</v>
      </c>
      <c r="I52">
        <f t="shared" si="5"/>
        <v>-2000</v>
      </c>
      <c r="L52">
        <f>IF(ISNA(VLOOKUP(Таблица4[[#This Row],[Наименование]],Справочник!E1:G150,3,0)),"",VLOOKUP(Таблица4[[#This Row],[Наименование]],Справочник!E1:G150,3,0))</f>
        <v>2.3099999999999999E-2</v>
      </c>
      <c r="M52">
        <f>Таблица4[[#This Row],[Введено]]*Таблица4[[#This Row],[цена за ед.]]</f>
        <v>46.199999999999996</v>
      </c>
    </row>
    <row r="53" spans="1:13" x14ac:dyDescent="0.25">
      <c r="A53" s="1">
        <v>43733</v>
      </c>
      <c r="C53" t="s">
        <v>142</v>
      </c>
      <c r="D53" s="5"/>
      <c r="E53" t="s">
        <v>119</v>
      </c>
      <c r="F53" s="4" t="str">
        <f>VLOOKUP(Таблица4[[#This Row],[Наименование]],Номенклатура[],2,0)</f>
        <v>шт</v>
      </c>
      <c r="G53" t="s">
        <v>21</v>
      </c>
      <c r="H53">
        <v>180</v>
      </c>
      <c r="I53">
        <f t="shared" si="5"/>
        <v>-180</v>
      </c>
      <c r="L53">
        <f>IF(ISNA(VLOOKUP(Таблица4[[#This Row],[Наименование]],Справочник!E63:G250,3,0)),"",VLOOKUP(Таблица4[[#This Row],[Наименование]],Справочник!E63:G250,3,0))</f>
        <v>7.0400000000000004E-2</v>
      </c>
      <c r="M53">
        <f>Таблица4[[#This Row],[Введено]]*Таблица4[[#This Row],[цена за ед.]]</f>
        <v>12.672000000000001</v>
      </c>
    </row>
    <row r="54" spans="1:13" x14ac:dyDescent="0.25">
      <c r="A54" s="1">
        <v>43733</v>
      </c>
      <c r="C54" t="s">
        <v>144</v>
      </c>
      <c r="D54" s="5"/>
      <c r="E54" t="s">
        <v>289</v>
      </c>
      <c r="F54" s="4" t="str">
        <f>VLOOKUP(Таблица4[[#This Row],[Наименование]],Номенклатура[],2,0)</f>
        <v>шт</v>
      </c>
      <c r="G54" t="s">
        <v>21</v>
      </c>
      <c r="H54">
        <v>2000</v>
      </c>
      <c r="I54">
        <f t="shared" si="5"/>
        <v>-2000</v>
      </c>
      <c r="L54">
        <f>IF(ISNA(VLOOKUP(Таблица4[[#This Row],[Наименование]],Справочник!E64:G152,3,0)),"",VLOOKUP(Таблица4[[#This Row],[Наименование]],Справочник!E64:G152,3,0))</f>
        <v>5.8299999999999998E-2</v>
      </c>
      <c r="M54">
        <f>Таблица4[[#This Row],[Введено]]*Таблица4[[#This Row],[цена за ед.]]</f>
        <v>116.6</v>
      </c>
    </row>
    <row r="55" spans="1:13" x14ac:dyDescent="0.25">
      <c r="A55" s="1">
        <v>43733</v>
      </c>
      <c r="C55" t="s">
        <v>144</v>
      </c>
      <c r="D55" s="5"/>
      <c r="E55" t="s">
        <v>92</v>
      </c>
      <c r="F55" s="4" t="str">
        <f>VLOOKUP(Таблица4[[#This Row],[Наименование]],Номенклатура[],2,0)</f>
        <v>шт</v>
      </c>
      <c r="G55" t="s">
        <v>21</v>
      </c>
      <c r="H55">
        <v>600</v>
      </c>
      <c r="I55">
        <f t="shared" si="5"/>
        <v>-600</v>
      </c>
      <c r="L55">
        <f>IF(ISNA(VLOOKUP(Таблица4[[#This Row],[Наименование]],Справочник!E65:G153,3,0)),"",VLOOKUP(Таблица4[[#This Row],[Наименование]],Справочник!E65:G153,3,0))</f>
        <v>0.155</v>
      </c>
      <c r="M55">
        <f>Таблица4[[#This Row],[Введено]]*Таблица4[[#This Row],[цена за ед.]]</f>
        <v>93</v>
      </c>
    </row>
  </sheetData>
  <conditionalFormatting sqref="H3:I55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Справочник!$A$2:$A$6</xm:f>
          </x14:formula1>
          <xm:sqref>B14:B28 B3:B12</xm:sqref>
        </x14:dataValidation>
        <x14:dataValidation type="list" allowBlank="1" showInputMessage="1" showErrorMessage="1">
          <x14:formula1>
            <xm:f>Справочник!$A$2:$A$7</xm:f>
          </x14:formula1>
          <xm:sqref>B13</xm:sqref>
        </x14:dataValidation>
        <x14:dataValidation type="list" allowBlank="1" showInputMessage="1" showErrorMessage="1">
          <x14:formula1>
            <xm:f>Справочник!$I$2:$I$4</xm:f>
          </x14:formula1>
          <xm:sqref>G3:G55</xm:sqref>
        </x14:dataValidation>
        <x14:dataValidation type="list" allowBlank="1" showInputMessage="1" showErrorMessage="1">
          <x14:formula1>
            <xm:f>Справочник!$C$2:$C$26</xm:f>
          </x14:formula1>
          <xm:sqref>C3:C55</xm:sqref>
        </x14:dataValidation>
        <x14:dataValidation type="list" allowBlank="1" showInputMessage="1" showErrorMessage="1">
          <x14:formula1>
            <xm:f>Справочник!$E$2:$E$216</xm:f>
          </x14:formula1>
          <xm:sqref>E3:E55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H14"/>
  <sheetViews>
    <sheetView workbookViewId="0">
      <selection activeCell="K7" sqref="K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2" t="s">
        <v>154</v>
      </c>
      <c r="B3" s="2" t="s">
        <v>26</v>
      </c>
    </row>
    <row r="4" spans="1:8" x14ac:dyDescent="0.25">
      <c r="B4" t="s">
        <v>20</v>
      </c>
      <c r="D4" t="s">
        <v>149</v>
      </c>
      <c r="E4" t="s">
        <v>21</v>
      </c>
      <c r="G4" t="s">
        <v>150</v>
      </c>
      <c r="H4" t="s">
        <v>25</v>
      </c>
    </row>
    <row r="5" spans="1:8" x14ac:dyDescent="0.25">
      <c r="B5" t="s">
        <v>151</v>
      </c>
      <c r="C5" t="s">
        <v>152</v>
      </c>
      <c r="E5" t="s">
        <v>152</v>
      </c>
      <c r="F5" t="s">
        <v>153</v>
      </c>
    </row>
    <row r="6" spans="1:8" x14ac:dyDescent="0.25">
      <c r="A6" s="2" t="s">
        <v>24</v>
      </c>
    </row>
    <row r="7" spans="1:8" x14ac:dyDescent="0.25">
      <c r="A7" s="3" t="s">
        <v>30</v>
      </c>
      <c r="B7" s="4"/>
      <c r="C7" s="4">
        <v>5</v>
      </c>
      <c r="D7" s="4">
        <v>5</v>
      </c>
      <c r="E7" s="4"/>
      <c r="F7" s="4"/>
      <c r="G7" s="4"/>
      <c r="H7" s="4">
        <v>5</v>
      </c>
    </row>
    <row r="8" spans="1:8" x14ac:dyDescent="0.25">
      <c r="A8" s="3" t="s">
        <v>32</v>
      </c>
      <c r="B8" s="4">
        <v>2</v>
      </c>
      <c r="C8" s="4"/>
      <c r="D8" s="4">
        <v>2</v>
      </c>
      <c r="E8" s="4"/>
      <c r="F8" s="4"/>
      <c r="G8" s="4"/>
      <c r="H8" s="4">
        <v>2</v>
      </c>
    </row>
    <row r="9" spans="1:8" x14ac:dyDescent="0.25">
      <c r="A9" s="3" t="s">
        <v>38</v>
      </c>
      <c r="B9" s="4"/>
      <c r="C9" s="4">
        <v>10</v>
      </c>
      <c r="D9" s="4">
        <v>10</v>
      </c>
      <c r="E9" s="4"/>
      <c r="F9" s="4"/>
      <c r="G9" s="4"/>
      <c r="H9" s="4">
        <v>10</v>
      </c>
    </row>
    <row r="10" spans="1:8" x14ac:dyDescent="0.25">
      <c r="A10" s="3" t="s">
        <v>39</v>
      </c>
      <c r="B10" s="4"/>
      <c r="C10" s="4"/>
      <c r="D10" s="4"/>
      <c r="E10" s="4"/>
      <c r="F10" s="4">
        <v>-1</v>
      </c>
      <c r="G10" s="4">
        <v>-1</v>
      </c>
      <c r="H10" s="4">
        <v>-1</v>
      </c>
    </row>
    <row r="11" spans="1:8" x14ac:dyDescent="0.25">
      <c r="A11" s="3" t="s">
        <v>52</v>
      </c>
      <c r="B11" s="4">
        <v>5</v>
      </c>
      <c r="C11" s="4"/>
      <c r="D11" s="4">
        <v>5</v>
      </c>
      <c r="E11" s="4"/>
      <c r="F11" s="4"/>
      <c r="G11" s="4"/>
      <c r="H11" s="4">
        <v>5</v>
      </c>
    </row>
    <row r="12" spans="1:8" x14ac:dyDescent="0.25">
      <c r="A12" s="3" t="s">
        <v>67</v>
      </c>
      <c r="B12" s="4"/>
      <c r="C12" s="4"/>
      <c r="D12" s="4"/>
      <c r="E12" s="4">
        <v>-1</v>
      </c>
      <c r="F12" s="4"/>
      <c r="G12" s="4">
        <v>-1</v>
      </c>
      <c r="H12" s="4">
        <v>-1</v>
      </c>
    </row>
    <row r="13" spans="1:8" x14ac:dyDescent="0.25">
      <c r="A13" s="3" t="s">
        <v>68</v>
      </c>
      <c r="B13" s="4"/>
      <c r="C13" s="4"/>
      <c r="D13" s="4"/>
      <c r="E13" s="4">
        <v>-1</v>
      </c>
      <c r="F13" s="4"/>
      <c r="G13" s="4">
        <v>-1</v>
      </c>
      <c r="H13" s="4">
        <v>-1</v>
      </c>
    </row>
    <row r="14" spans="1:8" x14ac:dyDescent="0.25">
      <c r="A14" s="3" t="s">
        <v>25</v>
      </c>
      <c r="B14" s="4">
        <v>7</v>
      </c>
      <c r="C14" s="4">
        <v>15</v>
      </c>
      <c r="D14" s="4">
        <v>22</v>
      </c>
      <c r="E14" s="4">
        <v>-2</v>
      </c>
      <c r="F14" s="4">
        <v>-1</v>
      </c>
      <c r="G14" s="4">
        <v>-3</v>
      </c>
      <c r="H14" s="4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7"/>
  <sheetViews>
    <sheetView workbookViewId="0">
      <selection activeCell="G18" sqref="G1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8" t="s">
        <v>155</v>
      </c>
      <c r="B1" s="8"/>
      <c r="C1" s="8"/>
      <c r="D1" s="8"/>
      <c r="E1" s="9"/>
      <c r="F1" s="9"/>
      <c r="G1" s="9"/>
      <c r="H1" s="9"/>
      <c r="I1" s="8" t="s">
        <v>156</v>
      </c>
      <c r="J1" s="9"/>
    </row>
    <row r="2" spans="1:10" x14ac:dyDescent="0.25">
      <c r="A2" s="9" t="s">
        <v>157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 t="s">
        <v>158</v>
      </c>
      <c r="B3" s="9"/>
      <c r="C3" s="9"/>
      <c r="D3" s="9"/>
      <c r="E3" s="9"/>
      <c r="F3" s="9"/>
      <c r="G3" s="9" t="s">
        <v>159</v>
      </c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B5" s="9" t="s">
        <v>160</v>
      </c>
      <c r="C5" s="9"/>
      <c r="D5" s="9"/>
      <c r="E5" s="9"/>
      <c r="F5" s="9"/>
      <c r="G5" s="9" t="s">
        <v>161</v>
      </c>
      <c r="H5" s="9"/>
      <c r="I5" s="9"/>
      <c r="J5" s="9"/>
    </row>
    <row r="6" spans="1:10" x14ac:dyDescent="0.25">
      <c r="A6" s="9"/>
      <c r="B6" s="9"/>
      <c r="C6" s="9"/>
      <c r="D6" s="9"/>
      <c r="E6" s="9"/>
      <c r="F6" s="9"/>
      <c r="G6" s="9" t="s">
        <v>162</v>
      </c>
      <c r="H6" s="9"/>
      <c r="I6" s="9"/>
      <c r="J6" s="9"/>
    </row>
    <row r="7" spans="1:10" x14ac:dyDescent="0.25">
      <c r="A7" s="9" t="s">
        <v>163</v>
      </c>
      <c r="B7" s="9"/>
      <c r="C7" s="9"/>
      <c r="D7" s="9"/>
      <c r="E7" s="9"/>
      <c r="F7" s="10" t="s">
        <v>296</v>
      </c>
      <c r="G7" s="11" t="s">
        <v>232</v>
      </c>
      <c r="H7" s="9" t="s">
        <v>165</v>
      </c>
      <c r="I7" s="9"/>
      <c r="J7" s="9"/>
    </row>
    <row r="8" spans="1:10" x14ac:dyDescent="0.25">
      <c r="A8" s="9" t="s">
        <v>166</v>
      </c>
      <c r="B8" s="48" t="s">
        <v>144</v>
      </c>
      <c r="C8" s="48"/>
      <c r="D8" s="48"/>
      <c r="E8" s="48"/>
      <c r="F8" s="9"/>
      <c r="G8" s="9" t="s">
        <v>167</v>
      </c>
      <c r="H8" s="9"/>
      <c r="I8" s="9"/>
      <c r="J8" s="9"/>
    </row>
    <row r="9" spans="1:10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/>
      <c r="B10" s="7"/>
      <c r="C10" s="24" t="s">
        <v>168</v>
      </c>
      <c r="D10" s="25" t="s">
        <v>169</v>
      </c>
      <c r="E10" s="25" t="s">
        <v>170</v>
      </c>
      <c r="F10" s="26" t="s">
        <v>171</v>
      </c>
      <c r="G10" s="26" t="s">
        <v>23</v>
      </c>
      <c r="H10" s="25" t="s">
        <v>172</v>
      </c>
      <c r="I10" s="27" t="s">
        <v>173</v>
      </c>
      <c r="J10" s="28"/>
    </row>
    <row r="11" spans="1:10" x14ac:dyDescent="0.25">
      <c r="A11" s="7"/>
      <c r="B11" s="7"/>
      <c r="C11" s="29" t="s">
        <v>174</v>
      </c>
      <c r="D11" s="30" t="s">
        <v>175</v>
      </c>
      <c r="E11" s="30" t="s">
        <v>176</v>
      </c>
      <c r="F11" s="31"/>
      <c r="G11" s="31"/>
      <c r="H11" s="30" t="s">
        <v>177</v>
      </c>
      <c r="I11" s="32" t="s">
        <v>178</v>
      </c>
      <c r="J11" s="33" t="s">
        <v>179</v>
      </c>
    </row>
    <row r="12" spans="1:10" x14ac:dyDescent="0.25">
      <c r="A12" s="7"/>
      <c r="B12" s="7"/>
      <c r="C12" s="34"/>
      <c r="D12" s="35"/>
      <c r="E12" s="35"/>
      <c r="F12" s="35" t="s">
        <v>23</v>
      </c>
      <c r="G12" s="35" t="s">
        <v>180</v>
      </c>
      <c r="H12" s="35" t="s">
        <v>181</v>
      </c>
      <c r="I12" s="35" t="s">
        <v>182</v>
      </c>
      <c r="J12" s="36" t="s">
        <v>183</v>
      </c>
    </row>
    <row r="13" spans="1:10" x14ac:dyDescent="0.25">
      <c r="A13" s="7"/>
      <c r="B13" s="7"/>
      <c r="C13" s="37"/>
      <c r="D13" s="38"/>
      <c r="E13" s="38"/>
      <c r="F13" s="39"/>
      <c r="G13" s="39"/>
      <c r="H13" s="38"/>
      <c r="I13" s="38"/>
      <c r="J13" s="40"/>
    </row>
    <row r="14" spans="1:10" ht="15.75" thickBot="1" x14ac:dyDescent="0.3">
      <c r="A14" s="7"/>
      <c r="B14" s="7"/>
      <c r="C14" s="41"/>
      <c r="D14" s="42"/>
      <c r="E14" s="42"/>
      <c r="F14" s="43"/>
      <c r="G14" s="43"/>
      <c r="H14" s="42"/>
      <c r="I14" s="42"/>
      <c r="J14" s="44"/>
    </row>
    <row r="15" spans="1:1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49" t="s">
        <v>184</v>
      </c>
      <c r="B16" s="50"/>
      <c r="C16" s="50"/>
      <c r="D16" s="51"/>
      <c r="E16" s="55" t="s">
        <v>185</v>
      </c>
      <c r="F16" s="55" t="s">
        <v>186</v>
      </c>
      <c r="G16" s="57" t="s">
        <v>187</v>
      </c>
      <c r="H16" s="58"/>
      <c r="I16" s="46" t="s">
        <v>188</v>
      </c>
      <c r="J16" s="46" t="s">
        <v>189</v>
      </c>
    </row>
    <row r="17" spans="1:10" x14ac:dyDescent="0.25">
      <c r="A17" s="52"/>
      <c r="B17" s="53"/>
      <c r="C17" s="53"/>
      <c r="D17" s="54"/>
      <c r="E17" s="56"/>
      <c r="F17" s="56"/>
      <c r="G17" s="12" t="s">
        <v>190</v>
      </c>
      <c r="H17" s="12" t="s">
        <v>191</v>
      </c>
      <c r="I17" s="47"/>
      <c r="J17" s="47"/>
    </row>
    <row r="18" spans="1:10" x14ac:dyDescent="0.25">
      <c r="A18" s="23" t="str">
        <f t="array" ref="A18">IFERROR(INDEX(Таблица4[Наименование],SMALL(IF(Таблица4[Получатель]=$B$8,ROW(Таблица4[Наименование])-2),ROW(A1))),"")</f>
        <v>Перчатки нитриловые нестер. 200/уп</v>
      </c>
      <c r="B18" s="13"/>
      <c r="C18" s="13"/>
      <c r="D18" s="14"/>
      <c r="E18" s="15" t="str">
        <f t="array" ref="E18">IFERROR(INDEX(Таблица4[Ед.изм],SMALL(IF(Таблица4[Получатель]=$B$8,ROW(Таблица4[Ед.изм])-2),ROW(A1))),"")</f>
        <v>шт</v>
      </c>
      <c r="F18" s="15"/>
      <c r="G18" s="16">
        <f t="array" ref="G18">IFERROR(INDEX(Таблица4[Введено],SMALL(IF(Таблица4[Получатель]=$B$8,ROW(Таблица4[Введено])-2),ROW(A1))),"")</f>
        <v>2000</v>
      </c>
      <c r="H18" s="16">
        <f t="shared" ref="H18:H21" si="0">G18</f>
        <v>2000</v>
      </c>
      <c r="I18" s="16"/>
      <c r="J18" s="16"/>
    </row>
    <row r="19" spans="1:10" x14ac:dyDescent="0.25">
      <c r="A19" s="23" t="str">
        <f t="array" ref="A19">IFERROR(INDEX(Таблица4[Наименование],SMALL(IF(Таблица4[Получатель]=$B$8,ROW(Таблица4[Наименование])-2),ROW(A2))),"")</f>
        <v>Перчатки латексные, стер. 50 пар/уп</v>
      </c>
      <c r="B19" s="13"/>
      <c r="C19" s="13"/>
      <c r="D19" s="14"/>
      <c r="E19" s="15" t="str">
        <f>IFERROR(INDEX(Таблица4[Ед.изм],SMALL(IF(Таблица4[Получатель]=$B$8,ROW(Таблица4[Ед.изм])-2),ROW(A1))),"")</f>
        <v>шт</v>
      </c>
      <c r="F19" s="15"/>
      <c r="G19" s="16">
        <f>IFERROR(INDEX(Таблица4[Введено],SMALL(IF(Таблица4[Получатель]=$B$8,ROW(Таблица4[Введено])-2),ROW(A1))),"")</f>
        <v>100</v>
      </c>
      <c r="H19" s="16">
        <f t="shared" si="0"/>
        <v>100</v>
      </c>
      <c r="I19" s="16"/>
      <c r="J19" s="16"/>
    </row>
    <row r="20" spans="1:10" x14ac:dyDescent="0.25">
      <c r="A20" s="23" t="str">
        <f t="array" ref="A20">IFERROR(INDEX(Таблица4[Наименование],SMALL(IF(Таблица4[Получатель]=$B$8,ROW(Таблица4[Наименование])-2),ROW(A3))),"")</f>
        <v/>
      </c>
      <c r="B20" s="13"/>
      <c r="C20" s="13"/>
      <c r="D20" s="14"/>
      <c r="E20" s="15" t="str">
        <f t="array" ref="E20">IFERROR(INDEX(Таблица4[Ед.изм],SMALL(IF(Таблица4[Получатель]=$B$8,ROW(Таблица4[Ед.изм])-2),ROW(A4))),"")</f>
        <v/>
      </c>
      <c r="F20" s="15"/>
      <c r="G20" s="16" t="str">
        <f t="array" ref="G20">IFERROR(INDEX(Таблица4[Введено],SMALL(IF(Таблица4[Получатель]=$B$8,ROW(Таблица4[Введено])-2),ROW(A4))),"")</f>
        <v/>
      </c>
      <c r="H20" s="16" t="str">
        <f t="shared" si="0"/>
        <v/>
      </c>
      <c r="I20" s="16"/>
      <c r="J20" s="16"/>
    </row>
    <row r="21" spans="1:10" x14ac:dyDescent="0.25">
      <c r="A21" s="23" t="str">
        <f t="array" ref="A21">IFERROR(INDEX(Таблица4[Наименование],SMALL(IF(Таблица4[Получатель]=$B$8,ROW(Таблица4[Наименование])-2),ROW(A4))),"")</f>
        <v/>
      </c>
      <c r="B21" s="13"/>
      <c r="C21" s="13"/>
      <c r="D21" s="14"/>
      <c r="E21" s="15" t="str">
        <f t="array" ref="E21">IFERROR(INDEX(Таблица4[Ед.изм],SMALL(IF(Таблица4[Получатель]=$B$8,ROW(Таблица4[Ед.изм])-2),ROW(A5))),"")</f>
        <v/>
      </c>
      <c r="F21" s="15"/>
      <c r="G21" s="16" t="str">
        <f t="array" ref="G21">IFERROR(INDEX(Таблица4[Введено],SMALL(IF(Таблица4[Получатель]=$B$8,ROW(Таблица4[Введено])-2),ROW(A5))),"")</f>
        <v/>
      </c>
      <c r="H21" s="16" t="str">
        <f t="shared" si="0"/>
        <v/>
      </c>
      <c r="I21" s="16"/>
      <c r="J21" s="16"/>
    </row>
    <row r="22" spans="1:10" x14ac:dyDescent="0.25">
      <c r="A22" s="23" t="str">
        <f t="array" ref="A22">IFERROR(INDEX(Таблица4[Наименование],SMALL(IF(Таблица4[Получатель]=$B$8,ROW(Таблица4[Наименование])-2),ROW(A5))),"")</f>
        <v/>
      </c>
      <c r="B22" s="13"/>
      <c r="C22" s="13"/>
      <c r="D22" s="14"/>
      <c r="E22" s="15" t="str">
        <f t="array" ref="E22">IFERROR(INDEX(Таблица4[Ед.изм],SMALL(IF(Таблица4[Получатель]=$B$8,ROW(Таблица4[Ед.изм])-2),ROW(A6))),"")</f>
        <v/>
      </c>
      <c r="F22" s="15"/>
      <c r="G22" s="16" t="str">
        <f t="array" ref="G22">IFERROR(INDEX(Таблица4[Введено],SMALL(IF(Таблица4[Получатель]=$B$8,ROW(Таблица4[Введено])-2),ROW(A6))),"")</f>
        <v/>
      </c>
      <c r="H22" s="16" t="str">
        <f t="shared" ref="H22:H24" si="1">G22</f>
        <v/>
      </c>
      <c r="I22" s="16"/>
      <c r="J22" s="16"/>
    </row>
    <row r="23" spans="1:10" x14ac:dyDescent="0.25">
      <c r="A23" s="23" t="str">
        <f t="array" ref="A23">IFERROR(INDEX(Таблица4[Наименование],SMALL(IF(Таблица4[Получатель]=$B$8,ROW(Таблица4[Наименование])-2),ROW(A6))),"")</f>
        <v/>
      </c>
      <c r="B23" s="13"/>
      <c r="C23" s="13"/>
      <c r="D23" s="14"/>
      <c r="E23" s="15" t="str">
        <f t="array" ref="E23">IFERROR(INDEX(Таблица4[Ед.изм],SMALL(IF(Таблица4[Получатель]=$B$8,ROW(Таблица4[Ед.изм])-2),ROW(A7))),"")</f>
        <v/>
      </c>
      <c r="F23" s="15"/>
      <c r="G23" s="16" t="str">
        <f t="array" ref="G23">IFERROR(INDEX(Таблица4[Введено],SMALL(IF(Таблица4[Получатель]=$B$8,ROW(Таблица4[Введено])-2),ROW(A7))),"")</f>
        <v/>
      </c>
      <c r="H23" s="16" t="str">
        <f t="shared" si="1"/>
        <v/>
      </c>
      <c r="I23" s="16"/>
      <c r="J23" s="16"/>
    </row>
    <row r="24" spans="1:10" x14ac:dyDescent="0.25">
      <c r="A24" s="23" t="str">
        <f t="array" ref="A24">IFERROR(INDEX(Таблица4[Наименование],SMALL(IF(Таблица4[Получатель]=$B$8,ROW(Таблица4[Наименование])-2),ROW(A8))),"")</f>
        <v/>
      </c>
      <c r="B24" s="13"/>
      <c r="C24" s="13"/>
      <c r="D24" s="14"/>
      <c r="E24" s="15" t="str">
        <f t="array" ref="E24">IFERROR(INDEX(Таблица4[Ед.изм],SMALL(IF(Таблица4[Получатель]=$B$8,ROW(Таблица4[Ед.изм])-2),ROW(A8))),"")</f>
        <v/>
      </c>
      <c r="F24" s="15"/>
      <c r="G24" s="16" t="str">
        <f t="array" ref="G24">IFERROR(INDEX(Таблица4[Введено],SMALL(IF(Таблица4[Получатель]=$B$8,ROW(Таблица4[Введено])-2),ROW(A8))),"")</f>
        <v/>
      </c>
      <c r="H24" s="16" t="str">
        <f t="shared" si="1"/>
        <v/>
      </c>
      <c r="I24" s="16"/>
      <c r="J24" s="16"/>
    </row>
    <row r="25" spans="1:10" x14ac:dyDescent="0.25">
      <c r="A25" s="18" t="s">
        <v>192</v>
      </c>
      <c r="B25" s="19"/>
      <c r="C25" s="19" t="s">
        <v>293</v>
      </c>
      <c r="D25" s="20"/>
      <c r="E25" s="17"/>
      <c r="F25" s="17"/>
      <c r="G25" s="17"/>
      <c r="H25" s="17"/>
      <c r="I25" s="17"/>
      <c r="J25" s="17"/>
    </row>
    <row r="26" spans="1:10" x14ac:dyDescent="0.25">
      <c r="A26" s="18" t="s">
        <v>193</v>
      </c>
      <c r="B26" s="19"/>
      <c r="C26" s="19" t="str">
        <f>B8</f>
        <v>м/с прив. Сетун Ю.М.</v>
      </c>
      <c r="D26" s="20"/>
      <c r="E26" s="17"/>
      <c r="F26" s="17"/>
      <c r="G26" s="17"/>
      <c r="H26" s="17"/>
      <c r="I26" s="17"/>
      <c r="J26" s="17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Справочник!$C$2:$C$26</xm:f>
          </x14:formula1>
          <xm:sqref>B8:E8</xm:sqref>
        </x14:dataValidation>
        <x14:dataValidation type="list" allowBlank="1" showInputMessage="1" showErrorMessage="1">
          <x14:formula1>
            <xm:f>Справочник!$K$2:$K$32</xm:f>
          </x14:formula1>
          <xm:sqref>F7</xm:sqref>
        </x14:dataValidation>
        <x14:dataValidation type="list" allowBlank="1" showInputMessage="1" showErrorMessage="1">
          <x14:formula1>
            <xm:f>Справочник!$M$1:$M$13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808DA-3489-481F-AA25-6AD6641434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</vt:lpstr>
      <vt:lpstr>Склад</vt:lpstr>
      <vt:lpstr>Движение</vt:lpstr>
      <vt:lpstr>Сводная</vt:lpstr>
      <vt:lpstr>Накладная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Ракитин И.О.</cp:lastModifiedBy>
  <cp:lastPrinted>2019-09-25T13:22:35Z</cp:lastPrinted>
  <dcterms:created xsi:type="dcterms:W3CDTF">2019-09-15T09:54:55Z</dcterms:created>
  <dcterms:modified xsi:type="dcterms:W3CDTF">2019-09-30T05:19:58Z</dcterms:modified>
</cp:coreProperties>
</file>