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Клиенты" sheetId="1" r:id="rId1"/>
    <sheet name="Товары" sheetId="2" r:id="rId2"/>
    <sheet name="Заказы" sheetId="3" r:id="rId3"/>
    <sheet name="Бланк" sheetId="4" r:id="rId4"/>
  </sheets>
  <calcPr calcId="162913"/>
</workbook>
</file>

<file path=xl/calcChain.xml><?xml version="1.0" encoding="utf-8"?>
<calcChain xmlns="http://schemas.openxmlformats.org/spreadsheetml/2006/main">
  <c r="B8" i="4" l="1"/>
  <c r="B6" i="4"/>
  <c r="D4" i="4"/>
  <c r="B4" i="4"/>
  <c r="D2" i="4"/>
  <c r="G2" i="3"/>
  <c r="I3" i="3"/>
  <c r="I4" i="3"/>
  <c r="J4" i="3" s="1"/>
  <c r="I5" i="3"/>
  <c r="I6" i="3"/>
  <c r="J6" i="3" s="1"/>
  <c r="I7" i="3"/>
  <c r="I8" i="3"/>
  <c r="J8" i="3" s="1"/>
  <c r="I9" i="3"/>
  <c r="I10" i="3"/>
  <c r="J10" i="3" s="1"/>
  <c r="I11" i="3"/>
  <c r="I12" i="3"/>
  <c r="J12" i="3" s="1"/>
  <c r="I2" i="3"/>
  <c r="G3" i="3"/>
  <c r="G4" i="3"/>
  <c r="G5" i="3"/>
  <c r="G6" i="3"/>
  <c r="G7" i="3"/>
  <c r="G8" i="3"/>
  <c r="G9" i="3"/>
  <c r="G10" i="3"/>
  <c r="G11" i="3"/>
  <c r="G12" i="3"/>
  <c r="E3" i="3"/>
  <c r="E4" i="3"/>
  <c r="E5" i="3"/>
  <c r="E6" i="3"/>
  <c r="E7" i="3"/>
  <c r="E8" i="3"/>
  <c r="E9" i="3"/>
  <c r="E10" i="3"/>
  <c r="E11" i="3"/>
  <c r="E12" i="3"/>
  <c r="E2" i="3"/>
  <c r="J2" i="3" l="1"/>
  <c r="K2" i="3" s="1"/>
  <c r="J11" i="3"/>
  <c r="K11" i="3" s="1"/>
  <c r="J9" i="3"/>
  <c r="K9" i="3" s="1"/>
  <c r="J7" i="3"/>
  <c r="K7" i="3" s="1"/>
  <c r="J5" i="3"/>
  <c r="K5" i="3" s="1"/>
  <c r="J3" i="3"/>
  <c r="K3" i="3" s="1"/>
  <c r="K12" i="3"/>
  <c r="K10" i="3"/>
  <c r="K8" i="3"/>
  <c r="K6" i="3"/>
  <c r="K4" i="3"/>
</calcChain>
</file>

<file path=xl/sharedStrings.xml><?xml version="1.0" encoding="utf-8"?>
<sst xmlns="http://schemas.openxmlformats.org/spreadsheetml/2006/main" count="89" uniqueCount="71">
  <si>
    <t>Название фирмы</t>
  </si>
  <si>
    <t>Код</t>
  </si>
  <si>
    <t>Контактная персона</t>
  </si>
  <si>
    <t>Город</t>
  </si>
  <si>
    <t>Телефон</t>
  </si>
  <si>
    <t>Скидка (%)</t>
  </si>
  <si>
    <t>Старт ОАО</t>
  </si>
  <si>
    <t>Монитор ЗАО</t>
  </si>
  <si>
    <t>Память ООО</t>
  </si>
  <si>
    <t>Компакт ОАО</t>
  </si>
  <si>
    <t>Байт ЗАО</t>
  </si>
  <si>
    <t>Диск ООО</t>
  </si>
  <si>
    <t>Плата ЗАО</t>
  </si>
  <si>
    <t>Корпус ООО</t>
  </si>
  <si>
    <t>Финиш ЗАО</t>
  </si>
  <si>
    <t>Бирюкова</t>
  </si>
  <si>
    <t>Ермоленко</t>
  </si>
  <si>
    <t>Макаров</t>
  </si>
  <si>
    <t>Хозова</t>
  </si>
  <si>
    <t>Мельник</t>
  </si>
  <si>
    <t>Макаревич</t>
  </si>
  <si>
    <t>Ковалев</t>
  </si>
  <si>
    <t>Зубович</t>
  </si>
  <si>
    <t>Миков</t>
  </si>
  <si>
    <t>Минск</t>
  </si>
  <si>
    <t>Брест</t>
  </si>
  <si>
    <t>Могилев</t>
  </si>
  <si>
    <t>Гродно</t>
  </si>
  <si>
    <t>Гомель</t>
  </si>
  <si>
    <t>263-2367</t>
  </si>
  <si>
    <t>445-256</t>
  </si>
  <si>
    <t>256-674</t>
  </si>
  <si>
    <t>562-345</t>
  </si>
  <si>
    <t>254-349</t>
  </si>
  <si>
    <t>257-456</t>
  </si>
  <si>
    <t>245-7889</t>
  </si>
  <si>
    <t>556-675</t>
  </si>
  <si>
    <t>235-1756</t>
  </si>
  <si>
    <t>Номер</t>
  </si>
  <si>
    <t>Наименование товара</t>
  </si>
  <si>
    <t>Цена (USD)</t>
  </si>
  <si>
    <t>Компьютер Р5-1800</t>
  </si>
  <si>
    <t>Компьютер Р5-2500</t>
  </si>
  <si>
    <t>Компьютер Р4-1700</t>
  </si>
  <si>
    <t>Принтер лазерный ОХ</t>
  </si>
  <si>
    <t>Принтер лазерный ПХ</t>
  </si>
  <si>
    <t>Принтер струйный Ц</t>
  </si>
  <si>
    <t>Монитор 15"</t>
  </si>
  <si>
    <t>Монитор 17"</t>
  </si>
  <si>
    <t>Монитор 19"</t>
  </si>
  <si>
    <t>Месяц</t>
  </si>
  <si>
    <t>Дата</t>
  </si>
  <si>
    <t>Номер заказа</t>
  </si>
  <si>
    <t>Номер товара</t>
  </si>
  <si>
    <t>Код заказчика</t>
  </si>
  <si>
    <t>Фирма</t>
  </si>
  <si>
    <t>Кол-во</t>
  </si>
  <si>
    <t>Сумма</t>
  </si>
  <si>
    <t>Скидка</t>
  </si>
  <si>
    <t>Оплачено</t>
  </si>
  <si>
    <t>январь</t>
  </si>
  <si>
    <t>февраль</t>
  </si>
  <si>
    <t>март</t>
  </si>
  <si>
    <t>Накладная №1</t>
  </si>
  <si>
    <t>Название товара</t>
  </si>
  <si>
    <t>Количество</t>
  </si>
  <si>
    <t>Доверенность выдал</t>
  </si>
  <si>
    <t>Отпустил</t>
  </si>
  <si>
    <t>Цена ед.</t>
  </si>
  <si>
    <t>К оплате</t>
  </si>
  <si>
    <t>Подпись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</si>
</sst>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i/>
      <sz val="11"/>
      <color indexed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</fills>
  <borders count="13">
    <border>
      <left/>
      <right/>
      <top/>
      <bottom/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 style="thin">
        <color indexed="21"/>
      </right>
      <top/>
      <bottom style="thick">
        <color indexed="21"/>
      </bottom>
      <diagonal/>
    </border>
    <border>
      <left style="thin">
        <color indexed="21"/>
      </left>
      <right/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9" fontId="0" fillId="0" borderId="0" xfId="0" applyNumberFormat="1"/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9" fontId="2" fillId="2" borderId="2" xfId="0" applyNumberFormat="1" applyFont="1" applyFill="1" applyBorder="1" applyAlignment="1"/>
    <xf numFmtId="0" fontId="2" fillId="3" borderId="1" xfId="0" applyFont="1" applyFill="1" applyBorder="1" applyAlignment="1"/>
    <xf numFmtId="0" fontId="2" fillId="3" borderId="0" xfId="0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9" fontId="2" fillId="3" borderId="5" xfId="0" applyNumberFormat="1" applyFont="1" applyFill="1" applyBorder="1" applyAlignment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9" fontId="3" fillId="3" borderId="8" xfId="0" applyNumberFormat="1" applyFont="1" applyFill="1" applyBorder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/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/>
    <xf numFmtId="0" fontId="2" fillId="3" borderId="1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3" borderId="5" xfId="0" applyFont="1" applyFill="1" applyBorder="1" applyAlignment="1"/>
    <xf numFmtId="0" fontId="2" fillId="3" borderId="3" xfId="0" applyFont="1" applyFill="1" applyBorder="1" applyAlignment="1">
      <alignment horizontal="left"/>
    </xf>
    <xf numFmtId="14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2" fillId="2" borderId="9" xfId="0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4" fontId="2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3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7" sqref="F17"/>
    </sheetView>
  </sheetViews>
  <sheetFormatPr defaultRowHeight="15" x14ac:dyDescent="0.25"/>
  <cols>
    <col min="1" max="1" width="18" customWidth="1"/>
    <col min="2" max="2" width="5" customWidth="1"/>
    <col min="3" max="3" width="22.28515625" customWidth="1"/>
    <col min="4" max="4" width="9" customWidth="1"/>
    <col min="5" max="5" width="9.5703125" bestFit="1" customWidth="1"/>
    <col min="6" max="6" width="11.5703125" style="1" customWidth="1"/>
  </cols>
  <sheetData>
    <row r="1" spans="1:6" ht="15.75" thickTop="1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</row>
    <row r="2" spans="1:6" x14ac:dyDescent="0.25">
      <c r="A2" s="5" t="s">
        <v>6</v>
      </c>
      <c r="B2" s="6">
        <v>2001</v>
      </c>
      <c r="C2" s="6" t="s">
        <v>15</v>
      </c>
      <c r="D2" s="6" t="s">
        <v>24</v>
      </c>
      <c r="E2" s="6" t="s">
        <v>29</v>
      </c>
      <c r="F2" s="7">
        <v>0.05</v>
      </c>
    </row>
    <row r="3" spans="1:6" x14ac:dyDescent="0.25">
      <c r="A3" s="2" t="s">
        <v>7</v>
      </c>
      <c r="B3" s="3">
        <v>2002</v>
      </c>
      <c r="C3" s="3" t="s">
        <v>16</v>
      </c>
      <c r="D3" s="3" t="s">
        <v>25</v>
      </c>
      <c r="E3" s="3" t="s">
        <v>30</v>
      </c>
      <c r="F3" s="4">
        <v>0.05</v>
      </c>
    </row>
    <row r="4" spans="1:6" x14ac:dyDescent="0.25">
      <c r="A4" s="5" t="s">
        <v>8</v>
      </c>
      <c r="B4" s="6">
        <v>2201</v>
      </c>
      <c r="C4" s="6" t="s">
        <v>17</v>
      </c>
      <c r="D4" s="6" t="s">
        <v>26</v>
      </c>
      <c r="E4" s="6" t="s">
        <v>31</v>
      </c>
      <c r="F4" s="7">
        <v>0.02</v>
      </c>
    </row>
    <row r="5" spans="1:6" x14ac:dyDescent="0.25">
      <c r="A5" s="2" t="s">
        <v>9</v>
      </c>
      <c r="B5" s="3">
        <v>2301</v>
      </c>
      <c r="C5" s="3" t="s">
        <v>18</v>
      </c>
      <c r="D5" s="3" t="s">
        <v>27</v>
      </c>
      <c r="E5" s="3" t="s">
        <v>32</v>
      </c>
      <c r="F5" s="4">
        <v>0</v>
      </c>
    </row>
    <row r="6" spans="1:6" x14ac:dyDescent="0.25">
      <c r="A6" s="5" t="s">
        <v>10</v>
      </c>
      <c r="B6" s="6">
        <v>2401</v>
      </c>
      <c r="C6" s="6" t="s">
        <v>19</v>
      </c>
      <c r="D6" s="6" t="s">
        <v>28</v>
      </c>
      <c r="E6" s="6" t="s">
        <v>33</v>
      </c>
      <c r="F6" s="7">
        <v>0</v>
      </c>
    </row>
    <row r="7" spans="1:6" x14ac:dyDescent="0.25">
      <c r="A7" s="2" t="s">
        <v>11</v>
      </c>
      <c r="B7" s="3">
        <v>3001</v>
      </c>
      <c r="C7" s="3" t="s">
        <v>20</v>
      </c>
      <c r="D7" s="3" t="s">
        <v>26</v>
      </c>
      <c r="E7" s="3" t="s">
        <v>34</v>
      </c>
      <c r="F7" s="4">
        <v>0.02</v>
      </c>
    </row>
    <row r="8" spans="1:6" x14ac:dyDescent="0.25">
      <c r="A8" s="5" t="s">
        <v>12</v>
      </c>
      <c r="B8" s="6">
        <v>3101</v>
      </c>
      <c r="C8" s="6" t="s">
        <v>21</v>
      </c>
      <c r="D8" s="6" t="s">
        <v>24</v>
      </c>
      <c r="E8" s="6" t="s">
        <v>35</v>
      </c>
      <c r="F8" s="7">
        <v>0.02</v>
      </c>
    </row>
    <row r="9" spans="1:6" x14ac:dyDescent="0.25">
      <c r="A9" s="2" t="s">
        <v>13</v>
      </c>
      <c r="B9" s="3">
        <v>3201</v>
      </c>
      <c r="C9" s="3" t="s">
        <v>22</v>
      </c>
      <c r="D9" s="3" t="s">
        <v>25</v>
      </c>
      <c r="E9" s="3" t="s">
        <v>36</v>
      </c>
      <c r="F9" s="4">
        <v>0</v>
      </c>
    </row>
    <row r="10" spans="1:6" ht="15.75" thickBot="1" x14ac:dyDescent="0.3">
      <c r="A10" s="8" t="s">
        <v>14</v>
      </c>
      <c r="B10" s="9">
        <v>3301</v>
      </c>
      <c r="C10" s="9" t="s">
        <v>23</v>
      </c>
      <c r="D10" s="9" t="s">
        <v>24</v>
      </c>
      <c r="E10" s="9" t="s">
        <v>37</v>
      </c>
      <c r="F10" s="10">
        <v>0.05</v>
      </c>
    </row>
    <row r="11" spans="1:6" ht="15.75" thickTop="1" x14ac:dyDescent="0.25"/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3" sqref="B3"/>
    </sheetView>
  </sheetViews>
  <sheetFormatPr defaultRowHeight="15" x14ac:dyDescent="0.25"/>
  <cols>
    <col min="2" max="2" width="21.42578125" customWidth="1"/>
  </cols>
  <sheetData>
    <row r="1" spans="1:3" x14ac:dyDescent="0.25">
      <c r="A1" s="14" t="s">
        <v>38</v>
      </c>
      <c r="B1" s="14" t="s">
        <v>39</v>
      </c>
      <c r="C1" s="14" t="s">
        <v>40</v>
      </c>
    </row>
    <row r="2" spans="1:3" x14ac:dyDescent="0.25">
      <c r="A2">
        <v>101</v>
      </c>
      <c r="B2" t="s">
        <v>41</v>
      </c>
      <c r="C2">
        <v>250</v>
      </c>
    </row>
    <row r="3" spans="1:3" x14ac:dyDescent="0.25">
      <c r="A3">
        <v>102</v>
      </c>
      <c r="B3" t="s">
        <v>42</v>
      </c>
      <c r="C3">
        <v>350</v>
      </c>
    </row>
    <row r="4" spans="1:3" x14ac:dyDescent="0.25">
      <c r="A4">
        <v>103</v>
      </c>
      <c r="B4" t="s">
        <v>43</v>
      </c>
      <c r="C4">
        <v>220</v>
      </c>
    </row>
    <row r="5" spans="1:3" x14ac:dyDescent="0.25">
      <c r="A5">
        <v>201</v>
      </c>
      <c r="B5" t="s">
        <v>44</v>
      </c>
      <c r="C5">
        <v>900</v>
      </c>
    </row>
    <row r="6" spans="1:3" x14ac:dyDescent="0.25">
      <c r="A6">
        <v>202</v>
      </c>
      <c r="B6" t="s">
        <v>45</v>
      </c>
      <c r="C6">
        <v>420</v>
      </c>
    </row>
    <row r="7" spans="1:3" x14ac:dyDescent="0.25">
      <c r="A7">
        <v>203</v>
      </c>
      <c r="B7" t="s">
        <v>46</v>
      </c>
      <c r="C7">
        <v>250</v>
      </c>
    </row>
    <row r="8" spans="1:3" x14ac:dyDescent="0.25">
      <c r="A8">
        <v>301</v>
      </c>
      <c r="B8" t="s">
        <v>47</v>
      </c>
      <c r="C8">
        <v>220</v>
      </c>
    </row>
    <row r="9" spans="1:3" x14ac:dyDescent="0.25">
      <c r="A9">
        <v>302</v>
      </c>
      <c r="B9" t="s">
        <v>48</v>
      </c>
      <c r="C9">
        <v>337</v>
      </c>
    </row>
    <row r="10" spans="1:3" x14ac:dyDescent="0.25">
      <c r="A10">
        <v>303</v>
      </c>
      <c r="B10" t="s">
        <v>49</v>
      </c>
      <c r="C10">
        <v>518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7" sqref="A7:XFD7"/>
    </sheetView>
  </sheetViews>
  <sheetFormatPr defaultRowHeight="15" x14ac:dyDescent="0.25"/>
  <cols>
    <col min="2" max="2" width="10.140625" bestFit="1" customWidth="1"/>
    <col min="3" max="3" width="7.7109375" customWidth="1"/>
    <col min="4" max="4" width="8.85546875" customWidth="1"/>
    <col min="5" max="5" width="23.5703125" customWidth="1"/>
    <col min="6" max="6" width="10.85546875" customWidth="1"/>
    <col min="7" max="7" width="13.5703125" customWidth="1"/>
    <col min="8" max="8" width="7.85546875" customWidth="1"/>
    <col min="9" max="10" width="8.140625" customWidth="1"/>
    <col min="11" max="11" width="10.7109375" customWidth="1"/>
  </cols>
  <sheetData>
    <row r="1" spans="1:11" ht="30.75" thickTop="1" x14ac:dyDescent="0.25">
      <c r="A1" s="16" t="s">
        <v>50</v>
      </c>
      <c r="B1" s="17" t="s">
        <v>51</v>
      </c>
      <c r="C1" s="18" t="s">
        <v>52</v>
      </c>
      <c r="D1" s="30" t="s">
        <v>53</v>
      </c>
      <c r="E1" s="30" t="s">
        <v>39</v>
      </c>
      <c r="F1" s="30" t="s">
        <v>54</v>
      </c>
      <c r="G1" s="30" t="s">
        <v>55</v>
      </c>
      <c r="H1" s="30" t="s">
        <v>56</v>
      </c>
      <c r="I1" s="30" t="s">
        <v>57</v>
      </c>
      <c r="J1" s="30" t="s">
        <v>58</v>
      </c>
      <c r="K1" s="31" t="s">
        <v>59</v>
      </c>
    </row>
    <row r="2" spans="1:11" x14ac:dyDescent="0.25">
      <c r="A2" s="20" t="s">
        <v>60</v>
      </c>
      <c r="B2" s="21">
        <v>37988</v>
      </c>
      <c r="C2" s="22">
        <v>37990</v>
      </c>
      <c r="D2" s="6">
        <v>102</v>
      </c>
      <c r="E2" s="6" t="str">
        <f>LOOKUP(D2,Товары!$A$2:$A$10,Товары!$B$2:$B$10)</f>
        <v>Компьютер Р5-2500</v>
      </c>
      <c r="F2" s="6">
        <v>2001</v>
      </c>
      <c r="G2" s="6" t="str">
        <f>LOOKUP(F2,Клиенты!$B$2:$B$10,Клиенты!$A$2:$A$10)</f>
        <v>Старт ОАО</v>
      </c>
      <c r="H2" s="6">
        <v>10</v>
      </c>
      <c r="I2" s="6">
        <f>IF(H2="","",H2*LOOKUP(D2,Товары!$A$2:$A$10,Товары!$C$2:$C$10))</f>
        <v>3500</v>
      </c>
      <c r="J2" s="6">
        <f>I2*LOOKUP(F2,Клиенты!$B$2:$B$10,Клиенты!$F$2:$F$10)</f>
        <v>175</v>
      </c>
      <c r="K2" s="19">
        <f>I2-J2</f>
        <v>3325</v>
      </c>
    </row>
    <row r="3" spans="1:11" x14ac:dyDescent="0.25">
      <c r="A3" s="23" t="s">
        <v>60</v>
      </c>
      <c r="B3" s="24">
        <v>37989</v>
      </c>
      <c r="C3" s="25">
        <v>38021</v>
      </c>
      <c r="D3" s="3">
        <v>202</v>
      </c>
      <c r="E3" s="3" t="str">
        <f>LOOKUP(D3,Товары!$A$2:$A$10,Товары!$B$2:$B$10)</f>
        <v>Принтер лазерный ПХ</v>
      </c>
      <c r="F3" s="3">
        <v>2002</v>
      </c>
      <c r="G3" s="3" t="str">
        <f>LOOKUP(F3,Клиенты!$B$2:$B$10,Клиенты!$A$2:$A$10)</f>
        <v>Монитор ЗАО</v>
      </c>
      <c r="H3" s="3">
        <v>20</v>
      </c>
      <c r="I3" s="3">
        <f>IF(H3="","",H3*LOOKUP(D3,Товары!$A$2:$A$10,Товары!$C$2:$C$10))</f>
        <v>8400</v>
      </c>
      <c r="J3" s="3">
        <f>I3*LOOKUP(F3,Клиенты!$B$2:$B$10,Клиенты!$F$2:$F$10)</f>
        <v>420</v>
      </c>
      <c r="K3" s="15">
        <f t="shared" ref="K3:K12" si="0">I3-J3</f>
        <v>7980</v>
      </c>
    </row>
    <row r="4" spans="1:11" x14ac:dyDescent="0.25">
      <c r="A4" s="20" t="s">
        <v>60</v>
      </c>
      <c r="B4" s="21">
        <v>37990</v>
      </c>
      <c r="C4" s="22">
        <v>38050</v>
      </c>
      <c r="D4" s="6">
        <v>101</v>
      </c>
      <c r="E4" s="6" t="str">
        <f>LOOKUP(D4,Товары!$A$2:$A$10,Товары!$B$2:$B$10)</f>
        <v>Компьютер Р5-1800</v>
      </c>
      <c r="F4" s="6">
        <v>2201</v>
      </c>
      <c r="G4" s="6" t="str">
        <f>LOOKUP(F4,Клиенты!$B$2:$B$10,Клиенты!$A$2:$A$10)</f>
        <v>Память ООО</v>
      </c>
      <c r="H4" s="6">
        <v>15</v>
      </c>
      <c r="I4" s="6">
        <f>IF(H4="","",H4*LOOKUP(D4,Товары!$A$2:$A$10,Товары!$C$2:$C$10))</f>
        <v>3750</v>
      </c>
      <c r="J4" s="6">
        <f>I4*LOOKUP(F4,Клиенты!$B$2:$B$10,Клиенты!$F$2:$F$10)</f>
        <v>75</v>
      </c>
      <c r="K4" s="19">
        <f t="shared" si="0"/>
        <v>3675</v>
      </c>
    </row>
    <row r="5" spans="1:11" x14ac:dyDescent="0.25">
      <c r="A5" s="23" t="s">
        <v>60</v>
      </c>
      <c r="B5" s="24">
        <v>37992</v>
      </c>
      <c r="C5" s="25">
        <v>38081</v>
      </c>
      <c r="D5" s="3">
        <v>201</v>
      </c>
      <c r="E5" s="3" t="str">
        <f>LOOKUP(D5,Товары!$A$2:$A$10,Товары!$B$2:$B$10)</f>
        <v>Принтер лазерный ОХ</v>
      </c>
      <c r="F5" s="3">
        <v>3201</v>
      </c>
      <c r="G5" s="3" t="str">
        <f>LOOKUP(F5,Клиенты!$B$2:$B$10,Клиенты!$A$2:$A$10)</f>
        <v>Корпус ООО</v>
      </c>
      <c r="H5" s="3">
        <v>30</v>
      </c>
      <c r="I5" s="3">
        <f>IF(H5="","",H5*LOOKUP(D5,Товары!$A$2:$A$10,Товары!$C$2:$C$10))</f>
        <v>27000</v>
      </c>
      <c r="J5" s="3">
        <f>I5*LOOKUP(F5,Клиенты!$B$2:$B$10,Клиенты!$F$2:$F$10)</f>
        <v>0</v>
      </c>
      <c r="K5" s="15">
        <f t="shared" si="0"/>
        <v>27000</v>
      </c>
    </row>
    <row r="6" spans="1:11" x14ac:dyDescent="0.25">
      <c r="A6" s="20" t="s">
        <v>61</v>
      </c>
      <c r="B6" s="21">
        <v>38018</v>
      </c>
      <c r="C6" s="22">
        <v>38111</v>
      </c>
      <c r="D6" s="6">
        <v>103</v>
      </c>
      <c r="E6" s="6" t="str">
        <f>LOOKUP(D6,Товары!$A$2:$A$10,Товары!$B$2:$B$10)</f>
        <v>Компьютер Р4-1700</v>
      </c>
      <c r="F6" s="6">
        <v>2301</v>
      </c>
      <c r="G6" s="6" t="str">
        <f>LOOKUP(F6,Клиенты!$B$2:$B$10,Клиенты!$A$2:$A$10)</f>
        <v>Компакт ОАО</v>
      </c>
      <c r="H6" s="6">
        <v>10</v>
      </c>
      <c r="I6" s="6">
        <f>IF(H6="","",H6*LOOKUP(D6,Товары!$A$2:$A$10,Товары!$C$2:$C$10))</f>
        <v>2200</v>
      </c>
      <c r="J6" s="6">
        <f>I6*LOOKUP(F6,Клиенты!$B$2:$B$10,Клиенты!$F$2:$F$10)</f>
        <v>0</v>
      </c>
      <c r="K6" s="19">
        <f t="shared" si="0"/>
        <v>2200</v>
      </c>
    </row>
    <row r="7" spans="1:11" x14ac:dyDescent="0.25">
      <c r="A7" s="23" t="s">
        <v>61</v>
      </c>
      <c r="B7" s="24">
        <v>38019</v>
      </c>
      <c r="C7" s="25">
        <v>38142</v>
      </c>
      <c r="D7" s="3">
        <v>301</v>
      </c>
      <c r="E7" s="3" t="str">
        <f>LOOKUP(D7,Товары!$A$2:$A$10,Товары!$B$2:$B$10)</f>
        <v>Монитор 15"</v>
      </c>
      <c r="F7" s="3">
        <v>3301</v>
      </c>
      <c r="G7" s="3" t="str">
        <f>LOOKUP(F7,Клиенты!$B$2:$B$10,Клиенты!$A$2:$A$10)</f>
        <v>Финиш ЗАО</v>
      </c>
      <c r="H7" s="3">
        <v>30</v>
      </c>
      <c r="I7" s="3">
        <f>IF(H7="","",H7*LOOKUP(D7,Товары!$A$2:$A$10,Товары!$C$2:$C$10))</f>
        <v>6600</v>
      </c>
      <c r="J7" s="3">
        <f>I7*LOOKUP(F7,Клиенты!$B$2:$B$10,Клиенты!$F$2:$F$10)</f>
        <v>330</v>
      </c>
      <c r="K7" s="15">
        <f t="shared" si="0"/>
        <v>6270</v>
      </c>
    </row>
    <row r="8" spans="1:11" x14ac:dyDescent="0.25">
      <c r="A8" s="20" t="s">
        <v>61</v>
      </c>
      <c r="B8" s="21">
        <v>38019</v>
      </c>
      <c r="C8" s="22">
        <v>38172</v>
      </c>
      <c r="D8" s="6">
        <v>203</v>
      </c>
      <c r="E8" s="6" t="str">
        <f>LOOKUP(D8,Товары!$A$2:$A$10,Товары!$B$2:$B$10)</f>
        <v>Принтер струйный Ц</v>
      </c>
      <c r="F8" s="6">
        <v>3201</v>
      </c>
      <c r="G8" s="6" t="str">
        <f>LOOKUP(F8,Клиенты!$B$2:$B$10,Клиенты!$A$2:$A$10)</f>
        <v>Корпус ООО</v>
      </c>
      <c r="H8" s="6">
        <v>20</v>
      </c>
      <c r="I8" s="6">
        <f>IF(H8="","",H8*LOOKUP(D8,Товары!$A$2:$A$10,Товары!$C$2:$C$10))</f>
        <v>5000</v>
      </c>
      <c r="J8" s="6">
        <f>I8*LOOKUP(F8,Клиенты!$B$2:$B$10,Клиенты!$F$2:$F$10)</f>
        <v>0</v>
      </c>
      <c r="K8" s="19">
        <f t="shared" si="0"/>
        <v>5000</v>
      </c>
    </row>
    <row r="9" spans="1:11" x14ac:dyDescent="0.25">
      <c r="A9" s="23" t="s">
        <v>62</v>
      </c>
      <c r="B9" s="24">
        <v>38048</v>
      </c>
      <c r="C9" s="25">
        <v>38203</v>
      </c>
      <c r="D9" s="3">
        <v>302</v>
      </c>
      <c r="E9" s="3" t="str">
        <f>LOOKUP(D9,Товары!$A$2:$A$10,Товары!$B$2:$B$10)</f>
        <v>Монитор 17"</v>
      </c>
      <c r="F9" s="3">
        <v>2401</v>
      </c>
      <c r="G9" s="3" t="str">
        <f>LOOKUP(F9,Клиенты!$B$2:$B$10,Клиенты!$A$2:$A$10)</f>
        <v>Байт ЗАО</v>
      </c>
      <c r="H9" s="3">
        <v>10</v>
      </c>
      <c r="I9" s="3">
        <f>IF(H9="","",H9*LOOKUP(D9,Товары!$A$2:$A$10,Товары!$C$2:$C$10))</f>
        <v>3370</v>
      </c>
      <c r="J9" s="3">
        <f>I9*LOOKUP(F9,Клиенты!$B$2:$B$10,Клиенты!$F$2:$F$10)</f>
        <v>0</v>
      </c>
      <c r="K9" s="15">
        <f t="shared" si="0"/>
        <v>3370</v>
      </c>
    </row>
    <row r="10" spans="1:11" x14ac:dyDescent="0.25">
      <c r="A10" s="20" t="s">
        <v>62</v>
      </c>
      <c r="B10" s="21">
        <v>38048</v>
      </c>
      <c r="C10" s="22">
        <v>38234</v>
      </c>
      <c r="D10" s="6">
        <v>303</v>
      </c>
      <c r="E10" s="6" t="str">
        <f>LOOKUP(D10,Товары!$A$2:$A$10,Товары!$B$2:$B$10)</f>
        <v>Монитор 19"</v>
      </c>
      <c r="F10" s="6">
        <v>3301</v>
      </c>
      <c r="G10" s="6" t="str">
        <f>LOOKUP(F10,Клиенты!$B$2:$B$10,Клиенты!$A$2:$A$10)</f>
        <v>Финиш ЗАО</v>
      </c>
      <c r="H10" s="6">
        <v>10</v>
      </c>
      <c r="I10" s="6">
        <f>IF(H10="","",H10*LOOKUP(D10,Товары!$A$2:$A$10,Товары!$C$2:$C$10))</f>
        <v>5180</v>
      </c>
      <c r="J10" s="6">
        <f>I10*LOOKUP(F10,Клиенты!$B$2:$B$10,Клиенты!$F$2:$F$10)</f>
        <v>259</v>
      </c>
      <c r="K10" s="19">
        <f t="shared" si="0"/>
        <v>4921</v>
      </c>
    </row>
    <row r="11" spans="1:11" x14ac:dyDescent="0.25">
      <c r="A11" s="23" t="s">
        <v>62</v>
      </c>
      <c r="B11" s="24">
        <v>38052</v>
      </c>
      <c r="C11" s="25">
        <v>38264</v>
      </c>
      <c r="D11" s="3">
        <v>102</v>
      </c>
      <c r="E11" s="3" t="str">
        <f>LOOKUP(D11,Товары!$A$2:$A$10,Товары!$B$2:$B$10)</f>
        <v>Компьютер Р5-2500</v>
      </c>
      <c r="F11" s="3">
        <v>3301</v>
      </c>
      <c r="G11" s="3" t="str">
        <f>LOOKUP(F11,Клиенты!$B$2:$B$10,Клиенты!$A$2:$A$10)</f>
        <v>Финиш ЗАО</v>
      </c>
      <c r="H11" s="3">
        <v>20</v>
      </c>
      <c r="I11" s="3">
        <f>IF(H11="","",H11*LOOKUP(D11,Товары!$A$2:$A$10,Товары!$C$2:$C$10))</f>
        <v>7000</v>
      </c>
      <c r="J11" s="3">
        <f>I11*LOOKUP(F11,Клиенты!$B$2:$B$10,Клиенты!$F$2:$F$10)</f>
        <v>350</v>
      </c>
      <c r="K11" s="15">
        <f t="shared" si="0"/>
        <v>6650</v>
      </c>
    </row>
    <row r="12" spans="1:11" ht="15.75" thickBot="1" x14ac:dyDescent="0.3">
      <c r="A12" s="27" t="s">
        <v>62</v>
      </c>
      <c r="B12" s="28">
        <v>38055</v>
      </c>
      <c r="C12" s="29">
        <v>38295</v>
      </c>
      <c r="D12" s="9">
        <v>103</v>
      </c>
      <c r="E12" s="9" t="str">
        <f>LOOKUP(D12,Товары!$A$2:$A$10,Товары!$B$2:$B$10)</f>
        <v>Компьютер Р4-1700</v>
      </c>
      <c r="F12" s="9">
        <v>3001</v>
      </c>
      <c r="G12" s="9" t="str">
        <f>LOOKUP(F12,Клиенты!$B$2:$B$10,Клиенты!$A$2:$A$10)</f>
        <v>Диск ООО</v>
      </c>
      <c r="H12" s="9">
        <v>10</v>
      </c>
      <c r="I12" s="9">
        <f>IF(H12="","",H12*LOOKUP(D12,Товары!$A$2:$A$10,Товары!$C$2:$C$10))</f>
        <v>2200</v>
      </c>
      <c r="J12" s="9">
        <f>I12*LOOKUP(F12,Клиенты!$B$2:$B$10,Клиенты!$F$2:$F$10)</f>
        <v>44</v>
      </c>
      <c r="K12" s="26">
        <f t="shared" si="0"/>
        <v>2156</v>
      </c>
    </row>
    <row r="13" spans="1:11" ht="15.75" thickTop="1" x14ac:dyDescent="0.25"/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6" sqref="D6"/>
    </sheetView>
  </sheetViews>
  <sheetFormatPr defaultRowHeight="15" x14ac:dyDescent="0.25"/>
  <cols>
    <col min="1" max="1" width="20.5703125" customWidth="1"/>
    <col min="2" max="2" width="20.5703125" style="32" customWidth="1"/>
    <col min="3" max="3" width="9" customWidth="1"/>
    <col min="4" max="4" width="20.28515625" customWidth="1"/>
  </cols>
  <sheetData>
    <row r="1" spans="1:4" x14ac:dyDescent="0.25">
      <c r="A1" s="39" t="s">
        <v>63</v>
      </c>
      <c r="B1" s="40"/>
      <c r="C1" s="41"/>
      <c r="D1" s="33"/>
    </row>
    <row r="2" spans="1:4" x14ac:dyDescent="0.25">
      <c r="A2" s="34" t="s">
        <v>52</v>
      </c>
      <c r="B2" s="36">
        <v>38142</v>
      </c>
      <c r="C2" s="34" t="s">
        <v>51</v>
      </c>
      <c r="D2" s="38">
        <f>LOOKUP(Бланк!B2,Заказы!$C$2:$C$10,Заказы!$B$2:$B$10)</f>
        <v>38019</v>
      </c>
    </row>
    <row r="3" spans="1:4" x14ac:dyDescent="0.25">
      <c r="A3" s="35"/>
      <c r="B3" s="37"/>
      <c r="C3" s="35"/>
      <c r="D3" s="35"/>
    </row>
    <row r="4" spans="1:4" x14ac:dyDescent="0.25">
      <c r="A4" s="34" t="s">
        <v>0</v>
      </c>
      <c r="B4" s="42" t="str">
        <f>LOOKUP(Бланк!B2,Заказы!$C$2:$C$10,Заказы!$G$2:$G$10)</f>
        <v>Финиш ЗАО</v>
      </c>
      <c r="C4" s="34" t="s">
        <v>58</v>
      </c>
      <c r="D4" s="34">
        <f>LOOKUP(Бланк!B2,Заказы!$C$2:$C$10,Заказы!$J$2:$J$10)</f>
        <v>330</v>
      </c>
    </row>
    <row r="5" spans="1:4" x14ac:dyDescent="0.25">
      <c r="A5" s="35"/>
      <c r="B5" s="37"/>
      <c r="C5" s="35"/>
      <c r="D5" s="35"/>
    </row>
    <row r="6" spans="1:4" x14ac:dyDescent="0.25">
      <c r="A6" s="34" t="s">
        <v>64</v>
      </c>
      <c r="B6" s="36" t="str">
        <f>LOOKUP(Бланк!B2,Заказы!$C$2:$C$10,Заказы!$E$2:$E$10)</f>
        <v>Монитор 15"</v>
      </c>
      <c r="C6" s="34" t="s">
        <v>68</v>
      </c>
      <c r="D6" s="34"/>
    </row>
    <row r="7" spans="1:4" x14ac:dyDescent="0.25">
      <c r="A7" s="35"/>
      <c r="B7" s="37"/>
      <c r="C7" s="35"/>
      <c r="D7" s="35"/>
    </row>
    <row r="8" spans="1:4" x14ac:dyDescent="0.25">
      <c r="A8" s="34" t="s">
        <v>65</v>
      </c>
      <c r="B8" s="36">
        <f>LOOKUP(Бланк!B2,Заказы!$C$2:$C$10,Заказы!$H$2:$H$10)</f>
        <v>30</v>
      </c>
      <c r="C8" s="34" t="s">
        <v>69</v>
      </c>
      <c r="D8" s="34"/>
    </row>
    <row r="9" spans="1:4" x14ac:dyDescent="0.25">
      <c r="A9" s="35"/>
      <c r="B9" s="37"/>
      <c r="C9" s="35"/>
      <c r="D9" s="35"/>
    </row>
    <row r="10" spans="1:4" x14ac:dyDescent="0.25">
      <c r="A10" s="34" t="s">
        <v>66</v>
      </c>
      <c r="B10" s="36"/>
      <c r="C10" s="34" t="s">
        <v>4</v>
      </c>
      <c r="D10" s="34"/>
    </row>
    <row r="11" spans="1:4" x14ac:dyDescent="0.25">
      <c r="A11" s="35"/>
      <c r="B11" s="37"/>
      <c r="C11" s="35"/>
      <c r="D11" s="35"/>
    </row>
    <row r="12" spans="1:4" x14ac:dyDescent="0.25">
      <c r="A12" s="34" t="s">
        <v>67</v>
      </c>
      <c r="B12" s="36"/>
      <c r="C12" s="34" t="s">
        <v>70</v>
      </c>
      <c r="D12" s="34"/>
    </row>
  </sheetData>
  <mergeCells count="1">
    <mergeCell ref="A1:C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Клиенты</vt:lpstr>
      <vt:lpstr>Товары</vt:lpstr>
      <vt:lpstr>Заказы</vt:lpstr>
      <vt:lpstr>Бланк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2019-09-26T15:29:24Z</dcterms:modified>
</cp:coreProperties>
</file>