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tty\Desktop\Тандер\"/>
    </mc:Choice>
  </mc:AlternateContent>
  <xr:revisionPtr revIDLastSave="0" documentId="13_ncr:1_{98E7DDF9-9B3A-4006-BDA2-53A4ABDDC7E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задания" sheetId="1" r:id="rId1"/>
    <sheet name="СВОДНАЯ ТАБЛ" sheetId="8" r:id="rId2"/>
    <sheet name="data" sheetId="2" r:id="rId3"/>
    <sheet name="справочник" sheetId="3" r:id="rId4"/>
  </sheets>
  <definedNames>
    <definedName name="_xlnm._FilterDatabase" localSheetId="2" hidden="1">data!$A$1:$O$21</definedName>
    <definedName name="_xlnm._FilterDatabase" localSheetId="0" hidden="1">задания!$B$11:$D$13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" i="2"/>
  <c r="D13" i="1"/>
  <c r="D12" i="1"/>
  <c r="C12" i="1"/>
  <c r="C13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" i="2"/>
</calcChain>
</file>

<file path=xl/sharedStrings.xml><?xml version="1.0" encoding="utf-8"?>
<sst xmlns="http://schemas.openxmlformats.org/spreadsheetml/2006/main" count="347" uniqueCount="142">
  <si>
    <t>Контрагент</t>
  </si>
  <si>
    <t>Офис продаж</t>
  </si>
  <si>
    <t>Ответственный</t>
  </si>
  <si>
    <t>Комментарий</t>
  </si>
  <si>
    <t>Состояние заказа</t>
  </si>
  <si>
    <t>Дата отгрузки</t>
  </si>
  <si>
    <t>Склад</t>
  </si>
  <si>
    <t>Дата приема заказа</t>
  </si>
  <si>
    <t>Форма оплаты</t>
  </si>
  <si>
    <t>Объем, далл</t>
  </si>
  <si>
    <t>Вес, кг</t>
  </si>
  <si>
    <t>Адрес доставки</t>
  </si>
  <si>
    <t>Фактический адрес</t>
  </si>
  <si>
    <t>ВАКТОРГ ООО</t>
  </si>
  <si>
    <t>Тульская</t>
  </si>
  <si>
    <t>Неверный адрес</t>
  </si>
  <si>
    <t>Не обработан</t>
  </si>
  <si>
    <t>Центр Москва основной склад</t>
  </si>
  <si>
    <t>31.05.2012</t>
  </si>
  <si>
    <t>БезНал</t>
  </si>
  <si>
    <t>Москва г., Дмитрия Ульянова ул., д.4, корп.1</t>
  </si>
  <si>
    <t>Гермес ТК ООО</t>
  </si>
  <si>
    <t>Клин КА</t>
  </si>
  <si>
    <t>Принят</t>
  </si>
  <si>
    <t>Зеленоград г Москва р-н, корп.1608</t>
  </si>
  <si>
    <t>Москва, Зеленоград, корп.1608</t>
  </si>
  <si>
    <t>Калибровская</t>
  </si>
  <si>
    <t>Москва, Ломоносовский пр-т, д.18</t>
  </si>
  <si>
    <t>Москва, Коштоянца ул., д.20, кор.1</t>
  </si>
  <si>
    <t>ТиК Продукты ЗАО</t>
  </si>
  <si>
    <t>30.05.2012</t>
  </si>
  <si>
    <t>Москва г., Грузинский Вал, д.18/15/2, стр.1</t>
  </si>
  <si>
    <t>Москва г., ул. Новая Басманная, д.25/2</t>
  </si>
  <si>
    <t>Москва г., ул. Башиловская, д.29.</t>
  </si>
  <si>
    <t>Москва г., Петровско-Разумовский проезд, д.18.</t>
  </si>
  <si>
    <t>Зельгрос ООО</t>
  </si>
  <si>
    <t>Митино</t>
  </si>
  <si>
    <t>отклонен по финансовым причинам (превышена сумма кредита)</t>
  </si>
  <si>
    <t>Ногинск основной склад</t>
  </si>
  <si>
    <t>24.05.2012</t>
  </si>
  <si>
    <t>МКАД 84 км; Мытищинский р-н, ТПЗ Алтуфьево, проезд Автомобильный, вл.3, стр.1</t>
  </si>
  <si>
    <t>Москва г., ул. Гольяновская, д.7, корп.1.</t>
  </si>
  <si>
    <t>Москва г., Госпитальный вал, д.18/1.</t>
  </si>
  <si>
    <t>реал,- Гипермаркет ООО</t>
  </si>
  <si>
    <t>регион МЕТРО</t>
  </si>
  <si>
    <t>Доставка: 11.07.2012 00:00 Заказ №218700020</t>
  </si>
  <si>
    <t>Клин основной склад</t>
  </si>
  <si>
    <t>Санкт-Петербург г., Космонавтов пр-т., д.14</t>
  </si>
  <si>
    <t>Доставка: 10.07.2012 00:00 Заказ №218700020</t>
  </si>
  <si>
    <t>Тамбовская обл., Тамбов г., Советская ул, д.194Б</t>
  </si>
  <si>
    <t>Доставка: 10.07.2012 00:00 Заказ №218700025</t>
  </si>
  <si>
    <t>Московская обл., Люберецкий р-н, г. Котельники, Новорязанское шоссе, д.5</t>
  </si>
  <si>
    <t>МЕТРО Кэш энд Керри ООО</t>
  </si>
  <si>
    <t>Ульяновск, ул. Урицкого, ДОМ 100-Д</t>
  </si>
  <si>
    <t>Чувашская республика, г. Чебоксары, шоссе Марпосадское, 15/2</t>
  </si>
  <si>
    <t>Ивановская область, Ивановский район, южнее дер. Игнатово, строение 1</t>
  </si>
  <si>
    <t>Седьмой Континент ОАО</t>
  </si>
  <si>
    <t>Доставка: 08.07.2012 00:00 Заказ №110149</t>
  </si>
  <si>
    <t>Калиноффка основной склад</t>
  </si>
  <si>
    <t>Москва г., Юных Ленинцев ул., д.10/15, к.2</t>
  </si>
  <si>
    <t>Доставка: 09.07.2012 00:00 Заказ №95442</t>
  </si>
  <si>
    <t>Москва г., Борисовский пр., д.3, к.1</t>
  </si>
  <si>
    <t>Доставка: 09.07.2012 00:00 Заказ №77071</t>
  </si>
  <si>
    <t>Москва г., Волгоградский просп., д.175/32</t>
  </si>
  <si>
    <t>Задания</t>
  </si>
  <si>
    <t>4. Рассчитать количество заказов и их объем по контрагентам Тик Продукты и Седьмой континент</t>
  </si>
  <si>
    <t>Количество заказов</t>
  </si>
  <si>
    <t>Объем заказов, дал</t>
  </si>
  <si>
    <t>заливка - красная, шрифт - полужирный курсив, белый</t>
  </si>
  <si>
    <t>Тип</t>
  </si>
  <si>
    <t>Петров</t>
  </si>
  <si>
    <t>Сидоров</t>
  </si>
  <si>
    <t>Иванов</t>
  </si>
  <si>
    <t>Пуговкин</t>
  </si>
  <si>
    <t>Васильев</t>
  </si>
  <si>
    <t>Ависта-А ООО</t>
  </si>
  <si>
    <t>RKA</t>
  </si>
  <si>
    <t>Авоська -два ООО</t>
  </si>
  <si>
    <t>АДЛ МАРКЕТ ЗАО</t>
  </si>
  <si>
    <t>Амира-Электро ООО</t>
  </si>
  <si>
    <t>АрСал-Трейдинг ООО</t>
  </si>
  <si>
    <t>Бахетле-Алтуфьево ООО</t>
  </si>
  <si>
    <t>Билла ООО</t>
  </si>
  <si>
    <t>NKA</t>
  </si>
  <si>
    <t>БИОП ООО</t>
  </si>
  <si>
    <t>Виктория-Московия ООО</t>
  </si>
  <si>
    <t>Галактика ООО</t>
  </si>
  <si>
    <t>Гарант-Трейд М ООО</t>
  </si>
  <si>
    <t>Гранд ООО</t>
  </si>
  <si>
    <t>КОМЭК ООО</t>
  </si>
  <si>
    <t>Котэкс-Торг ООО</t>
  </si>
  <si>
    <t>Крофус ООО</t>
  </si>
  <si>
    <t>Лакмин ООО</t>
  </si>
  <si>
    <t>Лента ООО</t>
  </si>
  <si>
    <t>Лялин ООО</t>
  </si>
  <si>
    <t>Магазин №29 ООО</t>
  </si>
  <si>
    <t>На семи ветрах - 3 ООО</t>
  </si>
  <si>
    <t>Нектар-Трейд ЗАО</t>
  </si>
  <si>
    <t>Нива ООО</t>
  </si>
  <si>
    <t>Новый Импульс-50 ООО</t>
  </si>
  <si>
    <t>Нортекс ООО</t>
  </si>
  <si>
    <t>ООО "Аврора"</t>
  </si>
  <si>
    <t>ООО "Адмирал"</t>
  </si>
  <si>
    <t>ООО "Гастроном Новый"</t>
  </si>
  <si>
    <t>ООО "Елакс"</t>
  </si>
  <si>
    <t>ПИК 77 ООО</t>
  </si>
  <si>
    <t>ООО "Супермаркет "Алые Паруса"</t>
  </si>
  <si>
    <t>Ритейл-Н ООО</t>
  </si>
  <si>
    <t>Ролс ООО</t>
  </si>
  <si>
    <t>РОСБИ+ Компания ООО</t>
  </si>
  <si>
    <t>РОСБИ-ВОСТОК ООО</t>
  </si>
  <si>
    <t>Рось ООО</t>
  </si>
  <si>
    <t>Рябинка ЗАО</t>
  </si>
  <si>
    <t>СВА-ТРЕЙДИНГ ЗАО</t>
  </si>
  <si>
    <t>Сибур-Петрокон ЗАО</t>
  </si>
  <si>
    <t>7К-Развитие ООО</t>
  </si>
  <si>
    <t>СОРТС - Калитники ООО</t>
  </si>
  <si>
    <t>Спар Ритэйл ЗАО</t>
  </si>
  <si>
    <t>Стрит-Ритейл ООО</t>
  </si>
  <si>
    <t>Торкас ЗАО</t>
  </si>
  <si>
    <t>Трасса Компания ООО</t>
  </si>
  <si>
    <t>Универсал ООО</t>
  </si>
  <si>
    <t>Холдинг-Центр ТД ОАО</t>
  </si>
  <si>
    <t>ЭНКА ТЦ ООО</t>
  </si>
  <si>
    <t>1. Закрепить шапку таблицы на листе "data"</t>
  </si>
  <si>
    <t xml:space="preserve">3. На листе "data" в колонку "Тип" подтянуть данные с листа "справочник" </t>
  </si>
  <si>
    <t xml:space="preserve">5. На листе "data" в колонке "проверка" прописать формулу с условием: при состоянии заказа "Принят" - ок, для всех остальных - требуются комментарии.  </t>
  </si>
  <si>
    <t>6. Построить сводную таблицу с учетом следующих требований:</t>
  </si>
  <si>
    <t xml:space="preserve">7. В сформированной сводной таблице установить условное форматирование в столбце "Сумма по полю Объем, дал" для всех значений меньше 100: </t>
  </si>
  <si>
    <t>8. Скрыть лист "справочник".</t>
  </si>
  <si>
    <t>Проверка</t>
  </si>
  <si>
    <t>2. Установить  на листе "data"  перенос по словам для названий стобцов; в столбце "Дата отгрузки" установить формат "Дата"</t>
  </si>
  <si>
    <t>фильтр: тип - RKA; состояние заказа - принят, дата отгрузки - 10.07.2014</t>
  </si>
  <si>
    <t>строки:контрагент, ответственный</t>
  </si>
  <si>
    <t>значения: сумма по полю объем, дал; сумма по полю Вес, кг</t>
  </si>
  <si>
    <t>Сумма по полю Объем, далл</t>
  </si>
  <si>
    <t>Сумма по полю Вес, кг</t>
  </si>
  <si>
    <t>(Все)</t>
  </si>
  <si>
    <t>Названия строк</t>
  </si>
  <si>
    <t>Общий итог</t>
  </si>
  <si>
    <t>Годы</t>
  </si>
  <si>
    <t>Кварталы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</si>
</sst>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>
      <alignment horizontal="left"/>
    </xf>
  </cellStyleXfs>
  <cellXfs count="41">
    <xf numFmtId="0" fontId="0" fillId="0" borderId="0" xfId="0"/>
    <xf numFmtId="0" fontId="3" fillId="0" borderId="0" xfId="0" applyFont="1"/>
    <xf numFmtId="1" fontId="0" fillId="0" borderId="0" xfId="0" applyNumberFormat="1"/>
    <xf numFmtId="0" fontId="0" fillId="0" borderId="0" xfId="0" applyBorder="1"/>
    <xf numFmtId="0" fontId="4" fillId="2" borderId="2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5" fillId="0" borderId="5" xfId="2" applyFont="1" applyFill="1" applyBorder="1" applyAlignment="1">
      <alignment horizontal="left" vertical="top"/>
    </xf>
    <xf numFmtId="1" fontId="0" fillId="0" borderId="6" xfId="0" applyNumberFormat="1" applyBorder="1"/>
    <xf numFmtId="0" fontId="0" fillId="0" borderId="7" xfId="0" applyBorder="1"/>
    <xf numFmtId="0" fontId="5" fillId="0" borderId="8" xfId="1" applyFont="1" applyFill="1" applyBorder="1" applyAlignment="1">
      <alignment horizontal="left" vertical="top"/>
    </xf>
    <xf numFmtId="0" fontId="6" fillId="0" borderId="0" xfId="0" applyFont="1" applyBorder="1"/>
    <xf numFmtId="0" fontId="6" fillId="0" borderId="0" xfId="0" applyNumberFormat="1" applyFont="1" applyBorder="1"/>
    <xf numFmtId="0" fontId="5" fillId="0" borderId="1" xfId="2" applyFont="1" applyFill="1" applyBorder="1" applyAlignment="1">
      <alignment horizontal="left" vertical="top"/>
    </xf>
    <xf numFmtId="0" fontId="5" fillId="0" borderId="9" xfId="2" applyFont="1" applyFill="1" applyBorder="1" applyAlignment="1">
      <alignment horizontal="left" vertical="top"/>
    </xf>
    <xf numFmtId="0" fontId="1" fillId="2" borderId="10" xfId="0" applyFont="1" applyFill="1" applyBorder="1"/>
    <xf numFmtId="2" fontId="1" fillId="0" borderId="0" xfId="0" applyNumberFormat="1" applyFont="1"/>
    <xf numFmtId="0" fontId="5" fillId="0" borderId="1" xfId="1" applyFont="1" applyFill="1" applyBorder="1" applyAlignment="1">
      <alignment horizontal="left" vertical="top"/>
    </xf>
    <xf numFmtId="14" fontId="5" fillId="0" borderId="1" xfId="1" applyNumberFormat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0" applyFont="1"/>
    <xf numFmtId="0" fontId="6" fillId="0" borderId="10" xfId="0" applyFont="1" applyBorder="1"/>
    <xf numFmtId="0" fontId="0" fillId="0" borderId="10" xfId="0" applyBorder="1"/>
    <xf numFmtId="0" fontId="0" fillId="0" borderId="0" xfId="0" applyFill="1" applyBorder="1"/>
    <xf numFmtId="0" fontId="1" fillId="3" borderId="10" xfId="0" applyFont="1" applyFill="1" applyBorder="1"/>
    <xf numFmtId="0" fontId="0" fillId="4" borderId="0" xfId="0" applyFill="1"/>
    <xf numFmtId="0" fontId="5" fillId="0" borderId="1" xfId="2" applyFont="1" applyFill="1" applyBorder="1" applyAlignment="1">
      <alignment horizontal="left" vertical="top" wrapText="1"/>
    </xf>
    <xf numFmtId="2" fontId="5" fillId="0" borderId="1" xfId="2" applyNumberFormat="1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5" fillId="0" borderId="1" xfId="2" applyNumberFormat="1" applyFont="1" applyFill="1" applyBorder="1" applyAlignment="1">
      <alignment horizontal="left" vertical="top" wrapText="1"/>
    </xf>
    <xf numFmtId="14" fontId="1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5" fillId="0" borderId="1" xfId="2" applyNumberFormat="1" applyFont="1" applyFill="1" applyBorder="1" applyAlignment="1">
      <alignment horizontal="left" vertical="top"/>
    </xf>
    <xf numFmtId="14" fontId="5" fillId="0" borderId="1" xfId="2" applyNumberFormat="1" applyFont="1" applyFill="1" applyBorder="1" applyAlignment="1" applyProtection="1">
      <alignment horizontal="left" vertical="top"/>
      <protection locked="0"/>
    </xf>
    <xf numFmtId="14" fontId="0" fillId="0" borderId="0" xfId="0" pivotButton="1" applyNumberFormat="1"/>
  </cellXfs>
  <cellStyles count="3">
    <cellStyle name="Normal_data" xfId="1" xr:uid="{00000000-0005-0000-0000-000000000000}"/>
    <cellStyle name="Обычный" xfId="0" builtinId="0"/>
    <cellStyle name="Обычный_Заказы покупателей" xfId="2" xr:uid="{00000000-0005-0000-0000-000002000000}"/>
  </cellStyles>
  <dxfs count="13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ty" refreshedDate="43747.640656597221" createdVersion="6" refreshedVersion="6" minRefreshableVersion="3" recordCount="21" xr:uid="{C3658938-C6F2-4C81-BE74-AD338A5572CD}">
  <cacheSource type="worksheet">
    <worksheetSource ref="A1:O1048576" sheet="data"/>
  </cacheSource>
  <cacheFields count="17">
    <cacheField name="Контрагент" numFmtId="0">
      <sharedItems containsBlank="1" count="8">
        <s v="ВАКТОРГ ООО"/>
        <s v="Гермес ТК ООО"/>
        <s v="ТиК Продукты ЗАО"/>
        <s v="Зельгрос ООО"/>
        <s v="реал,- Гипермаркет ООО"/>
        <s v="МЕТРО Кэш энд Керри ООО"/>
        <s v="Седьмой Континент ОАО"/>
        <m/>
      </sharedItems>
    </cacheField>
    <cacheField name="Офис продаж" numFmtId="0">
      <sharedItems containsBlank="1" count="6">
        <s v="Тульская"/>
        <s v="Клин КА"/>
        <s v="Калибровская"/>
        <s v="Митино"/>
        <s v="регион МЕТРО"/>
        <m/>
      </sharedItems>
    </cacheField>
    <cacheField name="Ответственный" numFmtId="0">
      <sharedItems containsBlank="1" count="6">
        <s v="Петров"/>
        <s v="Сидоров"/>
        <s v="Иванов"/>
        <s v="Пуговкин"/>
        <s v="Васильев"/>
        <m/>
      </sharedItems>
    </cacheField>
    <cacheField name="Комментарий" numFmtId="0">
      <sharedItems containsBlank="1" count="9">
        <s v="Неверный адрес"/>
        <m/>
        <s v="отклонен по финансовым причинам (превышена сумма кредита)"/>
        <s v="Доставка: 11.07.2012 00:00 Заказ №218700020"/>
        <s v="Доставка: 10.07.2012 00:00 Заказ №218700020"/>
        <s v="Доставка: 10.07.2012 00:00 Заказ №218700025"/>
        <s v="Доставка: 08.07.2012 00:00 Заказ №110149"/>
        <s v="Доставка: 09.07.2012 00:00 Заказ №95442"/>
        <s v="Доставка: 09.07.2012 00:00 Заказ №77071"/>
      </sharedItems>
    </cacheField>
    <cacheField name="Состояние заказа" numFmtId="0">
      <sharedItems containsBlank="1" count="3">
        <s v="Не обработан"/>
        <s v="Принят"/>
        <m/>
      </sharedItems>
    </cacheField>
    <cacheField name="Дата отгрузки" numFmtId="14">
      <sharedItems containsNonDate="0" containsDate="1" containsString="0" containsBlank="1" minDate="2012-07-09T00:00:00" maxDate="2014-07-30T00:00:00" count="10">
        <d v="2014-07-09T00:00:00"/>
        <d v="2014-07-10T00:00:00"/>
        <d v="2012-07-09T00:00:00"/>
        <d v="2012-07-10T00:00:00"/>
        <d v="2012-07-11T00:00:00"/>
        <d v="2012-07-26T00:00:00"/>
        <d v="2014-07-27T00:00:00"/>
        <d v="2014-07-28T00:00:00"/>
        <d v="2014-07-29T00:00:00"/>
        <m/>
      </sharedItems>
      <fieldGroup par="16" base="5">
        <rangePr groupBy="months" startDate="2012-07-09T00:00:00" endDate="2014-07-30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0.07.2014"/>
        </groupItems>
      </fieldGroup>
    </cacheField>
    <cacheField name="Склад" numFmtId="0">
      <sharedItems containsBlank="1" count="5">
        <s v="Центр Москва основной склад"/>
        <s v="Ногинск основной склад"/>
        <s v="Клин основной склад"/>
        <s v="Калиноффка основной склад"/>
        <m/>
      </sharedItems>
    </cacheField>
    <cacheField name="Дата приема заказа" numFmtId="14">
      <sharedItems containsDate="1" containsBlank="1" containsMixedTypes="1" minDate="2012-07-03T00:00:00" maxDate="2012-07-07T00:00:00" count="8">
        <s v="31.05.2012"/>
        <s v="30.05.2012"/>
        <s v="24.05.2012"/>
        <d v="2012-07-05T00:00:00"/>
        <d v="2012-07-03T00:00:00"/>
        <d v="2012-07-04T00:00:00"/>
        <d v="2012-07-06T00:00:00"/>
        <m/>
      </sharedItems>
    </cacheField>
    <cacheField name="Форма оплаты" numFmtId="0">
      <sharedItems containsBlank="1" count="2">
        <s v="БезНал"/>
        <m/>
      </sharedItems>
    </cacheField>
    <cacheField name="Объем, далл" numFmtId="2">
      <sharedItems containsString="0" containsBlank="1" containsNumber="1" minValue="0.95" maxValue="164.98"/>
    </cacheField>
    <cacheField name="Вес, кг" numFmtId="2">
      <sharedItems containsString="0" containsBlank="1" containsNumber="1" minValue="36.351999999999997" maxValue="2487.752"/>
    </cacheField>
    <cacheField name="Адрес доставки" numFmtId="0">
      <sharedItems containsBlank="1"/>
    </cacheField>
    <cacheField name="Фактический адрес" numFmtId="0">
      <sharedItems containsBlank="1"/>
    </cacheField>
    <cacheField name="Тип" numFmtId="0">
      <sharedItems containsBlank="1" count="3">
        <s v="RKA"/>
        <s v="NKA"/>
        <m/>
      </sharedItems>
    </cacheField>
    <cacheField name="Проверка" numFmtId="0">
      <sharedItems containsBlank="1"/>
    </cacheField>
    <cacheField name="Кварталы" numFmtId="0" databaseField="0">
      <fieldGroup base="5">
        <rangePr groupBy="quarters" startDate="2012-07-09T00:00:00" endDate="2014-07-30T00:00:00"/>
        <groupItems count="6">
          <s v="&lt;09.07.2012"/>
          <s v="Кв-л1"/>
          <s v="Кв-л2"/>
          <s v="Кв-л3"/>
          <s v="Кв-л4"/>
          <s v="&gt;30.07.2014"/>
        </groupItems>
      </fieldGroup>
    </cacheField>
    <cacheField name="Годы" numFmtId="0" databaseField="0">
      <fieldGroup base="5">
        <rangePr groupBy="years" startDate="2012-07-09T00:00:00" endDate="2014-07-30T00:00:00"/>
        <groupItems count="5">
          <s v="&lt;09.07.2012"/>
          <s v="2012"/>
          <s v="2013"/>
          <s v="2014"/>
          <s v="&gt;30.07.2014"/>
        </groupItems>
      </fieldGroup>
    </cacheField>
  </cacheFields>
  <extLst>
    <ext xmlns:x14="http://schemas.microsoft.com/office/spreadsheetml/2009/9/main" uri="{725AE2AE-9491-48be-B2B4-4EB974FC3084}">
      <x14:pivotCacheDefinition pivotCacheId="41627178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x v="0"/>
    <x v="0"/>
    <x v="0"/>
    <x v="0"/>
    <x v="0"/>
    <x v="0"/>
    <n v="15.45"/>
    <n v="260.43200000000002"/>
    <s v="Москва г., Дмитрия Ульянова ул., д.4, корп.1"/>
    <s v="Москва г., Дмитрия Ульянова ул., д.4, корп.1"/>
    <x v="0"/>
    <s v="требуется комментарий"/>
  </r>
  <r>
    <x v="1"/>
    <x v="1"/>
    <x v="1"/>
    <x v="1"/>
    <x v="1"/>
    <x v="1"/>
    <x v="0"/>
    <x v="0"/>
    <x v="0"/>
    <n v="10.75"/>
    <n v="195.40799999999999"/>
    <s v="Зеленоград г Москва р-н, корп.1608"/>
    <s v="Москва, Зеленоград, корп.1608"/>
    <x v="0"/>
    <s v="ок"/>
  </r>
  <r>
    <x v="1"/>
    <x v="0"/>
    <x v="1"/>
    <x v="1"/>
    <x v="1"/>
    <x v="1"/>
    <x v="0"/>
    <x v="0"/>
    <x v="0"/>
    <n v="2.65"/>
    <n v="63.73"/>
    <s v="Москва, Ломоносовский пр-т, д.18"/>
    <s v="Москва, Ломоносовский пр-т, д.18"/>
    <x v="0"/>
    <s v="ок"/>
  </r>
  <r>
    <x v="1"/>
    <x v="0"/>
    <x v="1"/>
    <x v="1"/>
    <x v="1"/>
    <x v="1"/>
    <x v="0"/>
    <x v="0"/>
    <x v="0"/>
    <n v="0.95"/>
    <n v="36.351999999999997"/>
    <s v="Москва, Коштоянца ул., д.20, кор.1"/>
    <s v="Москва, Коштоянца ул., д.20, кор.1"/>
    <x v="0"/>
    <s v="ок"/>
  </r>
  <r>
    <x v="2"/>
    <x v="2"/>
    <x v="2"/>
    <x v="1"/>
    <x v="1"/>
    <x v="1"/>
    <x v="0"/>
    <x v="1"/>
    <x v="0"/>
    <n v="6.2"/>
    <n v="107.114"/>
    <s v="Москва г., Грузинский Вал, д.18/15/2, стр.1"/>
    <s v="Москва г., Грузинский Вал, д.18/15/2, стр.1"/>
    <x v="0"/>
    <s v="ок"/>
  </r>
  <r>
    <x v="2"/>
    <x v="2"/>
    <x v="2"/>
    <x v="1"/>
    <x v="1"/>
    <x v="1"/>
    <x v="0"/>
    <x v="1"/>
    <x v="0"/>
    <n v="2.4"/>
    <n v="68.62"/>
    <s v="Москва г., ул. Новая Басманная, д.25/2"/>
    <s v="Москва г., ул. Новая Басманная, д.25/2"/>
    <x v="0"/>
    <s v="ок"/>
  </r>
  <r>
    <x v="2"/>
    <x v="2"/>
    <x v="2"/>
    <x v="1"/>
    <x v="1"/>
    <x v="1"/>
    <x v="0"/>
    <x v="0"/>
    <x v="0"/>
    <n v="2.5"/>
    <n v="75.835999999999999"/>
    <s v="Москва г., ул. Башиловская, д.29."/>
    <s v="Москва г., ул. Башиловская, д.29."/>
    <x v="0"/>
    <s v="ок"/>
  </r>
  <r>
    <x v="2"/>
    <x v="2"/>
    <x v="2"/>
    <x v="1"/>
    <x v="1"/>
    <x v="2"/>
    <x v="0"/>
    <x v="0"/>
    <x v="0"/>
    <n v="2"/>
    <n v="65.736000000000004"/>
    <s v="Москва г., Петровско-Разумовский проезд, д.18."/>
    <s v="Москва г., Петровско-Разумовский проезд, д.18."/>
    <x v="0"/>
    <s v="ок"/>
  </r>
  <r>
    <x v="3"/>
    <x v="3"/>
    <x v="3"/>
    <x v="2"/>
    <x v="1"/>
    <x v="2"/>
    <x v="1"/>
    <x v="2"/>
    <x v="0"/>
    <n v="108.3"/>
    <n v="1503.57"/>
    <s v="МКАД 84 км; Мытищинский р-н, ТПЗ Алтуфьево, проезд Автомобильный, вл.3, стр.1"/>
    <s v="МКАД 84 км; Мытищинский р-н, ТПЗ Алтуфьево, проезд Автомобильный, вл.3, стр.1"/>
    <x v="0"/>
    <s v="ок"/>
  </r>
  <r>
    <x v="2"/>
    <x v="2"/>
    <x v="2"/>
    <x v="1"/>
    <x v="1"/>
    <x v="2"/>
    <x v="0"/>
    <x v="0"/>
    <x v="0"/>
    <n v="8.4499999999999993"/>
    <n v="134.54400000000001"/>
    <s v="Москва г., ул. Гольяновская, д.7, корп.1."/>
    <s v="Москва г., ул. Гольяновская, д.7, корп.1."/>
    <x v="0"/>
    <s v="ок"/>
  </r>
  <r>
    <x v="2"/>
    <x v="2"/>
    <x v="2"/>
    <x v="1"/>
    <x v="1"/>
    <x v="3"/>
    <x v="0"/>
    <x v="0"/>
    <x v="0"/>
    <n v="4.3"/>
    <n v="95.468000000000004"/>
    <s v="Москва г., Госпитальный вал, д.18/1."/>
    <s v="Москва г., Госпитальный вал, д.18/1."/>
    <x v="0"/>
    <s v="ок"/>
  </r>
  <r>
    <x v="4"/>
    <x v="4"/>
    <x v="3"/>
    <x v="3"/>
    <x v="1"/>
    <x v="4"/>
    <x v="2"/>
    <x v="3"/>
    <x v="0"/>
    <n v="7.55"/>
    <n v="125.068"/>
    <s v="Санкт-Петербург г., Космонавтов пр-т., д.14"/>
    <s v="Санкт-Петербург г., Космонавтов пр-т., д.14"/>
    <x v="1"/>
    <s v="ок"/>
  </r>
  <r>
    <x v="4"/>
    <x v="4"/>
    <x v="3"/>
    <x v="4"/>
    <x v="1"/>
    <x v="2"/>
    <x v="2"/>
    <x v="3"/>
    <x v="0"/>
    <n v="9.85"/>
    <n v="154.018"/>
    <s v="Тамбовская обл., Тамбов г., Советская ул, д.194Б"/>
    <s v="Тамбовская обл., Тамбов г., Советская ул, д.194Б"/>
    <x v="1"/>
    <s v="ок"/>
  </r>
  <r>
    <x v="4"/>
    <x v="3"/>
    <x v="3"/>
    <x v="5"/>
    <x v="1"/>
    <x v="5"/>
    <x v="2"/>
    <x v="3"/>
    <x v="0"/>
    <n v="137.846"/>
    <n v="1806.5419999999999"/>
    <s v="Московская обл., Люберецкий р-н, г. Котельники, Новорязанское шоссе, д.5"/>
    <s v="Московская обл., Люберецкий р-н, г. Котельники, Новорязанское шоссе, д.5"/>
    <x v="1"/>
    <s v="ок"/>
  </r>
  <r>
    <x v="5"/>
    <x v="4"/>
    <x v="3"/>
    <x v="2"/>
    <x v="1"/>
    <x v="6"/>
    <x v="2"/>
    <x v="4"/>
    <x v="0"/>
    <n v="164.98"/>
    <n v="2487.752"/>
    <s v="Ульяновск, ул. Урицкого, ДОМ 100-Д"/>
    <s v="Ульяновск, ул. Урицкого, ДОМ 100-Д"/>
    <x v="1"/>
    <s v="ок"/>
  </r>
  <r>
    <x v="5"/>
    <x v="4"/>
    <x v="3"/>
    <x v="2"/>
    <x v="0"/>
    <x v="7"/>
    <x v="2"/>
    <x v="5"/>
    <x v="0"/>
    <n v="16"/>
    <n v="327.39999999999998"/>
    <s v="Чувашская республика, г. Чебоксары, шоссе Марпосадское, 15/2"/>
    <s v="Чувашская республика, г. Чебоксары, шоссе Марпосадское, 15/2"/>
    <x v="1"/>
    <s v="требуется комментарий"/>
  </r>
  <r>
    <x v="5"/>
    <x v="4"/>
    <x v="3"/>
    <x v="2"/>
    <x v="1"/>
    <x v="8"/>
    <x v="2"/>
    <x v="5"/>
    <x v="0"/>
    <n v="98"/>
    <n v="1581.6"/>
    <s v="Ивановская область, Ивановский район, южнее дер. Игнатово, строение 1"/>
    <s v="Ивановская область, Ивановский район, южнее дер. Игнатово, строение 1"/>
    <x v="1"/>
    <s v="ок"/>
  </r>
  <r>
    <x v="6"/>
    <x v="0"/>
    <x v="4"/>
    <x v="6"/>
    <x v="1"/>
    <x v="2"/>
    <x v="3"/>
    <x v="6"/>
    <x v="0"/>
    <n v="1.1499999999999999"/>
    <n v="40.817999999999998"/>
    <s v="Москва г., Юных Ленинцев ул., д.10/15, к.2"/>
    <s v="Москва г., Юных Ленинцев ул., д.10/15, к.2"/>
    <x v="1"/>
    <s v="ок"/>
  </r>
  <r>
    <x v="6"/>
    <x v="0"/>
    <x v="4"/>
    <x v="7"/>
    <x v="0"/>
    <x v="2"/>
    <x v="3"/>
    <x v="6"/>
    <x v="0"/>
    <n v="11.19"/>
    <n v="190.416"/>
    <s v="Москва г., Борисовский пр., д.3, к.1"/>
    <s v="Москва г., Борисовский пр., д.3, к.1"/>
    <x v="1"/>
    <s v="требуется комментарий"/>
  </r>
  <r>
    <x v="6"/>
    <x v="0"/>
    <x v="4"/>
    <x v="8"/>
    <x v="1"/>
    <x v="2"/>
    <x v="3"/>
    <x v="6"/>
    <x v="0"/>
    <n v="39.1"/>
    <n v="583.94299999999998"/>
    <s v="Москва г., Волгоградский просп., д.175/32"/>
    <s v="Москва г., Волгоградский просп., д.175/32"/>
    <x v="1"/>
    <s v="ок"/>
  </r>
  <r>
    <x v="7"/>
    <x v="5"/>
    <x v="5"/>
    <x v="1"/>
    <x v="2"/>
    <x v="9"/>
    <x v="4"/>
    <x v="7"/>
    <x v="1"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28946D-0C85-46C4-B006-7DE4CB758FBA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8:C15" firstHeaderRow="0" firstDataRow="1" firstDataCol="1" rowPageCount="6" colPageCount="1"/>
  <pivotFields count="17">
    <pivotField axis="axisRow" showAll="0">
      <items count="9">
        <item x="0"/>
        <item x="1"/>
        <item x="3"/>
        <item x="5"/>
        <item x="4"/>
        <item x="6"/>
        <item x="2"/>
        <item x="7"/>
        <item t="default"/>
      </items>
    </pivotField>
    <pivotField showAll="0"/>
    <pivotField axis="axisRow" showAll="0">
      <items count="7">
        <item x="4"/>
        <item x="2"/>
        <item x="0"/>
        <item x="3"/>
        <item x="1"/>
        <item x="5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9">
        <item x="2"/>
        <item x="1"/>
        <item x="0"/>
        <item x="4"/>
        <item x="5"/>
        <item x="3"/>
        <item x="6"/>
        <item x="7"/>
        <item t="default"/>
      </items>
    </pivotField>
    <pivotField showAll="0"/>
    <pivotField dataField="1" showAll="0"/>
    <pivotField dataField="1"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showAll="0"/>
    <pivotField axis="axisPage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2">
    <field x="0"/>
    <field x="2"/>
  </rowFields>
  <rowItems count="7">
    <i>
      <x v="1"/>
    </i>
    <i r="1">
      <x v="4"/>
    </i>
    <i>
      <x v="2"/>
    </i>
    <i r="1">
      <x v="3"/>
    </i>
    <i>
      <x v="6"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6">
    <pageField fld="13" item="1" hier="-1"/>
    <pageField fld="4" item="1" hier="-1"/>
    <pageField fld="7" hier="-1"/>
    <pageField fld="16" hier="-1"/>
    <pageField fld="15" hier="-1"/>
    <pageField fld="5" hier="-1"/>
  </pageFields>
  <dataFields count="2">
    <dataField name="Сумма по полю Объем, далл" fld="9" baseField="0" baseItem="0"/>
    <dataField name="Сумма по полю Вес, кг" fld="10" baseField="0" baseItem="0"/>
  </dataFields>
  <formats count="1">
    <format dxfId="12">
      <pivotArea field="5" type="button" dataOnly="0" labelOnly="1" outline="0" axis="axisPage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E19" sqref="E19"/>
    </sheetView>
  </sheetViews>
  <sheetFormatPr defaultRowHeight="13.2" x14ac:dyDescent="0.25"/>
  <cols>
    <col min="2" max="2" width="21.33203125" customWidth="1"/>
    <col min="3" max="3" width="16" style="2" customWidth="1"/>
    <col min="8" max="8" width="19.44140625" style="3" bestFit="1" customWidth="1"/>
    <col min="9" max="9" width="16" style="3" bestFit="1" customWidth="1"/>
    <col min="10" max="10" width="29.33203125" style="3" bestFit="1" customWidth="1"/>
    <col min="11" max="11" width="23.88671875" style="3" bestFit="1" customWidth="1"/>
  </cols>
  <sheetData>
    <row r="1" spans="1:4" ht="15.6" x14ac:dyDescent="0.3">
      <c r="B1" s="1" t="s">
        <v>64</v>
      </c>
    </row>
    <row r="3" spans="1:4" x14ac:dyDescent="0.25">
      <c r="A3" s="25" t="s">
        <v>124</v>
      </c>
    </row>
    <row r="5" spans="1:4" x14ac:dyDescent="0.25">
      <c r="A5" s="25" t="s">
        <v>131</v>
      </c>
    </row>
    <row r="7" spans="1:4" x14ac:dyDescent="0.25">
      <c r="A7" s="25" t="s">
        <v>125</v>
      </c>
    </row>
    <row r="9" spans="1:4" x14ac:dyDescent="0.25">
      <c r="A9" s="25" t="s">
        <v>65</v>
      </c>
    </row>
    <row r="10" spans="1:4" ht="13.8" thickBot="1" x14ac:dyDescent="0.3"/>
    <row r="11" spans="1:4" ht="40.200000000000003" thickBot="1" x14ac:dyDescent="0.3">
      <c r="B11" s="4" t="s">
        <v>0</v>
      </c>
      <c r="C11" s="5" t="s">
        <v>66</v>
      </c>
      <c r="D11" s="6" t="s">
        <v>67</v>
      </c>
    </row>
    <row r="12" spans="1:4" x14ac:dyDescent="0.25">
      <c r="B12" s="7" t="s">
        <v>29</v>
      </c>
      <c r="C12" s="8">
        <f>COUNTIF(data!$A$3:$A$22,задания!B12)</f>
        <v>6</v>
      </c>
      <c r="D12" s="9">
        <f ca="1">SUMIF(data!$A$1:$J$21,задания!B12,data!$J$1:$J$21)</f>
        <v>25.849999999999998</v>
      </c>
    </row>
    <row r="13" spans="1:4" ht="13.8" thickBot="1" x14ac:dyDescent="0.3">
      <c r="B13" s="10" t="s">
        <v>56</v>
      </c>
      <c r="C13" s="8">
        <f>COUNTIF(data!$A$3:$A$22,задания!B13)</f>
        <v>3</v>
      </c>
      <c r="D13" s="9">
        <f ca="1">SUMIF(data!$A$1:$J$21,задания!B13,data!$J$1:$J$21)</f>
        <v>51.44</v>
      </c>
    </row>
    <row r="15" spans="1:4" x14ac:dyDescent="0.25">
      <c r="A15" s="25" t="s">
        <v>126</v>
      </c>
    </row>
    <row r="17" spans="1:11" x14ac:dyDescent="0.25">
      <c r="A17" s="25" t="s">
        <v>127</v>
      </c>
      <c r="H17" s="11"/>
      <c r="I17" s="11"/>
      <c r="J17" s="11"/>
      <c r="K17" s="11"/>
    </row>
    <row r="18" spans="1:11" x14ac:dyDescent="0.25">
      <c r="H18" s="11"/>
      <c r="I18" s="11"/>
      <c r="J18" s="11"/>
      <c r="K18" s="11"/>
    </row>
    <row r="19" spans="1:11" x14ac:dyDescent="0.25">
      <c r="A19" t="s">
        <v>132</v>
      </c>
      <c r="H19" s="11"/>
      <c r="I19" s="11"/>
      <c r="J19" s="11"/>
      <c r="K19" s="11"/>
    </row>
    <row r="20" spans="1:11" x14ac:dyDescent="0.25">
      <c r="A20" t="s">
        <v>133</v>
      </c>
      <c r="H20" s="11"/>
      <c r="I20" s="11"/>
      <c r="J20" s="11"/>
      <c r="K20" s="11"/>
    </row>
    <row r="21" spans="1:11" x14ac:dyDescent="0.25">
      <c r="A21" t="s">
        <v>134</v>
      </c>
      <c r="H21" s="11"/>
      <c r="I21" s="11"/>
      <c r="J21" s="11"/>
      <c r="K21" s="11"/>
    </row>
    <row r="22" spans="1:11" x14ac:dyDescent="0.25">
      <c r="H22" s="11"/>
      <c r="I22" s="11"/>
      <c r="J22" s="11"/>
      <c r="K22" s="11"/>
    </row>
    <row r="23" spans="1:11" x14ac:dyDescent="0.25">
      <c r="A23" s="25" t="s">
        <v>128</v>
      </c>
      <c r="H23" s="11"/>
      <c r="I23" s="11"/>
      <c r="J23" s="12"/>
      <c r="K23" s="12"/>
    </row>
    <row r="24" spans="1:11" x14ac:dyDescent="0.25">
      <c r="A24" t="s">
        <v>68</v>
      </c>
      <c r="H24" s="11"/>
      <c r="I24" s="11"/>
      <c r="J24" s="12"/>
      <c r="K24" s="12"/>
    </row>
    <row r="25" spans="1:11" x14ac:dyDescent="0.25">
      <c r="H25" s="11"/>
      <c r="I25" s="11"/>
      <c r="J25" s="12"/>
      <c r="K25" s="12"/>
    </row>
    <row r="26" spans="1:11" x14ac:dyDescent="0.25">
      <c r="A26" s="25" t="s">
        <v>129</v>
      </c>
      <c r="H26" s="11"/>
      <c r="I26" s="11"/>
      <c r="J26" s="12"/>
      <c r="K26" s="12"/>
    </row>
  </sheetData>
  <autoFilter ref="B11:D13" xr:uid="{00000000-0009-0000-0000-000000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BCC-B9F3-439D-BAE4-0A097077A335}">
  <dimension ref="A1:C15"/>
  <sheetViews>
    <sheetView tabSelected="1" workbookViewId="0">
      <selection activeCell="B5" sqref="B5"/>
    </sheetView>
  </sheetViews>
  <sheetFormatPr defaultRowHeight="13.2" x14ac:dyDescent="0.25"/>
  <cols>
    <col min="1" max="1" width="20.6640625" bestFit="1" customWidth="1"/>
    <col min="2" max="2" width="28.88671875" bestFit="1" customWidth="1"/>
    <col min="3" max="3" width="22.77734375" bestFit="1" customWidth="1"/>
  </cols>
  <sheetData>
    <row r="1" spans="1:3" x14ac:dyDescent="0.25">
      <c r="A1" s="35" t="s">
        <v>69</v>
      </c>
      <c r="B1" t="s">
        <v>76</v>
      </c>
    </row>
    <row r="2" spans="1:3" x14ac:dyDescent="0.25">
      <c r="A2" s="35" t="s">
        <v>4</v>
      </c>
      <c r="B2" t="s">
        <v>23</v>
      </c>
    </row>
    <row r="3" spans="1:3" x14ac:dyDescent="0.25">
      <c r="A3" s="35" t="s">
        <v>7</v>
      </c>
      <c r="B3" t="s">
        <v>137</v>
      </c>
    </row>
    <row r="4" spans="1:3" x14ac:dyDescent="0.25">
      <c r="A4" s="35" t="s">
        <v>140</v>
      </c>
      <c r="B4" t="s">
        <v>137</v>
      </c>
    </row>
    <row r="5" spans="1:3" x14ac:dyDescent="0.25">
      <c r="A5" s="35" t="s">
        <v>141</v>
      </c>
      <c r="B5" t="s">
        <v>137</v>
      </c>
    </row>
    <row r="6" spans="1:3" x14ac:dyDescent="0.25">
      <c r="A6" s="40" t="s">
        <v>5</v>
      </c>
      <c r="B6" t="s">
        <v>137</v>
      </c>
    </row>
    <row r="8" spans="1:3" x14ac:dyDescent="0.25">
      <c r="A8" s="35" t="s">
        <v>138</v>
      </c>
      <c r="B8" t="s">
        <v>135</v>
      </c>
      <c r="C8" t="s">
        <v>136</v>
      </c>
    </row>
    <row r="9" spans="1:3" x14ac:dyDescent="0.25">
      <c r="A9" s="36" t="s">
        <v>21</v>
      </c>
      <c r="B9" s="34">
        <v>14.35</v>
      </c>
      <c r="C9" s="34">
        <v>295.48999999999995</v>
      </c>
    </row>
    <row r="10" spans="1:3" x14ac:dyDescent="0.25">
      <c r="A10" s="37" t="s">
        <v>71</v>
      </c>
      <c r="B10" s="34">
        <v>14.35</v>
      </c>
      <c r="C10" s="34">
        <v>295.48999999999995</v>
      </c>
    </row>
    <row r="11" spans="1:3" x14ac:dyDescent="0.25">
      <c r="A11" s="36" t="s">
        <v>35</v>
      </c>
      <c r="B11" s="34">
        <v>108.3</v>
      </c>
      <c r="C11" s="34">
        <v>1503.57</v>
      </c>
    </row>
    <row r="12" spans="1:3" x14ac:dyDescent="0.25">
      <c r="A12" s="37" t="s">
        <v>73</v>
      </c>
      <c r="B12" s="34">
        <v>108.3</v>
      </c>
      <c r="C12" s="34">
        <v>1503.57</v>
      </c>
    </row>
    <row r="13" spans="1:3" x14ac:dyDescent="0.25">
      <c r="A13" s="36" t="s">
        <v>29</v>
      </c>
      <c r="B13" s="34">
        <v>25.849999999999998</v>
      </c>
      <c r="C13" s="34">
        <v>547.31799999999998</v>
      </c>
    </row>
    <row r="14" spans="1:3" x14ac:dyDescent="0.25">
      <c r="A14" s="37" t="s">
        <v>72</v>
      </c>
      <c r="B14" s="34">
        <v>25.849999999999998</v>
      </c>
      <c r="C14" s="34">
        <v>547.31799999999998</v>
      </c>
    </row>
    <row r="15" spans="1:3" x14ac:dyDescent="0.25">
      <c r="A15" s="36" t="s">
        <v>139</v>
      </c>
      <c r="B15" s="34">
        <v>148.5</v>
      </c>
      <c r="C15" s="34">
        <v>2346.3779999999997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pane ySplit="1" topLeftCell="A2" activePane="bottomLeft" state="frozen"/>
      <selection pane="bottomLeft" activeCell="F2" sqref="F2"/>
    </sheetView>
  </sheetViews>
  <sheetFormatPr defaultColWidth="9.109375" defaultRowHeight="13.2" x14ac:dyDescent="0.25"/>
  <cols>
    <col min="1" max="1" width="21.109375" style="20" customWidth="1"/>
    <col min="2" max="2" width="11.5546875" style="20" customWidth="1"/>
    <col min="3" max="3" width="11.6640625" style="20" customWidth="1"/>
    <col min="4" max="4" width="34.88671875" style="20" customWidth="1"/>
    <col min="5" max="5" width="13.88671875" style="20" customWidth="1"/>
    <col min="6" max="6" width="8.6640625" style="33" customWidth="1"/>
    <col min="7" max="7" width="8.88671875" style="20" customWidth="1"/>
    <col min="8" max="8" width="8.6640625" style="33" customWidth="1"/>
    <col min="9" max="9" width="8.5546875" style="20" customWidth="1"/>
    <col min="10" max="10" width="13.88671875" style="16" customWidth="1"/>
    <col min="11" max="11" width="6.44140625" style="16" customWidth="1"/>
    <col min="12" max="12" width="14.109375" style="20" customWidth="1"/>
    <col min="13" max="13" width="63.33203125" style="20" customWidth="1"/>
    <col min="14" max="14" width="9.109375" style="20"/>
    <col min="15" max="15" width="19.5546875" style="20" bestFit="1" customWidth="1"/>
    <col min="16" max="16384" width="9.109375" style="23"/>
  </cols>
  <sheetData>
    <row r="1" spans="1:15" s="31" customFormat="1" ht="30.6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2" t="s">
        <v>5</v>
      </c>
      <c r="G1" s="26" t="s">
        <v>6</v>
      </c>
      <c r="H1" s="32" t="s">
        <v>7</v>
      </c>
      <c r="I1" s="26" t="s">
        <v>8</v>
      </c>
      <c r="J1" s="27" t="s">
        <v>9</v>
      </c>
      <c r="K1" s="27" t="s">
        <v>10</v>
      </c>
      <c r="L1" s="26" t="s">
        <v>11</v>
      </c>
      <c r="M1" s="28" t="s">
        <v>12</v>
      </c>
      <c r="N1" s="29" t="s">
        <v>69</v>
      </c>
      <c r="O1" s="30" t="s">
        <v>130</v>
      </c>
    </row>
    <row r="2" spans="1:15" x14ac:dyDescent="0.25">
      <c r="A2" s="13" t="s">
        <v>13</v>
      </c>
      <c r="B2" s="13" t="s">
        <v>14</v>
      </c>
      <c r="C2" s="13" t="s">
        <v>70</v>
      </c>
      <c r="D2" s="13" t="s">
        <v>15</v>
      </c>
      <c r="E2" s="13" t="s">
        <v>16</v>
      </c>
      <c r="F2" s="39">
        <v>41829</v>
      </c>
      <c r="G2" s="13" t="s">
        <v>17</v>
      </c>
      <c r="H2" s="38" t="s">
        <v>18</v>
      </c>
      <c r="I2" s="13" t="s">
        <v>19</v>
      </c>
      <c r="J2" s="16">
        <v>15.45</v>
      </c>
      <c r="K2" s="16">
        <v>260.43200000000002</v>
      </c>
      <c r="L2" s="13" t="s">
        <v>20</v>
      </c>
      <c r="M2" s="14" t="s">
        <v>20</v>
      </c>
      <c r="N2" s="15" t="str">
        <f>VLOOKUP(A2,справочник!$A$1:$B$55,2,FALSE)</f>
        <v>RKA</v>
      </c>
      <c r="O2" s="24" t="str">
        <f>IF(E2="принят","ок","требуется комментарий")</f>
        <v>требуется комментарий</v>
      </c>
    </row>
    <row r="3" spans="1:15" x14ac:dyDescent="0.25">
      <c r="A3" s="13" t="s">
        <v>21</v>
      </c>
      <c r="B3" s="13" t="s">
        <v>22</v>
      </c>
      <c r="C3" s="13" t="s">
        <v>71</v>
      </c>
      <c r="D3" s="13"/>
      <c r="E3" s="13" t="s">
        <v>23</v>
      </c>
      <c r="F3" s="38">
        <v>41830</v>
      </c>
      <c r="G3" s="13" t="s">
        <v>17</v>
      </c>
      <c r="H3" s="38" t="s">
        <v>18</v>
      </c>
      <c r="I3" s="13" t="s">
        <v>19</v>
      </c>
      <c r="J3" s="16">
        <v>10.75</v>
      </c>
      <c r="K3" s="16">
        <v>195.40799999999999</v>
      </c>
      <c r="L3" s="13" t="s">
        <v>24</v>
      </c>
      <c r="M3" s="14" t="s">
        <v>25</v>
      </c>
      <c r="N3" s="15" t="str">
        <f>VLOOKUP(A3,справочник!$A$1:$B$55,2,FALSE)</f>
        <v>RKA</v>
      </c>
      <c r="O3" s="24" t="str">
        <f t="shared" ref="O3:O21" si="0">IF(E3="принят","ок","требуется комментарий")</f>
        <v>ок</v>
      </c>
    </row>
    <row r="4" spans="1:15" x14ac:dyDescent="0.25">
      <c r="A4" s="13" t="s">
        <v>21</v>
      </c>
      <c r="B4" s="13" t="s">
        <v>14</v>
      </c>
      <c r="C4" s="13" t="s">
        <v>71</v>
      </c>
      <c r="D4" s="13"/>
      <c r="E4" s="13" t="s">
        <v>23</v>
      </c>
      <c r="F4" s="38">
        <v>41830</v>
      </c>
      <c r="G4" s="13" t="s">
        <v>17</v>
      </c>
      <c r="H4" s="38" t="s">
        <v>18</v>
      </c>
      <c r="I4" s="13" t="s">
        <v>19</v>
      </c>
      <c r="J4" s="16">
        <v>2.65</v>
      </c>
      <c r="K4" s="16">
        <v>63.73</v>
      </c>
      <c r="L4" s="13" t="s">
        <v>27</v>
      </c>
      <c r="M4" s="14" t="s">
        <v>27</v>
      </c>
      <c r="N4" s="15" t="str">
        <f>VLOOKUP(A4,справочник!$A$1:$B$55,2,FALSE)</f>
        <v>RKA</v>
      </c>
      <c r="O4" s="24" t="str">
        <f t="shared" si="0"/>
        <v>ок</v>
      </c>
    </row>
    <row r="5" spans="1:15" x14ac:dyDescent="0.25">
      <c r="A5" s="13" t="s">
        <v>21</v>
      </c>
      <c r="B5" s="13" t="s">
        <v>14</v>
      </c>
      <c r="C5" s="13" t="s">
        <v>71</v>
      </c>
      <c r="D5" s="13"/>
      <c r="E5" s="13" t="s">
        <v>23</v>
      </c>
      <c r="F5" s="38">
        <v>41830</v>
      </c>
      <c r="G5" s="13" t="s">
        <v>17</v>
      </c>
      <c r="H5" s="38" t="s">
        <v>18</v>
      </c>
      <c r="I5" s="13" t="s">
        <v>19</v>
      </c>
      <c r="J5" s="16">
        <v>0.95</v>
      </c>
      <c r="K5" s="16">
        <v>36.351999999999997</v>
      </c>
      <c r="L5" s="13" t="s">
        <v>28</v>
      </c>
      <c r="M5" s="14" t="s">
        <v>28</v>
      </c>
      <c r="N5" s="15" t="str">
        <f>VLOOKUP(A5,справочник!$A$1:$B$55,2,FALSE)</f>
        <v>RKA</v>
      </c>
      <c r="O5" s="24" t="str">
        <f t="shared" si="0"/>
        <v>ок</v>
      </c>
    </row>
    <row r="6" spans="1:15" x14ac:dyDescent="0.25">
      <c r="A6" s="13" t="s">
        <v>29</v>
      </c>
      <c r="B6" s="13" t="s">
        <v>26</v>
      </c>
      <c r="C6" s="13" t="s">
        <v>72</v>
      </c>
      <c r="D6" s="13"/>
      <c r="E6" s="13" t="s">
        <v>23</v>
      </c>
      <c r="F6" s="38">
        <v>41830</v>
      </c>
      <c r="G6" s="13" t="s">
        <v>17</v>
      </c>
      <c r="H6" s="38" t="s">
        <v>30</v>
      </c>
      <c r="I6" s="13" t="s">
        <v>19</v>
      </c>
      <c r="J6" s="16">
        <v>6.2</v>
      </c>
      <c r="K6" s="16">
        <v>107.114</v>
      </c>
      <c r="L6" s="13" t="s">
        <v>31</v>
      </c>
      <c r="M6" s="14" t="s">
        <v>31</v>
      </c>
      <c r="N6" s="15" t="str">
        <f>VLOOKUP(A6,справочник!$A$1:$B$55,2,FALSE)</f>
        <v>RKA</v>
      </c>
      <c r="O6" s="24" t="str">
        <f t="shared" si="0"/>
        <v>ок</v>
      </c>
    </row>
    <row r="7" spans="1:15" x14ac:dyDescent="0.25">
      <c r="A7" s="13" t="s">
        <v>29</v>
      </c>
      <c r="B7" s="13" t="s">
        <v>26</v>
      </c>
      <c r="C7" s="13" t="s">
        <v>72</v>
      </c>
      <c r="D7" s="13"/>
      <c r="E7" s="13" t="s">
        <v>23</v>
      </c>
      <c r="F7" s="38">
        <v>41830</v>
      </c>
      <c r="G7" s="13" t="s">
        <v>17</v>
      </c>
      <c r="H7" s="38" t="s">
        <v>30</v>
      </c>
      <c r="I7" s="13" t="s">
        <v>19</v>
      </c>
      <c r="J7" s="16">
        <v>2.4</v>
      </c>
      <c r="K7" s="16">
        <v>68.62</v>
      </c>
      <c r="L7" s="13" t="s">
        <v>32</v>
      </c>
      <c r="M7" s="14" t="s">
        <v>32</v>
      </c>
      <c r="N7" s="15" t="str">
        <f>VLOOKUP(A7,справочник!$A$1:$B$55,2,FALSE)</f>
        <v>RKA</v>
      </c>
      <c r="O7" s="24" t="str">
        <f t="shared" si="0"/>
        <v>ок</v>
      </c>
    </row>
    <row r="8" spans="1:15" x14ac:dyDescent="0.25">
      <c r="A8" s="13" t="s">
        <v>29</v>
      </c>
      <c r="B8" s="13" t="s">
        <v>26</v>
      </c>
      <c r="C8" s="13" t="s">
        <v>72</v>
      </c>
      <c r="D8" s="13"/>
      <c r="E8" s="13" t="s">
        <v>23</v>
      </c>
      <c r="F8" s="38">
        <v>41830</v>
      </c>
      <c r="G8" s="13" t="s">
        <v>17</v>
      </c>
      <c r="H8" s="38" t="s">
        <v>18</v>
      </c>
      <c r="I8" s="13" t="s">
        <v>19</v>
      </c>
      <c r="J8" s="16">
        <v>2.5</v>
      </c>
      <c r="K8" s="16">
        <v>75.835999999999999</v>
      </c>
      <c r="L8" s="13" t="s">
        <v>33</v>
      </c>
      <c r="M8" s="14" t="s">
        <v>33</v>
      </c>
      <c r="N8" s="15" t="str">
        <f>VLOOKUP(A8,справочник!$A$1:$B$55,2,FALSE)</f>
        <v>RKA</v>
      </c>
      <c r="O8" s="24" t="str">
        <f t="shared" si="0"/>
        <v>ок</v>
      </c>
    </row>
    <row r="9" spans="1:15" x14ac:dyDescent="0.25">
      <c r="A9" s="13" t="s">
        <v>29</v>
      </c>
      <c r="B9" s="13" t="s">
        <v>26</v>
      </c>
      <c r="C9" s="13" t="s">
        <v>72</v>
      </c>
      <c r="D9" s="13"/>
      <c r="E9" s="13" t="s">
        <v>23</v>
      </c>
      <c r="F9" s="38">
        <v>41099</v>
      </c>
      <c r="G9" s="13" t="s">
        <v>17</v>
      </c>
      <c r="H9" s="38" t="s">
        <v>18</v>
      </c>
      <c r="I9" s="13" t="s">
        <v>19</v>
      </c>
      <c r="J9" s="16">
        <v>2</v>
      </c>
      <c r="K9" s="16">
        <v>65.736000000000004</v>
      </c>
      <c r="L9" s="13" t="s">
        <v>34</v>
      </c>
      <c r="M9" s="14" t="s">
        <v>34</v>
      </c>
      <c r="N9" s="15" t="str">
        <f>VLOOKUP(A9,справочник!$A$1:$B$55,2,FALSE)</f>
        <v>RKA</v>
      </c>
      <c r="O9" s="24" t="str">
        <f t="shared" si="0"/>
        <v>ок</v>
      </c>
    </row>
    <row r="10" spans="1:15" x14ac:dyDescent="0.25">
      <c r="A10" s="13" t="s">
        <v>35</v>
      </c>
      <c r="B10" s="13" t="s">
        <v>36</v>
      </c>
      <c r="C10" s="13" t="s">
        <v>73</v>
      </c>
      <c r="D10" s="13" t="s">
        <v>37</v>
      </c>
      <c r="E10" s="13" t="s">
        <v>23</v>
      </c>
      <c r="F10" s="38">
        <v>41099</v>
      </c>
      <c r="G10" s="13" t="s">
        <v>38</v>
      </c>
      <c r="H10" s="38" t="s">
        <v>39</v>
      </c>
      <c r="I10" s="13" t="s">
        <v>19</v>
      </c>
      <c r="J10" s="16">
        <v>108.3</v>
      </c>
      <c r="K10" s="16">
        <v>1503.57</v>
      </c>
      <c r="L10" s="13" t="s">
        <v>40</v>
      </c>
      <c r="M10" s="14" t="s">
        <v>40</v>
      </c>
      <c r="N10" s="15" t="str">
        <f>VLOOKUP(A10,справочник!$A$1:$B$55,2,FALSE)</f>
        <v>RKA</v>
      </c>
      <c r="O10" s="24" t="str">
        <f t="shared" si="0"/>
        <v>ок</v>
      </c>
    </row>
    <row r="11" spans="1:15" x14ac:dyDescent="0.25">
      <c r="A11" s="13" t="s">
        <v>29</v>
      </c>
      <c r="B11" s="13" t="s">
        <v>26</v>
      </c>
      <c r="C11" s="13" t="s">
        <v>72</v>
      </c>
      <c r="D11" s="13"/>
      <c r="E11" s="13" t="s">
        <v>23</v>
      </c>
      <c r="F11" s="38">
        <v>41099</v>
      </c>
      <c r="G11" s="13" t="s">
        <v>17</v>
      </c>
      <c r="H11" s="38" t="s">
        <v>18</v>
      </c>
      <c r="I11" s="13" t="s">
        <v>19</v>
      </c>
      <c r="J11" s="16">
        <v>8.4499999999999993</v>
      </c>
      <c r="K11" s="16">
        <v>134.54400000000001</v>
      </c>
      <c r="L11" s="13" t="s">
        <v>41</v>
      </c>
      <c r="M11" s="14" t="s">
        <v>41</v>
      </c>
      <c r="N11" s="15" t="str">
        <f>VLOOKUP(A11,справочник!$A$1:$B$55,2,FALSE)</f>
        <v>RKA</v>
      </c>
      <c r="O11" s="24" t="str">
        <f t="shared" si="0"/>
        <v>ок</v>
      </c>
    </row>
    <row r="12" spans="1:15" x14ac:dyDescent="0.25">
      <c r="A12" s="13" t="s">
        <v>29</v>
      </c>
      <c r="B12" s="13" t="s">
        <v>26</v>
      </c>
      <c r="C12" s="13" t="s">
        <v>72</v>
      </c>
      <c r="D12" s="13"/>
      <c r="E12" s="13" t="s">
        <v>23</v>
      </c>
      <c r="F12" s="38">
        <v>41100</v>
      </c>
      <c r="G12" s="13" t="s">
        <v>17</v>
      </c>
      <c r="H12" s="38" t="s">
        <v>18</v>
      </c>
      <c r="I12" s="13" t="s">
        <v>19</v>
      </c>
      <c r="J12" s="16">
        <v>4.3</v>
      </c>
      <c r="K12" s="16">
        <v>95.468000000000004</v>
      </c>
      <c r="L12" s="13" t="s">
        <v>42</v>
      </c>
      <c r="M12" s="14" t="s">
        <v>42</v>
      </c>
      <c r="N12" s="15" t="str">
        <f>VLOOKUP(A12,справочник!$A$1:$B$55,2,FALSE)</f>
        <v>RKA</v>
      </c>
      <c r="O12" s="24" t="str">
        <f t="shared" si="0"/>
        <v>ок</v>
      </c>
    </row>
    <row r="13" spans="1:15" x14ac:dyDescent="0.25">
      <c r="A13" s="17" t="s">
        <v>43</v>
      </c>
      <c r="B13" s="17" t="s">
        <v>44</v>
      </c>
      <c r="C13" s="17" t="s">
        <v>73</v>
      </c>
      <c r="D13" s="17" t="s">
        <v>45</v>
      </c>
      <c r="E13" s="17" t="s">
        <v>23</v>
      </c>
      <c r="F13" s="18">
        <v>41101</v>
      </c>
      <c r="G13" s="17" t="s">
        <v>46</v>
      </c>
      <c r="H13" s="18">
        <v>41095</v>
      </c>
      <c r="I13" s="17" t="s">
        <v>19</v>
      </c>
      <c r="J13" s="16">
        <v>7.55</v>
      </c>
      <c r="K13" s="16">
        <v>125.068</v>
      </c>
      <c r="L13" s="17" t="s">
        <v>47</v>
      </c>
      <c r="M13" s="19" t="s">
        <v>47</v>
      </c>
      <c r="N13" s="15" t="str">
        <f>VLOOKUP(A13,справочник!$A$1:$B$55,2,FALSE)</f>
        <v>NKA</v>
      </c>
      <c r="O13" s="24" t="str">
        <f t="shared" si="0"/>
        <v>ок</v>
      </c>
    </row>
    <row r="14" spans="1:15" x14ac:dyDescent="0.25">
      <c r="A14" s="17" t="s">
        <v>43</v>
      </c>
      <c r="B14" s="17" t="s">
        <v>44</v>
      </c>
      <c r="C14" s="17" t="s">
        <v>73</v>
      </c>
      <c r="D14" s="17" t="s">
        <v>48</v>
      </c>
      <c r="E14" s="17" t="s">
        <v>23</v>
      </c>
      <c r="F14" s="18">
        <v>41099</v>
      </c>
      <c r="G14" s="17" t="s">
        <v>46</v>
      </c>
      <c r="H14" s="18">
        <v>41095</v>
      </c>
      <c r="I14" s="17" t="s">
        <v>19</v>
      </c>
      <c r="J14" s="16">
        <v>9.85</v>
      </c>
      <c r="K14" s="16">
        <v>154.018</v>
      </c>
      <c r="L14" s="17" t="s">
        <v>49</v>
      </c>
      <c r="M14" s="19" t="s">
        <v>49</v>
      </c>
      <c r="N14" s="15" t="str">
        <f>VLOOKUP(A14,справочник!$A$1:$B$55,2,FALSE)</f>
        <v>NKA</v>
      </c>
      <c r="O14" s="24" t="str">
        <f t="shared" si="0"/>
        <v>ок</v>
      </c>
    </row>
    <row r="15" spans="1:15" x14ac:dyDescent="0.25">
      <c r="A15" s="17" t="s">
        <v>43</v>
      </c>
      <c r="B15" s="17" t="s">
        <v>36</v>
      </c>
      <c r="C15" s="17" t="s">
        <v>73</v>
      </c>
      <c r="D15" s="17" t="s">
        <v>50</v>
      </c>
      <c r="E15" s="17" t="s">
        <v>23</v>
      </c>
      <c r="F15" s="18">
        <v>41116</v>
      </c>
      <c r="G15" s="17" t="s">
        <v>46</v>
      </c>
      <c r="H15" s="18">
        <v>41095</v>
      </c>
      <c r="I15" s="17" t="s">
        <v>19</v>
      </c>
      <c r="J15" s="16">
        <v>137.846</v>
      </c>
      <c r="K15" s="16">
        <v>1806.5419999999999</v>
      </c>
      <c r="L15" s="17" t="s">
        <v>51</v>
      </c>
      <c r="M15" s="19" t="s">
        <v>51</v>
      </c>
      <c r="N15" s="15" t="str">
        <f>VLOOKUP(A15,справочник!$A$1:$B$55,2,FALSE)</f>
        <v>NKA</v>
      </c>
      <c r="O15" s="24" t="str">
        <f t="shared" si="0"/>
        <v>ок</v>
      </c>
    </row>
    <row r="16" spans="1:15" x14ac:dyDescent="0.25">
      <c r="A16" s="17" t="s">
        <v>52</v>
      </c>
      <c r="B16" s="17" t="s">
        <v>44</v>
      </c>
      <c r="C16" s="17" t="s">
        <v>73</v>
      </c>
      <c r="D16" s="17" t="s">
        <v>37</v>
      </c>
      <c r="E16" s="17" t="s">
        <v>23</v>
      </c>
      <c r="F16" s="18">
        <v>41847</v>
      </c>
      <c r="G16" s="17" t="s">
        <v>46</v>
      </c>
      <c r="H16" s="18">
        <v>41093</v>
      </c>
      <c r="I16" s="17" t="s">
        <v>19</v>
      </c>
      <c r="J16" s="16">
        <v>164.98</v>
      </c>
      <c r="K16" s="16">
        <v>2487.752</v>
      </c>
      <c r="L16" s="17" t="s">
        <v>53</v>
      </c>
      <c r="M16" s="19" t="s">
        <v>53</v>
      </c>
      <c r="N16" s="15" t="str">
        <f>VLOOKUP(A16,справочник!$A$1:$B$55,2,FALSE)</f>
        <v>NKA</v>
      </c>
      <c r="O16" s="24" t="str">
        <f t="shared" si="0"/>
        <v>ок</v>
      </c>
    </row>
    <row r="17" spans="1:15" x14ac:dyDescent="0.25">
      <c r="A17" s="17" t="s">
        <v>52</v>
      </c>
      <c r="B17" s="17" t="s">
        <v>44</v>
      </c>
      <c r="C17" s="17" t="s">
        <v>73</v>
      </c>
      <c r="D17" s="17" t="s">
        <v>37</v>
      </c>
      <c r="E17" s="17" t="s">
        <v>16</v>
      </c>
      <c r="F17" s="18">
        <v>41848</v>
      </c>
      <c r="G17" s="17" t="s">
        <v>46</v>
      </c>
      <c r="H17" s="18">
        <v>41094</v>
      </c>
      <c r="I17" s="17" t="s">
        <v>19</v>
      </c>
      <c r="J17" s="16">
        <v>16</v>
      </c>
      <c r="K17" s="16">
        <v>327.39999999999998</v>
      </c>
      <c r="L17" s="17" t="s">
        <v>54</v>
      </c>
      <c r="M17" s="19" t="s">
        <v>54</v>
      </c>
      <c r="N17" s="15" t="str">
        <f>VLOOKUP(A17,справочник!$A$1:$B$55,2,FALSE)</f>
        <v>NKA</v>
      </c>
      <c r="O17" s="24" t="str">
        <f t="shared" si="0"/>
        <v>требуется комментарий</v>
      </c>
    </row>
    <row r="18" spans="1:15" x14ac:dyDescent="0.25">
      <c r="A18" s="17" t="s">
        <v>52</v>
      </c>
      <c r="B18" s="17" t="s">
        <v>44</v>
      </c>
      <c r="C18" s="17" t="s">
        <v>73</v>
      </c>
      <c r="D18" s="17" t="s">
        <v>37</v>
      </c>
      <c r="E18" s="17" t="s">
        <v>23</v>
      </c>
      <c r="F18" s="18">
        <v>41849</v>
      </c>
      <c r="G18" s="17" t="s">
        <v>46</v>
      </c>
      <c r="H18" s="18">
        <v>41094</v>
      </c>
      <c r="I18" s="17" t="s">
        <v>19</v>
      </c>
      <c r="J18" s="16">
        <v>98</v>
      </c>
      <c r="K18" s="16">
        <v>1581.6</v>
      </c>
      <c r="L18" s="17" t="s">
        <v>55</v>
      </c>
      <c r="M18" s="19" t="s">
        <v>55</v>
      </c>
      <c r="N18" s="15" t="str">
        <f>VLOOKUP(A18,справочник!$A$1:$B$55,2,FALSE)</f>
        <v>NKA</v>
      </c>
      <c r="O18" s="24" t="str">
        <f t="shared" si="0"/>
        <v>ок</v>
      </c>
    </row>
    <row r="19" spans="1:15" x14ac:dyDescent="0.25">
      <c r="A19" s="17" t="s">
        <v>56</v>
      </c>
      <c r="B19" s="17" t="s">
        <v>14</v>
      </c>
      <c r="C19" s="17" t="s">
        <v>74</v>
      </c>
      <c r="D19" s="17" t="s">
        <v>57</v>
      </c>
      <c r="E19" s="17" t="s">
        <v>23</v>
      </c>
      <c r="F19" s="18">
        <v>41099</v>
      </c>
      <c r="G19" s="17" t="s">
        <v>58</v>
      </c>
      <c r="H19" s="18">
        <v>41096</v>
      </c>
      <c r="I19" s="17" t="s">
        <v>19</v>
      </c>
      <c r="J19" s="16">
        <v>1.1499999999999999</v>
      </c>
      <c r="K19" s="16">
        <v>40.817999999999998</v>
      </c>
      <c r="L19" s="17" t="s">
        <v>59</v>
      </c>
      <c r="M19" s="19" t="s">
        <v>59</v>
      </c>
      <c r="N19" s="15" t="str">
        <f>VLOOKUP(A19,справочник!$A$1:$B$55,2,FALSE)</f>
        <v>NKA</v>
      </c>
      <c r="O19" s="24" t="str">
        <f t="shared" si="0"/>
        <v>ок</v>
      </c>
    </row>
    <row r="20" spans="1:15" x14ac:dyDescent="0.25">
      <c r="A20" s="17" t="s">
        <v>56</v>
      </c>
      <c r="B20" s="17" t="s">
        <v>14</v>
      </c>
      <c r="C20" s="17" t="s">
        <v>74</v>
      </c>
      <c r="D20" s="17" t="s">
        <v>60</v>
      </c>
      <c r="E20" s="17" t="s">
        <v>16</v>
      </c>
      <c r="F20" s="18">
        <v>41099</v>
      </c>
      <c r="G20" s="17" t="s">
        <v>58</v>
      </c>
      <c r="H20" s="18">
        <v>41096</v>
      </c>
      <c r="I20" s="17" t="s">
        <v>19</v>
      </c>
      <c r="J20" s="16">
        <v>11.19</v>
      </c>
      <c r="K20" s="16">
        <v>190.416</v>
      </c>
      <c r="L20" s="17" t="s">
        <v>61</v>
      </c>
      <c r="M20" s="19" t="s">
        <v>61</v>
      </c>
      <c r="N20" s="15" t="str">
        <f>VLOOKUP(A20,справочник!$A$1:$B$55,2,FALSE)</f>
        <v>NKA</v>
      </c>
      <c r="O20" s="24" t="str">
        <f t="shared" si="0"/>
        <v>требуется комментарий</v>
      </c>
    </row>
    <row r="21" spans="1:15" x14ac:dyDescent="0.25">
      <c r="A21" s="17" t="s">
        <v>56</v>
      </c>
      <c r="B21" s="17" t="s">
        <v>14</v>
      </c>
      <c r="C21" s="17" t="s">
        <v>74</v>
      </c>
      <c r="D21" s="17" t="s">
        <v>62</v>
      </c>
      <c r="E21" s="17" t="s">
        <v>23</v>
      </c>
      <c r="F21" s="18">
        <v>41099</v>
      </c>
      <c r="G21" s="17" t="s">
        <v>58</v>
      </c>
      <c r="H21" s="18">
        <v>41096</v>
      </c>
      <c r="I21" s="17" t="s">
        <v>19</v>
      </c>
      <c r="J21" s="16">
        <v>39.1</v>
      </c>
      <c r="K21" s="16">
        <v>583.94299999999998</v>
      </c>
      <c r="L21" s="17" t="s">
        <v>63</v>
      </c>
      <c r="M21" s="19" t="s">
        <v>63</v>
      </c>
      <c r="N21" s="15" t="str">
        <f>VLOOKUP(A21,справочник!$A$1:$B$55,2,FALSE)</f>
        <v>NKA</v>
      </c>
      <c r="O21" s="24" t="str">
        <f t="shared" si="0"/>
        <v>ок</v>
      </c>
    </row>
  </sheetData>
  <autoFilter ref="A1:O21" xr:uid="{055C9BC4-5E5D-4ACA-9272-C198F93757BF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topLeftCell="A19" zoomScale="80" workbookViewId="0">
      <selection activeCell="F3" sqref="F3"/>
    </sheetView>
  </sheetViews>
  <sheetFormatPr defaultRowHeight="13.2" x14ac:dyDescent="0.25"/>
  <cols>
    <col min="1" max="1" width="35" bestFit="1" customWidth="1"/>
  </cols>
  <sheetData>
    <row r="1" spans="1:2" x14ac:dyDescent="0.25">
      <c r="A1" t="s">
        <v>0</v>
      </c>
      <c r="B1" t="s">
        <v>69</v>
      </c>
    </row>
    <row r="2" spans="1:2" x14ac:dyDescent="0.25">
      <c r="A2" s="21" t="s">
        <v>75</v>
      </c>
      <c r="B2" s="22" t="s">
        <v>76</v>
      </c>
    </row>
    <row r="3" spans="1:2" x14ac:dyDescent="0.25">
      <c r="A3" s="21" t="s">
        <v>77</v>
      </c>
      <c r="B3" s="22" t="s">
        <v>76</v>
      </c>
    </row>
    <row r="4" spans="1:2" x14ac:dyDescent="0.25">
      <c r="A4" s="21" t="s">
        <v>78</v>
      </c>
      <c r="B4" s="22" t="s">
        <v>76</v>
      </c>
    </row>
    <row r="5" spans="1:2" x14ac:dyDescent="0.25">
      <c r="A5" s="21" t="s">
        <v>79</v>
      </c>
      <c r="B5" s="22" t="s">
        <v>76</v>
      </c>
    </row>
    <row r="6" spans="1:2" x14ac:dyDescent="0.25">
      <c r="A6" s="21" t="s">
        <v>80</v>
      </c>
      <c r="B6" s="22" t="s">
        <v>76</v>
      </c>
    </row>
    <row r="7" spans="1:2" x14ac:dyDescent="0.25">
      <c r="A7" s="21" t="s">
        <v>81</v>
      </c>
      <c r="B7" s="22" t="s">
        <v>76</v>
      </c>
    </row>
    <row r="8" spans="1:2" x14ac:dyDescent="0.25">
      <c r="A8" s="21" t="s">
        <v>82</v>
      </c>
      <c r="B8" s="22" t="s">
        <v>83</v>
      </c>
    </row>
    <row r="9" spans="1:2" x14ac:dyDescent="0.25">
      <c r="A9" s="21" t="s">
        <v>84</v>
      </c>
      <c r="B9" s="22" t="s">
        <v>83</v>
      </c>
    </row>
    <row r="10" spans="1:2" x14ac:dyDescent="0.25">
      <c r="A10" s="21" t="s">
        <v>13</v>
      </c>
      <c r="B10" s="22" t="s">
        <v>76</v>
      </c>
    </row>
    <row r="11" spans="1:2" x14ac:dyDescent="0.25">
      <c r="A11" s="21" t="s">
        <v>85</v>
      </c>
      <c r="B11" s="22" t="s">
        <v>83</v>
      </c>
    </row>
    <row r="12" spans="1:2" x14ac:dyDescent="0.25">
      <c r="A12" s="21" t="s">
        <v>86</v>
      </c>
      <c r="B12" s="22" t="s">
        <v>76</v>
      </c>
    </row>
    <row r="13" spans="1:2" x14ac:dyDescent="0.25">
      <c r="A13" s="21" t="s">
        <v>87</v>
      </c>
      <c r="B13" s="22" t="s">
        <v>76</v>
      </c>
    </row>
    <row r="14" spans="1:2" x14ac:dyDescent="0.25">
      <c r="A14" s="21" t="s">
        <v>21</v>
      </c>
      <c r="B14" s="22" t="s">
        <v>76</v>
      </c>
    </row>
    <row r="15" spans="1:2" x14ac:dyDescent="0.25">
      <c r="A15" s="21" t="s">
        <v>88</v>
      </c>
      <c r="B15" s="22" t="s">
        <v>76</v>
      </c>
    </row>
    <row r="16" spans="1:2" x14ac:dyDescent="0.25">
      <c r="A16" s="21" t="s">
        <v>35</v>
      </c>
      <c r="B16" s="22" t="s">
        <v>76</v>
      </c>
    </row>
    <row r="17" spans="1:2" x14ac:dyDescent="0.25">
      <c r="A17" s="21" t="s">
        <v>89</v>
      </c>
      <c r="B17" s="22" t="s">
        <v>76</v>
      </c>
    </row>
    <row r="18" spans="1:2" x14ac:dyDescent="0.25">
      <c r="A18" s="21" t="s">
        <v>90</v>
      </c>
      <c r="B18" s="22" t="s">
        <v>76</v>
      </c>
    </row>
    <row r="19" spans="1:2" x14ac:dyDescent="0.25">
      <c r="A19" s="21" t="s">
        <v>91</v>
      </c>
      <c r="B19" s="22" t="s">
        <v>76</v>
      </c>
    </row>
    <row r="20" spans="1:2" x14ac:dyDescent="0.25">
      <c r="A20" s="21" t="s">
        <v>92</v>
      </c>
      <c r="B20" s="22" t="s">
        <v>76</v>
      </c>
    </row>
    <row r="21" spans="1:2" x14ac:dyDescent="0.25">
      <c r="A21" s="21" t="s">
        <v>93</v>
      </c>
      <c r="B21" s="22" t="s">
        <v>83</v>
      </c>
    </row>
    <row r="22" spans="1:2" x14ac:dyDescent="0.25">
      <c r="A22" s="21" t="s">
        <v>94</v>
      </c>
      <c r="B22" s="22" t="s">
        <v>76</v>
      </c>
    </row>
    <row r="23" spans="1:2" x14ac:dyDescent="0.25">
      <c r="A23" s="21" t="s">
        <v>95</v>
      </c>
      <c r="B23" s="22" t="s">
        <v>76</v>
      </c>
    </row>
    <row r="24" spans="1:2" x14ac:dyDescent="0.25">
      <c r="A24" s="21" t="s">
        <v>52</v>
      </c>
      <c r="B24" s="22" t="s">
        <v>83</v>
      </c>
    </row>
    <row r="25" spans="1:2" x14ac:dyDescent="0.25">
      <c r="A25" s="21" t="s">
        <v>96</v>
      </c>
      <c r="B25" s="22" t="s">
        <v>76</v>
      </c>
    </row>
    <row r="26" spans="1:2" x14ac:dyDescent="0.25">
      <c r="A26" s="21" t="s">
        <v>97</v>
      </c>
      <c r="B26" s="22" t="s">
        <v>76</v>
      </c>
    </row>
    <row r="27" spans="1:2" x14ac:dyDescent="0.25">
      <c r="A27" s="21" t="s">
        <v>98</v>
      </c>
      <c r="B27" s="22" t="s">
        <v>76</v>
      </c>
    </row>
    <row r="28" spans="1:2" x14ac:dyDescent="0.25">
      <c r="A28" s="21" t="s">
        <v>99</v>
      </c>
      <c r="B28" s="22" t="s">
        <v>76</v>
      </c>
    </row>
    <row r="29" spans="1:2" x14ac:dyDescent="0.25">
      <c r="A29" s="21" t="s">
        <v>100</v>
      </c>
      <c r="B29" s="22" t="s">
        <v>76</v>
      </c>
    </row>
    <row r="30" spans="1:2" x14ac:dyDescent="0.25">
      <c r="A30" s="21" t="s">
        <v>101</v>
      </c>
      <c r="B30" s="22" t="s">
        <v>76</v>
      </c>
    </row>
    <row r="31" spans="1:2" x14ac:dyDescent="0.25">
      <c r="A31" s="21" t="s">
        <v>102</v>
      </c>
      <c r="B31" s="22" t="s">
        <v>76</v>
      </c>
    </row>
    <row r="32" spans="1:2" x14ac:dyDescent="0.25">
      <c r="A32" s="21" t="s">
        <v>103</v>
      </c>
      <c r="B32" s="22" t="s">
        <v>76</v>
      </c>
    </row>
    <row r="33" spans="1:2" x14ac:dyDescent="0.25">
      <c r="A33" s="21" t="s">
        <v>104</v>
      </c>
      <c r="B33" s="22" t="s">
        <v>76</v>
      </c>
    </row>
    <row r="34" spans="1:2" x14ac:dyDescent="0.25">
      <c r="A34" s="21" t="s">
        <v>105</v>
      </c>
      <c r="B34" s="22" t="s">
        <v>76</v>
      </c>
    </row>
    <row r="35" spans="1:2" x14ac:dyDescent="0.25">
      <c r="A35" s="21" t="s">
        <v>106</v>
      </c>
      <c r="B35" s="22" t="s">
        <v>76</v>
      </c>
    </row>
    <row r="36" spans="1:2" x14ac:dyDescent="0.25">
      <c r="A36" s="21" t="s">
        <v>43</v>
      </c>
      <c r="B36" s="22" t="s">
        <v>83</v>
      </c>
    </row>
    <row r="37" spans="1:2" x14ac:dyDescent="0.25">
      <c r="A37" s="21" t="s">
        <v>107</v>
      </c>
      <c r="B37" s="22" t="s">
        <v>76</v>
      </c>
    </row>
    <row r="38" spans="1:2" x14ac:dyDescent="0.25">
      <c r="A38" s="21" t="s">
        <v>108</v>
      </c>
      <c r="B38" s="22" t="s">
        <v>76</v>
      </c>
    </row>
    <row r="39" spans="1:2" x14ac:dyDescent="0.25">
      <c r="A39" s="21" t="s">
        <v>109</v>
      </c>
      <c r="B39" s="22" t="s">
        <v>76</v>
      </c>
    </row>
    <row r="40" spans="1:2" x14ac:dyDescent="0.25">
      <c r="A40" s="21" t="s">
        <v>110</v>
      </c>
      <c r="B40" s="22" t="s">
        <v>76</v>
      </c>
    </row>
    <row r="41" spans="1:2" x14ac:dyDescent="0.25">
      <c r="A41" s="21" t="s">
        <v>111</v>
      </c>
      <c r="B41" s="22" t="s">
        <v>76</v>
      </c>
    </row>
    <row r="42" spans="1:2" x14ac:dyDescent="0.25">
      <c r="A42" s="21" t="s">
        <v>112</v>
      </c>
      <c r="B42" s="22" t="s">
        <v>76</v>
      </c>
    </row>
    <row r="43" spans="1:2" x14ac:dyDescent="0.25">
      <c r="A43" s="21" t="s">
        <v>113</v>
      </c>
      <c r="B43" s="22" t="s">
        <v>83</v>
      </c>
    </row>
    <row r="44" spans="1:2" x14ac:dyDescent="0.25">
      <c r="A44" s="21" t="s">
        <v>56</v>
      </c>
      <c r="B44" s="22" t="s">
        <v>83</v>
      </c>
    </row>
    <row r="45" spans="1:2" x14ac:dyDescent="0.25">
      <c r="A45" s="21" t="s">
        <v>114</v>
      </c>
      <c r="B45" s="22" t="s">
        <v>76</v>
      </c>
    </row>
    <row r="46" spans="1:2" x14ac:dyDescent="0.25">
      <c r="A46" s="21" t="s">
        <v>115</v>
      </c>
      <c r="B46" s="22" t="s">
        <v>83</v>
      </c>
    </row>
    <row r="47" spans="1:2" x14ac:dyDescent="0.25">
      <c r="A47" s="21" t="s">
        <v>116</v>
      </c>
      <c r="B47" s="22" t="s">
        <v>76</v>
      </c>
    </row>
    <row r="48" spans="1:2" x14ac:dyDescent="0.25">
      <c r="A48" s="21" t="s">
        <v>117</v>
      </c>
      <c r="B48" s="22" t="s">
        <v>83</v>
      </c>
    </row>
    <row r="49" spans="1:2" x14ac:dyDescent="0.25">
      <c r="A49" s="21" t="s">
        <v>118</v>
      </c>
      <c r="B49" s="22" t="s">
        <v>76</v>
      </c>
    </row>
    <row r="50" spans="1:2" x14ac:dyDescent="0.25">
      <c r="A50" s="21" t="s">
        <v>29</v>
      </c>
      <c r="B50" s="22" t="s">
        <v>76</v>
      </c>
    </row>
    <row r="51" spans="1:2" x14ac:dyDescent="0.25">
      <c r="A51" s="21" t="s">
        <v>119</v>
      </c>
      <c r="B51" s="22" t="s">
        <v>83</v>
      </c>
    </row>
    <row r="52" spans="1:2" x14ac:dyDescent="0.25">
      <c r="A52" s="21" t="s">
        <v>120</v>
      </c>
      <c r="B52" s="22" t="s">
        <v>76</v>
      </c>
    </row>
    <row r="53" spans="1:2" x14ac:dyDescent="0.25">
      <c r="A53" s="21" t="s">
        <v>121</v>
      </c>
      <c r="B53" s="22" t="s">
        <v>76</v>
      </c>
    </row>
    <row r="54" spans="1:2" x14ac:dyDescent="0.25">
      <c r="A54" s="21" t="s">
        <v>122</v>
      </c>
      <c r="B54" s="22" t="s">
        <v>76</v>
      </c>
    </row>
    <row r="55" spans="1:2" x14ac:dyDescent="0.25">
      <c r="A55" s="22" t="s">
        <v>123</v>
      </c>
      <c r="B55" s="22" t="s">
        <v>76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задания</vt:lpstr>
      <vt:lpstr>СВОДНАЯ ТАБЛ</vt:lpstr>
      <vt:lpstr>data</vt:lpstr>
      <vt:lpstr>справочник</vt:lpstr>
    </vt:vector>
  </TitlesOfParts>
  <Company>InBev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A.Belomitseva</dc:creator>
  <cp:lastModifiedBy>Katty</cp:lastModifiedBy>
  <dcterms:created xsi:type="dcterms:W3CDTF">2012-07-09T09:51:16Z</dcterms:created>
  <dcterms:modified xsi:type="dcterms:W3CDTF">2019-10-09T13:39:40Z</dcterms:modified>
</cp:coreProperties>
</file>