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olap\Desktop\"/>
    </mc:Choice>
  </mc:AlternateContent>
  <xr:revisionPtr revIDLastSave="0" documentId="13_ncr:1_{D3FDAB37-FB17-49F5-9D50-2E3A305A68C1}" xr6:coauthVersionLast="45" xr6:coauthVersionMax="45" xr10:uidLastSave="{00000000-0000-0000-0000-000000000000}"/>
  <bookViews>
    <workbookView xWindow="-120" yWindow="-120" windowWidth="38640" windowHeight="21240" xr2:uid="{F9E5B3BE-4291-4E74-9F54-E0BD08C04451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L2" i="1" l="1"/>
  <c r="C3" i="2"/>
  <c r="C4" i="2"/>
  <c r="C5" i="2"/>
  <c r="C6" i="2"/>
  <c r="C7" i="2"/>
  <c r="C8" i="2"/>
  <c r="C9" i="2"/>
  <c r="C10" i="2"/>
  <c r="C11" i="2"/>
  <c r="C12" i="2"/>
  <c r="C13" i="2"/>
  <c r="C14" i="2"/>
  <c r="I2" i="1"/>
  <c r="D2" i="1" s="1"/>
  <c r="AJ2" i="1"/>
  <c r="AK2" i="1"/>
  <c r="AM2" i="1"/>
  <c r="AN2" i="1"/>
  <c r="AO2" i="1"/>
</calcChain>
</file>

<file path=xl/sharedStrings.xml><?xml version="1.0" encoding="utf-8"?>
<sst xmlns="http://schemas.openxmlformats.org/spreadsheetml/2006/main" count="256" uniqueCount="69">
  <si>
    <t>Дата платежа</t>
  </si>
  <si>
    <t>Вид платежа</t>
  </si>
  <si>
    <t>Оплата</t>
  </si>
  <si>
    <t>Сумма платежа</t>
  </si>
  <si>
    <t>Наименование затрат</t>
  </si>
  <si>
    <t>Ед. изм.</t>
  </si>
  <si>
    <t>Кол-во</t>
  </si>
  <si>
    <t>Цена</t>
  </si>
  <si>
    <t>Сумма</t>
  </si>
  <si>
    <t>Очередность оплаты</t>
  </si>
  <si>
    <t>НДС</t>
  </si>
  <si>
    <t>Нераспределенный НАЛ</t>
  </si>
  <si>
    <t>Примечания</t>
  </si>
  <si>
    <t>Юр. лицо</t>
  </si>
  <si>
    <t>Подразделение</t>
  </si>
  <si>
    <t>Счет</t>
  </si>
  <si>
    <t>Объект</t>
  </si>
  <si>
    <t>Классификация баланса</t>
  </si>
  <si>
    <t>МОЛ</t>
  </si>
  <si>
    <t>Баланс</t>
  </si>
  <si>
    <t>Суббаланс</t>
  </si>
  <si>
    <t>Субсуббаланс</t>
  </si>
  <si>
    <t>Учередители</t>
  </si>
  <si>
    <t>№  документа</t>
  </si>
  <si>
    <t>Дата документа</t>
  </si>
  <si>
    <t>Исходящий НДС</t>
  </si>
  <si>
    <t>Поставщик</t>
  </si>
  <si>
    <t>Входящий НДС</t>
  </si>
  <si>
    <t>Платильщик</t>
  </si>
  <si>
    <t>Класс затрат</t>
  </si>
  <si>
    <t>Тип затрат</t>
  </si>
  <si>
    <t>Вид затрат (работы)</t>
  </si>
  <si>
    <t>Валюта</t>
  </si>
  <si>
    <t>Курс валюты</t>
  </si>
  <si>
    <t>Приход/расход</t>
  </si>
  <si>
    <t>Числовые пометки</t>
  </si>
  <si>
    <t>Кол-во учредителей</t>
  </si>
  <si>
    <t>Год</t>
  </si>
  <si>
    <t>Месяц</t>
  </si>
  <si>
    <t>Дата платежа2</t>
  </si>
  <si>
    <t>НАЛ</t>
  </si>
  <si>
    <t>ФАКТ</t>
  </si>
  <si>
    <t>На приход ФБ РБ</t>
  </si>
  <si>
    <t>Кредит</t>
  </si>
  <si>
    <t>СКП РБ</t>
  </si>
  <si>
    <t>СКП Б РБ</t>
  </si>
  <si>
    <t>КАНТОРА</t>
  </si>
  <si>
    <t>КРЕДИТОР</t>
  </si>
  <si>
    <t>Админ</t>
  </si>
  <si>
    <t>Михолап Д.</t>
  </si>
  <si>
    <t>Михолап Д. РБ BYR</t>
  </si>
  <si>
    <t>БМ</t>
  </si>
  <si>
    <t>Проводки</t>
  </si>
  <si>
    <t>Расход</t>
  </si>
  <si>
    <t>BYR</t>
  </si>
  <si>
    <t>ДАТА</t>
  </si>
  <si>
    <t>СТАВКИ</t>
  </si>
  <si>
    <t>Кол-во дней в году</t>
  </si>
  <si>
    <t>Ключ</t>
  </si>
  <si>
    <t>Дебит</t>
  </si>
  <si>
    <t>Дивиденды</t>
  </si>
  <si>
    <t>на КАНТОРУ с НДС</t>
  </si>
  <si>
    <t>на КАНТОРУ без НДС</t>
  </si>
  <si>
    <t>на КАНТОРУ за НАЛ</t>
  </si>
  <si>
    <t>на КАНТОРУ с НДС (мат. заказчика)</t>
  </si>
  <si>
    <t>на КАНТОРУ СМЧ</t>
  </si>
  <si>
    <t>Ставка ИП Михолап Д.</t>
  </si>
  <si>
    <t>%</t>
  </si>
  <si>
    <t>в столбец G подставить значение из листа 2 в соответствии "ключом "столб AL (лист1)и столб С (листа 2) и значения в столбце E(лист1) и заголовков листа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</si>
</sst>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00\ _₽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1" fillId="2" borderId="4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38" fontId="1" fillId="3" borderId="5" xfId="0" applyNumberFormat="1" applyFont="1" applyFill="1" applyBorder="1" applyAlignment="1">
      <alignment horizontal="center" wrapText="1"/>
    </xf>
    <xf numFmtId="164" fontId="2" fillId="4" borderId="5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38" fontId="1" fillId="2" borderId="5" xfId="0" applyNumberFormat="1" applyFont="1" applyFill="1" applyBorder="1" applyAlignment="1">
      <alignment horizontal="center" wrapText="1"/>
    </xf>
    <xf numFmtId="38" fontId="1" fillId="2" borderId="6" xfId="0" applyNumberFormat="1" applyFont="1" applyFill="1" applyBorder="1" applyAlignment="1">
      <alignment horizontal="center" wrapText="1"/>
    </xf>
    <xf numFmtId="14" fontId="1" fillId="2" borderId="6" xfId="0" applyNumberFormat="1" applyFont="1" applyFill="1" applyBorder="1" applyAlignment="1">
      <alignment horizontal="center" wrapText="1"/>
    </xf>
    <xf numFmtId="14" fontId="3" fillId="6" borderId="7" xfId="0" applyNumberFormat="1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wrapText="1"/>
    </xf>
    <xf numFmtId="40" fontId="1" fillId="6" borderId="8" xfId="0" applyNumberFormat="1" applyFont="1" applyFill="1" applyBorder="1" applyAlignment="1">
      <alignment horizontal="right" wrapText="1"/>
    </xf>
    <xf numFmtId="0" fontId="3" fillId="6" borderId="8" xfId="0" applyFont="1" applyFill="1" applyBorder="1" applyAlignment="1">
      <alignment horizontal="left" wrapText="1"/>
    </xf>
    <xf numFmtId="164" fontId="3" fillId="6" borderId="8" xfId="0" applyNumberFormat="1" applyFont="1" applyFill="1" applyBorder="1" applyAlignment="1">
      <alignment horizontal="right" wrapText="1"/>
    </xf>
    <xf numFmtId="40" fontId="3" fillId="6" borderId="8" xfId="0" applyNumberFormat="1" applyFont="1" applyFill="1" applyBorder="1" applyAlignment="1">
      <alignment horizontal="right" wrapText="1"/>
    </xf>
    <xf numFmtId="38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40" fontId="3" fillId="6" borderId="8" xfId="0" applyNumberFormat="1" applyFont="1" applyFill="1" applyBorder="1" applyAlignment="1">
      <alignment horizontal="center" wrapText="1"/>
    </xf>
    <xf numFmtId="14" fontId="3" fillId="6" borderId="8" xfId="0" applyNumberFormat="1" applyFont="1" applyFill="1" applyBorder="1" applyAlignment="1">
      <alignment horizontal="center" wrapText="1"/>
    </xf>
    <xf numFmtId="165" fontId="3" fillId="6" borderId="8" xfId="0" applyNumberFormat="1" applyFont="1" applyFill="1" applyBorder="1" applyAlignment="1">
      <alignment horizontal="right" wrapText="1"/>
    </xf>
    <xf numFmtId="38" fontId="3" fillId="6" borderId="9" xfId="0" applyNumberFormat="1" applyFont="1" applyFill="1" applyBorder="1" applyAlignment="1">
      <alignment horizontal="center" wrapText="1"/>
    </xf>
    <xf numFmtId="14" fontId="3" fillId="6" borderId="9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0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2" fontId="1" fillId="7" borderId="5" xfId="0" applyNumberFormat="1" applyFont="1" applyFill="1" applyBorder="1" applyAlignment="1">
      <alignment horizontal="center" wrapText="1"/>
    </xf>
    <xf numFmtId="2" fontId="3" fillId="8" borderId="8" xfId="0" applyNumberFormat="1" applyFont="1" applyFill="1" applyBorder="1" applyAlignment="1">
      <alignment horizontal="center" wrapText="1"/>
    </xf>
    <xf numFmtId="0" fontId="0" fillId="7" borderId="0" xfId="0" applyFill="1"/>
    <xf numFmtId="38" fontId="1" fillId="7" borderId="6" xfId="0" applyNumberFormat="1" applyFont="1" applyFill="1" applyBorder="1" applyAlignment="1">
      <alignment horizontal="center" wrapText="1"/>
    </xf>
    <xf numFmtId="38" fontId="3" fillId="8" borderId="9" xfId="0" applyNumberFormat="1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textRotation="90" wrapText="1"/>
    </xf>
    <xf numFmtId="0" fontId="3" fillId="7" borderId="3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textRotation="90" wrapText="1"/>
    </xf>
    <xf numFmtId="0" fontId="1" fillId="7" borderId="6" xfId="0" applyFont="1" applyFill="1" applyBorder="1" applyAlignment="1">
      <alignment horizontal="center" textRotation="90" wrapText="1"/>
    </xf>
    <xf numFmtId="0" fontId="3" fillId="7" borderId="0" xfId="0" applyFont="1" applyFill="1"/>
  </cellXfs>
  <cellStyles count="1">
    <cellStyle name="Обычный" xfId="0" builtinId="0"/>
  </cellStyles>
  <dxfs count="6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indexed="64"/>
          <bgColor rgb="FF00B050"/>
        </patternFill>
      </fill>
      <alignment horizontal="center" vertical="bottom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0" formatCode="General"/>
      <fill>
        <patternFill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2" formatCode="0.00"/>
      <fill>
        <patternFill patternType="solid">
          <fgColor theme="0" tint="-0.14999847407452621"/>
          <bgColor rgb="FF00B05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6" formatCode="#,##0;[Red]\-#,##0"/>
      <fill>
        <patternFill patternType="solid">
          <fgColor theme="0" tint="-0.14999847407452621"/>
          <bgColor rgb="FF00B05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6" formatCode="#,##0;[Red]\-#,##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2" formatCode="0.00"/>
      <fill>
        <patternFill patternType="solid">
          <fgColor theme="0" tint="-0.14999847407452621"/>
          <bgColor rgb="FF00B05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6" formatCode="#,##0;[Red]\-#,##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6" formatCode="#,##0;[Red]\-#,##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8" formatCode="#,##0.00;[Red]\-#,##0.0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65" formatCode="#,##0.0000\ _₽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8" formatCode="#,##0.00;[Red]\-#,##0.0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64" formatCode="#,##0.00\ _₽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6" formatCode="#,##0;[Red]\-#,##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8" formatCode="#,##0.00;[Red]\-#,##0.0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64" formatCode="#,##0.00\ _₽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8" formatCode="#,##0.00;[Red]\-#,##0.0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6" formatCode="#,##0;[Red]\-#,##0"/>
      <fill>
        <patternFill patternType="solid">
          <fgColor indexed="64"/>
          <bgColor rgb="FF00B0F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  <dxf>
      <font>
        <color rgb="FF00B050"/>
      </font>
    </dxf>
    <dxf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39F6BD-6C79-4AFF-AF66-6DFF12DDBED7}" name="Таблица1" displayName="Таблица1" ref="A1:AO2" totalsRowShown="0" headerRowDxfId="63" dataDxfId="61" headerRowBorderDxfId="62" tableBorderDxfId="60" totalsRowBorderDxfId="59">
  <autoFilter ref="A1:AO2" xr:uid="{C5DDE934-0C0F-4783-8985-6722166CE131}"/>
  <tableColumns count="41">
    <tableColumn id="1" xr3:uid="{AD56DC4A-5371-4A3B-84DB-3A38BCA3F0B2}" name="Дата платежа" dataDxfId="58"/>
    <tableColumn id="2" xr3:uid="{C773A6FE-A1FE-4185-BE85-A2D95840DFB9}" name="Вид платежа" dataDxfId="57"/>
    <tableColumn id="3" xr3:uid="{F66B0023-4032-477A-94AA-EAE6265407CB}" name="Оплата" dataDxfId="56"/>
    <tableColumn id="4" xr3:uid="{26C34E0D-F0B2-4A30-9ECE-186696C2BECF}" name="Сумма платежа" dataDxfId="55">
      <calculatedColumnFormula>ROUND(IF(Таблица1[[#This Row],[Приход/расход]]="Приход",1,-1)*Таблица1[[#This Row],[Сумма]]*Таблица1[[#This Row],[Курс валюты]]*IF(AND(Таблица1[[#This Row],[Валюта]]="BYR",Таблица1[[#This Row],[Дата платежа]]&lt;DATE(2016,7,1)),0.0001,1),4)</calculatedColumnFormula>
    </tableColumn>
    <tableColumn id="5" xr3:uid="{70168CC6-A74F-470E-ACD7-4D1CE4C4ACD0}" name="Наименование затрат" dataDxfId="54"/>
    <tableColumn id="6" xr3:uid="{5B49C07B-FEEA-42BB-8574-001176C5A481}" name="Ед. изм." dataDxfId="53"/>
    <tableColumn id="7" xr3:uid="{F6489A79-AC65-4BA8-979E-03CAE11D6E27}" name="Кол-во" dataDxfId="6"/>
    <tableColumn id="8" xr3:uid="{56A33EC7-D399-4142-868A-C80F22C618B4}" name="Цена" dataDxfId="52"/>
    <tableColumn id="9" xr3:uid="{F77353B1-35EB-46DA-86FD-4224C1C2DC1F}" name="Сумма" dataDxfId="51">
      <calculatedColumnFormula>Таблица1[Кол-во]*Таблица1[Цена]</calculatedColumnFormula>
    </tableColumn>
    <tableColumn id="10" xr3:uid="{7657155A-F935-4F32-8A7B-4D6C11BF63CC}" name="Очередность оплаты" dataDxfId="50"/>
    <tableColumn id="11" xr3:uid="{912E6732-C9C7-409C-AD89-6B55230DC562}" name="НДС" dataDxfId="49"/>
    <tableColumn id="12" xr3:uid="{CF53B0C0-BB7D-44C1-929A-3115F5B787D7}" name="Нераспределенный НАЛ" dataDxfId="48"/>
    <tableColumn id="13" xr3:uid="{76839052-2E28-4BA8-9F11-CCDFE8EB1FBE}" name="Примечания" dataDxfId="3"/>
    <tableColumn id="14" xr3:uid="{14198FF5-835B-4A2A-93C5-E02A003D9287}" name="Юр. лицо" dataDxfId="47"/>
    <tableColumn id="15" xr3:uid="{C858674B-7498-4A98-98A7-B0474E0FF4C0}" name="Подразделение" dataDxfId="46"/>
    <tableColumn id="16" xr3:uid="{C63313FB-E153-4F87-B994-9EFB52F2A32C}" name="Счет" dataDxfId="45"/>
    <tableColumn id="17" xr3:uid="{C7EAD715-D21F-4275-B7C8-2F8BA320616B}" name="Объект" dataDxfId="44"/>
    <tableColumn id="18" xr3:uid="{97E8B9A5-F1E7-48DA-9499-B65394F83B3C}" name="Классификация баланса" dataDxfId="43"/>
    <tableColumn id="19" xr3:uid="{12D1948A-560A-4B0C-8FAA-0E5AF1296DD3}" name="МОЛ" dataDxfId="42"/>
    <tableColumn id="20" xr3:uid="{9A8350DC-9530-42AE-8A2F-82B46962123F}" name="Баланс" dataDxfId="41"/>
    <tableColumn id="21" xr3:uid="{239FBAC9-6A4D-4FCF-9264-ED480AE7B4EB}" name="Суббаланс" dataDxfId="40"/>
    <tableColumn id="22" xr3:uid="{8F525BEF-8D23-4C98-904C-11B353C0AD03}" name="Субсуббаланс" dataDxfId="39"/>
    <tableColumn id="23" xr3:uid="{C62818D3-F225-4EA8-B5D6-BB1560BA56B6}" name="Учередители" dataDxfId="38"/>
    <tableColumn id="24" xr3:uid="{33556467-27B5-4FB5-B7C0-9B10C0098FCE}" name="№  документа" dataDxfId="37"/>
    <tableColumn id="25" xr3:uid="{7E6FE167-1F2B-482C-9A14-DB8C9D927F1E}" name="Дата документа" dataDxfId="36"/>
    <tableColumn id="26" xr3:uid="{0D031DE2-5751-456C-B368-BF40B5C942DB}" name="Исходящий НДС" dataDxfId="35"/>
    <tableColumn id="27" xr3:uid="{588CBEDA-2802-470E-9D05-C0430F59BF3B}" name="Поставщик" dataDxfId="34"/>
    <tableColumn id="28" xr3:uid="{E2CC5B51-F158-4CBC-95C8-5D72714BD3BA}" name="Входящий НДС" dataDxfId="33"/>
    <tableColumn id="29" xr3:uid="{274D8DA8-F194-48C6-8473-C311795D1ABB}" name="Платильщик" dataDxfId="32"/>
    <tableColumn id="30" xr3:uid="{919C5907-B4CA-4764-B9CC-74BE9E877C10}" name="Класс затрат" dataDxfId="31"/>
    <tableColumn id="31" xr3:uid="{54CFDB7A-A7BD-4C1E-AF6D-C43DE64BA40B}" name="Тип затрат" dataDxfId="30"/>
    <tableColumn id="32" xr3:uid="{3492B2A0-74C2-490F-AFE1-379489477527}" name="Вид затрат (работы)" dataDxfId="29"/>
    <tableColumn id="33" xr3:uid="{88F5786D-5D27-4777-9856-41EA8810F932}" name="Валюта" dataDxfId="28"/>
    <tableColumn id="34" xr3:uid="{C0A500BE-C0A0-430C-8E92-5574DE7C63D2}" name="Курс валюты" dataDxfId="27"/>
    <tableColumn id="35" xr3:uid="{94E8A569-E070-4467-A5E3-8D714BF72339}" name="Приход/расход" dataDxfId="26"/>
    <tableColumn id="36" xr3:uid="{E477C6F4-C277-4B95-ACF4-0A2E73E6EEAD}" name="Числовые пометки" dataDxfId="25">
      <calculatedColumnFormula>IF(Таблица1[[#This Row],[Примечания]]="Выполнение ФАКТ",Таблица1[[#This Row],[Сумма платежа]],"")</calculatedColumnFormula>
    </tableColumn>
    <tableColumn id="37" xr3:uid="{86E01265-04BD-4DA8-8CF6-5CBE38454AED}" name="Кол-во учредителей" dataDxfId="24">
      <calculatedColumnFormula>LEN(Таблица1[[#This Row],[Учередители]])</calculatedColumnFormula>
    </tableColumn>
    <tableColumn id="41" xr3:uid="{B6D2368C-9FA0-49CC-9D79-7CEAEBDBE61D}" name="Ключ" dataDxfId="4">
      <calculatedColumnFormula>CONCATENATE(Таблица1[[#This Row],[Год]],Таблица1[[#This Row],[Месяц]])</calculatedColumnFormula>
    </tableColumn>
    <tableColumn id="38" xr3:uid="{CB8437BE-A11A-4020-BD9D-15744A4B4E2D}" name="Год" dataDxfId="5">
      <calculatedColumnFormula>YEAR(Таблица1[[#This Row],[Дата платежа]])</calculatedColumnFormula>
    </tableColumn>
    <tableColumn id="39" xr3:uid="{18701197-9897-414C-9DB6-21FE1D5F01B7}" name="Месяц" dataDxfId="23">
      <calculatedColumnFormula>MONTH(Таблица1[[#This Row],[Дата платежа]])</calculatedColumnFormula>
    </tableColumn>
    <tableColumn id="40" xr3:uid="{5E2DD218-C44D-4F2D-A656-0A57D6F99103}" name="Дата платежа2" dataDxfId="22">
      <calculatedColumnFormula>Таблица1[[#This Row],[Дата платежа]]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88A6D6-A011-43C4-809C-EFC9566CE3C4}" name="Таблица3" displayName="Таблица3" ref="A2:M14" totalsRowShown="0" headerRowDxfId="0" dataDxfId="20" headerRowBorderDxfId="21" tableBorderDxfId="19" totalsRowBorderDxfId="18">
  <autoFilter ref="A2:M14" xr:uid="{B5733F26-FC2F-4F1B-BF97-CE0B40467A86}"/>
  <tableColumns count="13">
    <tableColumn id="1" xr3:uid="{FABB0639-9587-45B9-B3AE-9755E74F9C3A}" name="Год" dataDxfId="17"/>
    <tableColumn id="2" xr3:uid="{A5CCD1B8-B162-4219-93F7-2E571E165A4D}" name="Месяц" dataDxfId="2"/>
    <tableColumn id="3" xr3:uid="{2B8D4A22-6C43-4135-868A-F3077A5D2FA4}" name="Ключ" dataDxfId="1">
      <calculatedColumnFormula>CONCATENATE(Таблица3[[#This Row],[Год]],Таблица3[[#This Row],[Месяц]])</calculatedColumnFormula>
    </tableColumn>
    <tableColumn id="4" xr3:uid="{62B2170D-F671-477B-AE9B-63FAE4B307D9}" name="Кредит" dataDxfId="16"/>
    <tableColumn id="5" xr3:uid="{87541493-C060-41B5-8553-2EE43382F4FD}" name="Дебит" dataDxfId="15"/>
    <tableColumn id="6" xr3:uid="{8AFC9EFA-AE44-4058-9F37-35340C7A006E}" name="Дивиденды" dataDxfId="14"/>
    <tableColumn id="7" xr3:uid="{1488CFA6-5270-4EE5-9C9E-190932467E41}" name="на КАНТОРУ с НДС" dataDxfId="13"/>
    <tableColumn id="8" xr3:uid="{42F7E6F7-F01C-424C-9B93-25CEAAEE1284}" name="на КАНТОРУ без НДС" dataDxfId="12"/>
    <tableColumn id="9" xr3:uid="{35453B81-D8B1-47B7-9B65-E3E7B26E046C}" name="на КАНТОРУ за НАЛ" dataDxfId="11"/>
    <tableColumn id="10" xr3:uid="{DD6BFF86-8EC2-4E05-810D-2A5662EF4F6D}" name="на КАНТОРУ с НДС (мат. заказчика)" dataDxfId="10"/>
    <tableColumn id="11" xr3:uid="{EB24EF14-8B24-4902-A9F4-EF86E6860973}" name="на КАНТОРУ СМЧ" dataDxfId="9"/>
    <tableColumn id="12" xr3:uid="{3289F040-21F0-4E05-B4F1-3E7B8DB62E49}" name="Ставка ИП Михолап Д." dataDxfId="8"/>
    <tableColumn id="13" xr3:uid="{04D0E215-F756-480A-8942-6C9C873FFA6A}" name="Кол-во дней в году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8056-10BE-4DB3-B32D-3EA1A0ED2841}">
  <dimension ref="A1:AO7"/>
  <sheetViews>
    <sheetView tabSelected="1" workbookViewId="0">
      <selection activeCell="X12" sqref="X12"/>
    </sheetView>
  </sheetViews>
  <sheetFormatPr defaultRowHeight="15" x14ac:dyDescent="0.25"/>
  <cols>
    <col min="1" max="1" width="16.85546875" customWidth="1"/>
    <col min="2" max="3" width="3.140625" customWidth="1"/>
    <col min="4" max="4" width="18.7109375" customWidth="1"/>
    <col min="5" max="5" width="25.140625" customWidth="1"/>
    <col min="6" max="6" width="11.140625" customWidth="1"/>
    <col min="7" max="7" width="10" style="38" customWidth="1"/>
    <col min="8" max="8" width="12.42578125" bestFit="1" customWidth="1"/>
    <col min="9" max="9" width="16" customWidth="1"/>
    <col min="10" max="12" width="5.85546875" customWidth="1"/>
    <col min="13" max="13" width="15.85546875" style="38" customWidth="1"/>
    <col min="14" max="15" width="3.5703125" customWidth="1"/>
    <col min="16" max="37" width="3.28515625" customWidth="1"/>
    <col min="38" max="38" width="14" style="38" customWidth="1"/>
    <col min="39" max="39" width="8" bestFit="1" customWidth="1"/>
    <col min="40" max="40" width="9.7109375" customWidth="1"/>
    <col min="41" max="41" width="18" customWidth="1"/>
  </cols>
  <sheetData>
    <row r="1" spans="1:41" ht="236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6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5" t="s">
        <v>11</v>
      </c>
      <c r="M1" s="36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7" t="s">
        <v>36</v>
      </c>
      <c r="AL1" s="39" t="s">
        <v>58</v>
      </c>
      <c r="AM1" s="8" t="s">
        <v>37</v>
      </c>
      <c r="AN1" s="8" t="s">
        <v>38</v>
      </c>
      <c r="AO1" s="9" t="s">
        <v>39</v>
      </c>
    </row>
    <row r="2" spans="1:41" ht="157.5" x14ac:dyDescent="0.25">
      <c r="A2" s="10">
        <v>41866</v>
      </c>
      <c r="B2" s="11" t="s">
        <v>40</v>
      </c>
      <c r="C2" s="11" t="s">
        <v>41</v>
      </c>
      <c r="D2" s="12">
        <f>ROUND(IF(Таблица1[[#This Row],[Приход/расход]]="Приход",1,-1)*Таблица1[[#This Row],[Сумма]]*Таблица1[[#This Row],[Курс валюты]]*IF(AND(Таблица1[[#This Row],[Валюта]]="BYR",Таблица1[[#This Row],[Дата платежа]]&lt;DATE(2016,7,1)),0.0001,1),4)</f>
        <v>0</v>
      </c>
      <c r="E2" s="13" t="s">
        <v>42</v>
      </c>
      <c r="F2" s="11" t="s">
        <v>67</v>
      </c>
      <c r="G2" s="37"/>
      <c r="H2" s="14">
        <v>950000</v>
      </c>
      <c r="I2" s="15">
        <f>Таблица1[Кол-во]*Таблица1[Цена]</f>
        <v>0</v>
      </c>
      <c r="J2" s="16"/>
      <c r="K2" s="17"/>
      <c r="L2" s="18"/>
      <c r="M2" s="37" t="s">
        <v>62</v>
      </c>
      <c r="N2" s="11" t="s">
        <v>44</v>
      </c>
      <c r="O2" s="11" t="s">
        <v>45</v>
      </c>
      <c r="P2" s="11"/>
      <c r="Q2" s="11" t="s">
        <v>46</v>
      </c>
      <c r="R2" s="11" t="s">
        <v>47</v>
      </c>
      <c r="S2" s="11" t="s">
        <v>48</v>
      </c>
      <c r="T2" s="11" t="s">
        <v>49</v>
      </c>
      <c r="U2" s="11" t="s">
        <v>50</v>
      </c>
      <c r="V2" s="11"/>
      <c r="W2" s="11" t="s">
        <v>51</v>
      </c>
      <c r="X2" s="11"/>
      <c r="Y2" s="19"/>
      <c r="Z2" s="19"/>
      <c r="AA2" s="11"/>
      <c r="AB2" s="19"/>
      <c r="AC2" s="11"/>
      <c r="AD2" s="11" t="s">
        <v>52</v>
      </c>
      <c r="AE2" s="11" t="s">
        <v>43</v>
      </c>
      <c r="AF2" s="11" t="s">
        <v>53</v>
      </c>
      <c r="AG2" s="11" t="s">
        <v>54</v>
      </c>
      <c r="AH2" s="20">
        <v>1</v>
      </c>
      <c r="AI2" s="11" t="s">
        <v>53</v>
      </c>
      <c r="AJ2" s="18" t="str">
        <f>IF(Таблица1[[#This Row],[Примечания]]="Выполнение ФАКТ",Таблица1[[#This Row],[Сумма платежа]],"")</f>
        <v/>
      </c>
      <c r="AK2" s="16">
        <f>LEN(Таблица1[[#This Row],[Учередители]])</f>
        <v>2</v>
      </c>
      <c r="AL2" s="40" t="str">
        <f>CONCATENATE(Таблица1[[#This Row],[Год]],Таблица1[[#This Row],[Месяц]])</f>
        <v>20148</v>
      </c>
      <c r="AM2" s="21">
        <f>YEAR(Таблица1[[#This Row],[Дата платежа]])</f>
        <v>2014</v>
      </c>
      <c r="AN2" s="21">
        <f>MONTH(Таблица1[[#This Row],[Дата платежа]])</f>
        <v>8</v>
      </c>
      <c r="AO2" s="22">
        <f>Таблица1[[#This Row],[Дата платежа]]</f>
        <v>41866</v>
      </c>
    </row>
    <row r="7" spans="1:41" x14ac:dyDescent="0.25">
      <c r="G7" s="38" t="s">
        <v>68</v>
      </c>
    </row>
  </sheetData>
  <conditionalFormatting sqref="C1:C2">
    <cfRule type="containsText" dxfId="68" priority="4" operator="containsText" text="ФАКТ">
      <formula>NOT(ISERROR(SEARCH("ФАКТ",C1)))</formula>
    </cfRule>
    <cfRule type="containsText" dxfId="67" priority="5" operator="containsText" text="ПРОГНОЗ">
      <formula>NOT(ISERROR(SEARCH("ПРОГНОЗ",C1)))</formula>
    </cfRule>
  </conditionalFormatting>
  <conditionalFormatting sqref="L1:L2">
    <cfRule type="notContainsBlanks" dxfId="66" priority="3">
      <formula>LEN(TRIM(L1))&gt;0</formula>
    </cfRule>
  </conditionalFormatting>
  <conditionalFormatting sqref="K1:K2">
    <cfRule type="cellIs" dxfId="65" priority="1" operator="greaterThan">
      <formula>0</formula>
    </cfRule>
    <cfRule type="cellIs" dxfId="64" priority="2" operator="lessThan">
      <formula>"&lt;0"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1B09-2A03-4CE8-8ED1-D1977B2577A4}">
  <dimension ref="A1:M14"/>
  <sheetViews>
    <sheetView workbookViewId="0">
      <selection activeCell="I32" sqref="I32"/>
    </sheetView>
  </sheetViews>
  <sheetFormatPr defaultRowHeight="15" x14ac:dyDescent="0.25"/>
  <cols>
    <col min="2" max="2" width="9.7109375" customWidth="1"/>
    <col min="3" max="3" width="9.140625" style="38"/>
    <col min="4" max="4" width="10.28515625" customWidth="1"/>
    <col min="5" max="5" width="9.28515625" customWidth="1"/>
    <col min="6" max="6" width="15" customWidth="1"/>
    <col min="7" max="7" width="21.85546875" customWidth="1"/>
    <col min="8" max="8" width="24.28515625" customWidth="1"/>
    <col min="9" max="9" width="23.140625" customWidth="1"/>
    <col min="10" max="10" width="38.7109375" customWidth="1"/>
    <col min="11" max="11" width="20.5703125" customWidth="1"/>
    <col min="12" max="12" width="25.5703125" customWidth="1"/>
    <col min="13" max="13" width="22.42578125" customWidth="1"/>
  </cols>
  <sheetData>
    <row r="1" spans="1:13" s="23" customFormat="1" ht="26.25" customHeight="1" x14ac:dyDescent="0.25">
      <c r="A1" s="33" t="s">
        <v>55</v>
      </c>
      <c r="B1" s="34"/>
      <c r="C1" s="35"/>
      <c r="D1" s="33" t="s">
        <v>56</v>
      </c>
      <c r="E1" s="34"/>
      <c r="F1" s="34"/>
      <c r="G1" s="34"/>
      <c r="H1" s="34"/>
      <c r="I1" s="34"/>
      <c r="J1" s="34"/>
      <c r="K1" s="34"/>
      <c r="L1" s="35"/>
      <c r="M1" s="32" t="s">
        <v>57</v>
      </c>
    </row>
    <row r="2" spans="1:13" s="46" customFormat="1" ht="101.25" customHeight="1" x14ac:dyDescent="0.25">
      <c r="A2" s="41" t="s">
        <v>37</v>
      </c>
      <c r="B2" s="41" t="s">
        <v>38</v>
      </c>
      <c r="C2" s="41" t="s">
        <v>58</v>
      </c>
      <c r="D2" s="41" t="s">
        <v>43</v>
      </c>
      <c r="E2" s="41" t="s">
        <v>59</v>
      </c>
      <c r="F2" s="44" t="s">
        <v>60</v>
      </c>
      <c r="G2" s="45" t="s">
        <v>61</v>
      </c>
      <c r="H2" s="45" t="s">
        <v>62</v>
      </c>
      <c r="I2" s="45" t="s">
        <v>63</v>
      </c>
      <c r="J2" s="45" t="s">
        <v>64</v>
      </c>
      <c r="K2" s="45" t="s">
        <v>65</v>
      </c>
      <c r="L2" s="45" t="s">
        <v>66</v>
      </c>
      <c r="M2" s="45" t="s">
        <v>57</v>
      </c>
    </row>
    <row r="3" spans="1:13" s="23" customFormat="1" ht="15.75" x14ac:dyDescent="0.25">
      <c r="A3" s="24">
        <v>2014</v>
      </c>
      <c r="B3" s="24">
        <v>1</v>
      </c>
      <c r="C3" s="42" t="str">
        <f>CONCATENATE(Таблица3[[#This Row],[Год]],Таблица3[[#This Row],[Месяц]])</f>
        <v>20141</v>
      </c>
      <c r="D3" s="25">
        <v>0.16</v>
      </c>
      <c r="E3" s="25">
        <v>0.16</v>
      </c>
      <c r="F3" s="25">
        <v>0.16</v>
      </c>
      <c r="G3" s="26">
        <v>0.26</v>
      </c>
      <c r="H3" s="26">
        <v>0.21</v>
      </c>
      <c r="I3" s="26">
        <v>0.16</v>
      </c>
      <c r="J3" s="26">
        <v>0.38</v>
      </c>
      <c r="K3" s="26">
        <v>0.06</v>
      </c>
      <c r="L3" s="26">
        <v>0.9</v>
      </c>
      <c r="M3" s="27">
        <v>365</v>
      </c>
    </row>
    <row r="4" spans="1:13" s="23" customFormat="1" ht="15.75" x14ac:dyDescent="0.25">
      <c r="A4" s="24">
        <v>2014</v>
      </c>
      <c r="B4" s="24">
        <v>2</v>
      </c>
      <c r="C4" s="42" t="str">
        <f>CONCATENATE(Таблица3[[#This Row],[Год]],Таблица3[[#This Row],[Месяц]])</f>
        <v>20142</v>
      </c>
      <c r="D4" s="25">
        <v>0.16</v>
      </c>
      <c r="E4" s="25">
        <v>0.16</v>
      </c>
      <c r="F4" s="25">
        <v>0.16</v>
      </c>
      <c r="G4" s="26">
        <v>0.26</v>
      </c>
      <c r="H4" s="26">
        <v>0.21</v>
      </c>
      <c r="I4" s="26">
        <v>0.16</v>
      </c>
      <c r="J4" s="26">
        <v>0.38</v>
      </c>
      <c r="K4" s="26">
        <v>0.06</v>
      </c>
      <c r="L4" s="26">
        <v>0.9</v>
      </c>
      <c r="M4" s="27">
        <v>365</v>
      </c>
    </row>
    <row r="5" spans="1:13" s="23" customFormat="1" ht="15.75" x14ac:dyDescent="0.25">
      <c r="A5" s="24">
        <v>2014</v>
      </c>
      <c r="B5" s="24">
        <v>3</v>
      </c>
      <c r="C5" s="42" t="str">
        <f>CONCATENATE(Таблица3[[#This Row],[Год]],Таблица3[[#This Row],[Месяц]])</f>
        <v>20143</v>
      </c>
      <c r="D5" s="25">
        <v>0.16</v>
      </c>
      <c r="E5" s="25">
        <v>0.16</v>
      </c>
      <c r="F5" s="25">
        <v>0.16</v>
      </c>
      <c r="G5" s="26">
        <v>0.26</v>
      </c>
      <c r="H5" s="26">
        <v>0.21</v>
      </c>
      <c r="I5" s="26">
        <v>0.16</v>
      </c>
      <c r="J5" s="26">
        <v>0.38</v>
      </c>
      <c r="K5" s="26">
        <v>0.06</v>
      </c>
      <c r="L5" s="26">
        <v>0.9</v>
      </c>
      <c r="M5" s="27">
        <v>365</v>
      </c>
    </row>
    <row r="6" spans="1:13" s="23" customFormat="1" ht="15.75" x14ac:dyDescent="0.25">
      <c r="A6" s="24">
        <v>2014</v>
      </c>
      <c r="B6" s="24">
        <v>4</v>
      </c>
      <c r="C6" s="42" t="str">
        <f>CONCATENATE(Таблица3[[#This Row],[Год]],Таблица3[[#This Row],[Месяц]])</f>
        <v>20144</v>
      </c>
      <c r="D6" s="25">
        <v>0.16</v>
      </c>
      <c r="E6" s="25">
        <v>0.16</v>
      </c>
      <c r="F6" s="25">
        <v>0.16</v>
      </c>
      <c r="G6" s="26">
        <v>0.26</v>
      </c>
      <c r="H6" s="26">
        <v>0.21</v>
      </c>
      <c r="I6" s="26">
        <v>0.16</v>
      </c>
      <c r="J6" s="26">
        <v>0.38</v>
      </c>
      <c r="K6" s="26">
        <v>0.06</v>
      </c>
      <c r="L6" s="26">
        <v>0.9</v>
      </c>
      <c r="M6" s="27">
        <v>365</v>
      </c>
    </row>
    <row r="7" spans="1:13" s="23" customFormat="1" ht="15.75" x14ac:dyDescent="0.25">
      <c r="A7" s="24">
        <v>2014</v>
      </c>
      <c r="B7" s="24">
        <v>5</v>
      </c>
      <c r="C7" s="42" t="str">
        <f>CONCATENATE(Таблица3[[#This Row],[Год]],Таблица3[[#This Row],[Месяц]])</f>
        <v>20145</v>
      </c>
      <c r="D7" s="25">
        <v>0.16</v>
      </c>
      <c r="E7" s="25">
        <v>0.16</v>
      </c>
      <c r="F7" s="25">
        <v>0.16</v>
      </c>
      <c r="G7" s="26">
        <v>0.26</v>
      </c>
      <c r="H7" s="26">
        <v>0.21</v>
      </c>
      <c r="I7" s="26">
        <v>0.16</v>
      </c>
      <c r="J7" s="26">
        <v>0.38</v>
      </c>
      <c r="K7" s="26">
        <v>0.06</v>
      </c>
      <c r="L7" s="26">
        <v>0.9</v>
      </c>
      <c r="M7" s="27">
        <v>365</v>
      </c>
    </row>
    <row r="8" spans="1:13" s="23" customFormat="1" ht="15.75" x14ac:dyDescent="0.25">
      <c r="A8" s="24">
        <v>2014</v>
      </c>
      <c r="B8" s="24">
        <v>6</v>
      </c>
      <c r="C8" s="42" t="str">
        <f>CONCATENATE(Таблица3[[#This Row],[Год]],Таблица3[[#This Row],[Месяц]])</f>
        <v>20146</v>
      </c>
      <c r="D8" s="25">
        <v>0.16</v>
      </c>
      <c r="E8" s="25">
        <v>0.16</v>
      </c>
      <c r="F8" s="25">
        <v>0.16</v>
      </c>
      <c r="G8" s="26">
        <v>0.26</v>
      </c>
      <c r="H8" s="26">
        <v>0.21</v>
      </c>
      <c r="I8" s="26">
        <v>0.16</v>
      </c>
      <c r="J8" s="26">
        <v>0.38</v>
      </c>
      <c r="K8" s="26">
        <v>0.06</v>
      </c>
      <c r="L8" s="26">
        <v>0.9</v>
      </c>
      <c r="M8" s="27">
        <v>365</v>
      </c>
    </row>
    <row r="9" spans="1:13" s="23" customFormat="1" ht="15.75" x14ac:dyDescent="0.25">
      <c r="A9" s="24">
        <v>2014</v>
      </c>
      <c r="B9" s="24">
        <v>7</v>
      </c>
      <c r="C9" s="42" t="str">
        <f>CONCATENATE(Таблица3[[#This Row],[Год]],Таблица3[[#This Row],[Месяц]])</f>
        <v>20147</v>
      </c>
      <c r="D9" s="25">
        <v>0.16</v>
      </c>
      <c r="E9" s="25">
        <v>0.16</v>
      </c>
      <c r="F9" s="25">
        <v>0.16</v>
      </c>
      <c r="G9" s="26">
        <v>0.26</v>
      </c>
      <c r="H9" s="26">
        <v>0.21</v>
      </c>
      <c r="I9" s="26">
        <v>0.16</v>
      </c>
      <c r="J9" s="26">
        <v>0.38</v>
      </c>
      <c r="K9" s="26">
        <v>0.06</v>
      </c>
      <c r="L9" s="26">
        <v>0.9</v>
      </c>
      <c r="M9" s="27">
        <v>365</v>
      </c>
    </row>
    <row r="10" spans="1:13" s="23" customFormat="1" ht="15.75" x14ac:dyDescent="0.25">
      <c r="A10" s="24">
        <v>2014</v>
      </c>
      <c r="B10" s="24">
        <v>8</v>
      </c>
      <c r="C10" s="42" t="str">
        <f>CONCATENATE(Таблица3[[#This Row],[Год]],Таблица3[[#This Row],[Месяц]])</f>
        <v>20148</v>
      </c>
      <c r="D10" s="25">
        <v>0.16</v>
      </c>
      <c r="E10" s="25">
        <v>0.16</v>
      </c>
      <c r="F10" s="25">
        <v>0.16</v>
      </c>
      <c r="G10" s="26">
        <v>0.26</v>
      </c>
      <c r="H10" s="26">
        <v>0.21</v>
      </c>
      <c r="I10" s="26">
        <v>0.16</v>
      </c>
      <c r="J10" s="26">
        <v>0.38</v>
      </c>
      <c r="K10" s="26">
        <v>0.06</v>
      </c>
      <c r="L10" s="26">
        <v>0.9</v>
      </c>
      <c r="M10" s="27">
        <v>365</v>
      </c>
    </row>
    <row r="11" spans="1:13" s="23" customFormat="1" ht="15.75" x14ac:dyDescent="0.25">
      <c r="A11" s="24">
        <v>2014</v>
      </c>
      <c r="B11" s="24">
        <v>9</v>
      </c>
      <c r="C11" s="42" t="str">
        <f>CONCATENATE(Таблица3[[#This Row],[Год]],Таблица3[[#This Row],[Месяц]])</f>
        <v>20149</v>
      </c>
      <c r="D11" s="25">
        <v>0.16</v>
      </c>
      <c r="E11" s="25">
        <v>0.16</v>
      </c>
      <c r="F11" s="25">
        <v>0.16</v>
      </c>
      <c r="G11" s="26">
        <v>0.26</v>
      </c>
      <c r="H11" s="26">
        <v>0.21</v>
      </c>
      <c r="I11" s="26">
        <v>0.16</v>
      </c>
      <c r="J11" s="26">
        <v>0.38</v>
      </c>
      <c r="K11" s="26">
        <v>0.06</v>
      </c>
      <c r="L11" s="26">
        <v>0.9</v>
      </c>
      <c r="M11" s="27">
        <v>365</v>
      </c>
    </row>
    <row r="12" spans="1:13" s="23" customFormat="1" ht="15.75" x14ac:dyDescent="0.25">
      <c r="A12" s="24">
        <v>2014</v>
      </c>
      <c r="B12" s="24">
        <v>10</v>
      </c>
      <c r="C12" s="42" t="str">
        <f>CONCATENATE(Таблица3[[#This Row],[Год]],Таблица3[[#This Row],[Месяц]])</f>
        <v>201410</v>
      </c>
      <c r="D12" s="25">
        <v>0.16</v>
      </c>
      <c r="E12" s="25">
        <v>0.16</v>
      </c>
      <c r="F12" s="25">
        <v>0.16</v>
      </c>
      <c r="G12" s="26">
        <v>0.26</v>
      </c>
      <c r="H12" s="26">
        <v>0.21</v>
      </c>
      <c r="I12" s="26">
        <v>0.16</v>
      </c>
      <c r="J12" s="26">
        <v>0.38</v>
      </c>
      <c r="K12" s="26">
        <v>0.06</v>
      </c>
      <c r="L12" s="26">
        <v>0.9</v>
      </c>
      <c r="M12" s="27">
        <v>365</v>
      </c>
    </row>
    <row r="13" spans="1:13" s="23" customFormat="1" ht="15.75" x14ac:dyDescent="0.25">
      <c r="A13" s="24">
        <v>2014</v>
      </c>
      <c r="B13" s="24">
        <v>11</v>
      </c>
      <c r="C13" s="42" t="str">
        <f>CONCATENATE(Таблица3[[#This Row],[Год]],Таблица3[[#This Row],[Месяц]])</f>
        <v>201411</v>
      </c>
      <c r="D13" s="25">
        <v>0.16</v>
      </c>
      <c r="E13" s="25">
        <v>0.16</v>
      </c>
      <c r="F13" s="25">
        <v>0.16</v>
      </c>
      <c r="G13" s="26">
        <v>0.26</v>
      </c>
      <c r="H13" s="26">
        <v>0.21</v>
      </c>
      <c r="I13" s="26">
        <v>0.16</v>
      </c>
      <c r="J13" s="26">
        <v>0.38</v>
      </c>
      <c r="K13" s="26">
        <v>0.06</v>
      </c>
      <c r="L13" s="26">
        <v>0.9</v>
      </c>
      <c r="M13" s="27">
        <v>365</v>
      </c>
    </row>
    <row r="14" spans="1:13" s="23" customFormat="1" ht="15.75" x14ac:dyDescent="0.25">
      <c r="A14" s="28">
        <v>2014</v>
      </c>
      <c r="B14" s="28">
        <v>12</v>
      </c>
      <c r="C14" s="43" t="str">
        <f>CONCATENATE(Таблица3[[#This Row],[Год]],Таблица3[[#This Row],[Месяц]])</f>
        <v>201412</v>
      </c>
      <c r="D14" s="29">
        <v>0.16</v>
      </c>
      <c r="E14" s="29">
        <v>0.16</v>
      </c>
      <c r="F14" s="29">
        <v>0.16</v>
      </c>
      <c r="G14" s="30">
        <v>0.26</v>
      </c>
      <c r="H14" s="30">
        <v>0.21</v>
      </c>
      <c r="I14" s="30">
        <v>0.16</v>
      </c>
      <c r="J14" s="30">
        <v>0.38</v>
      </c>
      <c r="K14" s="30">
        <v>0.06</v>
      </c>
      <c r="L14" s="30">
        <v>0.9</v>
      </c>
      <c r="M14" s="31">
        <v>365</v>
      </c>
    </row>
  </sheetData>
  <mergeCells count="2">
    <mergeCell ref="A1:C1"/>
    <mergeCell ref="D1:L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Micholap</dc:creator>
  <cp:lastModifiedBy>Micholap</cp:lastModifiedBy>
  <dcterms:created xsi:type="dcterms:W3CDTF">2019-10-30T07:40:02Z</dcterms:created>
  <dcterms:modified xsi:type="dcterms:W3CDTF">2019-10-30T08:29:12Z</dcterms:modified>
</cp:coreProperties>
</file>